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FT\Downloads\itt\"/>
    </mc:Choice>
  </mc:AlternateContent>
  <bookViews>
    <workbookView xWindow="0" yWindow="0" windowWidth="18705" windowHeight="8550" tabRatio="901"/>
  </bookViews>
  <sheets>
    <sheet name="Template Cover" sheetId="2" r:id="rId1"/>
    <sheet name="Template Control" sheetId="3" r:id="rId2"/>
    <sheet name="Version Control" sheetId="4" r:id="rId3"/>
    <sheet name="Templated Inputs" sheetId="5" r:id="rId4"/>
    <sheet name="Timeline" sheetId="6" r:id="rId5"/>
    <sheet name="Indices &amp; Rates" sheetId="7" r:id="rId6"/>
    <sheet name="Line Items" sheetId="8" r:id="rId7"/>
    <sheet name="Templated Outputs" sheetId="9" r:id="rId8"/>
    <sheet name="Pax Revenue" sheetId="10" r:id="rId9"/>
    <sheet name="Other Revenue" sheetId="11" r:id="rId10"/>
    <sheet name="Staff" sheetId="12" r:id="rId11"/>
    <sheet name="Other Opex" sheetId="13" r:id="rId12"/>
    <sheet name="RS Charges" sheetId="14" r:id="rId13"/>
    <sheet name="Infrastructure" sheetId="15" r:id="rId14"/>
    <sheet name="Performance" sheetId="16" r:id="rId15"/>
    <sheet name="TOC Capex" sheetId="17" r:id="rId16"/>
    <sheet name="Financial Statements" sheetId="18" r:id="rId17"/>
    <sheet name="P&amp;L1" sheetId="19" r:id="rId18"/>
    <sheet name="P&amp;L2" sheetId="20" r:id="rId19"/>
    <sheet name="P&amp;L3" sheetId="21" r:id="rId20"/>
    <sheet name="CF" sheetId="22" r:id="rId21"/>
    <sheet name="BS" sheetId="23" r:id="rId22"/>
    <sheet name="Output Calculations" sheetId="24" r:id="rId23"/>
    <sheet name="FAA" sheetId="25" r:id="rId24"/>
    <sheet name="NPV" sheetId="26" r:id="rId25"/>
    <sheet name="FO&amp;C" sheetId="27" r:id="rId26"/>
    <sheet name="Funding" sheetId="28" r:id="rId27"/>
  </sheets>
  <definedNames>
    <definedName name="___xlc_DefaultDisplayOption___" hidden="1">"caption"</definedName>
    <definedName name="___xlc_DisplayNullValues___" hidden="1">TRUE</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DSComments" hidden="1">"First draft of QMS (part of the Bid Manager's Pack)"</definedName>
    <definedName name="__DSCreated" hidden="1">" November 8, 1992"</definedName>
    <definedName name="__DSRevision" hidden="1">1</definedName>
    <definedName name="__DSSubject" hidden="1">"Quotation Management Summary"</definedName>
    <definedName name="__DSTitle" hidden="1">"QMS"</definedName>
    <definedName name="AccessDatabase" hidden="1">"C:\DATA\Kevin\Kevin's Model.mdb"</definedName>
    <definedName name="CheckTolerance" xml:space="preserve"> 10 ^ -3</definedName>
    <definedName name="Disc_Base">Timeline!$D$17</definedName>
    <definedName name="Franchise_End_1">Timeline!$C$22</definedName>
    <definedName name="Franchise_End_2">Timeline!$C$23</definedName>
    <definedName name="Franchise_Start">Timeline!$C$21</definedName>
    <definedName name="million">1000000</definedName>
    <definedName name="Model_Option">'Line Items'!$D$1083:$D$1103</definedName>
    <definedName name="Option_Switch">'Template Control'!$F$23</definedName>
    <definedName name="Output_Price_Base">Timeline!$E$16</definedName>
    <definedName name="Owner">'Template Cover'!$F$12</definedName>
    <definedName name="_xlnm.Print_Area" localSheetId="5">'Indices &amp; Rates'!$A$1:$U$93</definedName>
    <definedName name="_xlnm.Print_Titles" localSheetId="21">BS!$1:$12</definedName>
    <definedName name="_xlnm.Print_Titles" localSheetId="20">CF!$1:$12</definedName>
    <definedName name="_xlnm.Print_Titles" localSheetId="23">FAA!$1:$8</definedName>
    <definedName name="_xlnm.Print_Titles" localSheetId="25">'FO&amp;C'!$1:$11</definedName>
    <definedName name="_xlnm.Print_Titles" localSheetId="26">Funding!$1:$12</definedName>
    <definedName name="_xlnm.Print_Titles" localSheetId="13">Infrastructure!$1:$12</definedName>
    <definedName name="_xlnm.Print_Titles" localSheetId="6">'Line Items'!$1:$8</definedName>
    <definedName name="_xlnm.Print_Titles" localSheetId="24">NPV!$1:$12</definedName>
    <definedName name="_xlnm.Print_Titles" localSheetId="11">'Other Opex'!$1:$12</definedName>
    <definedName name="_xlnm.Print_Titles" localSheetId="17">'P&amp;L1'!$1:$12</definedName>
    <definedName name="_xlnm.Print_Titles" localSheetId="18">'P&amp;L2'!$1:$12</definedName>
    <definedName name="_xlnm.Print_Titles" localSheetId="19">'P&amp;L3'!$1:$12</definedName>
    <definedName name="_xlnm.Print_Titles" localSheetId="8">'Pax Revenue'!$1:$12</definedName>
    <definedName name="_xlnm.Print_Titles" localSheetId="14">Performance!$1:$12</definedName>
    <definedName name="_xlnm.Print_Titles" localSheetId="12">'RS Charges'!$1:$12</definedName>
    <definedName name="_xlnm.Print_Titles" localSheetId="10">Staff!$1:$12</definedName>
    <definedName name="_xlnm.Print_Titles" localSheetId="15">'TOC Capex'!$1:$12</definedName>
    <definedName name="_xlnm.Print_Titles" localSheetId="2">'Version Control'!$1:$8</definedName>
    <definedName name="Project">'Template Cover'!$F$13</definedName>
    <definedName name="RN_Label_Nominal">'Line Items'!$D$1079</definedName>
    <definedName name="RN_Switch">'Template Control'!$F$15</definedName>
    <definedName name="Staff_Groups">'Line Items'!$H$153:$H$157</definedName>
    <definedName name="Version">'Template Cover'!$F$14</definedName>
  </definedNames>
  <calcPr calcId="152511" calcMode="autoNoTable" iterate="1"/>
</workbook>
</file>

<file path=xl/calcChain.xml><?xml version="1.0" encoding="utf-8"?>
<calcChain xmlns="http://schemas.openxmlformats.org/spreadsheetml/2006/main">
  <c r="F204" i="25" l="1"/>
  <c r="F203" i="25"/>
  <c r="F202" i="25"/>
  <c r="F201" i="25"/>
  <c r="F200" i="25"/>
  <c r="F199" i="25"/>
  <c r="F198" i="25"/>
  <c r="F197" i="25"/>
  <c r="F196" i="25"/>
  <c r="F195" i="25"/>
  <c r="E195" i="25"/>
  <c r="E196" i="25" s="1"/>
  <c r="E197" i="25" s="1"/>
  <c r="E198" i="25" s="1"/>
  <c r="E199" i="25" s="1"/>
  <c r="E200" i="25" s="1"/>
  <c r="E201" i="25" s="1"/>
  <c r="E202" i="25" s="1"/>
  <c r="E203" i="25" s="1"/>
  <c r="E204" i="25" s="1"/>
  <c r="E205" i="25" s="1"/>
  <c r="F194" i="25"/>
  <c r="F193" i="25"/>
  <c r="E151" i="25"/>
  <c r="E152" i="25" s="1"/>
  <c r="E153" i="25" s="1"/>
  <c r="E154" i="25" s="1"/>
  <c r="E155" i="25" s="1"/>
  <c r="E156" i="25" s="1"/>
  <c r="E157" i="25" s="1"/>
  <c r="E158" i="25" s="1"/>
  <c r="E159" i="25" s="1"/>
  <c r="E160" i="25" s="1"/>
  <c r="E161" i="25" s="1"/>
  <c r="D570" i="8" l="1"/>
  <c r="D569" i="8"/>
  <c r="F192" i="25" l="1"/>
  <c r="E192" i="25"/>
  <c r="F170" i="25"/>
  <c r="E170" i="25"/>
  <c r="F148" i="25"/>
  <c r="E148" i="25"/>
  <c r="F127" i="25"/>
  <c r="E127" i="25"/>
  <c r="D953" i="8" l="1"/>
  <c r="D938" i="8"/>
  <c r="D108" i="15" l="1"/>
  <c r="P78" i="25" l="1"/>
  <c r="P77" i="25"/>
  <c r="P76" i="25"/>
  <c r="P75" i="25"/>
  <c r="P74" i="25"/>
  <c r="P73" i="25"/>
  <c r="P72" i="25"/>
  <c r="P71" i="25"/>
  <c r="P70" i="25"/>
  <c r="P69" i="25"/>
  <c r="P68" i="25"/>
  <c r="P67" i="25"/>
  <c r="K78" i="25"/>
  <c r="K77" i="25"/>
  <c r="K76" i="25"/>
  <c r="K75" i="25"/>
  <c r="K74" i="25"/>
  <c r="K73" i="25"/>
  <c r="K72" i="25"/>
  <c r="K71" i="25"/>
  <c r="K70" i="25"/>
  <c r="K69" i="25"/>
  <c r="K68" i="25"/>
  <c r="K67" i="25"/>
  <c r="C108" i="26" l="1"/>
  <c r="C107" i="26"/>
  <c r="F106" i="26"/>
  <c r="E106" i="26"/>
  <c r="C106" i="26"/>
  <c r="AF74" i="26" l="1"/>
  <c r="C95" i="26"/>
  <c r="AH74" i="26" l="1"/>
  <c r="AD74" i="26"/>
  <c r="AB74" i="26"/>
  <c r="AA74" i="26"/>
  <c r="Z74" i="26"/>
  <c r="Y74" i="26"/>
  <c r="X74" i="26"/>
  <c r="W74" i="26"/>
  <c r="V74" i="26"/>
  <c r="U74" i="26"/>
  <c r="T74" i="26"/>
  <c r="S74" i="26"/>
  <c r="R74" i="26"/>
  <c r="Q74" i="26"/>
  <c r="P74" i="26"/>
  <c r="C101" i="26"/>
  <c r="C76" i="26"/>
  <c r="C75" i="26"/>
  <c r="E74" i="26"/>
  <c r="C74" i="26"/>
  <c r="E76" i="26"/>
  <c r="F74" i="26"/>
  <c r="D486" i="8" l="1"/>
  <c r="D485" i="8"/>
  <c r="D484" i="8"/>
  <c r="D483" i="8"/>
  <c r="D482" i="8"/>
  <c r="D481" i="8"/>
  <c r="D480" i="8"/>
  <c r="D479" i="8"/>
  <c r="D478" i="8"/>
  <c r="D477" i="8"/>
  <c r="D476" i="8"/>
  <c r="D475" i="8"/>
  <c r="D474" i="8"/>
  <c r="D473" i="8"/>
  <c r="D52" i="8"/>
  <c r="AH599" i="10" l="1"/>
  <c r="AF599" i="10"/>
  <c r="AD599" i="10"/>
  <c r="AB599" i="10"/>
  <c r="AA599" i="10"/>
  <c r="Z599" i="10"/>
  <c r="Y599" i="10"/>
  <c r="X599" i="10"/>
  <c r="W599" i="10"/>
  <c r="V599" i="10"/>
  <c r="U599" i="10"/>
  <c r="T599" i="10"/>
  <c r="S599" i="10"/>
  <c r="R599" i="10"/>
  <c r="Q599" i="10"/>
  <c r="P599" i="10"/>
  <c r="O599" i="10"/>
  <c r="N599" i="10"/>
  <c r="M599" i="10"/>
  <c r="L599" i="10"/>
  <c r="K599" i="10"/>
  <c r="J599" i="10"/>
  <c r="I599" i="10"/>
  <c r="H599" i="10"/>
  <c r="G599" i="10"/>
  <c r="AH598" i="10"/>
  <c r="AF598" i="10"/>
  <c r="AD598" i="10"/>
  <c r="AB598" i="10"/>
  <c r="AA598" i="10"/>
  <c r="Z598" i="10"/>
  <c r="Y598" i="10"/>
  <c r="X598" i="10"/>
  <c r="W598" i="10"/>
  <c r="V598" i="10"/>
  <c r="U598" i="10"/>
  <c r="T598" i="10"/>
  <c r="S598" i="10"/>
  <c r="R598" i="10"/>
  <c r="Q598" i="10"/>
  <c r="P598" i="10"/>
  <c r="O598" i="10"/>
  <c r="N598" i="10"/>
  <c r="M598" i="10"/>
  <c r="L598" i="10"/>
  <c r="K598" i="10"/>
  <c r="J598" i="10"/>
  <c r="I598" i="10"/>
  <c r="H598" i="10"/>
  <c r="G598" i="10"/>
  <c r="AH597" i="10"/>
  <c r="AF597" i="10"/>
  <c r="AD597" i="10"/>
  <c r="AB597" i="10"/>
  <c r="AA597" i="10"/>
  <c r="Z597" i="10"/>
  <c r="Y597" i="10"/>
  <c r="X597" i="10"/>
  <c r="W597" i="10"/>
  <c r="V597" i="10"/>
  <c r="U597" i="10"/>
  <c r="T597" i="10"/>
  <c r="S597" i="10"/>
  <c r="R597" i="10"/>
  <c r="Q597" i="10"/>
  <c r="P597" i="10"/>
  <c r="O597" i="10"/>
  <c r="N597" i="10"/>
  <c r="M597" i="10"/>
  <c r="L597" i="10"/>
  <c r="K597" i="10"/>
  <c r="J597" i="10"/>
  <c r="I597" i="10"/>
  <c r="H597" i="10"/>
  <c r="G597" i="10"/>
  <c r="AH596" i="10"/>
  <c r="AF596" i="10"/>
  <c r="AD596" i="10"/>
  <c r="AB596" i="10"/>
  <c r="AA596" i="10"/>
  <c r="Z596" i="10"/>
  <c r="Y596" i="10"/>
  <c r="X596" i="10"/>
  <c r="W596" i="10"/>
  <c r="V596" i="10"/>
  <c r="U596" i="10"/>
  <c r="T596" i="10"/>
  <c r="S596" i="10"/>
  <c r="R596" i="10"/>
  <c r="Q596" i="10"/>
  <c r="P596" i="10"/>
  <c r="O596" i="10"/>
  <c r="N596" i="10"/>
  <c r="M596" i="10"/>
  <c r="L596" i="10"/>
  <c r="K596" i="10"/>
  <c r="J596" i="10"/>
  <c r="I596" i="10"/>
  <c r="H596" i="10"/>
  <c r="G596" i="10"/>
  <c r="AH595" i="10"/>
  <c r="AF595" i="10"/>
  <c r="AD595" i="10"/>
  <c r="AB595" i="10"/>
  <c r="AA595" i="10"/>
  <c r="Z595" i="10"/>
  <c r="Y595" i="10"/>
  <c r="X595" i="10"/>
  <c r="W595" i="10"/>
  <c r="V595" i="10"/>
  <c r="U595" i="10"/>
  <c r="T595" i="10"/>
  <c r="S595" i="10"/>
  <c r="R595" i="10"/>
  <c r="Q595" i="10"/>
  <c r="P595" i="10"/>
  <c r="O595" i="10"/>
  <c r="N595" i="10"/>
  <c r="M595" i="10"/>
  <c r="L595" i="10"/>
  <c r="K595" i="10"/>
  <c r="J595" i="10"/>
  <c r="I595" i="10"/>
  <c r="H595" i="10"/>
  <c r="G595" i="10"/>
  <c r="AH594" i="10"/>
  <c r="AF594" i="10"/>
  <c r="AD594" i="10"/>
  <c r="AB594" i="10"/>
  <c r="AA594" i="10"/>
  <c r="Z594" i="10"/>
  <c r="Y594" i="10"/>
  <c r="X594" i="10"/>
  <c r="W594" i="10"/>
  <c r="V594" i="10"/>
  <c r="U594" i="10"/>
  <c r="T594" i="10"/>
  <c r="S594" i="10"/>
  <c r="R594" i="10"/>
  <c r="Q594" i="10"/>
  <c r="P594" i="10"/>
  <c r="O594" i="10"/>
  <c r="N594" i="10"/>
  <c r="M594" i="10"/>
  <c r="L594" i="10"/>
  <c r="K594" i="10"/>
  <c r="J594" i="10"/>
  <c r="I594" i="10"/>
  <c r="H594" i="10"/>
  <c r="G594" i="10"/>
  <c r="AH593" i="10"/>
  <c r="AF593" i="10"/>
  <c r="AD593" i="10"/>
  <c r="AB593" i="10"/>
  <c r="AA593" i="10"/>
  <c r="Z593" i="10"/>
  <c r="Y593" i="10"/>
  <c r="X593" i="10"/>
  <c r="W593" i="10"/>
  <c r="V593" i="10"/>
  <c r="U593" i="10"/>
  <c r="T593" i="10"/>
  <c r="S593" i="10"/>
  <c r="R593" i="10"/>
  <c r="Q593" i="10"/>
  <c r="P593" i="10"/>
  <c r="O593" i="10"/>
  <c r="N593" i="10"/>
  <c r="M593" i="10"/>
  <c r="L593" i="10"/>
  <c r="K593" i="10"/>
  <c r="J593" i="10"/>
  <c r="I593" i="10"/>
  <c r="H593" i="10"/>
  <c r="G593" i="10"/>
  <c r="AH592" i="10"/>
  <c r="AF592" i="10"/>
  <c r="AD592" i="10"/>
  <c r="AB592" i="10"/>
  <c r="AA592" i="10"/>
  <c r="Z592" i="10"/>
  <c r="Y592" i="10"/>
  <c r="X592" i="10"/>
  <c r="W592" i="10"/>
  <c r="V592" i="10"/>
  <c r="U592" i="10"/>
  <c r="T592" i="10"/>
  <c r="S592" i="10"/>
  <c r="R592" i="10"/>
  <c r="Q592" i="10"/>
  <c r="P592" i="10"/>
  <c r="O592" i="10"/>
  <c r="N592" i="10"/>
  <c r="M592" i="10"/>
  <c r="L592" i="10"/>
  <c r="K592" i="10"/>
  <c r="J592" i="10"/>
  <c r="I592" i="10"/>
  <c r="H592" i="10"/>
  <c r="G592" i="10"/>
  <c r="AH591" i="10"/>
  <c r="AF591" i="10"/>
  <c r="AD591" i="10"/>
  <c r="AB591" i="10"/>
  <c r="AA591" i="10"/>
  <c r="Z591" i="10"/>
  <c r="Y591" i="10"/>
  <c r="X591" i="10"/>
  <c r="W591" i="10"/>
  <c r="V591" i="10"/>
  <c r="U591" i="10"/>
  <c r="T591" i="10"/>
  <c r="S591" i="10"/>
  <c r="R591" i="10"/>
  <c r="Q591" i="10"/>
  <c r="P591" i="10"/>
  <c r="O591" i="10"/>
  <c r="N591" i="10"/>
  <c r="M591" i="10"/>
  <c r="L591" i="10"/>
  <c r="K591" i="10"/>
  <c r="J591" i="10"/>
  <c r="I591" i="10"/>
  <c r="H591" i="10"/>
  <c r="G591" i="10"/>
  <c r="AH590" i="10"/>
  <c r="AF590" i="10"/>
  <c r="AD590" i="10"/>
  <c r="AB590" i="10"/>
  <c r="AA590" i="10"/>
  <c r="Z590" i="10"/>
  <c r="Y590" i="10"/>
  <c r="X590" i="10"/>
  <c r="W590" i="10"/>
  <c r="V590" i="10"/>
  <c r="U590" i="10"/>
  <c r="T590" i="10"/>
  <c r="S590" i="10"/>
  <c r="R590" i="10"/>
  <c r="Q590" i="10"/>
  <c r="P590" i="10"/>
  <c r="O590" i="10"/>
  <c r="N590" i="10"/>
  <c r="M590" i="10"/>
  <c r="L590" i="10"/>
  <c r="K590" i="10"/>
  <c r="J590" i="10"/>
  <c r="I590" i="10"/>
  <c r="H590" i="10"/>
  <c r="G590" i="10"/>
  <c r="AH589" i="10"/>
  <c r="AF589" i="10"/>
  <c r="AD589" i="10"/>
  <c r="AB589" i="10"/>
  <c r="AA589" i="10"/>
  <c r="Z589" i="10"/>
  <c r="Y589" i="10"/>
  <c r="X589" i="10"/>
  <c r="W589" i="10"/>
  <c r="V589" i="10"/>
  <c r="U589" i="10"/>
  <c r="T589" i="10"/>
  <c r="S589" i="10"/>
  <c r="R589" i="10"/>
  <c r="Q589" i="10"/>
  <c r="P589" i="10"/>
  <c r="O589" i="10"/>
  <c r="N589" i="10"/>
  <c r="M589" i="10"/>
  <c r="L589" i="10"/>
  <c r="K589" i="10"/>
  <c r="J589" i="10"/>
  <c r="I589" i="10"/>
  <c r="H589" i="10"/>
  <c r="G589" i="10"/>
  <c r="AH588" i="10"/>
  <c r="AF588" i="10"/>
  <c r="AD588" i="10"/>
  <c r="AB588" i="10"/>
  <c r="AA588" i="10"/>
  <c r="Z588" i="10"/>
  <c r="Y588" i="10"/>
  <c r="X588" i="10"/>
  <c r="W588" i="10"/>
  <c r="V588" i="10"/>
  <c r="U588" i="10"/>
  <c r="T588" i="10"/>
  <c r="S588" i="10"/>
  <c r="R588" i="10"/>
  <c r="Q588" i="10"/>
  <c r="P588" i="10"/>
  <c r="O588" i="10"/>
  <c r="N588" i="10"/>
  <c r="M588" i="10"/>
  <c r="L588" i="10"/>
  <c r="K588" i="10"/>
  <c r="J588" i="10"/>
  <c r="I588" i="10"/>
  <c r="H588" i="10"/>
  <c r="G588" i="10"/>
  <c r="AH587" i="10"/>
  <c r="AF587" i="10"/>
  <c r="AD587" i="10"/>
  <c r="AB587" i="10"/>
  <c r="AA587" i="10"/>
  <c r="Z587" i="10"/>
  <c r="Y587" i="10"/>
  <c r="X587" i="10"/>
  <c r="W587" i="10"/>
  <c r="V587" i="10"/>
  <c r="U587" i="10"/>
  <c r="T587" i="10"/>
  <c r="S587" i="10"/>
  <c r="R587" i="10"/>
  <c r="Q587" i="10"/>
  <c r="P587" i="10"/>
  <c r="O587" i="10"/>
  <c r="N587" i="10"/>
  <c r="M587" i="10"/>
  <c r="L587" i="10"/>
  <c r="K587" i="10"/>
  <c r="J587" i="10"/>
  <c r="I587" i="10"/>
  <c r="H587" i="10"/>
  <c r="G587" i="10"/>
  <c r="AH586" i="10"/>
  <c r="AF586" i="10"/>
  <c r="AD586" i="10"/>
  <c r="AB586" i="10"/>
  <c r="AA586" i="10"/>
  <c r="Z586" i="10"/>
  <c r="Y586" i="10"/>
  <c r="X586" i="10"/>
  <c r="W586" i="10"/>
  <c r="V586" i="10"/>
  <c r="U586" i="10"/>
  <c r="T586" i="10"/>
  <c r="S586" i="10"/>
  <c r="R586" i="10"/>
  <c r="Q586" i="10"/>
  <c r="P586" i="10"/>
  <c r="O586" i="10"/>
  <c r="N586" i="10"/>
  <c r="M586" i="10"/>
  <c r="L586" i="10"/>
  <c r="K586" i="10"/>
  <c r="J586" i="10"/>
  <c r="I586" i="10"/>
  <c r="H586" i="10"/>
  <c r="G586" i="10"/>
  <c r="AH585" i="10"/>
  <c r="AF585" i="10"/>
  <c r="AD585" i="10"/>
  <c r="AB585" i="10"/>
  <c r="AA585" i="10"/>
  <c r="Z585" i="10"/>
  <c r="Y585" i="10"/>
  <c r="X585" i="10"/>
  <c r="W585" i="10"/>
  <c r="V585" i="10"/>
  <c r="U585" i="10"/>
  <c r="T585" i="10"/>
  <c r="S585" i="10"/>
  <c r="R585" i="10"/>
  <c r="Q585" i="10"/>
  <c r="P585" i="10"/>
  <c r="O585" i="10"/>
  <c r="N585" i="10"/>
  <c r="M585" i="10"/>
  <c r="L585" i="10"/>
  <c r="K585" i="10"/>
  <c r="J585" i="10"/>
  <c r="I585" i="10"/>
  <c r="H585" i="10"/>
  <c r="G585" i="10"/>
  <c r="AH584" i="10"/>
  <c r="AF584" i="10"/>
  <c r="AD584" i="10"/>
  <c r="AB584" i="10"/>
  <c r="AA584" i="10"/>
  <c r="Z584" i="10"/>
  <c r="Y584" i="10"/>
  <c r="X584" i="10"/>
  <c r="W584" i="10"/>
  <c r="V584" i="10"/>
  <c r="U584" i="10"/>
  <c r="T584" i="10"/>
  <c r="S584" i="10"/>
  <c r="R584" i="10"/>
  <c r="Q584" i="10"/>
  <c r="P584" i="10"/>
  <c r="O584" i="10"/>
  <c r="N584" i="10"/>
  <c r="M584" i="10"/>
  <c r="L584" i="10"/>
  <c r="K584" i="10"/>
  <c r="J584" i="10"/>
  <c r="I584" i="10"/>
  <c r="H584" i="10"/>
  <c r="G584" i="10"/>
  <c r="AH583" i="10"/>
  <c r="AF583" i="10"/>
  <c r="AD583" i="10"/>
  <c r="AB583" i="10"/>
  <c r="AA583" i="10"/>
  <c r="Z583" i="10"/>
  <c r="Y583" i="10"/>
  <c r="X583" i="10"/>
  <c r="W583" i="10"/>
  <c r="V583" i="10"/>
  <c r="U583" i="10"/>
  <c r="T583" i="10"/>
  <c r="S583" i="10"/>
  <c r="R583" i="10"/>
  <c r="Q583" i="10"/>
  <c r="P583" i="10"/>
  <c r="O583" i="10"/>
  <c r="N583" i="10"/>
  <c r="M583" i="10"/>
  <c r="L583" i="10"/>
  <c r="K583" i="10"/>
  <c r="J583" i="10"/>
  <c r="I583" i="10"/>
  <c r="H583" i="10"/>
  <c r="G583" i="10"/>
  <c r="AH582" i="10"/>
  <c r="AF582" i="10"/>
  <c r="AD582" i="10"/>
  <c r="AB582" i="10"/>
  <c r="AA582" i="10"/>
  <c r="Z582" i="10"/>
  <c r="Y582" i="10"/>
  <c r="X582" i="10"/>
  <c r="W582" i="10"/>
  <c r="V582" i="10"/>
  <c r="U582" i="10"/>
  <c r="T582" i="10"/>
  <c r="S582" i="10"/>
  <c r="R582" i="10"/>
  <c r="Q582" i="10"/>
  <c r="P582" i="10"/>
  <c r="O582" i="10"/>
  <c r="N582" i="10"/>
  <c r="M582" i="10"/>
  <c r="L582" i="10"/>
  <c r="K582" i="10"/>
  <c r="J582" i="10"/>
  <c r="I582" i="10"/>
  <c r="H582" i="10"/>
  <c r="G582" i="10"/>
  <c r="AH581" i="10"/>
  <c r="AF581" i="10"/>
  <c r="AD581" i="10"/>
  <c r="AB581" i="10"/>
  <c r="AA581" i="10"/>
  <c r="Z581" i="10"/>
  <c r="Y581" i="10"/>
  <c r="X581" i="10"/>
  <c r="W581" i="10"/>
  <c r="V581" i="10"/>
  <c r="U581" i="10"/>
  <c r="T581" i="10"/>
  <c r="S581" i="10"/>
  <c r="R581" i="10"/>
  <c r="Q581" i="10"/>
  <c r="P581" i="10"/>
  <c r="O581" i="10"/>
  <c r="N581" i="10"/>
  <c r="M581" i="10"/>
  <c r="L581" i="10"/>
  <c r="K581" i="10"/>
  <c r="J581" i="10"/>
  <c r="I581" i="10"/>
  <c r="H581" i="10"/>
  <c r="G581" i="10"/>
  <c r="AH580" i="10"/>
  <c r="AF580" i="10"/>
  <c r="AD580" i="10"/>
  <c r="AB580" i="10"/>
  <c r="AA580" i="10"/>
  <c r="Z580" i="10"/>
  <c r="Y580" i="10"/>
  <c r="X580" i="10"/>
  <c r="W580" i="10"/>
  <c r="V580" i="10"/>
  <c r="U580" i="10"/>
  <c r="T580" i="10"/>
  <c r="S580" i="10"/>
  <c r="R580" i="10"/>
  <c r="Q580" i="10"/>
  <c r="P580" i="10"/>
  <c r="O580" i="10"/>
  <c r="N580" i="10"/>
  <c r="M580" i="10"/>
  <c r="L580" i="10"/>
  <c r="K580" i="10"/>
  <c r="J580" i="10"/>
  <c r="I580" i="10"/>
  <c r="H580" i="10"/>
  <c r="G580" i="10"/>
  <c r="AH579" i="10"/>
  <c r="AF579" i="10"/>
  <c r="AD579" i="10"/>
  <c r="AB579" i="10"/>
  <c r="AA579" i="10"/>
  <c r="Z579" i="10"/>
  <c r="Y579" i="10"/>
  <c r="X579" i="10"/>
  <c r="W579" i="10"/>
  <c r="V579" i="10"/>
  <c r="U579" i="10"/>
  <c r="T579" i="10"/>
  <c r="S579" i="10"/>
  <c r="R579" i="10"/>
  <c r="Q579" i="10"/>
  <c r="P579" i="10"/>
  <c r="O579" i="10"/>
  <c r="N579" i="10"/>
  <c r="M579" i="10"/>
  <c r="L579" i="10"/>
  <c r="K579" i="10"/>
  <c r="J579" i="10"/>
  <c r="I579" i="10"/>
  <c r="H579" i="10"/>
  <c r="G579" i="10"/>
  <c r="AH578" i="10"/>
  <c r="AF578" i="10"/>
  <c r="AD578" i="10"/>
  <c r="AB578" i="10"/>
  <c r="AA578" i="10"/>
  <c r="Z578" i="10"/>
  <c r="Y578" i="10"/>
  <c r="X578" i="10"/>
  <c r="W578" i="10"/>
  <c r="V578" i="10"/>
  <c r="U578" i="10"/>
  <c r="T578" i="10"/>
  <c r="S578" i="10"/>
  <c r="R578" i="10"/>
  <c r="Q578" i="10"/>
  <c r="P578" i="10"/>
  <c r="O578" i="10"/>
  <c r="N578" i="10"/>
  <c r="M578" i="10"/>
  <c r="L578" i="10"/>
  <c r="K578" i="10"/>
  <c r="J578" i="10"/>
  <c r="I578" i="10"/>
  <c r="H578" i="10"/>
  <c r="G578" i="10"/>
  <c r="AH577" i="10"/>
  <c r="AF577" i="10"/>
  <c r="AD577" i="10"/>
  <c r="AB577" i="10"/>
  <c r="AA577" i="10"/>
  <c r="Z577" i="10"/>
  <c r="Y577" i="10"/>
  <c r="X577" i="10"/>
  <c r="W577" i="10"/>
  <c r="V577" i="10"/>
  <c r="U577" i="10"/>
  <c r="T577" i="10"/>
  <c r="S577" i="10"/>
  <c r="R577" i="10"/>
  <c r="Q577" i="10"/>
  <c r="P577" i="10"/>
  <c r="O577" i="10"/>
  <c r="N577" i="10"/>
  <c r="M577" i="10"/>
  <c r="L577" i="10"/>
  <c r="K577" i="10"/>
  <c r="J577" i="10"/>
  <c r="I577" i="10"/>
  <c r="H577" i="10"/>
  <c r="G577" i="10"/>
  <c r="AH576" i="10"/>
  <c r="AF576" i="10"/>
  <c r="AD576" i="10"/>
  <c r="AB576" i="10"/>
  <c r="AA576" i="10"/>
  <c r="Z576" i="10"/>
  <c r="Y576" i="10"/>
  <c r="X576" i="10"/>
  <c r="W576" i="10"/>
  <c r="V576" i="10"/>
  <c r="U576" i="10"/>
  <c r="T576" i="10"/>
  <c r="S576" i="10"/>
  <c r="R576" i="10"/>
  <c r="Q576" i="10"/>
  <c r="P576" i="10"/>
  <c r="O576" i="10"/>
  <c r="N576" i="10"/>
  <c r="M576" i="10"/>
  <c r="L576" i="10"/>
  <c r="K576" i="10"/>
  <c r="J576" i="10"/>
  <c r="I576" i="10"/>
  <c r="H576" i="10"/>
  <c r="G576" i="10"/>
  <c r="AH575" i="10"/>
  <c r="AF575" i="10"/>
  <c r="AD575" i="10"/>
  <c r="AB575" i="10"/>
  <c r="AA575" i="10"/>
  <c r="Z575" i="10"/>
  <c r="Y575" i="10"/>
  <c r="X575" i="10"/>
  <c r="W575" i="10"/>
  <c r="V575" i="10"/>
  <c r="U575" i="10"/>
  <c r="T575" i="10"/>
  <c r="S575" i="10"/>
  <c r="R575" i="10"/>
  <c r="Q575" i="10"/>
  <c r="P575" i="10"/>
  <c r="O575" i="10"/>
  <c r="N575" i="10"/>
  <c r="M575" i="10"/>
  <c r="L575" i="10"/>
  <c r="K575" i="10"/>
  <c r="J575" i="10"/>
  <c r="I575" i="10"/>
  <c r="H575" i="10"/>
  <c r="G575" i="10"/>
  <c r="E865" i="8"/>
  <c r="E21" i="22" s="1"/>
  <c r="E864" i="8"/>
  <c r="E20" i="22" s="1"/>
  <c r="D17" i="6" l="1"/>
  <c r="L35" i="6"/>
  <c r="AH35" i="6" l="1"/>
  <c r="AF35" i="6"/>
  <c r="AD35" i="6"/>
  <c r="AB35" i="6"/>
  <c r="AA35" i="6"/>
  <c r="Z35" i="6"/>
  <c r="Y35" i="6"/>
  <c r="X35" i="6"/>
  <c r="W35" i="6"/>
  <c r="V35" i="6"/>
  <c r="U35" i="6"/>
  <c r="T35" i="6"/>
  <c r="S35" i="6"/>
  <c r="R35" i="6"/>
  <c r="Q35" i="6"/>
  <c r="P35" i="6"/>
  <c r="O35" i="6"/>
  <c r="N35" i="6"/>
  <c r="M35" i="6"/>
  <c r="K35" i="6"/>
  <c r="J35" i="6"/>
  <c r="I35" i="6"/>
  <c r="E91" i="26" l="1"/>
  <c r="E88" i="26"/>
  <c r="C85" i="26"/>
  <c r="L83" i="26"/>
  <c r="K83" i="26"/>
  <c r="J83" i="26"/>
  <c r="I83" i="26"/>
  <c r="H83" i="26"/>
  <c r="G83" i="26"/>
  <c r="L82" i="26"/>
  <c r="K82" i="26"/>
  <c r="J82" i="26"/>
  <c r="I82" i="26"/>
  <c r="H82" i="26"/>
  <c r="G82" i="26"/>
  <c r="L81" i="26"/>
  <c r="K81" i="26"/>
  <c r="J81" i="26"/>
  <c r="I81" i="26"/>
  <c r="H81" i="26"/>
  <c r="G81" i="26"/>
  <c r="L80" i="26"/>
  <c r="K80" i="26"/>
  <c r="J80" i="26"/>
  <c r="I80" i="26"/>
  <c r="H80" i="26"/>
  <c r="G80" i="26"/>
  <c r="E80" i="26"/>
  <c r="E71" i="26"/>
  <c r="C71" i="26"/>
  <c r="E137" i="27"/>
  <c r="E138" i="27" s="1"/>
  <c r="E139" i="27" s="1"/>
  <c r="E83" i="26" s="1"/>
  <c r="D139" i="27"/>
  <c r="C83" i="26" s="1"/>
  <c r="D138" i="27"/>
  <c r="C82" i="26" s="1"/>
  <c r="D137" i="27"/>
  <c r="C81" i="26" s="1"/>
  <c r="D136" i="27"/>
  <c r="C80" i="26" s="1"/>
  <c r="E110" i="27"/>
  <c r="E111" i="27" s="1"/>
  <c r="E113" i="27" s="1"/>
  <c r="E18" i="27"/>
  <c r="E19" i="27" s="1"/>
  <c r="D18" i="27"/>
  <c r="AH873" i="10"/>
  <c r="AH872" i="10"/>
  <c r="AH871" i="10"/>
  <c r="AH870" i="10"/>
  <c r="AH869" i="10"/>
  <c r="AH868" i="10"/>
  <c r="AH867" i="10"/>
  <c r="AH866" i="10"/>
  <c r="AH865" i="10"/>
  <c r="AH864" i="10"/>
  <c r="AH863" i="10"/>
  <c r="AH862" i="10"/>
  <c r="AH861" i="10"/>
  <c r="AH860" i="10"/>
  <c r="AH859" i="10"/>
  <c r="AH858" i="10"/>
  <c r="AH857" i="10"/>
  <c r="AH856" i="10"/>
  <c r="AH855" i="10"/>
  <c r="AH854" i="10"/>
  <c r="AH853" i="10"/>
  <c r="AH852" i="10"/>
  <c r="AH851" i="10"/>
  <c r="AH850" i="10"/>
  <c r="AH849" i="10"/>
  <c r="AF873" i="10"/>
  <c r="AF872" i="10"/>
  <c r="AF871" i="10"/>
  <c r="AF870" i="10"/>
  <c r="AF869" i="10"/>
  <c r="AF868" i="10"/>
  <c r="AF867" i="10"/>
  <c r="AF866" i="10"/>
  <c r="AF865" i="10"/>
  <c r="AF864" i="10"/>
  <c r="AF863" i="10"/>
  <c r="AF862" i="10"/>
  <c r="AF861" i="10"/>
  <c r="AF860" i="10"/>
  <c r="AF859" i="10"/>
  <c r="AF858" i="10"/>
  <c r="AF857" i="10"/>
  <c r="AF856" i="10"/>
  <c r="AF855" i="10"/>
  <c r="AF854" i="10"/>
  <c r="AF853" i="10"/>
  <c r="AF852" i="10"/>
  <c r="AF851" i="10"/>
  <c r="AF850" i="10"/>
  <c r="AF849" i="10"/>
  <c r="AD873" i="10"/>
  <c r="AD872" i="10"/>
  <c r="AD871" i="10"/>
  <c r="AD870" i="10"/>
  <c r="AD869" i="10"/>
  <c r="AD868" i="10"/>
  <c r="AD867" i="10"/>
  <c r="AD866" i="10"/>
  <c r="AD865" i="10"/>
  <c r="AD864" i="10"/>
  <c r="AD863" i="10"/>
  <c r="AD862" i="10"/>
  <c r="AD861" i="10"/>
  <c r="AD860" i="10"/>
  <c r="AD859" i="10"/>
  <c r="AD858" i="10"/>
  <c r="AD857" i="10"/>
  <c r="AD856" i="10"/>
  <c r="AD855" i="10"/>
  <c r="AD854" i="10"/>
  <c r="AD853" i="10"/>
  <c r="AD852" i="10"/>
  <c r="AD851" i="10"/>
  <c r="AD850" i="10"/>
  <c r="AD849" i="10"/>
  <c r="AB873" i="10"/>
  <c r="AA873" i="10"/>
  <c r="Z873" i="10"/>
  <c r="Y873" i="10"/>
  <c r="X873" i="10"/>
  <c r="W873" i="10"/>
  <c r="V873" i="10"/>
  <c r="U873" i="10"/>
  <c r="T873" i="10"/>
  <c r="S873" i="10"/>
  <c r="R873" i="10"/>
  <c r="Q873" i="10"/>
  <c r="P873" i="10"/>
  <c r="O873" i="10"/>
  <c r="N873" i="10"/>
  <c r="M873" i="10"/>
  <c r="L873" i="10"/>
  <c r="K873" i="10"/>
  <c r="J873" i="10"/>
  <c r="I873" i="10"/>
  <c r="H873" i="10"/>
  <c r="G873" i="10"/>
  <c r="AB872" i="10"/>
  <c r="AA872" i="10"/>
  <c r="Z872" i="10"/>
  <c r="Y872" i="10"/>
  <c r="X872" i="10"/>
  <c r="W872" i="10"/>
  <c r="V872" i="10"/>
  <c r="U872" i="10"/>
  <c r="T872" i="10"/>
  <c r="S872" i="10"/>
  <c r="R872" i="10"/>
  <c r="Q872" i="10"/>
  <c r="P872" i="10"/>
  <c r="O872" i="10"/>
  <c r="N872" i="10"/>
  <c r="M872" i="10"/>
  <c r="L872" i="10"/>
  <c r="K872" i="10"/>
  <c r="J872" i="10"/>
  <c r="I872" i="10"/>
  <c r="H872" i="10"/>
  <c r="G872" i="10"/>
  <c r="AB871" i="10"/>
  <c r="AA871" i="10"/>
  <c r="Z871" i="10"/>
  <c r="Y871" i="10"/>
  <c r="X871" i="10"/>
  <c r="W871" i="10"/>
  <c r="V871" i="10"/>
  <c r="U871" i="10"/>
  <c r="T871" i="10"/>
  <c r="S871" i="10"/>
  <c r="R871" i="10"/>
  <c r="Q871" i="10"/>
  <c r="P871" i="10"/>
  <c r="O871" i="10"/>
  <c r="N871" i="10"/>
  <c r="M871" i="10"/>
  <c r="L871" i="10"/>
  <c r="K871" i="10"/>
  <c r="J871" i="10"/>
  <c r="I871" i="10"/>
  <c r="H871" i="10"/>
  <c r="G871" i="10"/>
  <c r="AB870" i="10"/>
  <c r="AA870" i="10"/>
  <c r="Z870" i="10"/>
  <c r="Y870" i="10"/>
  <c r="X870" i="10"/>
  <c r="W870" i="10"/>
  <c r="V870" i="10"/>
  <c r="U870" i="10"/>
  <c r="T870" i="10"/>
  <c r="S870" i="10"/>
  <c r="R870" i="10"/>
  <c r="Q870" i="10"/>
  <c r="P870" i="10"/>
  <c r="O870" i="10"/>
  <c r="N870" i="10"/>
  <c r="M870" i="10"/>
  <c r="L870" i="10"/>
  <c r="K870" i="10"/>
  <c r="J870" i="10"/>
  <c r="I870" i="10"/>
  <c r="H870" i="10"/>
  <c r="G870" i="10"/>
  <c r="AB869" i="10"/>
  <c r="AA869" i="10"/>
  <c r="Z869" i="10"/>
  <c r="Y869" i="10"/>
  <c r="X869" i="10"/>
  <c r="W869" i="10"/>
  <c r="V869" i="10"/>
  <c r="U869" i="10"/>
  <c r="T869" i="10"/>
  <c r="S869" i="10"/>
  <c r="R869" i="10"/>
  <c r="Q869" i="10"/>
  <c r="P869" i="10"/>
  <c r="O869" i="10"/>
  <c r="N869" i="10"/>
  <c r="M869" i="10"/>
  <c r="L869" i="10"/>
  <c r="K869" i="10"/>
  <c r="J869" i="10"/>
  <c r="I869" i="10"/>
  <c r="H869" i="10"/>
  <c r="G869" i="10"/>
  <c r="AB868" i="10"/>
  <c r="AA868" i="10"/>
  <c r="Z868" i="10"/>
  <c r="Y868" i="10"/>
  <c r="X868" i="10"/>
  <c r="W868" i="10"/>
  <c r="V868" i="10"/>
  <c r="U868" i="10"/>
  <c r="T868" i="10"/>
  <c r="S868" i="10"/>
  <c r="R868" i="10"/>
  <c r="Q868" i="10"/>
  <c r="P868" i="10"/>
  <c r="O868" i="10"/>
  <c r="N868" i="10"/>
  <c r="M868" i="10"/>
  <c r="L868" i="10"/>
  <c r="K868" i="10"/>
  <c r="J868" i="10"/>
  <c r="I868" i="10"/>
  <c r="H868" i="10"/>
  <c r="G868" i="10"/>
  <c r="AB867" i="10"/>
  <c r="AA867" i="10"/>
  <c r="Z867" i="10"/>
  <c r="Y867" i="10"/>
  <c r="X867" i="10"/>
  <c r="W867" i="10"/>
  <c r="V867" i="10"/>
  <c r="U867" i="10"/>
  <c r="T867" i="10"/>
  <c r="S867" i="10"/>
  <c r="R867" i="10"/>
  <c r="Q867" i="10"/>
  <c r="P867" i="10"/>
  <c r="O867" i="10"/>
  <c r="N867" i="10"/>
  <c r="M867" i="10"/>
  <c r="L867" i="10"/>
  <c r="K867" i="10"/>
  <c r="J867" i="10"/>
  <c r="I867" i="10"/>
  <c r="H867" i="10"/>
  <c r="G867" i="10"/>
  <c r="AB866" i="10"/>
  <c r="AA866" i="10"/>
  <c r="Z866" i="10"/>
  <c r="Y866" i="10"/>
  <c r="X866" i="10"/>
  <c r="W866" i="10"/>
  <c r="V866" i="10"/>
  <c r="U866" i="10"/>
  <c r="T866" i="10"/>
  <c r="S866" i="10"/>
  <c r="R866" i="10"/>
  <c r="Q866" i="10"/>
  <c r="P866" i="10"/>
  <c r="O866" i="10"/>
  <c r="N866" i="10"/>
  <c r="M866" i="10"/>
  <c r="L866" i="10"/>
  <c r="K866" i="10"/>
  <c r="J866" i="10"/>
  <c r="I866" i="10"/>
  <c r="H866" i="10"/>
  <c r="G866" i="10"/>
  <c r="AB865" i="10"/>
  <c r="AA865" i="10"/>
  <c r="Z865" i="10"/>
  <c r="Y865" i="10"/>
  <c r="X865" i="10"/>
  <c r="W865" i="10"/>
  <c r="V865" i="10"/>
  <c r="U865" i="10"/>
  <c r="T865" i="10"/>
  <c r="S865" i="10"/>
  <c r="R865" i="10"/>
  <c r="Q865" i="10"/>
  <c r="P865" i="10"/>
  <c r="O865" i="10"/>
  <c r="N865" i="10"/>
  <c r="M865" i="10"/>
  <c r="L865" i="10"/>
  <c r="K865" i="10"/>
  <c r="J865" i="10"/>
  <c r="I865" i="10"/>
  <c r="H865" i="10"/>
  <c r="G865" i="10"/>
  <c r="AB864" i="10"/>
  <c r="AA864" i="10"/>
  <c r="Z864" i="10"/>
  <c r="Y864" i="10"/>
  <c r="X864" i="10"/>
  <c r="W864" i="10"/>
  <c r="V864" i="10"/>
  <c r="U864" i="10"/>
  <c r="T864" i="10"/>
  <c r="S864" i="10"/>
  <c r="R864" i="10"/>
  <c r="Q864" i="10"/>
  <c r="P864" i="10"/>
  <c r="O864" i="10"/>
  <c r="N864" i="10"/>
  <c r="M864" i="10"/>
  <c r="L864" i="10"/>
  <c r="K864" i="10"/>
  <c r="J864" i="10"/>
  <c r="I864" i="10"/>
  <c r="H864" i="10"/>
  <c r="G864" i="10"/>
  <c r="AB863" i="10"/>
  <c r="AA863" i="10"/>
  <c r="Z863" i="10"/>
  <c r="Y863" i="10"/>
  <c r="X863" i="10"/>
  <c r="W863" i="10"/>
  <c r="V863" i="10"/>
  <c r="U863" i="10"/>
  <c r="T863" i="10"/>
  <c r="S863" i="10"/>
  <c r="R863" i="10"/>
  <c r="Q863" i="10"/>
  <c r="P863" i="10"/>
  <c r="O863" i="10"/>
  <c r="N863" i="10"/>
  <c r="M863" i="10"/>
  <c r="L863" i="10"/>
  <c r="K863" i="10"/>
  <c r="J863" i="10"/>
  <c r="I863" i="10"/>
  <c r="H863" i="10"/>
  <c r="G863" i="10"/>
  <c r="AB862" i="10"/>
  <c r="AA862" i="10"/>
  <c r="Z862" i="10"/>
  <c r="Y862" i="10"/>
  <c r="X862" i="10"/>
  <c r="W862" i="10"/>
  <c r="V862" i="10"/>
  <c r="U862" i="10"/>
  <c r="T862" i="10"/>
  <c r="S862" i="10"/>
  <c r="R862" i="10"/>
  <c r="Q862" i="10"/>
  <c r="P862" i="10"/>
  <c r="O862" i="10"/>
  <c r="N862" i="10"/>
  <c r="M862" i="10"/>
  <c r="L862" i="10"/>
  <c r="K862" i="10"/>
  <c r="J862" i="10"/>
  <c r="I862" i="10"/>
  <c r="H862" i="10"/>
  <c r="G862" i="10"/>
  <c r="AB861" i="10"/>
  <c r="AA861" i="10"/>
  <c r="Z861" i="10"/>
  <c r="Y861" i="10"/>
  <c r="X861" i="10"/>
  <c r="W861" i="10"/>
  <c r="V861" i="10"/>
  <c r="U861" i="10"/>
  <c r="T861" i="10"/>
  <c r="S861" i="10"/>
  <c r="R861" i="10"/>
  <c r="Q861" i="10"/>
  <c r="P861" i="10"/>
  <c r="O861" i="10"/>
  <c r="N861" i="10"/>
  <c r="M861" i="10"/>
  <c r="L861" i="10"/>
  <c r="K861" i="10"/>
  <c r="J861" i="10"/>
  <c r="I861" i="10"/>
  <c r="H861" i="10"/>
  <c r="G861" i="10"/>
  <c r="AB860" i="10"/>
  <c r="AA860" i="10"/>
  <c r="Z860" i="10"/>
  <c r="Y860" i="10"/>
  <c r="X860" i="10"/>
  <c r="W860" i="10"/>
  <c r="V860" i="10"/>
  <c r="U860" i="10"/>
  <c r="T860" i="10"/>
  <c r="S860" i="10"/>
  <c r="R860" i="10"/>
  <c r="Q860" i="10"/>
  <c r="P860" i="10"/>
  <c r="O860" i="10"/>
  <c r="N860" i="10"/>
  <c r="M860" i="10"/>
  <c r="L860" i="10"/>
  <c r="K860" i="10"/>
  <c r="J860" i="10"/>
  <c r="I860" i="10"/>
  <c r="H860" i="10"/>
  <c r="G860" i="10"/>
  <c r="AB859" i="10"/>
  <c r="AA859" i="10"/>
  <c r="Z859" i="10"/>
  <c r="Y859" i="10"/>
  <c r="X859" i="10"/>
  <c r="W859" i="10"/>
  <c r="V859" i="10"/>
  <c r="U859" i="10"/>
  <c r="T859" i="10"/>
  <c r="S859" i="10"/>
  <c r="R859" i="10"/>
  <c r="Q859" i="10"/>
  <c r="P859" i="10"/>
  <c r="O859" i="10"/>
  <c r="N859" i="10"/>
  <c r="M859" i="10"/>
  <c r="L859" i="10"/>
  <c r="K859" i="10"/>
  <c r="J859" i="10"/>
  <c r="I859" i="10"/>
  <c r="H859" i="10"/>
  <c r="G859" i="10"/>
  <c r="AB858" i="10"/>
  <c r="AA858" i="10"/>
  <c r="Z858" i="10"/>
  <c r="Y858" i="10"/>
  <c r="X858" i="10"/>
  <c r="W858" i="10"/>
  <c r="V858" i="10"/>
  <c r="U858" i="10"/>
  <c r="T858" i="10"/>
  <c r="S858" i="10"/>
  <c r="R858" i="10"/>
  <c r="Q858" i="10"/>
  <c r="P858" i="10"/>
  <c r="O858" i="10"/>
  <c r="N858" i="10"/>
  <c r="M858" i="10"/>
  <c r="L858" i="10"/>
  <c r="K858" i="10"/>
  <c r="J858" i="10"/>
  <c r="I858" i="10"/>
  <c r="H858" i="10"/>
  <c r="G858" i="10"/>
  <c r="AB857" i="10"/>
  <c r="AA857" i="10"/>
  <c r="Z857" i="10"/>
  <c r="Y857" i="10"/>
  <c r="X857" i="10"/>
  <c r="W857" i="10"/>
  <c r="V857" i="10"/>
  <c r="U857" i="10"/>
  <c r="T857" i="10"/>
  <c r="S857" i="10"/>
  <c r="R857" i="10"/>
  <c r="Q857" i="10"/>
  <c r="P857" i="10"/>
  <c r="O857" i="10"/>
  <c r="N857" i="10"/>
  <c r="M857" i="10"/>
  <c r="L857" i="10"/>
  <c r="K857" i="10"/>
  <c r="J857" i="10"/>
  <c r="I857" i="10"/>
  <c r="H857" i="10"/>
  <c r="G857" i="10"/>
  <c r="AB856" i="10"/>
  <c r="AA856" i="10"/>
  <c r="Z856" i="10"/>
  <c r="Y856" i="10"/>
  <c r="X856" i="10"/>
  <c r="W856" i="10"/>
  <c r="V856" i="10"/>
  <c r="U856" i="10"/>
  <c r="T856" i="10"/>
  <c r="S856" i="10"/>
  <c r="R856" i="10"/>
  <c r="Q856" i="10"/>
  <c r="P856" i="10"/>
  <c r="O856" i="10"/>
  <c r="N856" i="10"/>
  <c r="M856" i="10"/>
  <c r="L856" i="10"/>
  <c r="K856" i="10"/>
  <c r="J856" i="10"/>
  <c r="I856" i="10"/>
  <c r="H856" i="10"/>
  <c r="G856" i="10"/>
  <c r="AB855" i="10"/>
  <c r="AA855" i="10"/>
  <c r="Z855" i="10"/>
  <c r="Y855" i="10"/>
  <c r="X855" i="10"/>
  <c r="W855" i="10"/>
  <c r="V855" i="10"/>
  <c r="U855" i="10"/>
  <c r="T855" i="10"/>
  <c r="S855" i="10"/>
  <c r="R855" i="10"/>
  <c r="Q855" i="10"/>
  <c r="P855" i="10"/>
  <c r="O855" i="10"/>
  <c r="N855" i="10"/>
  <c r="M855" i="10"/>
  <c r="L855" i="10"/>
  <c r="K855" i="10"/>
  <c r="J855" i="10"/>
  <c r="I855" i="10"/>
  <c r="H855" i="10"/>
  <c r="G855" i="10"/>
  <c r="AB854" i="10"/>
  <c r="AA854" i="10"/>
  <c r="Z854" i="10"/>
  <c r="Y854" i="10"/>
  <c r="X854" i="10"/>
  <c r="W854" i="10"/>
  <c r="V854" i="10"/>
  <c r="U854" i="10"/>
  <c r="T854" i="10"/>
  <c r="S854" i="10"/>
  <c r="R854" i="10"/>
  <c r="Q854" i="10"/>
  <c r="P854" i="10"/>
  <c r="O854" i="10"/>
  <c r="N854" i="10"/>
  <c r="M854" i="10"/>
  <c r="L854" i="10"/>
  <c r="K854" i="10"/>
  <c r="J854" i="10"/>
  <c r="I854" i="10"/>
  <c r="H854" i="10"/>
  <c r="G854" i="10"/>
  <c r="AB853" i="10"/>
  <c r="AA853" i="10"/>
  <c r="Z853" i="10"/>
  <c r="Y853" i="10"/>
  <c r="X853" i="10"/>
  <c r="W853" i="10"/>
  <c r="V853" i="10"/>
  <c r="U853" i="10"/>
  <c r="T853" i="10"/>
  <c r="S853" i="10"/>
  <c r="R853" i="10"/>
  <c r="Q853" i="10"/>
  <c r="P853" i="10"/>
  <c r="O853" i="10"/>
  <c r="N853" i="10"/>
  <c r="M853" i="10"/>
  <c r="L853" i="10"/>
  <c r="K853" i="10"/>
  <c r="J853" i="10"/>
  <c r="I853" i="10"/>
  <c r="H853" i="10"/>
  <c r="G853" i="10"/>
  <c r="AB852" i="10"/>
  <c r="AA852" i="10"/>
  <c r="Z852" i="10"/>
  <c r="Y852" i="10"/>
  <c r="X852" i="10"/>
  <c r="W852" i="10"/>
  <c r="V852" i="10"/>
  <c r="U852" i="10"/>
  <c r="T852" i="10"/>
  <c r="S852" i="10"/>
  <c r="R852" i="10"/>
  <c r="Q852" i="10"/>
  <c r="P852" i="10"/>
  <c r="O852" i="10"/>
  <c r="N852" i="10"/>
  <c r="M852" i="10"/>
  <c r="L852" i="10"/>
  <c r="K852" i="10"/>
  <c r="J852" i="10"/>
  <c r="I852" i="10"/>
  <c r="H852" i="10"/>
  <c r="G852" i="10"/>
  <c r="AB851" i="10"/>
  <c r="AA851" i="10"/>
  <c r="Z851" i="10"/>
  <c r="Y851" i="10"/>
  <c r="X851" i="10"/>
  <c r="W851" i="10"/>
  <c r="V851" i="10"/>
  <c r="U851" i="10"/>
  <c r="T851" i="10"/>
  <c r="S851" i="10"/>
  <c r="R851" i="10"/>
  <c r="Q851" i="10"/>
  <c r="P851" i="10"/>
  <c r="O851" i="10"/>
  <c r="N851" i="10"/>
  <c r="M851" i="10"/>
  <c r="L851" i="10"/>
  <c r="K851" i="10"/>
  <c r="J851" i="10"/>
  <c r="I851" i="10"/>
  <c r="H851" i="10"/>
  <c r="G851" i="10"/>
  <c r="AB850" i="10"/>
  <c r="AA850" i="10"/>
  <c r="Z850" i="10"/>
  <c r="Y850" i="10"/>
  <c r="X850" i="10"/>
  <c r="W850" i="10"/>
  <c r="V850" i="10"/>
  <c r="U850" i="10"/>
  <c r="T850" i="10"/>
  <c r="S850" i="10"/>
  <c r="R850" i="10"/>
  <c r="Q850" i="10"/>
  <c r="P850" i="10"/>
  <c r="O850" i="10"/>
  <c r="N850" i="10"/>
  <c r="M850" i="10"/>
  <c r="L850" i="10"/>
  <c r="K850" i="10"/>
  <c r="J850" i="10"/>
  <c r="I850" i="10"/>
  <c r="H850" i="10"/>
  <c r="G850" i="10"/>
  <c r="AB849" i="10"/>
  <c r="AA849" i="10"/>
  <c r="Z849" i="10"/>
  <c r="Y849" i="10"/>
  <c r="X849" i="10"/>
  <c r="W849" i="10"/>
  <c r="V849" i="10"/>
  <c r="U849" i="10"/>
  <c r="T849" i="10"/>
  <c r="S849" i="10"/>
  <c r="R849" i="10"/>
  <c r="Q849" i="10"/>
  <c r="P849" i="10"/>
  <c r="O849" i="10"/>
  <c r="N849" i="10"/>
  <c r="M849" i="10"/>
  <c r="L849" i="10"/>
  <c r="K849" i="10"/>
  <c r="J849" i="10"/>
  <c r="I849" i="10"/>
  <c r="H849" i="10"/>
  <c r="D110" i="27"/>
  <c r="E129" i="27"/>
  <c r="E130" i="27" s="1"/>
  <c r="E131" i="27" s="1"/>
  <c r="E125" i="27"/>
  <c r="E122" i="27"/>
  <c r="E118" i="27"/>
  <c r="E119" i="27" s="1"/>
  <c r="D125" i="27"/>
  <c r="D124" i="27"/>
  <c r="AH121" i="27"/>
  <c r="AF121" i="27"/>
  <c r="AD121" i="27"/>
  <c r="AB121" i="27"/>
  <c r="AA121" i="27"/>
  <c r="Z121" i="27"/>
  <c r="Y121" i="27"/>
  <c r="X121" i="27"/>
  <c r="W121" i="27"/>
  <c r="V121" i="27"/>
  <c r="U121" i="27"/>
  <c r="T121" i="27"/>
  <c r="S121" i="27"/>
  <c r="R121" i="27"/>
  <c r="Q121" i="27"/>
  <c r="P121" i="27"/>
  <c r="O121" i="27"/>
  <c r="N121" i="27"/>
  <c r="M121" i="27"/>
  <c r="D121" i="27"/>
  <c r="D117" i="27"/>
  <c r="G425" i="12"/>
  <c r="AH282" i="10"/>
  <c r="AH281" i="10"/>
  <c r="AH280" i="10"/>
  <c r="AH279" i="10"/>
  <c r="AH278" i="10"/>
  <c r="AH277" i="10"/>
  <c r="AH276" i="10"/>
  <c r="AH275" i="10"/>
  <c r="AH274" i="10"/>
  <c r="AH273" i="10"/>
  <c r="AH272" i="10"/>
  <c r="AH271" i="10"/>
  <c r="AH270" i="10"/>
  <c r="AH269" i="10"/>
  <c r="AH268" i="10"/>
  <c r="AH267" i="10"/>
  <c r="AH266" i="10"/>
  <c r="AH265" i="10"/>
  <c r="AH264" i="10"/>
  <c r="AH263" i="10"/>
  <c r="AH262" i="10"/>
  <c r="AH261" i="10"/>
  <c r="AH260" i="10"/>
  <c r="AH259" i="10"/>
  <c r="AH258" i="10"/>
  <c r="AF282" i="10"/>
  <c r="AF281" i="10"/>
  <c r="AF280" i="10"/>
  <c r="AF279" i="10"/>
  <c r="AF278" i="10"/>
  <c r="AF277" i="10"/>
  <c r="AF276" i="10"/>
  <c r="AF275" i="10"/>
  <c r="AF274" i="10"/>
  <c r="AF273" i="10"/>
  <c r="AF272" i="10"/>
  <c r="AF271" i="10"/>
  <c r="AF270" i="10"/>
  <c r="AF269" i="10"/>
  <c r="AF268" i="10"/>
  <c r="AF267" i="10"/>
  <c r="AF266" i="10"/>
  <c r="AF265" i="10"/>
  <c r="AF264" i="10"/>
  <c r="AF263" i="10"/>
  <c r="AF262" i="10"/>
  <c r="AF261" i="10"/>
  <c r="AF260" i="10"/>
  <c r="AF259" i="10"/>
  <c r="AF258" i="10"/>
  <c r="AD282" i="10"/>
  <c r="AD281" i="10"/>
  <c r="AD280" i="10"/>
  <c r="AD279" i="10"/>
  <c r="AD278" i="10"/>
  <c r="AD277" i="10"/>
  <c r="AD276" i="10"/>
  <c r="AD275" i="10"/>
  <c r="AD274" i="10"/>
  <c r="AD273" i="10"/>
  <c r="AD272" i="10"/>
  <c r="AD271" i="10"/>
  <c r="AD270" i="10"/>
  <c r="AD269" i="10"/>
  <c r="AD268" i="10"/>
  <c r="AD267" i="10"/>
  <c r="AD266" i="10"/>
  <c r="AD265" i="10"/>
  <c r="AD264" i="10"/>
  <c r="AD263" i="10"/>
  <c r="AD262" i="10"/>
  <c r="AD261" i="10"/>
  <c r="AD260" i="10"/>
  <c r="AD259" i="10"/>
  <c r="AD258" i="10"/>
  <c r="AB282" i="10"/>
  <c r="AA282" i="10"/>
  <c r="Z282" i="10"/>
  <c r="Y282" i="10"/>
  <c r="X282" i="10"/>
  <c r="W282" i="10"/>
  <c r="V282" i="10"/>
  <c r="U282" i="10"/>
  <c r="T282" i="10"/>
  <c r="S282" i="10"/>
  <c r="R282" i="10"/>
  <c r="Q282" i="10"/>
  <c r="P282" i="10"/>
  <c r="O282" i="10"/>
  <c r="N282" i="10"/>
  <c r="M282" i="10"/>
  <c r="L282" i="10"/>
  <c r="K282" i="10"/>
  <c r="J282" i="10"/>
  <c r="I282" i="10"/>
  <c r="H282" i="10"/>
  <c r="AB281" i="10"/>
  <c r="AA281" i="10"/>
  <c r="Z281" i="10"/>
  <c r="Y281" i="10"/>
  <c r="X281" i="10"/>
  <c r="W281" i="10"/>
  <c r="V281" i="10"/>
  <c r="U281" i="10"/>
  <c r="T281" i="10"/>
  <c r="S281" i="10"/>
  <c r="R281" i="10"/>
  <c r="Q281" i="10"/>
  <c r="P281" i="10"/>
  <c r="O281" i="10"/>
  <c r="N281" i="10"/>
  <c r="M281" i="10"/>
  <c r="L281" i="10"/>
  <c r="K281" i="10"/>
  <c r="J281" i="10"/>
  <c r="I281" i="10"/>
  <c r="H281" i="10"/>
  <c r="AB280" i="10"/>
  <c r="AA280" i="10"/>
  <c r="Z280" i="10"/>
  <c r="Y280" i="10"/>
  <c r="X280" i="10"/>
  <c r="W280" i="10"/>
  <c r="V280" i="10"/>
  <c r="U280" i="10"/>
  <c r="T280" i="10"/>
  <c r="S280" i="10"/>
  <c r="R280" i="10"/>
  <c r="Q280" i="10"/>
  <c r="P280" i="10"/>
  <c r="O280" i="10"/>
  <c r="N280" i="10"/>
  <c r="M280" i="10"/>
  <c r="L280" i="10"/>
  <c r="K280" i="10"/>
  <c r="J280" i="10"/>
  <c r="I280" i="10"/>
  <c r="H280" i="10"/>
  <c r="AB279" i="10"/>
  <c r="AA279" i="10"/>
  <c r="Z279" i="10"/>
  <c r="Y279" i="10"/>
  <c r="X279" i="10"/>
  <c r="W279" i="10"/>
  <c r="V279" i="10"/>
  <c r="U279" i="10"/>
  <c r="T279" i="10"/>
  <c r="S279" i="10"/>
  <c r="R279" i="10"/>
  <c r="Q279" i="10"/>
  <c r="P279" i="10"/>
  <c r="O279" i="10"/>
  <c r="N279" i="10"/>
  <c r="M279" i="10"/>
  <c r="L279" i="10"/>
  <c r="K279" i="10"/>
  <c r="J279" i="10"/>
  <c r="I279" i="10"/>
  <c r="H279" i="10"/>
  <c r="AB278" i="10"/>
  <c r="AA278" i="10"/>
  <c r="Z278" i="10"/>
  <c r="Y278" i="10"/>
  <c r="X278" i="10"/>
  <c r="W278" i="10"/>
  <c r="V278" i="10"/>
  <c r="U278" i="10"/>
  <c r="T278" i="10"/>
  <c r="S278" i="10"/>
  <c r="R278" i="10"/>
  <c r="Q278" i="10"/>
  <c r="P278" i="10"/>
  <c r="O278" i="10"/>
  <c r="N278" i="10"/>
  <c r="M278" i="10"/>
  <c r="L278" i="10"/>
  <c r="K278" i="10"/>
  <c r="J278" i="10"/>
  <c r="I278" i="10"/>
  <c r="H278" i="10"/>
  <c r="AB277" i="10"/>
  <c r="AA277" i="10"/>
  <c r="Z277" i="10"/>
  <c r="Y277" i="10"/>
  <c r="X277" i="10"/>
  <c r="W277" i="10"/>
  <c r="V277" i="10"/>
  <c r="U277" i="10"/>
  <c r="T277" i="10"/>
  <c r="S277" i="10"/>
  <c r="R277" i="10"/>
  <c r="Q277" i="10"/>
  <c r="P277" i="10"/>
  <c r="O277" i="10"/>
  <c r="N277" i="10"/>
  <c r="M277" i="10"/>
  <c r="L277" i="10"/>
  <c r="K277" i="10"/>
  <c r="J277" i="10"/>
  <c r="I277" i="10"/>
  <c r="H277" i="10"/>
  <c r="AB276" i="10"/>
  <c r="AA276" i="10"/>
  <c r="Z276" i="10"/>
  <c r="Y276" i="10"/>
  <c r="X276" i="10"/>
  <c r="W276" i="10"/>
  <c r="V276" i="10"/>
  <c r="U276" i="10"/>
  <c r="T276" i="10"/>
  <c r="S276" i="10"/>
  <c r="R276" i="10"/>
  <c r="Q276" i="10"/>
  <c r="P276" i="10"/>
  <c r="O276" i="10"/>
  <c r="N276" i="10"/>
  <c r="M276" i="10"/>
  <c r="L276" i="10"/>
  <c r="K276" i="10"/>
  <c r="J276" i="10"/>
  <c r="I276" i="10"/>
  <c r="H276" i="10"/>
  <c r="AB275" i="10"/>
  <c r="AA275" i="10"/>
  <c r="Z275" i="10"/>
  <c r="Y275" i="10"/>
  <c r="X275" i="10"/>
  <c r="W275" i="10"/>
  <c r="V275" i="10"/>
  <c r="U275" i="10"/>
  <c r="T275" i="10"/>
  <c r="S275" i="10"/>
  <c r="R275" i="10"/>
  <c r="Q275" i="10"/>
  <c r="P275" i="10"/>
  <c r="O275" i="10"/>
  <c r="N275" i="10"/>
  <c r="M275" i="10"/>
  <c r="L275" i="10"/>
  <c r="K275" i="10"/>
  <c r="J275" i="10"/>
  <c r="I275" i="10"/>
  <c r="H275" i="10"/>
  <c r="AB274" i="10"/>
  <c r="AA274" i="10"/>
  <c r="Z274" i="10"/>
  <c r="Y274" i="10"/>
  <c r="X274" i="10"/>
  <c r="W274" i="10"/>
  <c r="V274" i="10"/>
  <c r="U274" i="10"/>
  <c r="T274" i="10"/>
  <c r="S274" i="10"/>
  <c r="R274" i="10"/>
  <c r="Q274" i="10"/>
  <c r="P274" i="10"/>
  <c r="O274" i="10"/>
  <c r="N274" i="10"/>
  <c r="M274" i="10"/>
  <c r="L274" i="10"/>
  <c r="K274" i="10"/>
  <c r="J274" i="10"/>
  <c r="I274" i="10"/>
  <c r="H274" i="10"/>
  <c r="AB273" i="10"/>
  <c r="AA273" i="10"/>
  <c r="Z273" i="10"/>
  <c r="Y273" i="10"/>
  <c r="X273" i="10"/>
  <c r="W273" i="10"/>
  <c r="V273" i="10"/>
  <c r="U273" i="10"/>
  <c r="T273" i="10"/>
  <c r="S273" i="10"/>
  <c r="R273" i="10"/>
  <c r="Q273" i="10"/>
  <c r="P273" i="10"/>
  <c r="O273" i="10"/>
  <c r="N273" i="10"/>
  <c r="M273" i="10"/>
  <c r="L273" i="10"/>
  <c r="K273" i="10"/>
  <c r="J273" i="10"/>
  <c r="I273" i="10"/>
  <c r="H273" i="10"/>
  <c r="AB272" i="10"/>
  <c r="AA272" i="10"/>
  <c r="Z272" i="10"/>
  <c r="Y272" i="10"/>
  <c r="X272" i="10"/>
  <c r="W272" i="10"/>
  <c r="V272" i="10"/>
  <c r="U272" i="10"/>
  <c r="T272" i="10"/>
  <c r="S272" i="10"/>
  <c r="R272" i="10"/>
  <c r="Q272" i="10"/>
  <c r="P272" i="10"/>
  <c r="O272" i="10"/>
  <c r="N272" i="10"/>
  <c r="M272" i="10"/>
  <c r="L272" i="10"/>
  <c r="K272" i="10"/>
  <c r="J272" i="10"/>
  <c r="I272" i="10"/>
  <c r="H272" i="10"/>
  <c r="AB271" i="10"/>
  <c r="AA271" i="10"/>
  <c r="Z271" i="10"/>
  <c r="Y271" i="10"/>
  <c r="X271" i="10"/>
  <c r="W271" i="10"/>
  <c r="V271" i="10"/>
  <c r="U271" i="10"/>
  <c r="T271" i="10"/>
  <c r="S271" i="10"/>
  <c r="R271" i="10"/>
  <c r="Q271" i="10"/>
  <c r="P271" i="10"/>
  <c r="O271" i="10"/>
  <c r="N271" i="10"/>
  <c r="M271" i="10"/>
  <c r="L271" i="10"/>
  <c r="K271" i="10"/>
  <c r="J271" i="10"/>
  <c r="I271" i="10"/>
  <c r="H271" i="10"/>
  <c r="AB270" i="10"/>
  <c r="AA270" i="10"/>
  <c r="Z270" i="10"/>
  <c r="Y270" i="10"/>
  <c r="X270" i="10"/>
  <c r="W270" i="10"/>
  <c r="V270" i="10"/>
  <c r="U270" i="10"/>
  <c r="T270" i="10"/>
  <c r="S270" i="10"/>
  <c r="R270" i="10"/>
  <c r="Q270" i="10"/>
  <c r="P270" i="10"/>
  <c r="O270" i="10"/>
  <c r="N270" i="10"/>
  <c r="M270" i="10"/>
  <c r="L270" i="10"/>
  <c r="K270" i="10"/>
  <c r="J270" i="10"/>
  <c r="I270" i="10"/>
  <c r="H270" i="10"/>
  <c r="AB269" i="10"/>
  <c r="AA269" i="10"/>
  <c r="Z269" i="10"/>
  <c r="Y269" i="10"/>
  <c r="X269" i="10"/>
  <c r="W269" i="10"/>
  <c r="V269" i="10"/>
  <c r="U269" i="10"/>
  <c r="T269" i="10"/>
  <c r="S269" i="10"/>
  <c r="R269" i="10"/>
  <c r="Q269" i="10"/>
  <c r="P269" i="10"/>
  <c r="O269" i="10"/>
  <c r="N269" i="10"/>
  <c r="M269" i="10"/>
  <c r="L269" i="10"/>
  <c r="K269" i="10"/>
  <c r="J269" i="10"/>
  <c r="I269" i="10"/>
  <c r="H269" i="10"/>
  <c r="AB268" i="10"/>
  <c r="AA268" i="10"/>
  <c r="Z268" i="10"/>
  <c r="Y268" i="10"/>
  <c r="X268" i="10"/>
  <c r="W268" i="10"/>
  <c r="V268" i="10"/>
  <c r="U268" i="10"/>
  <c r="T268" i="10"/>
  <c r="S268" i="10"/>
  <c r="R268" i="10"/>
  <c r="Q268" i="10"/>
  <c r="P268" i="10"/>
  <c r="O268" i="10"/>
  <c r="N268" i="10"/>
  <c r="M268" i="10"/>
  <c r="L268" i="10"/>
  <c r="K268" i="10"/>
  <c r="J268" i="10"/>
  <c r="I268" i="10"/>
  <c r="H268" i="10"/>
  <c r="AB267" i="10"/>
  <c r="AA267" i="10"/>
  <c r="Z267" i="10"/>
  <c r="Y267" i="10"/>
  <c r="X267" i="10"/>
  <c r="W267" i="10"/>
  <c r="V267" i="10"/>
  <c r="U267" i="10"/>
  <c r="T267" i="10"/>
  <c r="S267" i="10"/>
  <c r="R267" i="10"/>
  <c r="Q267" i="10"/>
  <c r="P267" i="10"/>
  <c r="O267" i="10"/>
  <c r="N267" i="10"/>
  <c r="M267" i="10"/>
  <c r="L267" i="10"/>
  <c r="K267" i="10"/>
  <c r="J267" i="10"/>
  <c r="I267" i="10"/>
  <c r="H267" i="10"/>
  <c r="AB266" i="10"/>
  <c r="AA266" i="10"/>
  <c r="Z266" i="10"/>
  <c r="Y266" i="10"/>
  <c r="X266" i="10"/>
  <c r="W266" i="10"/>
  <c r="V266" i="10"/>
  <c r="U266" i="10"/>
  <c r="T266" i="10"/>
  <c r="S266" i="10"/>
  <c r="R266" i="10"/>
  <c r="Q266" i="10"/>
  <c r="P266" i="10"/>
  <c r="O266" i="10"/>
  <c r="N266" i="10"/>
  <c r="M266" i="10"/>
  <c r="L266" i="10"/>
  <c r="K266" i="10"/>
  <c r="J266" i="10"/>
  <c r="I266" i="10"/>
  <c r="H266" i="10"/>
  <c r="AB265" i="10"/>
  <c r="AA265" i="10"/>
  <c r="Z265" i="10"/>
  <c r="Y265" i="10"/>
  <c r="X265" i="10"/>
  <c r="W265" i="10"/>
  <c r="V265" i="10"/>
  <c r="U265" i="10"/>
  <c r="T265" i="10"/>
  <c r="S265" i="10"/>
  <c r="R265" i="10"/>
  <c r="Q265" i="10"/>
  <c r="P265" i="10"/>
  <c r="O265" i="10"/>
  <c r="N265" i="10"/>
  <c r="M265" i="10"/>
  <c r="L265" i="10"/>
  <c r="K265" i="10"/>
  <c r="J265" i="10"/>
  <c r="I265" i="10"/>
  <c r="H265" i="10"/>
  <c r="AB264" i="10"/>
  <c r="AA264" i="10"/>
  <c r="Z264" i="10"/>
  <c r="Y264" i="10"/>
  <c r="X264" i="10"/>
  <c r="W264" i="10"/>
  <c r="V264" i="10"/>
  <c r="U264" i="10"/>
  <c r="T264" i="10"/>
  <c r="S264" i="10"/>
  <c r="R264" i="10"/>
  <c r="Q264" i="10"/>
  <c r="P264" i="10"/>
  <c r="O264" i="10"/>
  <c r="N264" i="10"/>
  <c r="M264" i="10"/>
  <c r="L264" i="10"/>
  <c r="K264" i="10"/>
  <c r="J264" i="10"/>
  <c r="I264" i="10"/>
  <c r="H264" i="10"/>
  <c r="AB263" i="10"/>
  <c r="AA263" i="10"/>
  <c r="Z263" i="10"/>
  <c r="Y263" i="10"/>
  <c r="X263" i="10"/>
  <c r="W263" i="10"/>
  <c r="V263" i="10"/>
  <c r="U263" i="10"/>
  <c r="T263" i="10"/>
  <c r="S263" i="10"/>
  <c r="R263" i="10"/>
  <c r="Q263" i="10"/>
  <c r="P263" i="10"/>
  <c r="O263" i="10"/>
  <c r="N263" i="10"/>
  <c r="M263" i="10"/>
  <c r="L263" i="10"/>
  <c r="K263" i="10"/>
  <c r="J263" i="10"/>
  <c r="I263" i="10"/>
  <c r="H263" i="10"/>
  <c r="AB262" i="10"/>
  <c r="AA262" i="10"/>
  <c r="Z262" i="10"/>
  <c r="Y262" i="10"/>
  <c r="X262" i="10"/>
  <c r="W262" i="10"/>
  <c r="V262" i="10"/>
  <c r="U262" i="10"/>
  <c r="T262" i="10"/>
  <c r="S262" i="10"/>
  <c r="R262" i="10"/>
  <c r="Q262" i="10"/>
  <c r="P262" i="10"/>
  <c r="O262" i="10"/>
  <c r="N262" i="10"/>
  <c r="M262" i="10"/>
  <c r="L262" i="10"/>
  <c r="K262" i="10"/>
  <c r="J262" i="10"/>
  <c r="I262" i="10"/>
  <c r="H262" i="10"/>
  <c r="AB261" i="10"/>
  <c r="AA261" i="10"/>
  <c r="Z261" i="10"/>
  <c r="Y261" i="10"/>
  <c r="X261" i="10"/>
  <c r="W261" i="10"/>
  <c r="V261" i="10"/>
  <c r="U261" i="10"/>
  <c r="T261" i="10"/>
  <c r="S261" i="10"/>
  <c r="R261" i="10"/>
  <c r="Q261" i="10"/>
  <c r="P261" i="10"/>
  <c r="O261" i="10"/>
  <c r="N261" i="10"/>
  <c r="M261" i="10"/>
  <c r="L261" i="10"/>
  <c r="K261" i="10"/>
  <c r="J261" i="10"/>
  <c r="I261" i="10"/>
  <c r="H261" i="10"/>
  <c r="AB260" i="10"/>
  <c r="AA260" i="10"/>
  <c r="Z260" i="10"/>
  <c r="Y260" i="10"/>
  <c r="X260" i="10"/>
  <c r="W260" i="10"/>
  <c r="V260" i="10"/>
  <c r="U260" i="10"/>
  <c r="T260" i="10"/>
  <c r="S260" i="10"/>
  <c r="R260" i="10"/>
  <c r="Q260" i="10"/>
  <c r="P260" i="10"/>
  <c r="O260" i="10"/>
  <c r="N260" i="10"/>
  <c r="M260" i="10"/>
  <c r="L260" i="10"/>
  <c r="K260" i="10"/>
  <c r="J260" i="10"/>
  <c r="I260" i="10"/>
  <c r="H260" i="10"/>
  <c r="AB259" i="10"/>
  <c r="AA259" i="10"/>
  <c r="Z259" i="10"/>
  <c r="Y259" i="10"/>
  <c r="X259" i="10"/>
  <c r="W259" i="10"/>
  <c r="V259" i="10"/>
  <c r="U259" i="10"/>
  <c r="T259" i="10"/>
  <c r="S259" i="10"/>
  <c r="R259" i="10"/>
  <c r="Q259" i="10"/>
  <c r="P259" i="10"/>
  <c r="O259" i="10"/>
  <c r="N259" i="10"/>
  <c r="M259" i="10"/>
  <c r="L259" i="10"/>
  <c r="K259" i="10"/>
  <c r="J259" i="10"/>
  <c r="I259" i="10"/>
  <c r="H259" i="10"/>
  <c r="AB258" i="10"/>
  <c r="AA258" i="10"/>
  <c r="Z258" i="10"/>
  <c r="Y258" i="10"/>
  <c r="X258" i="10"/>
  <c r="W258" i="10"/>
  <c r="V258" i="10"/>
  <c r="U258" i="10"/>
  <c r="T258" i="10"/>
  <c r="S258" i="10"/>
  <c r="R258" i="10"/>
  <c r="Q258" i="10"/>
  <c r="P258" i="10"/>
  <c r="O258" i="10"/>
  <c r="N258" i="10"/>
  <c r="M258" i="10"/>
  <c r="L258" i="10"/>
  <c r="K258" i="10"/>
  <c r="J258" i="10"/>
  <c r="I258" i="10"/>
  <c r="H258" i="10"/>
  <c r="G282" i="10"/>
  <c r="G281" i="10"/>
  <c r="G280" i="10"/>
  <c r="G279" i="10"/>
  <c r="G278" i="10"/>
  <c r="G277" i="10"/>
  <c r="G276" i="10"/>
  <c r="G275" i="10"/>
  <c r="G274" i="10"/>
  <c r="G273" i="10"/>
  <c r="G272" i="10"/>
  <c r="G271" i="10"/>
  <c r="G270" i="10"/>
  <c r="G269" i="10"/>
  <c r="G268" i="10"/>
  <c r="G267" i="10"/>
  <c r="G266" i="10"/>
  <c r="G265" i="10"/>
  <c r="G264" i="10"/>
  <c r="G263" i="10"/>
  <c r="G262" i="10"/>
  <c r="G261" i="10"/>
  <c r="G260" i="10"/>
  <c r="G259" i="10"/>
  <c r="E81" i="26" l="1"/>
  <c r="E82" i="26"/>
  <c r="AF36" i="6"/>
  <c r="AF125" i="27" s="1"/>
  <c r="AF124" i="27"/>
  <c r="AD36" i="6"/>
  <c r="AD125" i="27" s="1"/>
  <c r="AD124" i="27"/>
  <c r="T36" i="6"/>
  <c r="T125" i="27" s="1"/>
  <c r="S36" i="6"/>
  <c r="S125" i="27" s="1"/>
  <c r="R36" i="6"/>
  <c r="R125" i="27" s="1"/>
  <c r="Q36" i="6"/>
  <c r="Q125" i="27" s="1"/>
  <c r="P36" i="6"/>
  <c r="P125" i="27" s="1"/>
  <c r="O36" i="6"/>
  <c r="O125" i="27" s="1"/>
  <c r="N36" i="6"/>
  <c r="N125" i="27" s="1"/>
  <c r="M36" i="6"/>
  <c r="M125" i="27" s="1"/>
  <c r="L36" i="6"/>
  <c r="K36" i="6"/>
  <c r="J36" i="6"/>
  <c r="T124" i="27"/>
  <c r="S124" i="27"/>
  <c r="R124" i="27"/>
  <c r="Q124" i="27"/>
  <c r="P124" i="27"/>
  <c r="O124" i="27"/>
  <c r="N124" i="27"/>
  <c r="M124" i="27"/>
  <c r="I36" i="6"/>
  <c r="Y124" i="27" l="1"/>
  <c r="X124" i="27"/>
  <c r="AB124" i="27"/>
  <c r="AH124" i="27"/>
  <c r="V124" i="27"/>
  <c r="Z124" i="27"/>
  <c r="U124" i="27"/>
  <c r="W124" i="27"/>
  <c r="AA124" i="27"/>
  <c r="D905" i="8" l="1"/>
  <c r="D62" i="22" s="1"/>
  <c r="D904" i="8"/>
  <c r="D61" i="22" s="1"/>
  <c r="D903" i="8"/>
  <c r="D60" i="22" s="1"/>
  <c r="D888" i="8"/>
  <c r="D45" i="22" s="1"/>
  <c r="D887" i="8"/>
  <c r="D44" i="22" s="1"/>
  <c r="D886" i="8"/>
  <c r="D43" i="22" s="1"/>
  <c r="AH48" i="21"/>
  <c r="AF48" i="21"/>
  <c r="AD48" i="21"/>
  <c r="AB48" i="21"/>
  <c r="AA48" i="21"/>
  <c r="Z48" i="21"/>
  <c r="Y48" i="21"/>
  <c r="X48" i="21"/>
  <c r="W48" i="21"/>
  <c r="V48" i="21"/>
  <c r="U48" i="21"/>
  <c r="T48" i="21"/>
  <c r="S48" i="21"/>
  <c r="R48" i="21"/>
  <c r="Q48" i="21"/>
  <c r="P48" i="21"/>
  <c r="O48" i="21"/>
  <c r="N48" i="21"/>
  <c r="M48" i="21"/>
  <c r="L48" i="21"/>
  <c r="K48" i="21"/>
  <c r="J48" i="21"/>
  <c r="I48" i="21"/>
  <c r="H48" i="21"/>
  <c r="G48" i="21"/>
  <c r="AH47" i="21"/>
  <c r="AF47" i="21"/>
  <c r="AD47" i="21"/>
  <c r="AB47" i="21"/>
  <c r="AA47" i="21"/>
  <c r="Z47" i="21"/>
  <c r="Y47" i="21"/>
  <c r="X47" i="21"/>
  <c r="W47" i="21"/>
  <c r="V47" i="21"/>
  <c r="U47" i="21"/>
  <c r="T47" i="21"/>
  <c r="S47" i="21"/>
  <c r="R47" i="21"/>
  <c r="Q47" i="21"/>
  <c r="P47" i="21"/>
  <c r="O47" i="21"/>
  <c r="N47" i="21"/>
  <c r="M47" i="21"/>
  <c r="L47" i="21"/>
  <c r="K47" i="21"/>
  <c r="J47" i="21"/>
  <c r="I47" i="21"/>
  <c r="H47" i="21"/>
  <c r="G47" i="21"/>
  <c r="AH46" i="21"/>
  <c r="AF46" i="21"/>
  <c r="AD46" i="21"/>
  <c r="AB46" i="21"/>
  <c r="AA46" i="21"/>
  <c r="Z46" i="21"/>
  <c r="Y46" i="21"/>
  <c r="X46" i="21"/>
  <c r="W46" i="21"/>
  <c r="V46" i="21"/>
  <c r="U46" i="21"/>
  <c r="T46" i="21"/>
  <c r="S46" i="21"/>
  <c r="R46" i="21"/>
  <c r="Q46" i="21"/>
  <c r="P46" i="21"/>
  <c r="O46" i="21"/>
  <c r="N46" i="21"/>
  <c r="M46" i="21"/>
  <c r="L46" i="21"/>
  <c r="K46" i="21"/>
  <c r="J46" i="21"/>
  <c r="I46" i="21"/>
  <c r="H46" i="21"/>
  <c r="G46" i="21"/>
  <c r="AH45" i="21"/>
  <c r="AF45" i="21"/>
  <c r="AD45" i="21"/>
  <c r="AB45" i="21"/>
  <c r="AA45" i="21"/>
  <c r="Z45" i="21"/>
  <c r="Y45" i="21"/>
  <c r="X45" i="21"/>
  <c r="W45" i="21"/>
  <c r="V45" i="21"/>
  <c r="U45" i="21"/>
  <c r="T45" i="21"/>
  <c r="S45" i="21"/>
  <c r="R45" i="21"/>
  <c r="Q45" i="21"/>
  <c r="P45" i="21"/>
  <c r="O45" i="21"/>
  <c r="N45" i="21"/>
  <c r="M45" i="21"/>
  <c r="L45" i="21"/>
  <c r="K45" i="21"/>
  <c r="J45" i="21"/>
  <c r="I45" i="21"/>
  <c r="H45" i="21"/>
  <c r="G45" i="21"/>
  <c r="AH91" i="20"/>
  <c r="AF91" i="20"/>
  <c r="AD91" i="20"/>
  <c r="AB91" i="20"/>
  <c r="AA91" i="20"/>
  <c r="Z91" i="20"/>
  <c r="Y91" i="20"/>
  <c r="X91" i="20"/>
  <c r="W91" i="20"/>
  <c r="V91" i="20"/>
  <c r="U91" i="20"/>
  <c r="T91" i="20"/>
  <c r="S91" i="20"/>
  <c r="R91" i="20"/>
  <c r="Q91" i="20"/>
  <c r="P91" i="20"/>
  <c r="O91" i="20"/>
  <c r="N91" i="20"/>
  <c r="M91" i="20"/>
  <c r="L91" i="20"/>
  <c r="K91" i="20"/>
  <c r="J91" i="20"/>
  <c r="I91" i="20"/>
  <c r="H91" i="20"/>
  <c r="G91" i="20"/>
  <c r="AH90" i="20"/>
  <c r="AF90" i="20"/>
  <c r="AD90" i="20"/>
  <c r="AB90" i="20"/>
  <c r="AA90" i="20"/>
  <c r="Z90" i="20"/>
  <c r="Y90" i="20"/>
  <c r="X90" i="20"/>
  <c r="W90" i="20"/>
  <c r="V90" i="20"/>
  <c r="U90" i="20"/>
  <c r="T90" i="20"/>
  <c r="S90" i="20"/>
  <c r="R90" i="20"/>
  <c r="Q90" i="20"/>
  <c r="P90" i="20"/>
  <c r="O90" i="20"/>
  <c r="N90" i="20"/>
  <c r="M90" i="20"/>
  <c r="L90" i="20"/>
  <c r="K90" i="20"/>
  <c r="J90" i="20"/>
  <c r="I90" i="20"/>
  <c r="H90" i="20"/>
  <c r="G90" i="20"/>
  <c r="AH89" i="20"/>
  <c r="AF89" i="20"/>
  <c r="AD89" i="20"/>
  <c r="AB89" i="20"/>
  <c r="AA89" i="20"/>
  <c r="Z89" i="20"/>
  <c r="Y89" i="20"/>
  <c r="X89" i="20"/>
  <c r="W89" i="20"/>
  <c r="V89" i="20"/>
  <c r="U89" i="20"/>
  <c r="T89" i="20"/>
  <c r="S89" i="20"/>
  <c r="R89" i="20"/>
  <c r="Q89" i="20"/>
  <c r="P89" i="20"/>
  <c r="O89" i="20"/>
  <c r="N89" i="20"/>
  <c r="M89" i="20"/>
  <c r="L89" i="20"/>
  <c r="K89" i="20"/>
  <c r="J89" i="20"/>
  <c r="I89" i="20"/>
  <c r="H89" i="20"/>
  <c r="G89" i="20"/>
  <c r="AH88" i="20"/>
  <c r="AF88" i="20"/>
  <c r="AD88" i="20"/>
  <c r="AB88" i="20"/>
  <c r="AA88" i="20"/>
  <c r="Z88" i="20"/>
  <c r="Y88" i="20"/>
  <c r="X88" i="20"/>
  <c r="W88" i="20"/>
  <c r="V88" i="20"/>
  <c r="U88" i="20"/>
  <c r="T88" i="20"/>
  <c r="S88" i="20"/>
  <c r="R88" i="20"/>
  <c r="Q88" i="20"/>
  <c r="P88" i="20"/>
  <c r="O88" i="20"/>
  <c r="N88" i="20"/>
  <c r="M88" i="20"/>
  <c r="L88" i="20"/>
  <c r="K88" i="20"/>
  <c r="J88" i="20"/>
  <c r="I88" i="20"/>
  <c r="H88" i="20"/>
  <c r="G88" i="20"/>
  <c r="D841" i="8"/>
  <c r="D492" i="19" s="1"/>
  <c r="D840" i="8"/>
  <c r="D47" i="21" s="1"/>
  <c r="D839" i="8"/>
  <c r="D46" i="21" s="1"/>
  <c r="D838" i="8"/>
  <c r="D489" i="19" s="1"/>
  <c r="D590" i="8"/>
  <c r="D118" i="15" s="1"/>
  <c r="D589" i="8"/>
  <c r="D117" i="15" s="1"/>
  <c r="D584" i="8"/>
  <c r="D583" i="8"/>
  <c r="D109" i="15" s="1"/>
  <c r="D576" i="8"/>
  <c r="D100" i="15" s="1"/>
  <c r="D575" i="8"/>
  <c r="D99" i="15" s="1"/>
  <c r="D562" i="8"/>
  <c r="D82" i="15" s="1"/>
  <c r="D561" i="8"/>
  <c r="D81" i="15" s="1"/>
  <c r="D71" i="15"/>
  <c r="D554" i="8"/>
  <c r="D72" i="15" s="1"/>
  <c r="D547" i="8"/>
  <c r="D63" i="15" s="1"/>
  <c r="D546" i="8"/>
  <c r="D62" i="15" s="1"/>
  <c r="D545" i="8"/>
  <c r="D61" i="15" s="1"/>
  <c r="D540" i="8"/>
  <c r="D54" i="15" s="1"/>
  <c r="D539" i="8"/>
  <c r="D53" i="15" s="1"/>
  <c r="D533" i="8"/>
  <c r="D45" i="15" s="1"/>
  <c r="D532" i="8"/>
  <c r="D44" i="15" s="1"/>
  <c r="D538" i="8"/>
  <c r="D52" i="15" s="1"/>
  <c r="D43" i="15"/>
  <c r="AH435" i="19"/>
  <c r="AF435" i="19"/>
  <c r="AD435" i="19"/>
  <c r="AB435" i="19"/>
  <c r="AA435" i="19"/>
  <c r="Z435" i="19"/>
  <c r="Y435" i="19"/>
  <c r="X435" i="19"/>
  <c r="W435" i="19"/>
  <c r="V435" i="19"/>
  <c r="U435" i="19"/>
  <c r="T435" i="19"/>
  <c r="S435" i="19"/>
  <c r="R435" i="19"/>
  <c r="Q435" i="19"/>
  <c r="P435" i="19"/>
  <c r="O435" i="19"/>
  <c r="N435" i="19"/>
  <c r="M435" i="19"/>
  <c r="L435" i="19"/>
  <c r="K435" i="19"/>
  <c r="J435" i="19"/>
  <c r="I435" i="19"/>
  <c r="H435" i="19"/>
  <c r="G435" i="19"/>
  <c r="AH434" i="19"/>
  <c r="AF434" i="19"/>
  <c r="AD434" i="19"/>
  <c r="AB434" i="19"/>
  <c r="AA434" i="19"/>
  <c r="Z434" i="19"/>
  <c r="Y434" i="19"/>
  <c r="X434" i="19"/>
  <c r="W434" i="19"/>
  <c r="V434" i="19"/>
  <c r="U434" i="19"/>
  <c r="T434" i="19"/>
  <c r="S434" i="19"/>
  <c r="R434" i="19"/>
  <c r="Q434" i="19"/>
  <c r="P434" i="19"/>
  <c r="O434" i="19"/>
  <c r="N434" i="19"/>
  <c r="M434" i="19"/>
  <c r="L434" i="19"/>
  <c r="K434" i="19"/>
  <c r="J434" i="19"/>
  <c r="I434" i="19"/>
  <c r="H434" i="19"/>
  <c r="G434" i="19"/>
  <c r="AH433" i="19"/>
  <c r="AF433" i="19"/>
  <c r="AD433" i="19"/>
  <c r="AB433" i="19"/>
  <c r="AA433" i="19"/>
  <c r="Z433" i="19"/>
  <c r="Y433" i="19"/>
  <c r="X433" i="19"/>
  <c r="W433" i="19"/>
  <c r="V433" i="19"/>
  <c r="U433" i="19"/>
  <c r="T433" i="19"/>
  <c r="S433" i="19"/>
  <c r="R433" i="19"/>
  <c r="Q433" i="19"/>
  <c r="P433" i="19"/>
  <c r="O433" i="19"/>
  <c r="N433" i="19"/>
  <c r="M433" i="19"/>
  <c r="L433" i="19"/>
  <c r="K433" i="19"/>
  <c r="J433" i="19"/>
  <c r="I433" i="19"/>
  <c r="H433" i="19"/>
  <c r="G433" i="19"/>
  <c r="AH432" i="19"/>
  <c r="AF432" i="19"/>
  <c r="AD432" i="19"/>
  <c r="AB432" i="19"/>
  <c r="AA432" i="19"/>
  <c r="Z432" i="19"/>
  <c r="Y432" i="19"/>
  <c r="X432" i="19"/>
  <c r="W432" i="19"/>
  <c r="V432" i="19"/>
  <c r="U432" i="19"/>
  <c r="T432" i="19"/>
  <c r="S432" i="19"/>
  <c r="R432" i="19"/>
  <c r="Q432" i="19"/>
  <c r="P432" i="19"/>
  <c r="O432" i="19"/>
  <c r="N432" i="19"/>
  <c r="M432" i="19"/>
  <c r="L432" i="19"/>
  <c r="K432" i="19"/>
  <c r="J432" i="19"/>
  <c r="I432" i="19"/>
  <c r="H432" i="19"/>
  <c r="G432" i="19"/>
  <c r="F18" i="15"/>
  <c r="F19" i="15" s="1"/>
  <c r="F20" i="15" s="1"/>
  <c r="F21" i="15" s="1"/>
  <c r="F435" i="19" s="1"/>
  <c r="D18" i="15"/>
  <c r="D432" i="19" s="1"/>
  <c r="D516" i="8"/>
  <c r="D21" i="15" s="1"/>
  <c r="D435" i="19" s="1"/>
  <c r="D515" i="8"/>
  <c r="D20" i="15" s="1"/>
  <c r="D434" i="19" s="1"/>
  <c r="D514" i="8"/>
  <c r="D19" i="15" s="1"/>
  <c r="D433" i="19" s="1"/>
  <c r="D71" i="8"/>
  <c r="D317" i="10" s="1"/>
  <c r="D70" i="8"/>
  <c r="D316" i="10" s="1"/>
  <c r="D69" i="8"/>
  <c r="D315" i="10" s="1"/>
  <c r="D68" i="8"/>
  <c r="D314" i="10" s="1"/>
  <c r="D67" i="8"/>
  <c r="D313" i="10" s="1"/>
  <c r="D66" i="8"/>
  <c r="D312" i="10" s="1"/>
  <c r="D65" i="8"/>
  <c r="D311" i="10" s="1"/>
  <c r="D64" i="8"/>
  <c r="D310" i="10" s="1"/>
  <c r="D63" i="8"/>
  <c r="D309" i="10" s="1"/>
  <c r="D62" i="8"/>
  <c r="D308" i="10" s="1"/>
  <c r="D61" i="8"/>
  <c r="D307" i="10" s="1"/>
  <c r="AH75" i="19"/>
  <c r="AF75" i="19"/>
  <c r="AD75" i="19"/>
  <c r="AB75" i="19"/>
  <c r="AA75" i="19"/>
  <c r="Z75" i="19"/>
  <c r="Y75" i="19"/>
  <c r="X75" i="19"/>
  <c r="W75" i="19"/>
  <c r="V75" i="19"/>
  <c r="U75" i="19"/>
  <c r="T75" i="19"/>
  <c r="S75" i="19"/>
  <c r="R75" i="19"/>
  <c r="Q75" i="19"/>
  <c r="P75" i="19"/>
  <c r="O75" i="19"/>
  <c r="N75" i="19"/>
  <c r="M75" i="19"/>
  <c r="L75" i="19"/>
  <c r="K75" i="19"/>
  <c r="J75" i="19"/>
  <c r="I75" i="19"/>
  <c r="H75" i="19"/>
  <c r="G75" i="19"/>
  <c r="AH74" i="19"/>
  <c r="AF74" i="19"/>
  <c r="AD74" i="19"/>
  <c r="AB74" i="19"/>
  <c r="AA74" i="19"/>
  <c r="Z74" i="19"/>
  <c r="Y74" i="19"/>
  <c r="X74" i="19"/>
  <c r="W74" i="19"/>
  <c r="V74" i="19"/>
  <c r="U74" i="19"/>
  <c r="T74" i="19"/>
  <c r="S74" i="19"/>
  <c r="R74" i="19"/>
  <c r="Q74" i="19"/>
  <c r="P74" i="19"/>
  <c r="O74" i="19"/>
  <c r="N74" i="19"/>
  <c r="M74" i="19"/>
  <c r="L74" i="19"/>
  <c r="K74" i="19"/>
  <c r="J74" i="19"/>
  <c r="I74" i="19"/>
  <c r="H74" i="19"/>
  <c r="G74" i="19"/>
  <c r="AH73" i="19"/>
  <c r="AF73" i="19"/>
  <c r="AD73" i="19"/>
  <c r="AB73" i="19"/>
  <c r="AA73" i="19"/>
  <c r="Z73" i="19"/>
  <c r="Y73" i="19"/>
  <c r="X73" i="19"/>
  <c r="W73" i="19"/>
  <c r="V73" i="19"/>
  <c r="U73" i="19"/>
  <c r="T73" i="19"/>
  <c r="S73" i="19"/>
  <c r="R73" i="19"/>
  <c r="Q73" i="19"/>
  <c r="P73" i="19"/>
  <c r="O73" i="19"/>
  <c r="N73" i="19"/>
  <c r="M73" i="19"/>
  <c r="L73" i="19"/>
  <c r="K73" i="19"/>
  <c r="J73" i="19"/>
  <c r="I73" i="19"/>
  <c r="H73" i="19"/>
  <c r="G73" i="19"/>
  <c r="AH72" i="19"/>
  <c r="AF72" i="19"/>
  <c r="AD72" i="19"/>
  <c r="AB72" i="19"/>
  <c r="AA72" i="19"/>
  <c r="Z72" i="19"/>
  <c r="Y72" i="19"/>
  <c r="X72" i="19"/>
  <c r="W72" i="19"/>
  <c r="V72" i="19"/>
  <c r="U72" i="19"/>
  <c r="T72" i="19"/>
  <c r="S72" i="19"/>
  <c r="R72" i="19"/>
  <c r="Q72" i="19"/>
  <c r="P72" i="19"/>
  <c r="O72" i="19"/>
  <c r="N72" i="19"/>
  <c r="M72" i="19"/>
  <c r="L72" i="19"/>
  <c r="K72" i="19"/>
  <c r="J72" i="19"/>
  <c r="I72" i="19"/>
  <c r="H72" i="19"/>
  <c r="G72" i="19"/>
  <c r="AH71" i="19"/>
  <c r="AF71" i="19"/>
  <c r="AD71" i="19"/>
  <c r="AB71" i="19"/>
  <c r="AA71" i="19"/>
  <c r="Z71" i="19"/>
  <c r="Y71" i="19"/>
  <c r="X71" i="19"/>
  <c r="W71" i="19"/>
  <c r="V71" i="19"/>
  <c r="U71" i="19"/>
  <c r="T71" i="19"/>
  <c r="S71" i="19"/>
  <c r="R71" i="19"/>
  <c r="Q71" i="19"/>
  <c r="P71" i="19"/>
  <c r="O71" i="19"/>
  <c r="N71" i="19"/>
  <c r="M71" i="19"/>
  <c r="L71" i="19"/>
  <c r="K71" i="19"/>
  <c r="J71" i="19"/>
  <c r="I71" i="19"/>
  <c r="H71" i="19"/>
  <c r="G71" i="19"/>
  <c r="AH70" i="19"/>
  <c r="AF70" i="19"/>
  <c r="AD70" i="19"/>
  <c r="AB70" i="19"/>
  <c r="AA70" i="19"/>
  <c r="Z70" i="19"/>
  <c r="Y70" i="19"/>
  <c r="X70" i="19"/>
  <c r="W70" i="19"/>
  <c r="V70" i="19"/>
  <c r="U70" i="19"/>
  <c r="T70" i="19"/>
  <c r="S70" i="19"/>
  <c r="R70" i="19"/>
  <c r="Q70" i="19"/>
  <c r="P70" i="19"/>
  <c r="O70" i="19"/>
  <c r="N70" i="19"/>
  <c r="M70" i="19"/>
  <c r="L70" i="19"/>
  <c r="K70" i="19"/>
  <c r="J70" i="19"/>
  <c r="I70" i="19"/>
  <c r="H70" i="19"/>
  <c r="G70" i="19"/>
  <c r="AH69" i="19"/>
  <c r="AF69" i="19"/>
  <c r="AD69" i="19"/>
  <c r="AB69" i="19"/>
  <c r="AA69" i="19"/>
  <c r="Z69" i="19"/>
  <c r="Y69" i="19"/>
  <c r="X69" i="19"/>
  <c r="W69" i="19"/>
  <c r="V69" i="19"/>
  <c r="U69" i="19"/>
  <c r="T69" i="19"/>
  <c r="S69" i="19"/>
  <c r="R69" i="19"/>
  <c r="Q69" i="19"/>
  <c r="P69" i="19"/>
  <c r="O69" i="19"/>
  <c r="N69" i="19"/>
  <c r="M69" i="19"/>
  <c r="L69" i="19"/>
  <c r="K69" i="19"/>
  <c r="J69" i="19"/>
  <c r="I69" i="19"/>
  <c r="H69" i="19"/>
  <c r="G69" i="19"/>
  <c r="AH68" i="19"/>
  <c r="AF68" i="19"/>
  <c r="AD68" i="19"/>
  <c r="AB68" i="19"/>
  <c r="AA68" i="19"/>
  <c r="Z68" i="19"/>
  <c r="Y68" i="19"/>
  <c r="X68" i="19"/>
  <c r="W68" i="19"/>
  <c r="V68" i="19"/>
  <c r="U68" i="19"/>
  <c r="T68" i="19"/>
  <c r="S68" i="19"/>
  <c r="R68" i="19"/>
  <c r="Q68" i="19"/>
  <c r="P68" i="19"/>
  <c r="O68" i="19"/>
  <c r="N68" i="19"/>
  <c r="M68" i="19"/>
  <c r="L68" i="19"/>
  <c r="K68" i="19"/>
  <c r="J68" i="19"/>
  <c r="I68" i="19"/>
  <c r="H68" i="19"/>
  <c r="G68" i="19"/>
  <c r="AH67" i="19"/>
  <c r="AF67" i="19"/>
  <c r="AD67" i="19"/>
  <c r="AB67" i="19"/>
  <c r="AA67" i="19"/>
  <c r="Z67" i="19"/>
  <c r="Y67" i="19"/>
  <c r="X67" i="19"/>
  <c r="W67" i="19"/>
  <c r="V67" i="19"/>
  <c r="U67" i="19"/>
  <c r="T67" i="19"/>
  <c r="S67" i="19"/>
  <c r="R67" i="19"/>
  <c r="Q67" i="19"/>
  <c r="P67" i="19"/>
  <c r="O67" i="19"/>
  <c r="N67" i="19"/>
  <c r="M67" i="19"/>
  <c r="L67" i="19"/>
  <c r="K67" i="19"/>
  <c r="J67" i="19"/>
  <c r="I67" i="19"/>
  <c r="H67" i="19"/>
  <c r="G67" i="19"/>
  <c r="AH66" i="19"/>
  <c r="AF66" i="19"/>
  <c r="AD66" i="19"/>
  <c r="AB66" i="19"/>
  <c r="AA66" i="19"/>
  <c r="Z66" i="19"/>
  <c r="Y66" i="19"/>
  <c r="X66" i="19"/>
  <c r="W66" i="19"/>
  <c r="V66" i="19"/>
  <c r="U66" i="19"/>
  <c r="T66" i="19"/>
  <c r="S66" i="19"/>
  <c r="R66" i="19"/>
  <c r="Q66" i="19"/>
  <c r="P66" i="19"/>
  <c r="O66" i="19"/>
  <c r="N66" i="19"/>
  <c r="M66" i="19"/>
  <c r="L66" i="19"/>
  <c r="K66" i="19"/>
  <c r="J66" i="19"/>
  <c r="I66" i="19"/>
  <c r="H66" i="19"/>
  <c r="G66" i="19"/>
  <c r="AH65" i="19"/>
  <c r="AF65" i="19"/>
  <c r="AD65" i="19"/>
  <c r="AB65" i="19"/>
  <c r="AA65" i="19"/>
  <c r="Z65" i="19"/>
  <c r="Y65" i="19"/>
  <c r="X65" i="19"/>
  <c r="W65" i="19"/>
  <c r="V65" i="19"/>
  <c r="U65" i="19"/>
  <c r="T65" i="19"/>
  <c r="S65" i="19"/>
  <c r="R65" i="19"/>
  <c r="Q65" i="19"/>
  <c r="P65" i="19"/>
  <c r="O65" i="19"/>
  <c r="N65" i="19"/>
  <c r="M65" i="19"/>
  <c r="L65" i="19"/>
  <c r="K65" i="19"/>
  <c r="J65" i="19"/>
  <c r="I65" i="19"/>
  <c r="H65" i="19"/>
  <c r="G65" i="19"/>
  <c r="AH64" i="19"/>
  <c r="AF64" i="19"/>
  <c r="AD64" i="19"/>
  <c r="AB64" i="19"/>
  <c r="AA64" i="19"/>
  <c r="Z64" i="19"/>
  <c r="Y64" i="19"/>
  <c r="X64" i="19"/>
  <c r="W64" i="19"/>
  <c r="V64" i="19"/>
  <c r="U64" i="19"/>
  <c r="T64" i="19"/>
  <c r="S64" i="19"/>
  <c r="R64" i="19"/>
  <c r="Q64" i="19"/>
  <c r="P64" i="19"/>
  <c r="O64" i="19"/>
  <c r="N64" i="19"/>
  <c r="M64" i="19"/>
  <c r="L64" i="19"/>
  <c r="K64" i="19"/>
  <c r="J64" i="19"/>
  <c r="I64" i="19"/>
  <c r="H64" i="19"/>
  <c r="G64" i="19"/>
  <c r="AH63" i="19"/>
  <c r="AF63" i="19"/>
  <c r="AD63" i="19"/>
  <c r="AB63" i="19"/>
  <c r="AA63" i="19"/>
  <c r="Z63" i="19"/>
  <c r="Y63" i="19"/>
  <c r="X63" i="19"/>
  <c r="W63" i="19"/>
  <c r="V63" i="19"/>
  <c r="U63" i="19"/>
  <c r="T63" i="19"/>
  <c r="S63" i="19"/>
  <c r="R63" i="19"/>
  <c r="Q63" i="19"/>
  <c r="P63" i="19"/>
  <c r="O63" i="19"/>
  <c r="N63" i="19"/>
  <c r="M63" i="19"/>
  <c r="L63" i="19"/>
  <c r="K63" i="19"/>
  <c r="J63" i="19"/>
  <c r="I63" i="19"/>
  <c r="H63" i="19"/>
  <c r="G63" i="19"/>
  <c r="AH62" i="19"/>
  <c r="AF62" i="19"/>
  <c r="AD62" i="19"/>
  <c r="AB62" i="19"/>
  <c r="AA62" i="19"/>
  <c r="Z62" i="19"/>
  <c r="Y62" i="19"/>
  <c r="X62" i="19"/>
  <c r="W62" i="19"/>
  <c r="V62" i="19"/>
  <c r="U62" i="19"/>
  <c r="T62" i="19"/>
  <c r="S62" i="19"/>
  <c r="R62" i="19"/>
  <c r="Q62" i="19"/>
  <c r="P62" i="19"/>
  <c r="O62" i="19"/>
  <c r="N62" i="19"/>
  <c r="M62" i="19"/>
  <c r="L62" i="19"/>
  <c r="K62" i="19"/>
  <c r="J62" i="19"/>
  <c r="I62" i="19"/>
  <c r="H62" i="19"/>
  <c r="G62" i="19"/>
  <c r="AH61" i="19"/>
  <c r="AF61" i="19"/>
  <c r="AD61" i="19"/>
  <c r="AB61" i="19"/>
  <c r="AA61" i="19"/>
  <c r="Z61" i="19"/>
  <c r="Y61" i="19"/>
  <c r="X61" i="19"/>
  <c r="W61" i="19"/>
  <c r="V61" i="19"/>
  <c r="U61" i="19"/>
  <c r="T61" i="19"/>
  <c r="S61" i="19"/>
  <c r="R61" i="19"/>
  <c r="Q61" i="19"/>
  <c r="P61" i="19"/>
  <c r="O61" i="19"/>
  <c r="N61" i="19"/>
  <c r="M61" i="19"/>
  <c r="L61" i="19"/>
  <c r="K61" i="19"/>
  <c r="J61" i="19"/>
  <c r="I61" i="19"/>
  <c r="H61" i="19"/>
  <c r="G61" i="19"/>
  <c r="D112" i="8"/>
  <c r="D51" i="11" s="1"/>
  <c r="D75" i="19" s="1"/>
  <c r="D111" i="8"/>
  <c r="D50" i="11" s="1"/>
  <c r="D74" i="19" s="1"/>
  <c r="D110" i="8"/>
  <c r="D49" i="11" s="1"/>
  <c r="D73" i="19" s="1"/>
  <c r="D109" i="8"/>
  <c r="D48" i="11" s="1"/>
  <c r="D72" i="19" s="1"/>
  <c r="D108" i="8"/>
  <c r="D47" i="11" s="1"/>
  <c r="D71" i="19" s="1"/>
  <c r="D107" i="8"/>
  <c r="D46" i="11" s="1"/>
  <c r="D70" i="19" s="1"/>
  <c r="D106" i="8"/>
  <c r="D45" i="11" s="1"/>
  <c r="D69" i="19" s="1"/>
  <c r="D105" i="8"/>
  <c r="D44" i="11" s="1"/>
  <c r="D68" i="19" s="1"/>
  <c r="D104" i="8"/>
  <c r="D43" i="11" s="1"/>
  <c r="D67" i="19" s="1"/>
  <c r="D103" i="8"/>
  <c r="D42" i="11" s="1"/>
  <c r="D66" i="19" s="1"/>
  <c r="D102" i="8"/>
  <c r="D41" i="11" s="1"/>
  <c r="D65" i="19" s="1"/>
  <c r="D101" i="8"/>
  <c r="D40" i="11" s="1"/>
  <c r="D64" i="19" s="1"/>
  <c r="D100" i="8"/>
  <c r="D39" i="11" s="1"/>
  <c r="D63" i="19" s="1"/>
  <c r="D99" i="8"/>
  <c r="D38" i="11" s="1"/>
  <c r="D62" i="19" s="1"/>
  <c r="D98" i="8"/>
  <c r="D37" i="11" s="1"/>
  <c r="D61" i="19" s="1"/>
  <c r="AH32" i="19"/>
  <c r="AF32" i="19"/>
  <c r="AD32" i="19"/>
  <c r="AB32" i="19"/>
  <c r="AA32" i="19"/>
  <c r="Z32" i="19"/>
  <c r="Y32" i="19"/>
  <c r="X32" i="19"/>
  <c r="W32" i="19"/>
  <c r="V32" i="19"/>
  <c r="U32" i="19"/>
  <c r="T32" i="19"/>
  <c r="S32" i="19"/>
  <c r="R32" i="19"/>
  <c r="Q32" i="19"/>
  <c r="P32" i="19"/>
  <c r="O32" i="19"/>
  <c r="N32" i="19"/>
  <c r="M32" i="19"/>
  <c r="L32" i="19"/>
  <c r="K32" i="19"/>
  <c r="J32" i="19"/>
  <c r="I32" i="19"/>
  <c r="H32" i="19"/>
  <c r="G32" i="19"/>
  <c r="AH31" i="19"/>
  <c r="AF31" i="19"/>
  <c r="AD31" i="19"/>
  <c r="AB31" i="19"/>
  <c r="AA31" i="19"/>
  <c r="Z31" i="19"/>
  <c r="Y31" i="19"/>
  <c r="X31" i="19"/>
  <c r="W31" i="19"/>
  <c r="V31" i="19"/>
  <c r="U31" i="19"/>
  <c r="T31" i="19"/>
  <c r="S31" i="19"/>
  <c r="R31" i="19"/>
  <c r="Q31" i="19"/>
  <c r="P31" i="19"/>
  <c r="O31" i="19"/>
  <c r="N31" i="19"/>
  <c r="M31" i="19"/>
  <c r="L31" i="19"/>
  <c r="K31" i="19"/>
  <c r="J31" i="19"/>
  <c r="I31" i="19"/>
  <c r="H31" i="19"/>
  <c r="G31" i="19"/>
  <c r="AH29" i="19"/>
  <c r="AF29" i="19"/>
  <c r="AD29" i="19"/>
  <c r="AB29" i="19"/>
  <c r="AA29" i="19"/>
  <c r="Z29" i="19"/>
  <c r="Y29" i="19"/>
  <c r="X29" i="19"/>
  <c r="W29" i="19"/>
  <c r="V29" i="19"/>
  <c r="U29" i="19"/>
  <c r="T29" i="19"/>
  <c r="S29" i="19"/>
  <c r="R29" i="19"/>
  <c r="Q29" i="19"/>
  <c r="P29" i="19"/>
  <c r="O29" i="19"/>
  <c r="N29" i="19"/>
  <c r="M29" i="19"/>
  <c r="L29" i="19"/>
  <c r="K29" i="19"/>
  <c r="J29" i="19"/>
  <c r="I29" i="19"/>
  <c r="H29" i="19"/>
  <c r="G29" i="19"/>
  <c r="AH27" i="19"/>
  <c r="AF27" i="19"/>
  <c r="AD27" i="19"/>
  <c r="AB27" i="19"/>
  <c r="AA27" i="19"/>
  <c r="Z27" i="19"/>
  <c r="Y27" i="19"/>
  <c r="X27" i="19"/>
  <c r="W27" i="19"/>
  <c r="V27" i="19"/>
  <c r="U27" i="19"/>
  <c r="T27" i="19"/>
  <c r="S27" i="19"/>
  <c r="R27" i="19"/>
  <c r="Q27" i="19"/>
  <c r="P27" i="19"/>
  <c r="O27" i="19"/>
  <c r="N27" i="19"/>
  <c r="M27" i="19"/>
  <c r="L27" i="19"/>
  <c r="K27" i="19"/>
  <c r="J27" i="19"/>
  <c r="I27" i="19"/>
  <c r="H27" i="19"/>
  <c r="G27" i="19"/>
  <c r="AH26" i="19"/>
  <c r="AF26" i="19"/>
  <c r="AD26" i="19"/>
  <c r="AB26" i="19"/>
  <c r="AA26" i="19"/>
  <c r="Z26" i="19"/>
  <c r="Y26" i="19"/>
  <c r="X26" i="19"/>
  <c r="W26" i="19"/>
  <c r="V26" i="19"/>
  <c r="U26" i="19"/>
  <c r="T26" i="19"/>
  <c r="S26" i="19"/>
  <c r="R26" i="19"/>
  <c r="Q26" i="19"/>
  <c r="P26" i="19"/>
  <c r="O26" i="19"/>
  <c r="N26" i="19"/>
  <c r="M26" i="19"/>
  <c r="L26" i="19"/>
  <c r="K26" i="19"/>
  <c r="J26" i="19"/>
  <c r="I26" i="19"/>
  <c r="H26" i="19"/>
  <c r="G26" i="19"/>
  <c r="AH25" i="19"/>
  <c r="AF25" i="19"/>
  <c r="AD25" i="19"/>
  <c r="AB25" i="19"/>
  <c r="AA25" i="19"/>
  <c r="Z25" i="19"/>
  <c r="Y25" i="19"/>
  <c r="X25" i="19"/>
  <c r="W25" i="19"/>
  <c r="V25" i="19"/>
  <c r="U25" i="19"/>
  <c r="T25" i="19"/>
  <c r="S25" i="19"/>
  <c r="R25" i="19"/>
  <c r="Q25" i="19"/>
  <c r="P25" i="19"/>
  <c r="O25" i="19"/>
  <c r="N25" i="19"/>
  <c r="M25" i="19"/>
  <c r="L25" i="19"/>
  <c r="K25" i="19"/>
  <c r="J25" i="19"/>
  <c r="I25" i="19"/>
  <c r="H25" i="19"/>
  <c r="G25" i="19"/>
  <c r="D38" i="8"/>
  <c r="D102" i="10" s="1"/>
  <c r="D37" i="8"/>
  <c r="D752" i="10" s="1"/>
  <c r="D36" i="8"/>
  <c r="D220" i="10" s="1"/>
  <c r="D35" i="8"/>
  <c r="D870" i="10" s="1"/>
  <c r="D34" i="8"/>
  <c r="D247" i="10" s="1"/>
  <c r="D33" i="8"/>
  <c r="D217" i="10" s="1"/>
  <c r="D32" i="8"/>
  <c r="D276" i="10" s="1"/>
  <c r="D31" i="8"/>
  <c r="D866" i="10" s="1"/>
  <c r="D30" i="8"/>
  <c r="D94" i="10" s="1"/>
  <c r="D29" i="8"/>
  <c r="D744" i="10" s="1"/>
  <c r="D28" i="8"/>
  <c r="D272" i="10" s="1"/>
  <c r="D27" i="8"/>
  <c r="D862" i="10" s="1"/>
  <c r="D26" i="8"/>
  <c r="D239" i="10" s="1"/>
  <c r="D25" i="8"/>
  <c r="D209" i="10" s="1"/>
  <c r="D24" i="8"/>
  <c r="D828" i="10" s="1"/>
  <c r="D23" i="8"/>
  <c r="D553" i="10" s="1"/>
  <c r="D22" i="8"/>
  <c r="D235" i="10" s="1"/>
  <c r="AH464" i="12"/>
  <c r="AF464" i="12"/>
  <c r="AD464" i="12"/>
  <c r="AB464" i="12"/>
  <c r="AA464" i="12"/>
  <c r="Z464" i="12"/>
  <c r="Y464" i="12"/>
  <c r="X464" i="12"/>
  <c r="W464" i="12"/>
  <c r="V464" i="12"/>
  <c r="U464" i="12"/>
  <c r="T464" i="12"/>
  <c r="S464" i="12"/>
  <c r="R464" i="12"/>
  <c r="Q464" i="12"/>
  <c r="P464" i="12"/>
  <c r="O464" i="12"/>
  <c r="N464" i="12"/>
  <c r="M464" i="12"/>
  <c r="L464" i="12"/>
  <c r="K464" i="12"/>
  <c r="J464" i="12"/>
  <c r="I464" i="12"/>
  <c r="H464" i="12"/>
  <c r="G464" i="12"/>
  <c r="AH463" i="12"/>
  <c r="AF463" i="12"/>
  <c r="AD463" i="12"/>
  <c r="AB463" i="12"/>
  <c r="AA463" i="12"/>
  <c r="Z463" i="12"/>
  <c r="Y463" i="12"/>
  <c r="X463" i="12"/>
  <c r="W463" i="12"/>
  <c r="V463" i="12"/>
  <c r="U463" i="12"/>
  <c r="T463" i="12"/>
  <c r="S463" i="12"/>
  <c r="R463" i="12"/>
  <c r="Q463" i="12"/>
  <c r="P463" i="12"/>
  <c r="O463" i="12"/>
  <c r="N463" i="12"/>
  <c r="M463" i="12"/>
  <c r="L463" i="12"/>
  <c r="K463" i="12"/>
  <c r="J463" i="12"/>
  <c r="I463" i="12"/>
  <c r="H463" i="12"/>
  <c r="G463" i="12"/>
  <c r="AH462" i="12"/>
  <c r="AF462" i="12"/>
  <c r="AD462" i="12"/>
  <c r="AB462" i="12"/>
  <c r="AA462" i="12"/>
  <c r="Z462" i="12"/>
  <c r="Y462" i="12"/>
  <c r="X462" i="12"/>
  <c r="W462" i="12"/>
  <c r="V462" i="12"/>
  <c r="U462" i="12"/>
  <c r="T462" i="12"/>
  <c r="S462" i="12"/>
  <c r="R462" i="12"/>
  <c r="Q462" i="12"/>
  <c r="P462" i="12"/>
  <c r="O462" i="12"/>
  <c r="N462" i="12"/>
  <c r="M462" i="12"/>
  <c r="L462" i="12"/>
  <c r="K462" i="12"/>
  <c r="J462" i="12"/>
  <c r="I462" i="12"/>
  <c r="H462" i="12"/>
  <c r="G462" i="12"/>
  <c r="AH461" i="12"/>
  <c r="AF461" i="12"/>
  <c r="AD461" i="12"/>
  <c r="AB461" i="12"/>
  <c r="AA461" i="12"/>
  <c r="Z461" i="12"/>
  <c r="Y461" i="12"/>
  <c r="X461" i="12"/>
  <c r="W461" i="12"/>
  <c r="V461" i="12"/>
  <c r="U461" i="12"/>
  <c r="T461" i="12"/>
  <c r="S461" i="12"/>
  <c r="R461" i="12"/>
  <c r="Q461" i="12"/>
  <c r="P461" i="12"/>
  <c r="O461" i="12"/>
  <c r="N461" i="12"/>
  <c r="M461" i="12"/>
  <c r="L461" i="12"/>
  <c r="K461" i="12"/>
  <c r="J461" i="12"/>
  <c r="I461" i="12"/>
  <c r="H461" i="12"/>
  <c r="G461" i="12"/>
  <c r="AH460" i="12"/>
  <c r="AF460" i="12"/>
  <c r="AD460" i="12"/>
  <c r="AB460" i="12"/>
  <c r="AA460" i="12"/>
  <c r="Z460" i="12"/>
  <c r="Y460" i="12"/>
  <c r="X460" i="12"/>
  <c r="W460" i="12"/>
  <c r="V460" i="12"/>
  <c r="U460" i="12"/>
  <c r="T460" i="12"/>
  <c r="S460" i="12"/>
  <c r="R460" i="12"/>
  <c r="Q460" i="12"/>
  <c r="P460" i="12"/>
  <c r="O460" i="12"/>
  <c r="N460" i="12"/>
  <c r="M460" i="12"/>
  <c r="L460" i="12"/>
  <c r="K460" i="12"/>
  <c r="J460" i="12"/>
  <c r="I460" i="12"/>
  <c r="H460" i="12"/>
  <c r="G460" i="12"/>
  <c r="AH459" i="12"/>
  <c r="AF459" i="12"/>
  <c r="AD459" i="12"/>
  <c r="AB459" i="12"/>
  <c r="AA459" i="12"/>
  <c r="Z459" i="12"/>
  <c r="Y459" i="12"/>
  <c r="X459" i="12"/>
  <c r="W459" i="12"/>
  <c r="V459" i="12"/>
  <c r="U459" i="12"/>
  <c r="T459" i="12"/>
  <c r="S459" i="12"/>
  <c r="R459" i="12"/>
  <c r="Q459" i="12"/>
  <c r="P459" i="12"/>
  <c r="O459" i="12"/>
  <c r="N459" i="12"/>
  <c r="M459" i="12"/>
  <c r="L459" i="12"/>
  <c r="K459" i="12"/>
  <c r="J459" i="12"/>
  <c r="I459" i="12"/>
  <c r="H459" i="12"/>
  <c r="G459" i="12"/>
  <c r="AH458" i="12"/>
  <c r="AF458" i="12"/>
  <c r="AD458" i="12"/>
  <c r="AB458" i="12"/>
  <c r="AA458" i="12"/>
  <c r="Z458" i="12"/>
  <c r="Y458" i="12"/>
  <c r="X458" i="12"/>
  <c r="W458" i="12"/>
  <c r="V458" i="12"/>
  <c r="U458" i="12"/>
  <c r="T458" i="12"/>
  <c r="S458" i="12"/>
  <c r="R458" i="12"/>
  <c r="Q458" i="12"/>
  <c r="P458" i="12"/>
  <c r="O458" i="12"/>
  <c r="N458" i="12"/>
  <c r="M458" i="12"/>
  <c r="L458" i="12"/>
  <c r="K458" i="12"/>
  <c r="J458" i="12"/>
  <c r="I458" i="12"/>
  <c r="H458" i="12"/>
  <c r="G458" i="12"/>
  <c r="AH457" i="12"/>
  <c r="AF457" i="12"/>
  <c r="AD457" i="12"/>
  <c r="AB457" i="12"/>
  <c r="AA457" i="12"/>
  <c r="Z457" i="12"/>
  <c r="Y457" i="12"/>
  <c r="X457" i="12"/>
  <c r="W457" i="12"/>
  <c r="V457" i="12"/>
  <c r="U457" i="12"/>
  <c r="T457" i="12"/>
  <c r="S457" i="12"/>
  <c r="R457" i="12"/>
  <c r="Q457" i="12"/>
  <c r="P457" i="12"/>
  <c r="O457" i="12"/>
  <c r="N457" i="12"/>
  <c r="M457" i="12"/>
  <c r="L457" i="12"/>
  <c r="K457" i="12"/>
  <c r="J457" i="12"/>
  <c r="I457" i="12"/>
  <c r="H457" i="12"/>
  <c r="G457" i="12"/>
  <c r="AH456" i="12"/>
  <c r="AF456" i="12"/>
  <c r="AD456" i="12"/>
  <c r="AB456" i="12"/>
  <c r="AA456" i="12"/>
  <c r="Z456" i="12"/>
  <c r="Y456" i="12"/>
  <c r="X456" i="12"/>
  <c r="W456" i="12"/>
  <c r="V456" i="12"/>
  <c r="U456" i="12"/>
  <c r="T456" i="12"/>
  <c r="S456" i="12"/>
  <c r="R456" i="12"/>
  <c r="Q456" i="12"/>
  <c r="P456" i="12"/>
  <c r="O456" i="12"/>
  <c r="N456" i="12"/>
  <c r="M456" i="12"/>
  <c r="L456" i="12"/>
  <c r="K456" i="12"/>
  <c r="J456" i="12"/>
  <c r="I456" i="12"/>
  <c r="H456" i="12"/>
  <c r="G456" i="12"/>
  <c r="AH455" i="12"/>
  <c r="AF455" i="12"/>
  <c r="AD455" i="12"/>
  <c r="AB455" i="12"/>
  <c r="AA455" i="12"/>
  <c r="Z455" i="12"/>
  <c r="Y455" i="12"/>
  <c r="X455" i="12"/>
  <c r="W455" i="12"/>
  <c r="V455" i="12"/>
  <c r="U455" i="12"/>
  <c r="T455" i="12"/>
  <c r="S455" i="12"/>
  <c r="R455" i="12"/>
  <c r="Q455" i="12"/>
  <c r="P455" i="12"/>
  <c r="O455" i="12"/>
  <c r="N455" i="12"/>
  <c r="M455" i="12"/>
  <c r="L455" i="12"/>
  <c r="K455" i="12"/>
  <c r="J455" i="12"/>
  <c r="I455" i="12"/>
  <c r="H455" i="12"/>
  <c r="G455" i="12"/>
  <c r="AH454" i="12"/>
  <c r="AF454" i="12"/>
  <c r="AD454" i="12"/>
  <c r="AB454" i="12"/>
  <c r="AA454" i="12"/>
  <c r="Z454" i="12"/>
  <c r="Y454" i="12"/>
  <c r="X454" i="12"/>
  <c r="W454" i="12"/>
  <c r="V454" i="12"/>
  <c r="U454" i="12"/>
  <c r="T454" i="12"/>
  <c r="S454" i="12"/>
  <c r="R454" i="12"/>
  <c r="Q454" i="12"/>
  <c r="P454" i="12"/>
  <c r="O454" i="12"/>
  <c r="N454" i="12"/>
  <c r="M454" i="12"/>
  <c r="L454" i="12"/>
  <c r="K454" i="12"/>
  <c r="J454" i="12"/>
  <c r="I454" i="12"/>
  <c r="H454" i="12"/>
  <c r="G454" i="12"/>
  <c r="AH453" i="12"/>
  <c r="AF453" i="12"/>
  <c r="AD453" i="12"/>
  <c r="AB453" i="12"/>
  <c r="AA453" i="12"/>
  <c r="Z453" i="12"/>
  <c r="Y453" i="12"/>
  <c r="X453" i="12"/>
  <c r="W453" i="12"/>
  <c r="V453" i="12"/>
  <c r="U453" i="12"/>
  <c r="T453" i="12"/>
  <c r="S453" i="12"/>
  <c r="R453" i="12"/>
  <c r="Q453" i="12"/>
  <c r="P453" i="12"/>
  <c r="O453" i="12"/>
  <c r="N453" i="12"/>
  <c r="M453" i="12"/>
  <c r="L453" i="12"/>
  <c r="K453" i="12"/>
  <c r="J453" i="12"/>
  <c r="I453" i="12"/>
  <c r="H453" i="12"/>
  <c r="G453" i="12"/>
  <c r="AH452" i="12"/>
  <c r="AF452" i="12"/>
  <c r="AD452" i="12"/>
  <c r="AB452" i="12"/>
  <c r="AA452" i="12"/>
  <c r="Z452" i="12"/>
  <c r="Y452" i="12"/>
  <c r="X452" i="12"/>
  <c r="W452" i="12"/>
  <c r="V452" i="12"/>
  <c r="U452" i="12"/>
  <c r="T452" i="12"/>
  <c r="S452" i="12"/>
  <c r="R452" i="12"/>
  <c r="Q452" i="12"/>
  <c r="P452" i="12"/>
  <c r="O452" i="12"/>
  <c r="N452" i="12"/>
  <c r="M452" i="12"/>
  <c r="L452" i="12"/>
  <c r="K452" i="12"/>
  <c r="J452" i="12"/>
  <c r="I452" i="12"/>
  <c r="H452" i="12"/>
  <c r="G452" i="12"/>
  <c r="AH451" i="12"/>
  <c r="AF451" i="12"/>
  <c r="AD451" i="12"/>
  <c r="AB451" i="12"/>
  <c r="AA451" i="12"/>
  <c r="Z451" i="12"/>
  <c r="Y451" i="12"/>
  <c r="X451" i="12"/>
  <c r="W451" i="12"/>
  <c r="V451" i="12"/>
  <c r="U451" i="12"/>
  <c r="T451" i="12"/>
  <c r="S451" i="12"/>
  <c r="R451" i="12"/>
  <c r="Q451" i="12"/>
  <c r="P451" i="12"/>
  <c r="O451" i="12"/>
  <c r="N451" i="12"/>
  <c r="M451" i="12"/>
  <c r="L451" i="12"/>
  <c r="K451" i="12"/>
  <c r="J451" i="12"/>
  <c r="I451" i="12"/>
  <c r="H451" i="12"/>
  <c r="G451" i="12"/>
  <c r="AH450" i="12"/>
  <c r="AF450" i="12"/>
  <c r="AD450" i="12"/>
  <c r="AB450" i="12"/>
  <c r="AA450" i="12"/>
  <c r="Z450" i="12"/>
  <c r="Y450" i="12"/>
  <c r="X450" i="12"/>
  <c r="W450" i="12"/>
  <c r="V450" i="12"/>
  <c r="U450" i="12"/>
  <c r="T450" i="12"/>
  <c r="S450" i="12"/>
  <c r="R450" i="12"/>
  <c r="Q450" i="12"/>
  <c r="P450" i="12"/>
  <c r="O450" i="12"/>
  <c r="N450" i="12"/>
  <c r="M450" i="12"/>
  <c r="L450" i="12"/>
  <c r="K450" i="12"/>
  <c r="J450" i="12"/>
  <c r="I450" i="12"/>
  <c r="H450" i="12"/>
  <c r="G450" i="12"/>
  <c r="AH449" i="12"/>
  <c r="AF449" i="12"/>
  <c r="AD449" i="12"/>
  <c r="AB449" i="12"/>
  <c r="AA449" i="12"/>
  <c r="Z449" i="12"/>
  <c r="Y449" i="12"/>
  <c r="X449" i="12"/>
  <c r="W449" i="12"/>
  <c r="V449" i="12"/>
  <c r="U449" i="12"/>
  <c r="T449" i="12"/>
  <c r="S449" i="12"/>
  <c r="R449" i="12"/>
  <c r="Q449" i="12"/>
  <c r="P449" i="12"/>
  <c r="O449" i="12"/>
  <c r="N449" i="12"/>
  <c r="M449" i="12"/>
  <c r="L449" i="12"/>
  <c r="K449" i="12"/>
  <c r="J449" i="12"/>
  <c r="I449" i="12"/>
  <c r="H449" i="12"/>
  <c r="G449" i="12"/>
  <c r="AH448" i="12"/>
  <c r="AF448" i="12"/>
  <c r="AD448" i="12"/>
  <c r="AB448" i="12"/>
  <c r="AA448" i="12"/>
  <c r="Z448" i="12"/>
  <c r="Y448" i="12"/>
  <c r="X448" i="12"/>
  <c r="W448" i="12"/>
  <c r="V448" i="12"/>
  <c r="U448" i="12"/>
  <c r="T448" i="12"/>
  <c r="S448" i="12"/>
  <c r="R448" i="12"/>
  <c r="Q448" i="12"/>
  <c r="P448" i="12"/>
  <c r="O448" i="12"/>
  <c r="N448" i="12"/>
  <c r="M448" i="12"/>
  <c r="L448" i="12"/>
  <c r="K448" i="12"/>
  <c r="J448" i="12"/>
  <c r="I448" i="12"/>
  <c r="H448" i="12"/>
  <c r="G448" i="12"/>
  <c r="AH447" i="12"/>
  <c r="AF447" i="12"/>
  <c r="AD447" i="12"/>
  <c r="AB447" i="12"/>
  <c r="AA447" i="12"/>
  <c r="Z447" i="12"/>
  <c r="Y447" i="12"/>
  <c r="X447" i="12"/>
  <c r="W447" i="12"/>
  <c r="V447" i="12"/>
  <c r="U447" i="12"/>
  <c r="T447" i="12"/>
  <c r="S447" i="12"/>
  <c r="R447" i="12"/>
  <c r="Q447" i="12"/>
  <c r="P447" i="12"/>
  <c r="O447" i="12"/>
  <c r="N447" i="12"/>
  <c r="M447" i="12"/>
  <c r="L447" i="12"/>
  <c r="K447" i="12"/>
  <c r="J447" i="12"/>
  <c r="I447" i="12"/>
  <c r="H447" i="12"/>
  <c r="G447" i="12"/>
  <c r="AH446" i="12"/>
  <c r="AF446" i="12"/>
  <c r="AD446" i="12"/>
  <c r="AB446" i="12"/>
  <c r="AA446" i="12"/>
  <c r="Z446" i="12"/>
  <c r="Y446" i="12"/>
  <c r="X446" i="12"/>
  <c r="W446" i="12"/>
  <c r="V446" i="12"/>
  <c r="U446" i="12"/>
  <c r="T446" i="12"/>
  <c r="S446" i="12"/>
  <c r="R446" i="12"/>
  <c r="Q446" i="12"/>
  <c r="P446" i="12"/>
  <c r="O446" i="12"/>
  <c r="N446" i="12"/>
  <c r="M446" i="12"/>
  <c r="L446" i="12"/>
  <c r="K446" i="12"/>
  <c r="J446" i="12"/>
  <c r="I446" i="12"/>
  <c r="H446" i="12"/>
  <c r="G446" i="12"/>
  <c r="AH445" i="12"/>
  <c r="AF445" i="12"/>
  <c r="AD445" i="12"/>
  <c r="AB445" i="12"/>
  <c r="AA445" i="12"/>
  <c r="Z445" i="12"/>
  <c r="Y445" i="12"/>
  <c r="X445" i="12"/>
  <c r="W445" i="12"/>
  <c r="V445" i="12"/>
  <c r="U445" i="12"/>
  <c r="T445" i="12"/>
  <c r="S445" i="12"/>
  <c r="R445" i="12"/>
  <c r="Q445" i="12"/>
  <c r="P445" i="12"/>
  <c r="O445" i="12"/>
  <c r="N445" i="12"/>
  <c r="M445" i="12"/>
  <c r="L445" i="12"/>
  <c r="K445" i="12"/>
  <c r="J445" i="12"/>
  <c r="I445" i="12"/>
  <c r="H445" i="12"/>
  <c r="G445" i="12"/>
  <c r="AH444" i="12"/>
  <c r="AF444" i="12"/>
  <c r="AD444" i="12"/>
  <c r="AB444" i="12"/>
  <c r="AA444" i="12"/>
  <c r="Z444" i="12"/>
  <c r="Y444" i="12"/>
  <c r="X444" i="12"/>
  <c r="W444" i="12"/>
  <c r="V444" i="12"/>
  <c r="U444" i="12"/>
  <c r="T444" i="12"/>
  <c r="S444" i="12"/>
  <c r="R444" i="12"/>
  <c r="Q444" i="12"/>
  <c r="P444" i="12"/>
  <c r="O444" i="12"/>
  <c r="N444" i="12"/>
  <c r="M444" i="12"/>
  <c r="L444" i="12"/>
  <c r="K444" i="12"/>
  <c r="J444" i="12"/>
  <c r="I444" i="12"/>
  <c r="H444" i="12"/>
  <c r="G444" i="12"/>
  <c r="AH443" i="12"/>
  <c r="AF443" i="12"/>
  <c r="AD443" i="12"/>
  <c r="AB443" i="12"/>
  <c r="AA443" i="12"/>
  <c r="Z443" i="12"/>
  <c r="Y443" i="12"/>
  <c r="X443" i="12"/>
  <c r="W443" i="12"/>
  <c r="V443" i="12"/>
  <c r="U443" i="12"/>
  <c r="T443" i="12"/>
  <c r="S443" i="12"/>
  <c r="R443" i="12"/>
  <c r="Q443" i="12"/>
  <c r="P443" i="12"/>
  <c r="O443" i="12"/>
  <c r="N443" i="12"/>
  <c r="M443" i="12"/>
  <c r="L443" i="12"/>
  <c r="K443" i="12"/>
  <c r="J443" i="12"/>
  <c r="I443" i="12"/>
  <c r="H443" i="12"/>
  <c r="G443" i="12"/>
  <c r="AH442" i="12"/>
  <c r="AF442" i="12"/>
  <c r="AD442" i="12"/>
  <c r="AB442" i="12"/>
  <c r="AA442" i="12"/>
  <c r="Z442" i="12"/>
  <c r="Y442" i="12"/>
  <c r="X442" i="12"/>
  <c r="W442" i="12"/>
  <c r="V442" i="12"/>
  <c r="U442" i="12"/>
  <c r="T442" i="12"/>
  <c r="S442" i="12"/>
  <c r="R442" i="12"/>
  <c r="Q442" i="12"/>
  <c r="P442" i="12"/>
  <c r="O442" i="12"/>
  <c r="N442" i="12"/>
  <c r="M442" i="12"/>
  <c r="L442" i="12"/>
  <c r="K442" i="12"/>
  <c r="J442" i="12"/>
  <c r="I442" i="12"/>
  <c r="H442" i="12"/>
  <c r="G442" i="12"/>
  <c r="AH281" i="12"/>
  <c r="AH326" i="12" s="1"/>
  <c r="AH148" i="19" s="1"/>
  <c r="AF281" i="12"/>
  <c r="AF326" i="12" s="1"/>
  <c r="AF148" i="19" s="1"/>
  <c r="AD281" i="12"/>
  <c r="AD326" i="12" s="1"/>
  <c r="AD148" i="19" s="1"/>
  <c r="AB281" i="12"/>
  <c r="AB326" i="12" s="1"/>
  <c r="AB148" i="19" s="1"/>
  <c r="AA281" i="12"/>
  <c r="AA326" i="12" s="1"/>
  <c r="AA148" i="19" s="1"/>
  <c r="Z281" i="12"/>
  <c r="Z326" i="12" s="1"/>
  <c r="Z148" i="19" s="1"/>
  <c r="Y281" i="12"/>
  <c r="Y326" i="12" s="1"/>
  <c r="Y148" i="19" s="1"/>
  <c r="X281" i="12"/>
  <c r="X326" i="12" s="1"/>
  <c r="X148" i="19" s="1"/>
  <c r="W281" i="12"/>
  <c r="W326" i="12" s="1"/>
  <c r="W148" i="19" s="1"/>
  <c r="V281" i="12"/>
  <c r="V326" i="12" s="1"/>
  <c r="V148" i="19" s="1"/>
  <c r="U281" i="12"/>
  <c r="U326" i="12" s="1"/>
  <c r="U148" i="19" s="1"/>
  <c r="T281" i="12"/>
  <c r="T326" i="12" s="1"/>
  <c r="T148" i="19" s="1"/>
  <c r="S281" i="12"/>
  <c r="S326" i="12" s="1"/>
  <c r="S148" i="19" s="1"/>
  <c r="R281" i="12"/>
  <c r="R326" i="12" s="1"/>
  <c r="R148" i="19" s="1"/>
  <c r="Q281" i="12"/>
  <c r="Q326" i="12" s="1"/>
  <c r="Q148" i="19" s="1"/>
  <c r="P281" i="12"/>
  <c r="P326" i="12" s="1"/>
  <c r="P148" i="19" s="1"/>
  <c r="O281" i="12"/>
  <c r="O326" i="12" s="1"/>
  <c r="O148" i="19" s="1"/>
  <c r="N281" i="12"/>
  <c r="N326" i="12" s="1"/>
  <c r="N148" i="19" s="1"/>
  <c r="M281" i="12"/>
  <c r="M326" i="12" s="1"/>
  <c r="M148" i="19" s="1"/>
  <c r="L281" i="12"/>
  <c r="L326" i="12" s="1"/>
  <c r="L148" i="19" s="1"/>
  <c r="K281" i="12"/>
  <c r="K326" i="12" s="1"/>
  <c r="K148" i="19" s="1"/>
  <c r="J281" i="12"/>
  <c r="J326" i="12" s="1"/>
  <c r="J148" i="19" s="1"/>
  <c r="I281" i="12"/>
  <c r="I326" i="12" s="1"/>
  <c r="I148" i="19" s="1"/>
  <c r="H281" i="12"/>
  <c r="H326" i="12" s="1"/>
  <c r="H148" i="19" s="1"/>
  <c r="G281" i="12"/>
  <c r="G326" i="12" s="1"/>
  <c r="G148" i="19" s="1"/>
  <c r="AH280" i="12"/>
  <c r="AH325" i="12" s="1"/>
  <c r="AH147" i="19" s="1"/>
  <c r="AF280" i="12"/>
  <c r="AF325" i="12" s="1"/>
  <c r="AF147" i="19" s="1"/>
  <c r="AD280" i="12"/>
  <c r="AD325" i="12" s="1"/>
  <c r="AD147" i="19" s="1"/>
  <c r="AB280" i="12"/>
  <c r="AB325" i="12" s="1"/>
  <c r="AB147" i="19" s="1"/>
  <c r="AA280" i="12"/>
  <c r="AA325" i="12" s="1"/>
  <c r="AA147" i="19" s="1"/>
  <c r="Z280" i="12"/>
  <c r="Z325" i="12" s="1"/>
  <c r="Z147" i="19" s="1"/>
  <c r="Y280" i="12"/>
  <c r="Y325" i="12" s="1"/>
  <c r="Y147" i="19" s="1"/>
  <c r="X280" i="12"/>
  <c r="X325" i="12" s="1"/>
  <c r="X147" i="19" s="1"/>
  <c r="W280" i="12"/>
  <c r="W325" i="12" s="1"/>
  <c r="W147" i="19" s="1"/>
  <c r="V280" i="12"/>
  <c r="V325" i="12" s="1"/>
  <c r="V147" i="19" s="1"/>
  <c r="U280" i="12"/>
  <c r="U325" i="12" s="1"/>
  <c r="U147" i="19" s="1"/>
  <c r="T280" i="12"/>
  <c r="T325" i="12" s="1"/>
  <c r="T147" i="19" s="1"/>
  <c r="S280" i="12"/>
  <c r="S325" i="12" s="1"/>
  <c r="S147" i="19" s="1"/>
  <c r="R280" i="12"/>
  <c r="R325" i="12" s="1"/>
  <c r="R147" i="19" s="1"/>
  <c r="Q280" i="12"/>
  <c r="Q325" i="12" s="1"/>
  <c r="Q147" i="19" s="1"/>
  <c r="P280" i="12"/>
  <c r="P325" i="12" s="1"/>
  <c r="P147" i="19" s="1"/>
  <c r="O280" i="12"/>
  <c r="O325" i="12" s="1"/>
  <c r="O147" i="19" s="1"/>
  <c r="N280" i="12"/>
  <c r="N325" i="12" s="1"/>
  <c r="N147" i="19" s="1"/>
  <c r="M280" i="12"/>
  <c r="M325" i="12" s="1"/>
  <c r="M147" i="19" s="1"/>
  <c r="L280" i="12"/>
  <c r="L325" i="12" s="1"/>
  <c r="L147" i="19" s="1"/>
  <c r="K280" i="12"/>
  <c r="K325" i="12" s="1"/>
  <c r="K147" i="19" s="1"/>
  <c r="J280" i="12"/>
  <c r="J325" i="12" s="1"/>
  <c r="J147" i="19" s="1"/>
  <c r="I280" i="12"/>
  <c r="I325" i="12" s="1"/>
  <c r="I147" i="19" s="1"/>
  <c r="H280" i="12"/>
  <c r="H325" i="12" s="1"/>
  <c r="H147" i="19" s="1"/>
  <c r="G280" i="12"/>
  <c r="G325" i="12" s="1"/>
  <c r="G147" i="19" s="1"/>
  <c r="AH279" i="12"/>
  <c r="AH324" i="12" s="1"/>
  <c r="AH146" i="19" s="1"/>
  <c r="AF279" i="12"/>
  <c r="AF324" i="12" s="1"/>
  <c r="AF146" i="19" s="1"/>
  <c r="AD279" i="12"/>
  <c r="AD324" i="12" s="1"/>
  <c r="AD146" i="19" s="1"/>
  <c r="AB279" i="12"/>
  <c r="AB324" i="12" s="1"/>
  <c r="AB146" i="19" s="1"/>
  <c r="AA279" i="12"/>
  <c r="AA324" i="12" s="1"/>
  <c r="AA146" i="19" s="1"/>
  <c r="Z279" i="12"/>
  <c r="Z324" i="12" s="1"/>
  <c r="Z146" i="19" s="1"/>
  <c r="Y279" i="12"/>
  <c r="Y324" i="12" s="1"/>
  <c r="Y146" i="19" s="1"/>
  <c r="X279" i="12"/>
  <c r="X324" i="12" s="1"/>
  <c r="X146" i="19" s="1"/>
  <c r="W279" i="12"/>
  <c r="W324" i="12" s="1"/>
  <c r="W146" i="19" s="1"/>
  <c r="V279" i="12"/>
  <c r="V324" i="12" s="1"/>
  <c r="V146" i="19" s="1"/>
  <c r="U279" i="12"/>
  <c r="U324" i="12" s="1"/>
  <c r="U146" i="19" s="1"/>
  <c r="T279" i="12"/>
  <c r="T324" i="12" s="1"/>
  <c r="T146" i="19" s="1"/>
  <c r="S279" i="12"/>
  <c r="S324" i="12" s="1"/>
  <c r="S146" i="19" s="1"/>
  <c r="R279" i="12"/>
  <c r="R324" i="12" s="1"/>
  <c r="R146" i="19" s="1"/>
  <c r="Q279" i="12"/>
  <c r="Q324" i="12" s="1"/>
  <c r="Q146" i="19" s="1"/>
  <c r="P279" i="12"/>
  <c r="P324" i="12" s="1"/>
  <c r="P146" i="19" s="1"/>
  <c r="O279" i="12"/>
  <c r="O324" i="12" s="1"/>
  <c r="O146" i="19" s="1"/>
  <c r="N279" i="12"/>
  <c r="N324" i="12" s="1"/>
  <c r="N146" i="19" s="1"/>
  <c r="M279" i="12"/>
  <c r="M324" i="12" s="1"/>
  <c r="M146" i="19" s="1"/>
  <c r="L279" i="12"/>
  <c r="L324" i="12" s="1"/>
  <c r="L146" i="19" s="1"/>
  <c r="K279" i="12"/>
  <c r="K324" i="12" s="1"/>
  <c r="K146" i="19" s="1"/>
  <c r="J279" i="12"/>
  <c r="J324" i="12" s="1"/>
  <c r="J146" i="19" s="1"/>
  <c r="I279" i="12"/>
  <c r="I324" i="12" s="1"/>
  <c r="I146" i="19" s="1"/>
  <c r="H279" i="12"/>
  <c r="H324" i="12" s="1"/>
  <c r="H146" i="19" s="1"/>
  <c r="G279" i="12"/>
  <c r="G324" i="12" s="1"/>
  <c r="G146" i="19" s="1"/>
  <c r="AH278" i="12"/>
  <c r="AH323" i="12" s="1"/>
  <c r="AH145" i="19" s="1"/>
  <c r="AF278" i="12"/>
  <c r="AF323" i="12" s="1"/>
  <c r="AF145" i="19" s="1"/>
  <c r="AD278" i="12"/>
  <c r="AD323" i="12" s="1"/>
  <c r="AD145" i="19" s="1"/>
  <c r="AB278" i="12"/>
  <c r="AB323" i="12" s="1"/>
  <c r="AB145" i="19" s="1"/>
  <c r="AA278" i="12"/>
  <c r="AA323" i="12" s="1"/>
  <c r="AA145" i="19" s="1"/>
  <c r="Z278" i="12"/>
  <c r="Z323" i="12" s="1"/>
  <c r="Z145" i="19" s="1"/>
  <c r="Y278" i="12"/>
  <c r="Y323" i="12" s="1"/>
  <c r="Y145" i="19" s="1"/>
  <c r="X278" i="12"/>
  <c r="X323" i="12" s="1"/>
  <c r="X145" i="19" s="1"/>
  <c r="W278" i="12"/>
  <c r="W323" i="12" s="1"/>
  <c r="W145" i="19" s="1"/>
  <c r="V278" i="12"/>
  <c r="V323" i="12" s="1"/>
  <c r="V145" i="19" s="1"/>
  <c r="U278" i="12"/>
  <c r="U323" i="12" s="1"/>
  <c r="U145" i="19" s="1"/>
  <c r="T278" i="12"/>
  <c r="T323" i="12" s="1"/>
  <c r="T145" i="19" s="1"/>
  <c r="S278" i="12"/>
  <c r="S323" i="12" s="1"/>
  <c r="S145" i="19" s="1"/>
  <c r="R278" i="12"/>
  <c r="R323" i="12" s="1"/>
  <c r="R145" i="19" s="1"/>
  <c r="Q278" i="12"/>
  <c r="Q323" i="12" s="1"/>
  <c r="Q145" i="19" s="1"/>
  <c r="P278" i="12"/>
  <c r="P323" i="12" s="1"/>
  <c r="P145" i="19" s="1"/>
  <c r="O278" i="12"/>
  <c r="O323" i="12" s="1"/>
  <c r="O145" i="19" s="1"/>
  <c r="N278" i="12"/>
  <c r="N323" i="12" s="1"/>
  <c r="N145" i="19" s="1"/>
  <c r="M278" i="12"/>
  <c r="M323" i="12" s="1"/>
  <c r="M145" i="19" s="1"/>
  <c r="L278" i="12"/>
  <c r="L323" i="12" s="1"/>
  <c r="L145" i="19" s="1"/>
  <c r="K278" i="12"/>
  <c r="K323" i="12" s="1"/>
  <c r="K145" i="19" s="1"/>
  <c r="J278" i="12"/>
  <c r="J323" i="12" s="1"/>
  <c r="J145" i="19" s="1"/>
  <c r="I278" i="12"/>
  <c r="I323" i="12" s="1"/>
  <c r="I145" i="19" s="1"/>
  <c r="H278" i="12"/>
  <c r="H323" i="12" s="1"/>
  <c r="H145" i="19" s="1"/>
  <c r="G278" i="12"/>
  <c r="G323" i="12" s="1"/>
  <c r="G145" i="19" s="1"/>
  <c r="AH277" i="12"/>
  <c r="AH322" i="12" s="1"/>
  <c r="AH144" i="19" s="1"/>
  <c r="AF277" i="12"/>
  <c r="AF322" i="12" s="1"/>
  <c r="AF144" i="19" s="1"/>
  <c r="AD277" i="12"/>
  <c r="AD322" i="12" s="1"/>
  <c r="AD144" i="19" s="1"/>
  <c r="AB277" i="12"/>
  <c r="AB322" i="12" s="1"/>
  <c r="AB144" i="19" s="1"/>
  <c r="AA277" i="12"/>
  <c r="AA322" i="12" s="1"/>
  <c r="AA144" i="19" s="1"/>
  <c r="Z277" i="12"/>
  <c r="Z322" i="12" s="1"/>
  <c r="Z144" i="19" s="1"/>
  <c r="Y277" i="12"/>
  <c r="Y322" i="12" s="1"/>
  <c r="Y144" i="19" s="1"/>
  <c r="X277" i="12"/>
  <c r="X322" i="12" s="1"/>
  <c r="X144" i="19" s="1"/>
  <c r="W277" i="12"/>
  <c r="W322" i="12" s="1"/>
  <c r="W144" i="19" s="1"/>
  <c r="V277" i="12"/>
  <c r="V322" i="12" s="1"/>
  <c r="V144" i="19" s="1"/>
  <c r="U277" i="12"/>
  <c r="U322" i="12" s="1"/>
  <c r="U144" i="19" s="1"/>
  <c r="T277" i="12"/>
  <c r="T322" i="12" s="1"/>
  <c r="T144" i="19" s="1"/>
  <c r="S277" i="12"/>
  <c r="S322" i="12" s="1"/>
  <c r="S144" i="19" s="1"/>
  <c r="R277" i="12"/>
  <c r="R322" i="12" s="1"/>
  <c r="R144" i="19" s="1"/>
  <c r="Q277" i="12"/>
  <c r="Q322" i="12" s="1"/>
  <c r="Q144" i="19" s="1"/>
  <c r="P277" i="12"/>
  <c r="P322" i="12" s="1"/>
  <c r="P144" i="19" s="1"/>
  <c r="O277" i="12"/>
  <c r="O322" i="12" s="1"/>
  <c r="O144" i="19" s="1"/>
  <c r="N277" i="12"/>
  <c r="N322" i="12" s="1"/>
  <c r="N144" i="19" s="1"/>
  <c r="M277" i="12"/>
  <c r="M322" i="12" s="1"/>
  <c r="M144" i="19" s="1"/>
  <c r="L277" i="12"/>
  <c r="L322" i="12" s="1"/>
  <c r="L144" i="19" s="1"/>
  <c r="K277" i="12"/>
  <c r="K322" i="12" s="1"/>
  <c r="K144" i="19" s="1"/>
  <c r="J277" i="12"/>
  <c r="J322" i="12" s="1"/>
  <c r="J144" i="19" s="1"/>
  <c r="I277" i="12"/>
  <c r="I322" i="12" s="1"/>
  <c r="I144" i="19" s="1"/>
  <c r="H277" i="12"/>
  <c r="H322" i="12" s="1"/>
  <c r="H144" i="19" s="1"/>
  <c r="G277" i="12"/>
  <c r="G322" i="12" s="1"/>
  <c r="G144" i="19" s="1"/>
  <c r="AH276" i="12"/>
  <c r="AH321" i="12" s="1"/>
  <c r="AH143" i="19" s="1"/>
  <c r="AF276" i="12"/>
  <c r="AF321" i="12" s="1"/>
  <c r="AF143" i="19" s="1"/>
  <c r="AD276" i="12"/>
  <c r="AD321" i="12" s="1"/>
  <c r="AD143" i="19" s="1"/>
  <c r="AB276" i="12"/>
  <c r="AB321" i="12" s="1"/>
  <c r="AB143" i="19" s="1"/>
  <c r="AA276" i="12"/>
  <c r="AA321" i="12" s="1"/>
  <c r="AA143" i="19" s="1"/>
  <c r="Z276" i="12"/>
  <c r="Z321" i="12" s="1"/>
  <c r="Z143" i="19" s="1"/>
  <c r="Y276" i="12"/>
  <c r="Y321" i="12" s="1"/>
  <c r="Y143" i="19" s="1"/>
  <c r="X276" i="12"/>
  <c r="X321" i="12" s="1"/>
  <c r="X143" i="19" s="1"/>
  <c r="W276" i="12"/>
  <c r="W321" i="12" s="1"/>
  <c r="W143" i="19" s="1"/>
  <c r="V276" i="12"/>
  <c r="V321" i="12" s="1"/>
  <c r="V143" i="19" s="1"/>
  <c r="U276" i="12"/>
  <c r="U321" i="12" s="1"/>
  <c r="U143" i="19" s="1"/>
  <c r="T276" i="12"/>
  <c r="T321" i="12" s="1"/>
  <c r="T143" i="19" s="1"/>
  <c r="S276" i="12"/>
  <c r="S321" i="12" s="1"/>
  <c r="S143" i="19" s="1"/>
  <c r="R276" i="12"/>
  <c r="R321" i="12" s="1"/>
  <c r="R143" i="19" s="1"/>
  <c r="Q276" i="12"/>
  <c r="Q321" i="12" s="1"/>
  <c r="Q143" i="19" s="1"/>
  <c r="P276" i="12"/>
  <c r="P321" i="12" s="1"/>
  <c r="P143" i="19" s="1"/>
  <c r="O276" i="12"/>
  <c r="O321" i="12" s="1"/>
  <c r="O143" i="19" s="1"/>
  <c r="N276" i="12"/>
  <c r="N321" i="12" s="1"/>
  <c r="N143" i="19" s="1"/>
  <c r="M276" i="12"/>
  <c r="M321" i="12" s="1"/>
  <c r="M143" i="19" s="1"/>
  <c r="L276" i="12"/>
  <c r="L321" i="12" s="1"/>
  <c r="L143" i="19" s="1"/>
  <c r="K276" i="12"/>
  <c r="K321" i="12" s="1"/>
  <c r="K143" i="19" s="1"/>
  <c r="J276" i="12"/>
  <c r="J321" i="12" s="1"/>
  <c r="J143" i="19" s="1"/>
  <c r="I276" i="12"/>
  <c r="I321" i="12" s="1"/>
  <c r="I143" i="19" s="1"/>
  <c r="H276" i="12"/>
  <c r="H321" i="12" s="1"/>
  <c r="H143" i="19" s="1"/>
  <c r="G276" i="12"/>
  <c r="G321" i="12" s="1"/>
  <c r="G143" i="19" s="1"/>
  <c r="AH275" i="12"/>
  <c r="AH320" i="12" s="1"/>
  <c r="AH142" i="19" s="1"/>
  <c r="AF275" i="12"/>
  <c r="AF320" i="12" s="1"/>
  <c r="AF142" i="19" s="1"/>
  <c r="AD275" i="12"/>
  <c r="AD320" i="12" s="1"/>
  <c r="AD142" i="19" s="1"/>
  <c r="AB275" i="12"/>
  <c r="AB320" i="12" s="1"/>
  <c r="AB142" i="19" s="1"/>
  <c r="AA275" i="12"/>
  <c r="AA320" i="12" s="1"/>
  <c r="AA142" i="19" s="1"/>
  <c r="Z275" i="12"/>
  <c r="Z320" i="12" s="1"/>
  <c r="Z142" i="19" s="1"/>
  <c r="Y275" i="12"/>
  <c r="Y320" i="12" s="1"/>
  <c r="Y142" i="19" s="1"/>
  <c r="X275" i="12"/>
  <c r="X320" i="12" s="1"/>
  <c r="X142" i="19" s="1"/>
  <c r="W275" i="12"/>
  <c r="W320" i="12" s="1"/>
  <c r="W142" i="19" s="1"/>
  <c r="V275" i="12"/>
  <c r="V320" i="12" s="1"/>
  <c r="V142" i="19" s="1"/>
  <c r="U275" i="12"/>
  <c r="U320" i="12" s="1"/>
  <c r="U142" i="19" s="1"/>
  <c r="T275" i="12"/>
  <c r="T320" i="12" s="1"/>
  <c r="T142" i="19" s="1"/>
  <c r="S275" i="12"/>
  <c r="S320" i="12" s="1"/>
  <c r="S142" i="19" s="1"/>
  <c r="R275" i="12"/>
  <c r="R320" i="12" s="1"/>
  <c r="R142" i="19" s="1"/>
  <c r="Q275" i="12"/>
  <c r="Q320" i="12" s="1"/>
  <c r="Q142" i="19" s="1"/>
  <c r="P275" i="12"/>
  <c r="P320" i="12" s="1"/>
  <c r="P142" i="19" s="1"/>
  <c r="O275" i="12"/>
  <c r="O320" i="12" s="1"/>
  <c r="O142" i="19" s="1"/>
  <c r="N275" i="12"/>
  <c r="N320" i="12" s="1"/>
  <c r="N142" i="19" s="1"/>
  <c r="M275" i="12"/>
  <c r="M320" i="12" s="1"/>
  <c r="M142" i="19" s="1"/>
  <c r="L275" i="12"/>
  <c r="L320" i="12" s="1"/>
  <c r="L142" i="19" s="1"/>
  <c r="K275" i="12"/>
  <c r="K320" i="12" s="1"/>
  <c r="K142" i="19" s="1"/>
  <c r="J275" i="12"/>
  <c r="J320" i="12" s="1"/>
  <c r="J142" i="19" s="1"/>
  <c r="I275" i="12"/>
  <c r="I320" i="12" s="1"/>
  <c r="I142" i="19" s="1"/>
  <c r="H275" i="12"/>
  <c r="H320" i="12" s="1"/>
  <c r="H142" i="19" s="1"/>
  <c r="G275" i="12"/>
  <c r="G320" i="12" s="1"/>
  <c r="G142" i="19" s="1"/>
  <c r="AH274" i="12"/>
  <c r="AH319" i="12" s="1"/>
  <c r="AH141" i="19" s="1"/>
  <c r="AF274" i="12"/>
  <c r="AF319" i="12" s="1"/>
  <c r="AF141" i="19" s="1"/>
  <c r="AD274" i="12"/>
  <c r="AD319" i="12" s="1"/>
  <c r="AD141" i="19" s="1"/>
  <c r="AB274" i="12"/>
  <c r="AB319" i="12" s="1"/>
  <c r="AB141" i="19" s="1"/>
  <c r="AA274" i="12"/>
  <c r="AA319" i="12" s="1"/>
  <c r="AA141" i="19" s="1"/>
  <c r="Z274" i="12"/>
  <c r="Z319" i="12" s="1"/>
  <c r="Z141" i="19" s="1"/>
  <c r="Y274" i="12"/>
  <c r="Y319" i="12" s="1"/>
  <c r="Y141" i="19" s="1"/>
  <c r="X274" i="12"/>
  <c r="X319" i="12" s="1"/>
  <c r="X141" i="19" s="1"/>
  <c r="W274" i="12"/>
  <c r="W319" i="12" s="1"/>
  <c r="W141" i="19" s="1"/>
  <c r="V274" i="12"/>
  <c r="V319" i="12" s="1"/>
  <c r="V141" i="19" s="1"/>
  <c r="U274" i="12"/>
  <c r="U319" i="12" s="1"/>
  <c r="U141" i="19" s="1"/>
  <c r="T274" i="12"/>
  <c r="T319" i="12" s="1"/>
  <c r="T141" i="19" s="1"/>
  <c r="S274" i="12"/>
  <c r="S319" i="12" s="1"/>
  <c r="S141" i="19" s="1"/>
  <c r="R274" i="12"/>
  <c r="R319" i="12" s="1"/>
  <c r="R141" i="19" s="1"/>
  <c r="Q274" i="12"/>
  <c r="Q319" i="12" s="1"/>
  <c r="Q141" i="19" s="1"/>
  <c r="P274" i="12"/>
  <c r="P319" i="12" s="1"/>
  <c r="P141" i="19" s="1"/>
  <c r="O274" i="12"/>
  <c r="O319" i="12" s="1"/>
  <c r="O141" i="19" s="1"/>
  <c r="N274" i="12"/>
  <c r="N319" i="12" s="1"/>
  <c r="N141" i="19" s="1"/>
  <c r="M274" i="12"/>
  <c r="M319" i="12" s="1"/>
  <c r="M141" i="19" s="1"/>
  <c r="L274" i="12"/>
  <c r="L319" i="12" s="1"/>
  <c r="L141" i="19" s="1"/>
  <c r="K274" i="12"/>
  <c r="K319" i="12" s="1"/>
  <c r="K141" i="19" s="1"/>
  <c r="J274" i="12"/>
  <c r="J319" i="12" s="1"/>
  <c r="J141" i="19" s="1"/>
  <c r="I274" i="12"/>
  <c r="I319" i="12" s="1"/>
  <c r="I141" i="19" s="1"/>
  <c r="H274" i="12"/>
  <c r="H319" i="12" s="1"/>
  <c r="H141" i="19" s="1"/>
  <c r="G274" i="12"/>
  <c r="G319" i="12" s="1"/>
  <c r="G141" i="19" s="1"/>
  <c r="AH273" i="12"/>
  <c r="AH318" i="12" s="1"/>
  <c r="AH140" i="19" s="1"/>
  <c r="AF273" i="12"/>
  <c r="AF318" i="12" s="1"/>
  <c r="AF140" i="19" s="1"/>
  <c r="AD273" i="12"/>
  <c r="AD318" i="12" s="1"/>
  <c r="AD140" i="19" s="1"/>
  <c r="AB273" i="12"/>
  <c r="AB318" i="12" s="1"/>
  <c r="AB140" i="19" s="1"/>
  <c r="AA273" i="12"/>
  <c r="AA318" i="12" s="1"/>
  <c r="AA140" i="19" s="1"/>
  <c r="Z273" i="12"/>
  <c r="Z318" i="12" s="1"/>
  <c r="Z140" i="19" s="1"/>
  <c r="Y273" i="12"/>
  <c r="Y318" i="12" s="1"/>
  <c r="Y140" i="19" s="1"/>
  <c r="X273" i="12"/>
  <c r="X318" i="12" s="1"/>
  <c r="X140" i="19" s="1"/>
  <c r="W273" i="12"/>
  <c r="W318" i="12" s="1"/>
  <c r="W140" i="19" s="1"/>
  <c r="V273" i="12"/>
  <c r="V318" i="12" s="1"/>
  <c r="V140" i="19" s="1"/>
  <c r="U273" i="12"/>
  <c r="U318" i="12" s="1"/>
  <c r="U140" i="19" s="1"/>
  <c r="T273" i="12"/>
  <c r="T318" i="12" s="1"/>
  <c r="T140" i="19" s="1"/>
  <c r="S273" i="12"/>
  <c r="S318" i="12" s="1"/>
  <c r="S140" i="19" s="1"/>
  <c r="R273" i="12"/>
  <c r="R318" i="12" s="1"/>
  <c r="R140" i="19" s="1"/>
  <c r="Q273" i="12"/>
  <c r="Q318" i="12" s="1"/>
  <c r="Q140" i="19" s="1"/>
  <c r="P273" i="12"/>
  <c r="P318" i="12" s="1"/>
  <c r="P140" i="19" s="1"/>
  <c r="O273" i="12"/>
  <c r="O318" i="12" s="1"/>
  <c r="O140" i="19" s="1"/>
  <c r="N273" i="12"/>
  <c r="N318" i="12" s="1"/>
  <c r="N140" i="19" s="1"/>
  <c r="M273" i="12"/>
  <c r="M318" i="12" s="1"/>
  <c r="M140" i="19" s="1"/>
  <c r="L273" i="12"/>
  <c r="L318" i="12" s="1"/>
  <c r="L140" i="19" s="1"/>
  <c r="K273" i="12"/>
  <c r="K318" i="12" s="1"/>
  <c r="K140" i="19" s="1"/>
  <c r="J273" i="12"/>
  <c r="J318" i="12" s="1"/>
  <c r="J140" i="19" s="1"/>
  <c r="I273" i="12"/>
  <c r="I318" i="12" s="1"/>
  <c r="I140" i="19" s="1"/>
  <c r="H273" i="12"/>
  <c r="H318" i="12" s="1"/>
  <c r="H140" i="19" s="1"/>
  <c r="G273" i="12"/>
  <c r="G318" i="12" s="1"/>
  <c r="G140" i="19" s="1"/>
  <c r="AH272" i="12"/>
  <c r="AH317" i="12" s="1"/>
  <c r="AH139" i="19" s="1"/>
  <c r="AF272" i="12"/>
  <c r="AF317" i="12" s="1"/>
  <c r="AF139" i="19" s="1"/>
  <c r="AD272" i="12"/>
  <c r="AD317" i="12" s="1"/>
  <c r="AD139" i="19" s="1"/>
  <c r="AB272" i="12"/>
  <c r="AB317" i="12" s="1"/>
  <c r="AB139" i="19" s="1"/>
  <c r="AA272" i="12"/>
  <c r="AA317" i="12" s="1"/>
  <c r="AA139" i="19" s="1"/>
  <c r="Z272" i="12"/>
  <c r="Z317" i="12" s="1"/>
  <c r="Z139" i="19" s="1"/>
  <c r="Y272" i="12"/>
  <c r="Y317" i="12" s="1"/>
  <c r="Y139" i="19" s="1"/>
  <c r="X272" i="12"/>
  <c r="X317" i="12" s="1"/>
  <c r="X139" i="19" s="1"/>
  <c r="W272" i="12"/>
  <c r="W317" i="12" s="1"/>
  <c r="W139" i="19" s="1"/>
  <c r="V272" i="12"/>
  <c r="V317" i="12" s="1"/>
  <c r="V139" i="19" s="1"/>
  <c r="U272" i="12"/>
  <c r="U317" i="12" s="1"/>
  <c r="U139" i="19" s="1"/>
  <c r="T272" i="12"/>
  <c r="T317" i="12" s="1"/>
  <c r="T139" i="19" s="1"/>
  <c r="S272" i="12"/>
  <c r="S317" i="12" s="1"/>
  <c r="S139" i="19" s="1"/>
  <c r="R272" i="12"/>
  <c r="R317" i="12" s="1"/>
  <c r="R139" i="19" s="1"/>
  <c r="Q272" i="12"/>
  <c r="Q317" i="12" s="1"/>
  <c r="Q139" i="19" s="1"/>
  <c r="P272" i="12"/>
  <c r="P317" i="12" s="1"/>
  <c r="P139" i="19" s="1"/>
  <c r="O272" i="12"/>
  <c r="O317" i="12" s="1"/>
  <c r="O139" i="19" s="1"/>
  <c r="N272" i="12"/>
  <c r="N317" i="12" s="1"/>
  <c r="N139" i="19" s="1"/>
  <c r="M272" i="12"/>
  <c r="M317" i="12" s="1"/>
  <c r="M139" i="19" s="1"/>
  <c r="L272" i="12"/>
  <c r="L317" i="12" s="1"/>
  <c r="L139" i="19" s="1"/>
  <c r="K272" i="12"/>
  <c r="K317" i="12" s="1"/>
  <c r="K139" i="19" s="1"/>
  <c r="J272" i="12"/>
  <c r="J317" i="12" s="1"/>
  <c r="J139" i="19" s="1"/>
  <c r="I272" i="12"/>
  <c r="I317" i="12" s="1"/>
  <c r="I139" i="19" s="1"/>
  <c r="H272" i="12"/>
  <c r="H317" i="12" s="1"/>
  <c r="H139" i="19" s="1"/>
  <c r="G272" i="12"/>
  <c r="G317" i="12" s="1"/>
  <c r="G139" i="19" s="1"/>
  <c r="AH271" i="12"/>
  <c r="AH316" i="12" s="1"/>
  <c r="AH138" i="19" s="1"/>
  <c r="AF271" i="12"/>
  <c r="AF316" i="12" s="1"/>
  <c r="AF138" i="19" s="1"/>
  <c r="AD271" i="12"/>
  <c r="AD316" i="12" s="1"/>
  <c r="AD138" i="19" s="1"/>
  <c r="AB271" i="12"/>
  <c r="AB316" i="12" s="1"/>
  <c r="AB138" i="19" s="1"/>
  <c r="AA271" i="12"/>
  <c r="AA316" i="12" s="1"/>
  <c r="AA138" i="19" s="1"/>
  <c r="Z271" i="12"/>
  <c r="Z316" i="12" s="1"/>
  <c r="Z138" i="19" s="1"/>
  <c r="Y271" i="12"/>
  <c r="Y316" i="12" s="1"/>
  <c r="Y138" i="19" s="1"/>
  <c r="X271" i="12"/>
  <c r="X316" i="12" s="1"/>
  <c r="X138" i="19" s="1"/>
  <c r="W271" i="12"/>
  <c r="W316" i="12" s="1"/>
  <c r="W138" i="19" s="1"/>
  <c r="V271" i="12"/>
  <c r="V316" i="12" s="1"/>
  <c r="V138" i="19" s="1"/>
  <c r="U271" i="12"/>
  <c r="U316" i="12" s="1"/>
  <c r="U138" i="19" s="1"/>
  <c r="T271" i="12"/>
  <c r="T316" i="12" s="1"/>
  <c r="T138" i="19" s="1"/>
  <c r="S271" i="12"/>
  <c r="S316" i="12" s="1"/>
  <c r="S138" i="19" s="1"/>
  <c r="R271" i="12"/>
  <c r="R316" i="12" s="1"/>
  <c r="R138" i="19" s="1"/>
  <c r="Q271" i="12"/>
  <c r="Q316" i="12" s="1"/>
  <c r="Q138" i="19" s="1"/>
  <c r="P271" i="12"/>
  <c r="P316" i="12" s="1"/>
  <c r="P138" i="19" s="1"/>
  <c r="O271" i="12"/>
  <c r="O316" i="12" s="1"/>
  <c r="O138" i="19" s="1"/>
  <c r="N271" i="12"/>
  <c r="N316" i="12" s="1"/>
  <c r="N138" i="19" s="1"/>
  <c r="M271" i="12"/>
  <c r="M316" i="12" s="1"/>
  <c r="M138" i="19" s="1"/>
  <c r="L271" i="12"/>
  <c r="L316" i="12" s="1"/>
  <c r="L138" i="19" s="1"/>
  <c r="K271" i="12"/>
  <c r="K316" i="12" s="1"/>
  <c r="K138" i="19" s="1"/>
  <c r="J271" i="12"/>
  <c r="J316" i="12" s="1"/>
  <c r="J138" i="19" s="1"/>
  <c r="I271" i="12"/>
  <c r="I316" i="12" s="1"/>
  <c r="I138" i="19" s="1"/>
  <c r="H271" i="12"/>
  <c r="H316" i="12" s="1"/>
  <c r="H138" i="19" s="1"/>
  <c r="G271" i="12"/>
  <c r="G316" i="12" s="1"/>
  <c r="G138" i="19" s="1"/>
  <c r="AH270" i="12"/>
  <c r="AH315" i="12" s="1"/>
  <c r="AH137" i="19" s="1"/>
  <c r="AF270" i="12"/>
  <c r="AF315" i="12" s="1"/>
  <c r="AF137" i="19" s="1"/>
  <c r="AD270" i="12"/>
  <c r="AD315" i="12" s="1"/>
  <c r="AD137" i="19" s="1"/>
  <c r="AB270" i="12"/>
  <c r="AB315" i="12" s="1"/>
  <c r="AB137" i="19" s="1"/>
  <c r="AA270" i="12"/>
  <c r="AA315" i="12" s="1"/>
  <c r="AA137" i="19" s="1"/>
  <c r="Z270" i="12"/>
  <c r="Z315" i="12" s="1"/>
  <c r="Z137" i="19" s="1"/>
  <c r="Y270" i="12"/>
  <c r="Y315" i="12" s="1"/>
  <c r="Y137" i="19" s="1"/>
  <c r="X270" i="12"/>
  <c r="X315" i="12" s="1"/>
  <c r="X137" i="19" s="1"/>
  <c r="W270" i="12"/>
  <c r="W315" i="12" s="1"/>
  <c r="W137" i="19" s="1"/>
  <c r="V270" i="12"/>
  <c r="V315" i="12" s="1"/>
  <c r="V137" i="19" s="1"/>
  <c r="U270" i="12"/>
  <c r="U315" i="12" s="1"/>
  <c r="U137" i="19" s="1"/>
  <c r="T270" i="12"/>
  <c r="T315" i="12" s="1"/>
  <c r="T137" i="19" s="1"/>
  <c r="S270" i="12"/>
  <c r="S315" i="12" s="1"/>
  <c r="S137" i="19" s="1"/>
  <c r="R270" i="12"/>
  <c r="R315" i="12" s="1"/>
  <c r="R137" i="19" s="1"/>
  <c r="Q270" i="12"/>
  <c r="Q315" i="12" s="1"/>
  <c r="Q137" i="19" s="1"/>
  <c r="P270" i="12"/>
  <c r="P315" i="12" s="1"/>
  <c r="P137" i="19" s="1"/>
  <c r="O270" i="12"/>
  <c r="O315" i="12" s="1"/>
  <c r="O137" i="19" s="1"/>
  <c r="N270" i="12"/>
  <c r="N315" i="12" s="1"/>
  <c r="N137" i="19" s="1"/>
  <c r="M270" i="12"/>
  <c r="M315" i="12" s="1"/>
  <c r="M137" i="19" s="1"/>
  <c r="L270" i="12"/>
  <c r="L315" i="12" s="1"/>
  <c r="L137" i="19" s="1"/>
  <c r="K270" i="12"/>
  <c r="K315" i="12" s="1"/>
  <c r="K137" i="19" s="1"/>
  <c r="J270" i="12"/>
  <c r="J315" i="12" s="1"/>
  <c r="J137" i="19" s="1"/>
  <c r="I270" i="12"/>
  <c r="I315" i="12" s="1"/>
  <c r="I137" i="19" s="1"/>
  <c r="H270" i="12"/>
  <c r="H315" i="12" s="1"/>
  <c r="H137" i="19" s="1"/>
  <c r="G270" i="12"/>
  <c r="G315" i="12" s="1"/>
  <c r="G137" i="19" s="1"/>
  <c r="AH269" i="12"/>
  <c r="AH314" i="12" s="1"/>
  <c r="AH136" i="19" s="1"/>
  <c r="AF269" i="12"/>
  <c r="AF314" i="12" s="1"/>
  <c r="AF136" i="19" s="1"/>
  <c r="AD269" i="12"/>
  <c r="AD314" i="12" s="1"/>
  <c r="AD136" i="19" s="1"/>
  <c r="AB269" i="12"/>
  <c r="AB314" i="12" s="1"/>
  <c r="AB136" i="19" s="1"/>
  <c r="AA269" i="12"/>
  <c r="AA314" i="12" s="1"/>
  <c r="AA136" i="19" s="1"/>
  <c r="Z269" i="12"/>
  <c r="Z314" i="12" s="1"/>
  <c r="Z136" i="19" s="1"/>
  <c r="Y269" i="12"/>
  <c r="Y314" i="12" s="1"/>
  <c r="Y136" i="19" s="1"/>
  <c r="X269" i="12"/>
  <c r="X314" i="12" s="1"/>
  <c r="X136" i="19" s="1"/>
  <c r="W269" i="12"/>
  <c r="W314" i="12" s="1"/>
  <c r="W136" i="19" s="1"/>
  <c r="V269" i="12"/>
  <c r="V314" i="12" s="1"/>
  <c r="V136" i="19" s="1"/>
  <c r="U269" i="12"/>
  <c r="U314" i="12" s="1"/>
  <c r="U136" i="19" s="1"/>
  <c r="T269" i="12"/>
  <c r="T314" i="12" s="1"/>
  <c r="T136" i="19" s="1"/>
  <c r="S269" i="12"/>
  <c r="S314" i="12" s="1"/>
  <c r="S136" i="19" s="1"/>
  <c r="R269" i="12"/>
  <c r="R314" i="12" s="1"/>
  <c r="R136" i="19" s="1"/>
  <c r="Q269" i="12"/>
  <c r="Q314" i="12" s="1"/>
  <c r="Q136" i="19" s="1"/>
  <c r="P269" i="12"/>
  <c r="P314" i="12" s="1"/>
  <c r="P136" i="19" s="1"/>
  <c r="O269" i="12"/>
  <c r="O314" i="12" s="1"/>
  <c r="O136" i="19" s="1"/>
  <c r="N269" i="12"/>
  <c r="N314" i="12" s="1"/>
  <c r="N136" i="19" s="1"/>
  <c r="M269" i="12"/>
  <c r="M314" i="12" s="1"/>
  <c r="M136" i="19" s="1"/>
  <c r="L269" i="12"/>
  <c r="L314" i="12" s="1"/>
  <c r="L136" i="19" s="1"/>
  <c r="K269" i="12"/>
  <c r="K314" i="12" s="1"/>
  <c r="K136" i="19" s="1"/>
  <c r="J269" i="12"/>
  <c r="J314" i="12" s="1"/>
  <c r="J136" i="19" s="1"/>
  <c r="I269" i="12"/>
  <c r="I314" i="12" s="1"/>
  <c r="I136" i="19" s="1"/>
  <c r="H269" i="12"/>
  <c r="H314" i="12" s="1"/>
  <c r="H136" i="19" s="1"/>
  <c r="G269" i="12"/>
  <c r="G314" i="12" s="1"/>
  <c r="G136" i="19" s="1"/>
  <c r="AH268" i="12"/>
  <c r="AH313" i="12" s="1"/>
  <c r="AH135" i="19" s="1"/>
  <c r="AF268" i="12"/>
  <c r="AF313" i="12" s="1"/>
  <c r="AF135" i="19" s="1"/>
  <c r="AD268" i="12"/>
  <c r="AD313" i="12" s="1"/>
  <c r="AD135" i="19" s="1"/>
  <c r="AB268" i="12"/>
  <c r="AB313" i="12" s="1"/>
  <c r="AB135" i="19" s="1"/>
  <c r="AA268" i="12"/>
  <c r="AA313" i="12" s="1"/>
  <c r="AA135" i="19" s="1"/>
  <c r="Z268" i="12"/>
  <c r="Z313" i="12" s="1"/>
  <c r="Z135" i="19" s="1"/>
  <c r="Y268" i="12"/>
  <c r="Y313" i="12" s="1"/>
  <c r="Y135" i="19" s="1"/>
  <c r="X268" i="12"/>
  <c r="X313" i="12" s="1"/>
  <c r="X135" i="19" s="1"/>
  <c r="W268" i="12"/>
  <c r="W313" i="12" s="1"/>
  <c r="W135" i="19" s="1"/>
  <c r="V268" i="12"/>
  <c r="V313" i="12" s="1"/>
  <c r="V135" i="19" s="1"/>
  <c r="U268" i="12"/>
  <c r="U313" i="12" s="1"/>
  <c r="U135" i="19" s="1"/>
  <c r="T268" i="12"/>
  <c r="T313" i="12" s="1"/>
  <c r="T135" i="19" s="1"/>
  <c r="S268" i="12"/>
  <c r="S313" i="12" s="1"/>
  <c r="S135" i="19" s="1"/>
  <c r="R268" i="12"/>
  <c r="R313" i="12" s="1"/>
  <c r="R135" i="19" s="1"/>
  <c r="Q268" i="12"/>
  <c r="Q313" i="12" s="1"/>
  <c r="Q135" i="19" s="1"/>
  <c r="P268" i="12"/>
  <c r="P313" i="12" s="1"/>
  <c r="P135" i="19" s="1"/>
  <c r="O268" i="12"/>
  <c r="O313" i="12" s="1"/>
  <c r="O135" i="19" s="1"/>
  <c r="N268" i="12"/>
  <c r="N313" i="12" s="1"/>
  <c r="N135" i="19" s="1"/>
  <c r="M268" i="12"/>
  <c r="M313" i="12" s="1"/>
  <c r="M135" i="19" s="1"/>
  <c r="L268" i="12"/>
  <c r="L313" i="12" s="1"/>
  <c r="L135" i="19" s="1"/>
  <c r="K268" i="12"/>
  <c r="K313" i="12" s="1"/>
  <c r="K135" i="19" s="1"/>
  <c r="J268" i="12"/>
  <c r="J313" i="12" s="1"/>
  <c r="J135" i="19" s="1"/>
  <c r="I268" i="12"/>
  <c r="I313" i="12" s="1"/>
  <c r="I135" i="19" s="1"/>
  <c r="H268" i="12"/>
  <c r="H313" i="12" s="1"/>
  <c r="H135" i="19" s="1"/>
  <c r="G268" i="12"/>
  <c r="G313" i="12" s="1"/>
  <c r="G135" i="19" s="1"/>
  <c r="AH267" i="12"/>
  <c r="AH312" i="12" s="1"/>
  <c r="AH134" i="19" s="1"/>
  <c r="AF267" i="12"/>
  <c r="AF312" i="12" s="1"/>
  <c r="AF134" i="19" s="1"/>
  <c r="AD267" i="12"/>
  <c r="AD312" i="12" s="1"/>
  <c r="AD134" i="19" s="1"/>
  <c r="AB267" i="12"/>
  <c r="AB312" i="12" s="1"/>
  <c r="AB134" i="19" s="1"/>
  <c r="AA267" i="12"/>
  <c r="AA312" i="12" s="1"/>
  <c r="AA134" i="19" s="1"/>
  <c r="Z267" i="12"/>
  <c r="Z312" i="12" s="1"/>
  <c r="Z134" i="19" s="1"/>
  <c r="Y267" i="12"/>
  <c r="Y312" i="12" s="1"/>
  <c r="Y134" i="19" s="1"/>
  <c r="X267" i="12"/>
  <c r="X312" i="12" s="1"/>
  <c r="X134" i="19" s="1"/>
  <c r="W267" i="12"/>
  <c r="W312" i="12" s="1"/>
  <c r="W134" i="19" s="1"/>
  <c r="V267" i="12"/>
  <c r="V312" i="12" s="1"/>
  <c r="V134" i="19" s="1"/>
  <c r="U267" i="12"/>
  <c r="U312" i="12" s="1"/>
  <c r="U134" i="19" s="1"/>
  <c r="T267" i="12"/>
  <c r="T312" i="12" s="1"/>
  <c r="T134" i="19" s="1"/>
  <c r="S267" i="12"/>
  <c r="S312" i="12" s="1"/>
  <c r="S134" i="19" s="1"/>
  <c r="R267" i="12"/>
  <c r="R312" i="12" s="1"/>
  <c r="R134" i="19" s="1"/>
  <c r="Q267" i="12"/>
  <c r="Q312" i="12" s="1"/>
  <c r="Q134" i="19" s="1"/>
  <c r="P267" i="12"/>
  <c r="P312" i="12" s="1"/>
  <c r="P134" i="19" s="1"/>
  <c r="O267" i="12"/>
  <c r="O312" i="12" s="1"/>
  <c r="O134" i="19" s="1"/>
  <c r="N267" i="12"/>
  <c r="N312" i="12" s="1"/>
  <c r="N134" i="19" s="1"/>
  <c r="M267" i="12"/>
  <c r="M312" i="12" s="1"/>
  <c r="M134" i="19" s="1"/>
  <c r="L267" i="12"/>
  <c r="L312" i="12" s="1"/>
  <c r="L134" i="19" s="1"/>
  <c r="K267" i="12"/>
  <c r="K312" i="12" s="1"/>
  <c r="K134" i="19" s="1"/>
  <c r="J267" i="12"/>
  <c r="J312" i="12" s="1"/>
  <c r="J134" i="19" s="1"/>
  <c r="I267" i="12"/>
  <c r="I312" i="12" s="1"/>
  <c r="I134" i="19" s="1"/>
  <c r="H267" i="12"/>
  <c r="H312" i="12" s="1"/>
  <c r="H134" i="19" s="1"/>
  <c r="G267" i="12"/>
  <c r="G312" i="12" s="1"/>
  <c r="G134" i="19" s="1"/>
  <c r="AH266" i="12"/>
  <c r="AH311" i="12" s="1"/>
  <c r="AH133" i="19" s="1"/>
  <c r="AF266" i="12"/>
  <c r="AF311" i="12" s="1"/>
  <c r="AF133" i="19" s="1"/>
  <c r="AD266" i="12"/>
  <c r="AD311" i="12" s="1"/>
  <c r="AD133" i="19" s="1"/>
  <c r="AB266" i="12"/>
  <c r="AB311" i="12" s="1"/>
  <c r="AB133" i="19" s="1"/>
  <c r="AA266" i="12"/>
  <c r="AA311" i="12" s="1"/>
  <c r="AA133" i="19" s="1"/>
  <c r="Z266" i="12"/>
  <c r="Z311" i="12" s="1"/>
  <c r="Z133" i="19" s="1"/>
  <c r="Y266" i="12"/>
  <c r="Y311" i="12" s="1"/>
  <c r="Y133" i="19" s="1"/>
  <c r="X266" i="12"/>
  <c r="X311" i="12" s="1"/>
  <c r="X133" i="19" s="1"/>
  <c r="W266" i="12"/>
  <c r="W311" i="12" s="1"/>
  <c r="W133" i="19" s="1"/>
  <c r="V266" i="12"/>
  <c r="V311" i="12" s="1"/>
  <c r="V133" i="19" s="1"/>
  <c r="U266" i="12"/>
  <c r="U311" i="12" s="1"/>
  <c r="U133" i="19" s="1"/>
  <c r="T266" i="12"/>
  <c r="T311" i="12" s="1"/>
  <c r="T133" i="19" s="1"/>
  <c r="S266" i="12"/>
  <c r="S311" i="12" s="1"/>
  <c r="S133" i="19" s="1"/>
  <c r="R266" i="12"/>
  <c r="R311" i="12" s="1"/>
  <c r="R133" i="19" s="1"/>
  <c r="Q266" i="12"/>
  <c r="Q311" i="12" s="1"/>
  <c r="Q133" i="19" s="1"/>
  <c r="P266" i="12"/>
  <c r="P311" i="12" s="1"/>
  <c r="P133" i="19" s="1"/>
  <c r="O266" i="12"/>
  <c r="O311" i="12" s="1"/>
  <c r="O133" i="19" s="1"/>
  <c r="N266" i="12"/>
  <c r="N311" i="12" s="1"/>
  <c r="N133" i="19" s="1"/>
  <c r="M266" i="12"/>
  <c r="M311" i="12" s="1"/>
  <c r="M133" i="19" s="1"/>
  <c r="L266" i="12"/>
  <c r="L311" i="12" s="1"/>
  <c r="L133" i="19" s="1"/>
  <c r="K266" i="12"/>
  <c r="K311" i="12" s="1"/>
  <c r="K133" i="19" s="1"/>
  <c r="J266" i="12"/>
  <c r="J311" i="12" s="1"/>
  <c r="J133" i="19" s="1"/>
  <c r="I266" i="12"/>
  <c r="I311" i="12" s="1"/>
  <c r="I133" i="19" s="1"/>
  <c r="H266" i="12"/>
  <c r="H311" i="12" s="1"/>
  <c r="H133" i="19" s="1"/>
  <c r="G266" i="12"/>
  <c r="G311" i="12" s="1"/>
  <c r="G133" i="19" s="1"/>
  <c r="AH265" i="12"/>
  <c r="AH310" i="12" s="1"/>
  <c r="AH132" i="19" s="1"/>
  <c r="AF265" i="12"/>
  <c r="AF310" i="12" s="1"/>
  <c r="AF132" i="19" s="1"/>
  <c r="AD265" i="12"/>
  <c r="AD310" i="12" s="1"/>
  <c r="AD132" i="19" s="1"/>
  <c r="AB265" i="12"/>
  <c r="AB310" i="12" s="1"/>
  <c r="AB132" i="19" s="1"/>
  <c r="AA265" i="12"/>
  <c r="AA310" i="12" s="1"/>
  <c r="AA132" i="19" s="1"/>
  <c r="Z265" i="12"/>
  <c r="Z310" i="12" s="1"/>
  <c r="Z132" i="19" s="1"/>
  <c r="Y265" i="12"/>
  <c r="Y310" i="12" s="1"/>
  <c r="Y132" i="19" s="1"/>
  <c r="X265" i="12"/>
  <c r="X310" i="12" s="1"/>
  <c r="X132" i="19" s="1"/>
  <c r="W265" i="12"/>
  <c r="W310" i="12" s="1"/>
  <c r="W132" i="19" s="1"/>
  <c r="V265" i="12"/>
  <c r="V310" i="12" s="1"/>
  <c r="V132" i="19" s="1"/>
  <c r="U265" i="12"/>
  <c r="U310" i="12" s="1"/>
  <c r="U132" i="19" s="1"/>
  <c r="T265" i="12"/>
  <c r="T310" i="12" s="1"/>
  <c r="T132" i="19" s="1"/>
  <c r="S265" i="12"/>
  <c r="S310" i="12" s="1"/>
  <c r="S132" i="19" s="1"/>
  <c r="R265" i="12"/>
  <c r="R310" i="12" s="1"/>
  <c r="R132" i="19" s="1"/>
  <c r="Q265" i="12"/>
  <c r="Q310" i="12" s="1"/>
  <c r="Q132" i="19" s="1"/>
  <c r="P265" i="12"/>
  <c r="P310" i="12" s="1"/>
  <c r="P132" i="19" s="1"/>
  <c r="O265" i="12"/>
  <c r="O310" i="12" s="1"/>
  <c r="O132" i="19" s="1"/>
  <c r="N265" i="12"/>
  <c r="N310" i="12" s="1"/>
  <c r="N132" i="19" s="1"/>
  <c r="M265" i="12"/>
  <c r="M310" i="12" s="1"/>
  <c r="M132" i="19" s="1"/>
  <c r="L265" i="12"/>
  <c r="L310" i="12" s="1"/>
  <c r="L132" i="19" s="1"/>
  <c r="K265" i="12"/>
  <c r="K310" i="12" s="1"/>
  <c r="K132" i="19" s="1"/>
  <c r="J265" i="12"/>
  <c r="J310" i="12" s="1"/>
  <c r="J132" i="19" s="1"/>
  <c r="I265" i="12"/>
  <c r="I310" i="12" s="1"/>
  <c r="I132" i="19" s="1"/>
  <c r="H265" i="12"/>
  <c r="H310" i="12" s="1"/>
  <c r="H132" i="19" s="1"/>
  <c r="G265" i="12"/>
  <c r="G310" i="12" s="1"/>
  <c r="G132" i="19" s="1"/>
  <c r="AH264" i="12"/>
  <c r="AH309" i="12" s="1"/>
  <c r="AH131" i="19" s="1"/>
  <c r="AF264" i="12"/>
  <c r="AF309" i="12" s="1"/>
  <c r="AF131" i="19" s="1"/>
  <c r="AD264" i="12"/>
  <c r="AD309" i="12" s="1"/>
  <c r="AD131" i="19" s="1"/>
  <c r="AB264" i="12"/>
  <c r="AB309" i="12" s="1"/>
  <c r="AB131" i="19" s="1"/>
  <c r="AA264" i="12"/>
  <c r="AA309" i="12" s="1"/>
  <c r="AA131" i="19" s="1"/>
  <c r="Z264" i="12"/>
  <c r="Z309" i="12" s="1"/>
  <c r="Z131" i="19" s="1"/>
  <c r="Y264" i="12"/>
  <c r="Y309" i="12" s="1"/>
  <c r="Y131" i="19" s="1"/>
  <c r="X264" i="12"/>
  <c r="X309" i="12" s="1"/>
  <c r="X131" i="19" s="1"/>
  <c r="W264" i="12"/>
  <c r="W309" i="12" s="1"/>
  <c r="W131" i="19" s="1"/>
  <c r="V264" i="12"/>
  <c r="V309" i="12" s="1"/>
  <c r="V131" i="19" s="1"/>
  <c r="U264" i="12"/>
  <c r="U309" i="12" s="1"/>
  <c r="U131" i="19" s="1"/>
  <c r="T264" i="12"/>
  <c r="T309" i="12" s="1"/>
  <c r="T131" i="19" s="1"/>
  <c r="S264" i="12"/>
  <c r="S309" i="12" s="1"/>
  <c r="S131" i="19" s="1"/>
  <c r="R264" i="12"/>
  <c r="R309" i="12" s="1"/>
  <c r="R131" i="19" s="1"/>
  <c r="Q264" i="12"/>
  <c r="Q309" i="12" s="1"/>
  <c r="Q131" i="19" s="1"/>
  <c r="P264" i="12"/>
  <c r="P309" i="12" s="1"/>
  <c r="P131" i="19" s="1"/>
  <c r="O264" i="12"/>
  <c r="O309" i="12" s="1"/>
  <c r="O131" i="19" s="1"/>
  <c r="N264" i="12"/>
  <c r="N309" i="12" s="1"/>
  <c r="N131" i="19" s="1"/>
  <c r="M264" i="12"/>
  <c r="M309" i="12" s="1"/>
  <c r="M131" i="19" s="1"/>
  <c r="L264" i="12"/>
  <c r="L309" i="12" s="1"/>
  <c r="L131" i="19" s="1"/>
  <c r="K264" i="12"/>
  <c r="K309" i="12" s="1"/>
  <c r="K131" i="19" s="1"/>
  <c r="J264" i="12"/>
  <c r="J309" i="12" s="1"/>
  <c r="J131" i="19" s="1"/>
  <c r="I264" i="12"/>
  <c r="I309" i="12" s="1"/>
  <c r="I131" i="19" s="1"/>
  <c r="H264" i="12"/>
  <c r="H309" i="12" s="1"/>
  <c r="H131" i="19" s="1"/>
  <c r="G264" i="12"/>
  <c r="G309" i="12" s="1"/>
  <c r="G131" i="19" s="1"/>
  <c r="AH263" i="12"/>
  <c r="AF263" i="12"/>
  <c r="AD263" i="12"/>
  <c r="AB263" i="12"/>
  <c r="AA263" i="12"/>
  <c r="Z263" i="12"/>
  <c r="Y263" i="12"/>
  <c r="X263" i="12"/>
  <c r="W263" i="12"/>
  <c r="V263" i="12"/>
  <c r="U263" i="12"/>
  <c r="T263" i="12"/>
  <c r="S263" i="12"/>
  <c r="R263" i="12"/>
  <c r="Q263" i="12"/>
  <c r="P263" i="12"/>
  <c r="O263" i="12"/>
  <c r="N263" i="12"/>
  <c r="M263" i="12"/>
  <c r="L263" i="12"/>
  <c r="K263" i="12"/>
  <c r="J263" i="12"/>
  <c r="I263" i="12"/>
  <c r="H263" i="12"/>
  <c r="G263" i="12"/>
  <c r="AH262" i="12"/>
  <c r="AF262" i="12"/>
  <c r="AD262" i="12"/>
  <c r="AB262" i="12"/>
  <c r="AA262" i="12"/>
  <c r="Z262" i="12"/>
  <c r="Y262" i="12"/>
  <c r="X262" i="12"/>
  <c r="W262" i="12"/>
  <c r="V262" i="12"/>
  <c r="U262" i="12"/>
  <c r="T262" i="12"/>
  <c r="S262" i="12"/>
  <c r="R262" i="12"/>
  <c r="Q262" i="12"/>
  <c r="P262" i="12"/>
  <c r="O262" i="12"/>
  <c r="N262" i="12"/>
  <c r="M262" i="12"/>
  <c r="L262" i="12"/>
  <c r="K262" i="12"/>
  <c r="J262" i="12"/>
  <c r="I262" i="12"/>
  <c r="H262" i="12"/>
  <c r="G262" i="12"/>
  <c r="D192" i="8"/>
  <c r="D374" i="12" s="1"/>
  <c r="D419" i="12" s="1"/>
  <c r="D464" i="12" s="1"/>
  <c r="D191" i="8"/>
  <c r="D55" i="12" s="1"/>
  <c r="D100" i="12" s="1"/>
  <c r="D145" i="12" s="1"/>
  <c r="D190" i="12" s="1"/>
  <c r="D235" i="12" s="1"/>
  <c r="D280" i="12" s="1"/>
  <c r="D325" i="12" s="1"/>
  <c r="D147" i="19" s="1"/>
  <c r="D190" i="8"/>
  <c r="D372" i="12" s="1"/>
  <c r="D417" i="12" s="1"/>
  <c r="D462" i="12" s="1"/>
  <c r="D189" i="8"/>
  <c r="D53" i="12" s="1"/>
  <c r="D98" i="12" s="1"/>
  <c r="D143" i="12" s="1"/>
  <c r="D188" i="12" s="1"/>
  <c r="D233" i="12" s="1"/>
  <c r="D278" i="12" s="1"/>
  <c r="D323" i="12" s="1"/>
  <c r="D145" i="19" s="1"/>
  <c r="D188" i="8"/>
  <c r="D370" i="12" s="1"/>
  <c r="D415" i="12" s="1"/>
  <c r="D460" i="12" s="1"/>
  <c r="D187" i="8"/>
  <c r="D369" i="12" s="1"/>
  <c r="D414" i="12" s="1"/>
  <c r="D459" i="12" s="1"/>
  <c r="D186" i="8"/>
  <c r="D368" i="12" s="1"/>
  <c r="D413" i="12" s="1"/>
  <c r="D458" i="12" s="1"/>
  <c r="D185" i="8"/>
  <c r="D49" i="12" s="1"/>
  <c r="D94" i="12" s="1"/>
  <c r="D139" i="12" s="1"/>
  <c r="D184" i="12" s="1"/>
  <c r="D229" i="12" s="1"/>
  <c r="D274" i="12" s="1"/>
  <c r="D319" i="12" s="1"/>
  <c r="D141" i="19" s="1"/>
  <c r="D184" i="8"/>
  <c r="D366" i="12" s="1"/>
  <c r="D411" i="12" s="1"/>
  <c r="D456" i="12" s="1"/>
  <c r="D183" i="8"/>
  <c r="D365" i="12" s="1"/>
  <c r="D410" i="12" s="1"/>
  <c r="D455" i="12" s="1"/>
  <c r="D182" i="8"/>
  <c r="D364" i="12" s="1"/>
  <c r="D409" i="12" s="1"/>
  <c r="D454" i="12" s="1"/>
  <c r="AH378" i="19"/>
  <c r="AF378" i="19"/>
  <c r="AD378" i="19"/>
  <c r="AB378" i="19"/>
  <c r="AA378" i="19"/>
  <c r="Z378" i="19"/>
  <c r="Y378" i="19"/>
  <c r="X378" i="19"/>
  <c r="W378" i="19"/>
  <c r="V378" i="19"/>
  <c r="U378" i="19"/>
  <c r="T378" i="19"/>
  <c r="S378" i="19"/>
  <c r="R378" i="19"/>
  <c r="Q378" i="19"/>
  <c r="P378" i="19"/>
  <c r="O378" i="19"/>
  <c r="N378" i="19"/>
  <c r="M378" i="19"/>
  <c r="L378" i="19"/>
  <c r="K378" i="19"/>
  <c r="J378" i="19"/>
  <c r="I378" i="19"/>
  <c r="H378" i="19"/>
  <c r="G378" i="19"/>
  <c r="AH377" i="19"/>
  <c r="AF377" i="19"/>
  <c r="AD377" i="19"/>
  <c r="AB377" i="19"/>
  <c r="AA377" i="19"/>
  <c r="Z377" i="19"/>
  <c r="Y377" i="19"/>
  <c r="X377" i="19"/>
  <c r="W377" i="19"/>
  <c r="V377" i="19"/>
  <c r="U377" i="19"/>
  <c r="T377" i="19"/>
  <c r="S377" i="19"/>
  <c r="R377" i="19"/>
  <c r="Q377" i="19"/>
  <c r="P377" i="19"/>
  <c r="O377" i="19"/>
  <c r="N377" i="19"/>
  <c r="M377" i="19"/>
  <c r="L377" i="19"/>
  <c r="K377" i="19"/>
  <c r="J377" i="19"/>
  <c r="I377" i="19"/>
  <c r="H377" i="19"/>
  <c r="G377" i="19"/>
  <c r="AH376" i="19"/>
  <c r="AF376" i="19"/>
  <c r="AD376" i="19"/>
  <c r="AB376" i="19"/>
  <c r="AA376" i="19"/>
  <c r="Z376" i="19"/>
  <c r="Y376" i="19"/>
  <c r="X376" i="19"/>
  <c r="W376" i="19"/>
  <c r="V376" i="19"/>
  <c r="U376" i="19"/>
  <c r="T376" i="19"/>
  <c r="S376" i="19"/>
  <c r="R376" i="19"/>
  <c r="Q376" i="19"/>
  <c r="P376" i="19"/>
  <c r="O376" i="19"/>
  <c r="N376" i="19"/>
  <c r="M376" i="19"/>
  <c r="L376" i="19"/>
  <c r="K376" i="19"/>
  <c r="J376" i="19"/>
  <c r="I376" i="19"/>
  <c r="H376" i="19"/>
  <c r="G376" i="19"/>
  <c r="AH375" i="19"/>
  <c r="AF375" i="19"/>
  <c r="AD375" i="19"/>
  <c r="AB375" i="19"/>
  <c r="AA375" i="19"/>
  <c r="Z375" i="19"/>
  <c r="Y375" i="19"/>
  <c r="X375" i="19"/>
  <c r="W375" i="19"/>
  <c r="V375" i="19"/>
  <c r="U375" i="19"/>
  <c r="T375" i="19"/>
  <c r="S375" i="19"/>
  <c r="R375" i="19"/>
  <c r="Q375" i="19"/>
  <c r="P375" i="19"/>
  <c r="O375" i="19"/>
  <c r="N375" i="19"/>
  <c r="M375" i="19"/>
  <c r="L375" i="19"/>
  <c r="K375" i="19"/>
  <c r="J375" i="19"/>
  <c r="I375" i="19"/>
  <c r="H375" i="19"/>
  <c r="G375" i="19"/>
  <c r="AH374" i="19"/>
  <c r="AF374" i="19"/>
  <c r="AD374" i="19"/>
  <c r="AB374" i="19"/>
  <c r="AA374" i="19"/>
  <c r="Z374" i="19"/>
  <c r="Y374" i="19"/>
  <c r="X374" i="19"/>
  <c r="W374" i="19"/>
  <c r="V374" i="19"/>
  <c r="U374" i="19"/>
  <c r="T374" i="19"/>
  <c r="S374" i="19"/>
  <c r="R374" i="19"/>
  <c r="Q374" i="19"/>
  <c r="P374" i="19"/>
  <c r="O374" i="19"/>
  <c r="N374" i="19"/>
  <c r="M374" i="19"/>
  <c r="L374" i="19"/>
  <c r="K374" i="19"/>
  <c r="J374" i="19"/>
  <c r="I374" i="19"/>
  <c r="H374" i="19"/>
  <c r="G374" i="19"/>
  <c r="AH373" i="19"/>
  <c r="AF373" i="19"/>
  <c r="AD373" i="19"/>
  <c r="AB373" i="19"/>
  <c r="AA373" i="19"/>
  <c r="Z373" i="19"/>
  <c r="Y373" i="19"/>
  <c r="X373" i="19"/>
  <c r="W373" i="19"/>
  <c r="V373" i="19"/>
  <c r="U373" i="19"/>
  <c r="T373" i="19"/>
  <c r="S373" i="19"/>
  <c r="R373" i="19"/>
  <c r="Q373" i="19"/>
  <c r="P373" i="19"/>
  <c r="O373" i="19"/>
  <c r="N373" i="19"/>
  <c r="M373" i="19"/>
  <c r="L373" i="19"/>
  <c r="K373" i="19"/>
  <c r="J373" i="19"/>
  <c r="I373" i="19"/>
  <c r="H373" i="19"/>
  <c r="G373" i="19"/>
  <c r="AH372" i="19"/>
  <c r="AF372" i="19"/>
  <c r="AD372" i="19"/>
  <c r="AB372" i="19"/>
  <c r="AA372" i="19"/>
  <c r="Z372" i="19"/>
  <c r="Y372" i="19"/>
  <c r="X372" i="19"/>
  <c r="W372" i="19"/>
  <c r="V372" i="19"/>
  <c r="U372" i="19"/>
  <c r="T372" i="19"/>
  <c r="S372" i="19"/>
  <c r="R372" i="19"/>
  <c r="Q372" i="19"/>
  <c r="P372" i="19"/>
  <c r="O372" i="19"/>
  <c r="N372" i="19"/>
  <c r="M372" i="19"/>
  <c r="L372" i="19"/>
  <c r="K372" i="19"/>
  <c r="J372" i="19"/>
  <c r="I372" i="19"/>
  <c r="H372" i="19"/>
  <c r="G372" i="19"/>
  <c r="AH371" i="19"/>
  <c r="AF371" i="19"/>
  <c r="AD371" i="19"/>
  <c r="AB371" i="19"/>
  <c r="AA371" i="19"/>
  <c r="Z371" i="19"/>
  <c r="Y371" i="19"/>
  <c r="X371" i="19"/>
  <c r="W371" i="19"/>
  <c r="V371" i="19"/>
  <c r="U371" i="19"/>
  <c r="T371" i="19"/>
  <c r="S371" i="19"/>
  <c r="R371" i="19"/>
  <c r="Q371" i="19"/>
  <c r="P371" i="19"/>
  <c r="O371" i="19"/>
  <c r="N371" i="19"/>
  <c r="M371" i="19"/>
  <c r="L371" i="19"/>
  <c r="K371" i="19"/>
  <c r="J371" i="19"/>
  <c r="I371" i="19"/>
  <c r="H371" i="19"/>
  <c r="G371" i="19"/>
  <c r="AH370" i="19"/>
  <c r="AF370" i="19"/>
  <c r="AD370" i="19"/>
  <c r="AB370" i="19"/>
  <c r="AA370" i="19"/>
  <c r="Z370" i="19"/>
  <c r="Y370" i="19"/>
  <c r="X370" i="19"/>
  <c r="W370" i="19"/>
  <c r="V370" i="19"/>
  <c r="U370" i="19"/>
  <c r="T370" i="19"/>
  <c r="S370" i="19"/>
  <c r="R370" i="19"/>
  <c r="Q370" i="19"/>
  <c r="P370" i="19"/>
  <c r="O370" i="19"/>
  <c r="N370" i="19"/>
  <c r="M370" i="19"/>
  <c r="L370" i="19"/>
  <c r="K370" i="19"/>
  <c r="J370" i="19"/>
  <c r="I370" i="19"/>
  <c r="H370" i="19"/>
  <c r="G370" i="19"/>
  <c r="AH369" i="19"/>
  <c r="AF369" i="19"/>
  <c r="AD369" i="19"/>
  <c r="AB369" i="19"/>
  <c r="AA369" i="19"/>
  <c r="Z369" i="19"/>
  <c r="Y369" i="19"/>
  <c r="X369" i="19"/>
  <c r="W369" i="19"/>
  <c r="V369" i="19"/>
  <c r="U369" i="19"/>
  <c r="T369" i="19"/>
  <c r="S369" i="19"/>
  <c r="R369" i="19"/>
  <c r="Q369" i="19"/>
  <c r="P369" i="19"/>
  <c r="O369" i="19"/>
  <c r="N369" i="19"/>
  <c r="M369" i="19"/>
  <c r="L369" i="19"/>
  <c r="K369" i="19"/>
  <c r="J369" i="19"/>
  <c r="I369" i="19"/>
  <c r="H369" i="19"/>
  <c r="G369" i="19"/>
  <c r="AH368" i="19"/>
  <c r="AF368" i="19"/>
  <c r="AD368" i="19"/>
  <c r="AB368" i="19"/>
  <c r="AA368" i="19"/>
  <c r="Z368" i="19"/>
  <c r="Y368" i="19"/>
  <c r="X368" i="19"/>
  <c r="W368" i="19"/>
  <c r="V368" i="19"/>
  <c r="U368" i="19"/>
  <c r="T368" i="19"/>
  <c r="S368" i="19"/>
  <c r="R368" i="19"/>
  <c r="Q368" i="19"/>
  <c r="P368" i="19"/>
  <c r="O368" i="19"/>
  <c r="N368" i="19"/>
  <c r="M368" i="19"/>
  <c r="L368" i="19"/>
  <c r="K368" i="19"/>
  <c r="J368" i="19"/>
  <c r="I368" i="19"/>
  <c r="H368" i="19"/>
  <c r="G368" i="19"/>
  <c r="AH367" i="19"/>
  <c r="AF367" i="19"/>
  <c r="AD367" i="19"/>
  <c r="AB367" i="19"/>
  <c r="AA367" i="19"/>
  <c r="Z367" i="19"/>
  <c r="Y367" i="19"/>
  <c r="X367" i="19"/>
  <c r="W367" i="19"/>
  <c r="V367" i="19"/>
  <c r="U367" i="19"/>
  <c r="T367" i="19"/>
  <c r="S367" i="19"/>
  <c r="R367" i="19"/>
  <c r="Q367" i="19"/>
  <c r="P367" i="19"/>
  <c r="O367" i="19"/>
  <c r="N367" i="19"/>
  <c r="M367" i="19"/>
  <c r="L367" i="19"/>
  <c r="K367" i="19"/>
  <c r="J367" i="19"/>
  <c r="I367" i="19"/>
  <c r="H367" i="19"/>
  <c r="G367" i="19"/>
  <c r="AH366" i="19"/>
  <c r="AF366" i="19"/>
  <c r="AD366" i="19"/>
  <c r="AB366" i="19"/>
  <c r="AA366" i="19"/>
  <c r="Z366" i="19"/>
  <c r="Y366" i="19"/>
  <c r="X366" i="19"/>
  <c r="W366" i="19"/>
  <c r="V366" i="19"/>
  <c r="U366" i="19"/>
  <c r="T366" i="19"/>
  <c r="S366" i="19"/>
  <c r="R366" i="19"/>
  <c r="Q366" i="19"/>
  <c r="P366" i="19"/>
  <c r="O366" i="19"/>
  <c r="N366" i="19"/>
  <c r="M366" i="19"/>
  <c r="L366" i="19"/>
  <c r="K366" i="19"/>
  <c r="J366" i="19"/>
  <c r="I366" i="19"/>
  <c r="H366" i="19"/>
  <c r="G366" i="19"/>
  <c r="AH365" i="19"/>
  <c r="AF365" i="19"/>
  <c r="AD365" i="19"/>
  <c r="AB365" i="19"/>
  <c r="AA365" i="19"/>
  <c r="Z365" i="19"/>
  <c r="Y365" i="19"/>
  <c r="X365" i="19"/>
  <c r="W365" i="19"/>
  <c r="V365" i="19"/>
  <c r="U365" i="19"/>
  <c r="T365" i="19"/>
  <c r="S365" i="19"/>
  <c r="R365" i="19"/>
  <c r="Q365" i="19"/>
  <c r="P365" i="19"/>
  <c r="O365" i="19"/>
  <c r="N365" i="19"/>
  <c r="M365" i="19"/>
  <c r="L365" i="19"/>
  <c r="K365" i="19"/>
  <c r="J365" i="19"/>
  <c r="I365" i="19"/>
  <c r="H365" i="19"/>
  <c r="G365" i="19"/>
  <c r="AH364" i="19"/>
  <c r="AF364" i="19"/>
  <c r="AD364" i="19"/>
  <c r="AB364" i="19"/>
  <c r="AA364" i="19"/>
  <c r="Z364" i="19"/>
  <c r="Y364" i="19"/>
  <c r="X364" i="19"/>
  <c r="W364" i="19"/>
  <c r="V364" i="19"/>
  <c r="U364" i="19"/>
  <c r="T364" i="19"/>
  <c r="S364" i="19"/>
  <c r="R364" i="19"/>
  <c r="Q364" i="19"/>
  <c r="P364" i="19"/>
  <c r="O364" i="19"/>
  <c r="N364" i="19"/>
  <c r="M364" i="19"/>
  <c r="L364" i="19"/>
  <c r="K364" i="19"/>
  <c r="J364" i="19"/>
  <c r="I364" i="19"/>
  <c r="H364" i="19"/>
  <c r="G364" i="19"/>
  <c r="AH363" i="19"/>
  <c r="AF363" i="19"/>
  <c r="AD363" i="19"/>
  <c r="AB363" i="19"/>
  <c r="AA363" i="19"/>
  <c r="Z363" i="19"/>
  <c r="Y363" i="19"/>
  <c r="X363" i="19"/>
  <c r="W363" i="19"/>
  <c r="V363" i="19"/>
  <c r="U363" i="19"/>
  <c r="T363" i="19"/>
  <c r="S363" i="19"/>
  <c r="R363" i="19"/>
  <c r="Q363" i="19"/>
  <c r="P363" i="19"/>
  <c r="O363" i="19"/>
  <c r="N363" i="19"/>
  <c r="M363" i="19"/>
  <c r="L363" i="19"/>
  <c r="K363" i="19"/>
  <c r="J363" i="19"/>
  <c r="I363" i="19"/>
  <c r="H363" i="19"/>
  <c r="G363" i="19"/>
  <c r="AH362" i="19"/>
  <c r="AF362" i="19"/>
  <c r="AD362" i="19"/>
  <c r="AB362" i="19"/>
  <c r="AA362" i="19"/>
  <c r="Z362" i="19"/>
  <c r="Y362" i="19"/>
  <c r="X362" i="19"/>
  <c r="W362" i="19"/>
  <c r="V362" i="19"/>
  <c r="U362" i="19"/>
  <c r="T362" i="19"/>
  <c r="S362" i="19"/>
  <c r="R362" i="19"/>
  <c r="Q362" i="19"/>
  <c r="P362" i="19"/>
  <c r="O362" i="19"/>
  <c r="N362" i="19"/>
  <c r="M362" i="19"/>
  <c r="L362" i="19"/>
  <c r="K362" i="19"/>
  <c r="J362" i="19"/>
  <c r="I362" i="19"/>
  <c r="H362" i="19"/>
  <c r="G362" i="19"/>
  <c r="D444" i="8"/>
  <c r="D266" i="13" s="1"/>
  <c r="D378" i="19" s="1"/>
  <c r="D443" i="8"/>
  <c r="D265" i="13" s="1"/>
  <c r="D377" i="19" s="1"/>
  <c r="D442" i="8"/>
  <c r="D264" i="13" s="1"/>
  <c r="D376" i="19" s="1"/>
  <c r="D441" i="8"/>
  <c r="D263" i="13" s="1"/>
  <c r="D375" i="19" s="1"/>
  <c r="D440" i="8"/>
  <c r="D262" i="13" s="1"/>
  <c r="D374" i="19" s="1"/>
  <c r="D439" i="8"/>
  <c r="D261" i="13" s="1"/>
  <c r="D373" i="19" s="1"/>
  <c r="D438" i="8"/>
  <c r="D260" i="13" s="1"/>
  <c r="D372" i="19" s="1"/>
  <c r="D437" i="8"/>
  <c r="D259" i="13" s="1"/>
  <c r="D371" i="19" s="1"/>
  <c r="D436" i="8"/>
  <c r="D258" i="13" s="1"/>
  <c r="D370" i="19" s="1"/>
  <c r="D435" i="8"/>
  <c r="D257" i="13" s="1"/>
  <c r="D369" i="19" s="1"/>
  <c r="D434" i="8"/>
  <c r="D256" i="13" s="1"/>
  <c r="D368" i="19" s="1"/>
  <c r="D433" i="8"/>
  <c r="D255" i="13" s="1"/>
  <c r="D367" i="19" s="1"/>
  <c r="D432" i="8"/>
  <c r="D254" i="13" s="1"/>
  <c r="D366" i="19" s="1"/>
  <c r="D431" i="8"/>
  <c r="D253" i="13" s="1"/>
  <c r="D365" i="19" s="1"/>
  <c r="D430" i="8"/>
  <c r="D252" i="13" s="1"/>
  <c r="D364" i="19" s="1"/>
  <c r="D429" i="8"/>
  <c r="D251" i="13" s="1"/>
  <c r="D363" i="19" s="1"/>
  <c r="D428" i="8"/>
  <c r="D250" i="13" s="1"/>
  <c r="D362" i="19" s="1"/>
  <c r="AH333" i="19"/>
  <c r="AF333" i="19"/>
  <c r="AD333" i="19"/>
  <c r="AB333" i="19"/>
  <c r="AA333" i="19"/>
  <c r="Z333" i="19"/>
  <c r="Y333" i="19"/>
  <c r="X333" i="19"/>
  <c r="W333" i="19"/>
  <c r="V333" i="19"/>
  <c r="U333" i="19"/>
  <c r="T333" i="19"/>
  <c r="S333" i="19"/>
  <c r="R333" i="19"/>
  <c r="Q333" i="19"/>
  <c r="P333" i="19"/>
  <c r="O333" i="19"/>
  <c r="N333" i="19"/>
  <c r="M333" i="19"/>
  <c r="L333" i="19"/>
  <c r="K333" i="19"/>
  <c r="J333" i="19"/>
  <c r="I333" i="19"/>
  <c r="H333" i="19"/>
  <c r="G333" i="19"/>
  <c r="AH332" i="19"/>
  <c r="AF332" i="19"/>
  <c r="AD332" i="19"/>
  <c r="AB332" i="19"/>
  <c r="AA332" i="19"/>
  <c r="Z332" i="19"/>
  <c r="Y332" i="19"/>
  <c r="X332" i="19"/>
  <c r="W332" i="19"/>
  <c r="V332" i="19"/>
  <c r="U332" i="19"/>
  <c r="T332" i="19"/>
  <c r="S332" i="19"/>
  <c r="R332" i="19"/>
  <c r="Q332" i="19"/>
  <c r="P332" i="19"/>
  <c r="O332" i="19"/>
  <c r="N332" i="19"/>
  <c r="M332" i="19"/>
  <c r="L332" i="19"/>
  <c r="K332" i="19"/>
  <c r="J332" i="19"/>
  <c r="I332" i="19"/>
  <c r="H332" i="19"/>
  <c r="G332" i="19"/>
  <c r="AH331" i="19"/>
  <c r="AF331" i="19"/>
  <c r="AD331" i="19"/>
  <c r="AB331" i="19"/>
  <c r="AA331" i="19"/>
  <c r="Z331" i="19"/>
  <c r="Y331" i="19"/>
  <c r="X331" i="19"/>
  <c r="W331" i="19"/>
  <c r="V331" i="19"/>
  <c r="U331" i="19"/>
  <c r="T331" i="19"/>
  <c r="S331" i="19"/>
  <c r="R331" i="19"/>
  <c r="Q331" i="19"/>
  <c r="P331" i="19"/>
  <c r="O331" i="19"/>
  <c r="N331" i="19"/>
  <c r="M331" i="19"/>
  <c r="L331" i="19"/>
  <c r="K331" i="19"/>
  <c r="J331" i="19"/>
  <c r="I331" i="19"/>
  <c r="H331" i="19"/>
  <c r="G331" i="19"/>
  <c r="AH330" i="19"/>
  <c r="AF330" i="19"/>
  <c r="AD330" i="19"/>
  <c r="AB330" i="19"/>
  <c r="AA330" i="19"/>
  <c r="Z330" i="19"/>
  <c r="Y330" i="19"/>
  <c r="X330" i="19"/>
  <c r="W330" i="19"/>
  <c r="V330" i="19"/>
  <c r="U330" i="19"/>
  <c r="T330" i="19"/>
  <c r="S330" i="19"/>
  <c r="R330" i="19"/>
  <c r="Q330" i="19"/>
  <c r="P330" i="19"/>
  <c r="O330" i="19"/>
  <c r="N330" i="19"/>
  <c r="M330" i="19"/>
  <c r="L330" i="19"/>
  <c r="K330" i="19"/>
  <c r="J330" i="19"/>
  <c r="I330" i="19"/>
  <c r="H330" i="19"/>
  <c r="G330" i="19"/>
  <c r="AH329" i="19"/>
  <c r="AF329" i="19"/>
  <c r="AD329" i="19"/>
  <c r="AB329" i="19"/>
  <c r="AA329" i="19"/>
  <c r="Z329" i="19"/>
  <c r="Y329" i="19"/>
  <c r="X329" i="19"/>
  <c r="W329" i="19"/>
  <c r="V329" i="19"/>
  <c r="U329" i="19"/>
  <c r="T329" i="19"/>
  <c r="S329" i="19"/>
  <c r="R329" i="19"/>
  <c r="Q329" i="19"/>
  <c r="P329" i="19"/>
  <c r="O329" i="19"/>
  <c r="N329" i="19"/>
  <c r="M329" i="19"/>
  <c r="L329" i="19"/>
  <c r="K329" i="19"/>
  <c r="J329" i="19"/>
  <c r="I329" i="19"/>
  <c r="H329" i="19"/>
  <c r="G329" i="19"/>
  <c r="AH328" i="19"/>
  <c r="AF328" i="19"/>
  <c r="AD328" i="19"/>
  <c r="AB328" i="19"/>
  <c r="AA328" i="19"/>
  <c r="Z328" i="19"/>
  <c r="Y328" i="19"/>
  <c r="X328" i="19"/>
  <c r="W328" i="19"/>
  <c r="V328" i="19"/>
  <c r="U328" i="19"/>
  <c r="T328" i="19"/>
  <c r="S328" i="19"/>
  <c r="R328" i="19"/>
  <c r="Q328" i="19"/>
  <c r="P328" i="19"/>
  <c r="O328" i="19"/>
  <c r="N328" i="19"/>
  <c r="M328" i="19"/>
  <c r="L328" i="19"/>
  <c r="K328" i="19"/>
  <c r="J328" i="19"/>
  <c r="I328" i="19"/>
  <c r="H328" i="19"/>
  <c r="G328" i="19"/>
  <c r="AH327" i="19"/>
  <c r="AF327" i="19"/>
  <c r="AD327" i="19"/>
  <c r="AB327" i="19"/>
  <c r="AA327" i="19"/>
  <c r="Z327" i="19"/>
  <c r="Y327" i="19"/>
  <c r="X327" i="19"/>
  <c r="W327" i="19"/>
  <c r="V327" i="19"/>
  <c r="U327" i="19"/>
  <c r="T327" i="19"/>
  <c r="S327" i="19"/>
  <c r="R327" i="19"/>
  <c r="Q327" i="19"/>
  <c r="P327" i="19"/>
  <c r="O327" i="19"/>
  <c r="N327" i="19"/>
  <c r="M327" i="19"/>
  <c r="L327" i="19"/>
  <c r="K327" i="19"/>
  <c r="J327" i="19"/>
  <c r="I327" i="19"/>
  <c r="H327" i="19"/>
  <c r="G327" i="19"/>
  <c r="AH326" i="19"/>
  <c r="AF326" i="19"/>
  <c r="AD326" i="19"/>
  <c r="AB326" i="19"/>
  <c r="AA326" i="19"/>
  <c r="Z326" i="19"/>
  <c r="Y326" i="19"/>
  <c r="X326" i="19"/>
  <c r="W326" i="19"/>
  <c r="V326" i="19"/>
  <c r="U326" i="19"/>
  <c r="T326" i="19"/>
  <c r="S326" i="19"/>
  <c r="R326" i="19"/>
  <c r="Q326" i="19"/>
  <c r="P326" i="19"/>
  <c r="O326" i="19"/>
  <c r="N326" i="19"/>
  <c r="M326" i="19"/>
  <c r="L326" i="19"/>
  <c r="K326" i="19"/>
  <c r="J326" i="19"/>
  <c r="I326" i="19"/>
  <c r="H326" i="19"/>
  <c r="G326" i="19"/>
  <c r="AH325" i="19"/>
  <c r="AF325" i="19"/>
  <c r="AD325" i="19"/>
  <c r="AB325" i="19"/>
  <c r="AA325" i="19"/>
  <c r="Z325" i="19"/>
  <c r="Y325" i="19"/>
  <c r="X325" i="19"/>
  <c r="W325" i="19"/>
  <c r="V325" i="19"/>
  <c r="U325" i="19"/>
  <c r="T325" i="19"/>
  <c r="S325" i="19"/>
  <c r="R325" i="19"/>
  <c r="Q325" i="19"/>
  <c r="P325" i="19"/>
  <c r="O325" i="19"/>
  <c r="N325" i="19"/>
  <c r="M325" i="19"/>
  <c r="L325" i="19"/>
  <c r="K325" i="19"/>
  <c r="J325" i="19"/>
  <c r="I325" i="19"/>
  <c r="H325" i="19"/>
  <c r="G325" i="19"/>
  <c r="AH324" i="19"/>
  <c r="AF324" i="19"/>
  <c r="AD324" i="19"/>
  <c r="AB324" i="19"/>
  <c r="AA324" i="19"/>
  <c r="Z324" i="19"/>
  <c r="Y324" i="19"/>
  <c r="X324" i="19"/>
  <c r="W324" i="19"/>
  <c r="V324" i="19"/>
  <c r="U324" i="19"/>
  <c r="T324" i="19"/>
  <c r="S324" i="19"/>
  <c r="R324" i="19"/>
  <c r="Q324" i="19"/>
  <c r="P324" i="19"/>
  <c r="O324" i="19"/>
  <c r="N324" i="19"/>
  <c r="M324" i="19"/>
  <c r="L324" i="19"/>
  <c r="K324" i="19"/>
  <c r="J324" i="19"/>
  <c r="I324" i="19"/>
  <c r="H324" i="19"/>
  <c r="G324" i="19"/>
  <c r="AH323" i="19"/>
  <c r="AF323" i="19"/>
  <c r="AD323" i="19"/>
  <c r="AB323" i="19"/>
  <c r="AA323" i="19"/>
  <c r="Z323" i="19"/>
  <c r="Y323" i="19"/>
  <c r="X323" i="19"/>
  <c r="W323" i="19"/>
  <c r="V323" i="19"/>
  <c r="U323" i="19"/>
  <c r="T323" i="19"/>
  <c r="S323" i="19"/>
  <c r="R323" i="19"/>
  <c r="Q323" i="19"/>
  <c r="P323" i="19"/>
  <c r="O323" i="19"/>
  <c r="N323" i="19"/>
  <c r="M323" i="19"/>
  <c r="L323" i="19"/>
  <c r="K323" i="19"/>
  <c r="J323" i="19"/>
  <c r="I323" i="19"/>
  <c r="H323" i="19"/>
  <c r="G323" i="19"/>
  <c r="AH322" i="19"/>
  <c r="AF322" i="19"/>
  <c r="AD322" i="19"/>
  <c r="AB322" i="19"/>
  <c r="AA322" i="19"/>
  <c r="Z322" i="19"/>
  <c r="Y322" i="19"/>
  <c r="X322" i="19"/>
  <c r="W322" i="19"/>
  <c r="V322" i="19"/>
  <c r="U322" i="19"/>
  <c r="T322" i="19"/>
  <c r="S322" i="19"/>
  <c r="R322" i="19"/>
  <c r="Q322" i="19"/>
  <c r="P322" i="19"/>
  <c r="O322" i="19"/>
  <c r="N322" i="19"/>
  <c r="M322" i="19"/>
  <c r="L322" i="19"/>
  <c r="K322" i="19"/>
  <c r="J322" i="19"/>
  <c r="I322" i="19"/>
  <c r="H322" i="19"/>
  <c r="G322" i="19"/>
  <c r="AH321" i="19"/>
  <c r="AF321" i="19"/>
  <c r="AD321" i="19"/>
  <c r="AB321" i="19"/>
  <c r="AA321" i="19"/>
  <c r="Z321" i="19"/>
  <c r="Y321" i="19"/>
  <c r="X321" i="19"/>
  <c r="W321" i="19"/>
  <c r="V321" i="19"/>
  <c r="U321" i="19"/>
  <c r="T321" i="19"/>
  <c r="S321" i="19"/>
  <c r="R321" i="19"/>
  <c r="Q321" i="19"/>
  <c r="P321" i="19"/>
  <c r="O321" i="19"/>
  <c r="N321" i="19"/>
  <c r="M321" i="19"/>
  <c r="L321" i="19"/>
  <c r="K321" i="19"/>
  <c r="J321" i="19"/>
  <c r="I321" i="19"/>
  <c r="H321" i="19"/>
  <c r="G321" i="19"/>
  <c r="AH320" i="19"/>
  <c r="AF320" i="19"/>
  <c r="AD320" i="19"/>
  <c r="AB320" i="19"/>
  <c r="AA320" i="19"/>
  <c r="Z320" i="19"/>
  <c r="Y320" i="19"/>
  <c r="X320" i="19"/>
  <c r="W320" i="19"/>
  <c r="V320" i="19"/>
  <c r="U320" i="19"/>
  <c r="T320" i="19"/>
  <c r="S320" i="19"/>
  <c r="R320" i="19"/>
  <c r="Q320" i="19"/>
  <c r="P320" i="19"/>
  <c r="O320" i="19"/>
  <c r="N320" i="19"/>
  <c r="M320" i="19"/>
  <c r="L320" i="19"/>
  <c r="K320" i="19"/>
  <c r="J320" i="19"/>
  <c r="I320" i="19"/>
  <c r="H320" i="19"/>
  <c r="G320" i="19"/>
  <c r="AH319" i="19"/>
  <c r="AF319" i="19"/>
  <c r="AD319" i="19"/>
  <c r="AB319" i="19"/>
  <c r="AA319" i="19"/>
  <c r="Z319" i="19"/>
  <c r="Y319" i="19"/>
  <c r="X319" i="19"/>
  <c r="W319" i="19"/>
  <c r="V319" i="19"/>
  <c r="U319" i="19"/>
  <c r="T319" i="19"/>
  <c r="S319" i="19"/>
  <c r="R319" i="19"/>
  <c r="Q319" i="19"/>
  <c r="P319" i="19"/>
  <c r="O319" i="19"/>
  <c r="N319" i="19"/>
  <c r="M319" i="19"/>
  <c r="L319" i="19"/>
  <c r="K319" i="19"/>
  <c r="J319" i="19"/>
  <c r="I319" i="19"/>
  <c r="H319" i="19"/>
  <c r="G319" i="19"/>
  <c r="AH318" i="19"/>
  <c r="AF318" i="19"/>
  <c r="AD318" i="19"/>
  <c r="AB318" i="19"/>
  <c r="AA318" i="19"/>
  <c r="Z318" i="19"/>
  <c r="Y318" i="19"/>
  <c r="X318" i="19"/>
  <c r="W318" i="19"/>
  <c r="V318" i="19"/>
  <c r="U318" i="19"/>
  <c r="T318" i="19"/>
  <c r="S318" i="19"/>
  <c r="R318" i="19"/>
  <c r="Q318" i="19"/>
  <c r="P318" i="19"/>
  <c r="O318" i="19"/>
  <c r="N318" i="19"/>
  <c r="M318" i="19"/>
  <c r="L318" i="19"/>
  <c r="K318" i="19"/>
  <c r="J318" i="19"/>
  <c r="I318" i="19"/>
  <c r="H318" i="19"/>
  <c r="G318" i="19"/>
  <c r="AH317" i="19"/>
  <c r="AF317" i="19"/>
  <c r="AD317" i="19"/>
  <c r="AB317" i="19"/>
  <c r="AA317" i="19"/>
  <c r="Z317" i="19"/>
  <c r="Y317" i="19"/>
  <c r="X317" i="19"/>
  <c r="W317" i="19"/>
  <c r="V317" i="19"/>
  <c r="U317" i="19"/>
  <c r="T317" i="19"/>
  <c r="S317" i="19"/>
  <c r="R317" i="19"/>
  <c r="Q317" i="19"/>
  <c r="P317" i="19"/>
  <c r="O317" i="19"/>
  <c r="N317" i="19"/>
  <c r="M317" i="19"/>
  <c r="L317" i="19"/>
  <c r="K317" i="19"/>
  <c r="J317" i="19"/>
  <c r="I317" i="19"/>
  <c r="H317" i="19"/>
  <c r="G317" i="19"/>
  <c r="AH288" i="19"/>
  <c r="AF288" i="19"/>
  <c r="AD288" i="19"/>
  <c r="AB288" i="19"/>
  <c r="AA288" i="19"/>
  <c r="Z288" i="19"/>
  <c r="Y288" i="19"/>
  <c r="X288" i="19"/>
  <c r="W288" i="19"/>
  <c r="V288" i="19"/>
  <c r="U288" i="19"/>
  <c r="T288" i="19"/>
  <c r="S288" i="19"/>
  <c r="R288" i="19"/>
  <c r="Q288" i="19"/>
  <c r="P288" i="19"/>
  <c r="O288" i="19"/>
  <c r="N288" i="19"/>
  <c r="M288" i="19"/>
  <c r="L288" i="19"/>
  <c r="K288" i="19"/>
  <c r="J288" i="19"/>
  <c r="I288" i="19"/>
  <c r="H288" i="19"/>
  <c r="G288" i="19"/>
  <c r="AH287" i="19"/>
  <c r="AF287" i="19"/>
  <c r="AD287" i="19"/>
  <c r="AB287" i="19"/>
  <c r="AA287" i="19"/>
  <c r="Z287" i="19"/>
  <c r="Y287" i="19"/>
  <c r="X287" i="19"/>
  <c r="W287" i="19"/>
  <c r="V287" i="19"/>
  <c r="U287" i="19"/>
  <c r="T287" i="19"/>
  <c r="S287" i="19"/>
  <c r="R287" i="19"/>
  <c r="Q287" i="19"/>
  <c r="P287" i="19"/>
  <c r="O287" i="19"/>
  <c r="N287" i="19"/>
  <c r="M287" i="19"/>
  <c r="L287" i="19"/>
  <c r="K287" i="19"/>
  <c r="J287" i="19"/>
  <c r="I287" i="19"/>
  <c r="H287" i="19"/>
  <c r="G287" i="19"/>
  <c r="AH286" i="19"/>
  <c r="AF286" i="19"/>
  <c r="AD286" i="19"/>
  <c r="AB286" i="19"/>
  <c r="AA286" i="19"/>
  <c r="Z286" i="19"/>
  <c r="Y286" i="19"/>
  <c r="X286" i="19"/>
  <c r="W286" i="19"/>
  <c r="V286" i="19"/>
  <c r="U286" i="19"/>
  <c r="T286" i="19"/>
  <c r="S286" i="19"/>
  <c r="R286" i="19"/>
  <c r="Q286" i="19"/>
  <c r="P286" i="19"/>
  <c r="O286" i="19"/>
  <c r="N286" i="19"/>
  <c r="M286" i="19"/>
  <c r="L286" i="19"/>
  <c r="K286" i="19"/>
  <c r="J286" i="19"/>
  <c r="I286" i="19"/>
  <c r="H286" i="19"/>
  <c r="G286" i="19"/>
  <c r="AH285" i="19"/>
  <c r="AF285" i="19"/>
  <c r="AD285" i="19"/>
  <c r="AB285" i="19"/>
  <c r="AA285" i="19"/>
  <c r="Z285" i="19"/>
  <c r="Y285" i="19"/>
  <c r="X285" i="19"/>
  <c r="W285" i="19"/>
  <c r="V285" i="19"/>
  <c r="U285" i="19"/>
  <c r="T285" i="19"/>
  <c r="S285" i="19"/>
  <c r="R285" i="19"/>
  <c r="Q285" i="19"/>
  <c r="P285" i="19"/>
  <c r="O285" i="19"/>
  <c r="N285" i="19"/>
  <c r="M285" i="19"/>
  <c r="L285" i="19"/>
  <c r="K285" i="19"/>
  <c r="J285" i="19"/>
  <c r="I285" i="19"/>
  <c r="H285" i="19"/>
  <c r="G285" i="19"/>
  <c r="AH284" i="19"/>
  <c r="AF284" i="19"/>
  <c r="AD284" i="19"/>
  <c r="AB284" i="19"/>
  <c r="AA284" i="19"/>
  <c r="Z284" i="19"/>
  <c r="Y284" i="19"/>
  <c r="X284" i="19"/>
  <c r="W284" i="19"/>
  <c r="V284" i="19"/>
  <c r="U284" i="19"/>
  <c r="T284" i="19"/>
  <c r="S284" i="19"/>
  <c r="R284" i="19"/>
  <c r="Q284" i="19"/>
  <c r="P284" i="19"/>
  <c r="O284" i="19"/>
  <c r="N284" i="19"/>
  <c r="M284" i="19"/>
  <c r="L284" i="19"/>
  <c r="K284" i="19"/>
  <c r="J284" i="19"/>
  <c r="I284" i="19"/>
  <c r="H284" i="19"/>
  <c r="G284" i="19"/>
  <c r="AH283" i="19"/>
  <c r="AF283" i="19"/>
  <c r="AD283" i="19"/>
  <c r="AB283" i="19"/>
  <c r="AA283" i="19"/>
  <c r="Z283" i="19"/>
  <c r="Y283" i="19"/>
  <c r="X283" i="19"/>
  <c r="W283" i="19"/>
  <c r="V283" i="19"/>
  <c r="U283" i="19"/>
  <c r="T283" i="19"/>
  <c r="S283" i="19"/>
  <c r="R283" i="19"/>
  <c r="Q283" i="19"/>
  <c r="P283" i="19"/>
  <c r="O283" i="19"/>
  <c r="N283" i="19"/>
  <c r="M283" i="19"/>
  <c r="L283" i="19"/>
  <c r="K283" i="19"/>
  <c r="J283" i="19"/>
  <c r="I283" i="19"/>
  <c r="H283" i="19"/>
  <c r="G283" i="19"/>
  <c r="D348" i="8"/>
  <c r="D166" i="13" s="1"/>
  <c r="D288" i="19" s="1"/>
  <c r="D347" i="8"/>
  <c r="D165" i="13" s="1"/>
  <c r="D287" i="19" s="1"/>
  <c r="D346" i="8"/>
  <c r="D164" i="13" s="1"/>
  <c r="D286" i="19" s="1"/>
  <c r="D345" i="8"/>
  <c r="D163" i="13" s="1"/>
  <c r="D285" i="19" s="1"/>
  <c r="D344" i="8"/>
  <c r="D162" i="13" s="1"/>
  <c r="D284" i="19" s="1"/>
  <c r="D343" i="8"/>
  <c r="D161" i="13" s="1"/>
  <c r="D283" i="19" s="1"/>
  <c r="AH243" i="19"/>
  <c r="AF243" i="19"/>
  <c r="AD243" i="19"/>
  <c r="AB243" i="19"/>
  <c r="AA243" i="19"/>
  <c r="Z243" i="19"/>
  <c r="Y243" i="19"/>
  <c r="X243" i="19"/>
  <c r="W243" i="19"/>
  <c r="V243" i="19"/>
  <c r="U243" i="19"/>
  <c r="T243" i="19"/>
  <c r="S243" i="19"/>
  <c r="R243" i="19"/>
  <c r="Q243" i="19"/>
  <c r="P243" i="19"/>
  <c r="O243" i="19"/>
  <c r="N243" i="19"/>
  <c r="M243" i="19"/>
  <c r="L243" i="19"/>
  <c r="K243" i="19"/>
  <c r="J243" i="19"/>
  <c r="I243" i="19"/>
  <c r="H243" i="19"/>
  <c r="G243" i="19"/>
  <c r="AH242" i="19"/>
  <c r="AF242" i="19"/>
  <c r="AD242" i="19"/>
  <c r="AB242" i="19"/>
  <c r="AA242" i="19"/>
  <c r="Z242" i="19"/>
  <c r="Y242" i="19"/>
  <c r="X242" i="19"/>
  <c r="W242" i="19"/>
  <c r="V242" i="19"/>
  <c r="U242" i="19"/>
  <c r="T242" i="19"/>
  <c r="S242" i="19"/>
  <c r="R242" i="19"/>
  <c r="Q242" i="19"/>
  <c r="P242" i="19"/>
  <c r="O242" i="19"/>
  <c r="N242" i="19"/>
  <c r="M242" i="19"/>
  <c r="L242" i="19"/>
  <c r="K242" i="19"/>
  <c r="J242" i="19"/>
  <c r="I242" i="19"/>
  <c r="H242" i="19"/>
  <c r="G242" i="19"/>
  <c r="AH241" i="19"/>
  <c r="AF241" i="19"/>
  <c r="AD241" i="19"/>
  <c r="AB241" i="19"/>
  <c r="AA241" i="19"/>
  <c r="Z241" i="19"/>
  <c r="Y241" i="19"/>
  <c r="X241" i="19"/>
  <c r="W241" i="19"/>
  <c r="V241" i="19"/>
  <c r="U241" i="19"/>
  <c r="T241" i="19"/>
  <c r="S241" i="19"/>
  <c r="R241" i="19"/>
  <c r="Q241" i="19"/>
  <c r="P241" i="19"/>
  <c r="O241" i="19"/>
  <c r="N241" i="19"/>
  <c r="M241" i="19"/>
  <c r="L241" i="19"/>
  <c r="K241" i="19"/>
  <c r="J241" i="19"/>
  <c r="I241" i="19"/>
  <c r="H241" i="19"/>
  <c r="G241" i="19"/>
  <c r="AH240" i="19"/>
  <c r="AF240" i="19"/>
  <c r="AD240" i="19"/>
  <c r="AB240" i="19"/>
  <c r="AA240" i="19"/>
  <c r="Z240" i="19"/>
  <c r="Y240" i="19"/>
  <c r="X240" i="19"/>
  <c r="W240" i="19"/>
  <c r="V240" i="19"/>
  <c r="U240" i="19"/>
  <c r="T240" i="19"/>
  <c r="S240" i="19"/>
  <c r="R240" i="19"/>
  <c r="Q240" i="19"/>
  <c r="P240" i="19"/>
  <c r="O240" i="19"/>
  <c r="N240" i="19"/>
  <c r="M240" i="19"/>
  <c r="L240" i="19"/>
  <c r="K240" i="19"/>
  <c r="J240" i="19"/>
  <c r="I240" i="19"/>
  <c r="H240" i="19"/>
  <c r="G240" i="19"/>
  <c r="AH239" i="19"/>
  <c r="AF239" i="19"/>
  <c r="AD239" i="19"/>
  <c r="AB239" i="19"/>
  <c r="AA239" i="19"/>
  <c r="Z239" i="19"/>
  <c r="Y239" i="19"/>
  <c r="X239" i="19"/>
  <c r="W239" i="19"/>
  <c r="V239" i="19"/>
  <c r="U239" i="19"/>
  <c r="T239" i="19"/>
  <c r="S239" i="19"/>
  <c r="R239" i="19"/>
  <c r="Q239" i="19"/>
  <c r="P239" i="19"/>
  <c r="O239" i="19"/>
  <c r="N239" i="19"/>
  <c r="M239" i="19"/>
  <c r="L239" i="19"/>
  <c r="K239" i="19"/>
  <c r="J239" i="19"/>
  <c r="I239" i="19"/>
  <c r="H239" i="19"/>
  <c r="G239" i="19"/>
  <c r="AH238" i="19"/>
  <c r="AF238" i="19"/>
  <c r="AD238" i="19"/>
  <c r="AB238" i="19"/>
  <c r="AA238" i="19"/>
  <c r="Z238" i="19"/>
  <c r="Y238" i="19"/>
  <c r="X238" i="19"/>
  <c r="W238" i="19"/>
  <c r="V238" i="19"/>
  <c r="U238" i="19"/>
  <c r="T238" i="19"/>
  <c r="S238" i="19"/>
  <c r="R238" i="19"/>
  <c r="Q238" i="19"/>
  <c r="P238" i="19"/>
  <c r="O238" i="19"/>
  <c r="N238" i="19"/>
  <c r="M238" i="19"/>
  <c r="L238" i="19"/>
  <c r="K238" i="19"/>
  <c r="J238" i="19"/>
  <c r="I238" i="19"/>
  <c r="H238" i="19"/>
  <c r="G238" i="19"/>
  <c r="AH237" i="19"/>
  <c r="AF237" i="19"/>
  <c r="AD237" i="19"/>
  <c r="AB237" i="19"/>
  <c r="AA237" i="19"/>
  <c r="Z237" i="19"/>
  <c r="Y237" i="19"/>
  <c r="X237" i="19"/>
  <c r="W237" i="19"/>
  <c r="V237" i="19"/>
  <c r="U237" i="19"/>
  <c r="T237" i="19"/>
  <c r="S237" i="19"/>
  <c r="R237" i="19"/>
  <c r="Q237" i="19"/>
  <c r="P237" i="19"/>
  <c r="O237" i="19"/>
  <c r="N237" i="19"/>
  <c r="M237" i="19"/>
  <c r="L237" i="19"/>
  <c r="K237" i="19"/>
  <c r="J237" i="19"/>
  <c r="I237" i="19"/>
  <c r="H237" i="19"/>
  <c r="G237" i="19"/>
  <c r="AH236" i="19"/>
  <c r="AF236" i="19"/>
  <c r="AD236" i="19"/>
  <c r="AB236" i="19"/>
  <c r="AA236" i="19"/>
  <c r="Z236" i="19"/>
  <c r="Y236" i="19"/>
  <c r="X236" i="19"/>
  <c r="W236" i="19"/>
  <c r="V236" i="19"/>
  <c r="U236" i="19"/>
  <c r="T236" i="19"/>
  <c r="S236" i="19"/>
  <c r="R236" i="19"/>
  <c r="Q236" i="19"/>
  <c r="P236" i="19"/>
  <c r="O236" i="19"/>
  <c r="N236" i="19"/>
  <c r="M236" i="19"/>
  <c r="L236" i="19"/>
  <c r="K236" i="19"/>
  <c r="J236" i="19"/>
  <c r="I236" i="19"/>
  <c r="H236" i="19"/>
  <c r="G236" i="19"/>
  <c r="AH235" i="19"/>
  <c r="AF235" i="19"/>
  <c r="AD235" i="19"/>
  <c r="AB235" i="19"/>
  <c r="AA235" i="19"/>
  <c r="Z235" i="19"/>
  <c r="Y235" i="19"/>
  <c r="X235" i="19"/>
  <c r="W235" i="19"/>
  <c r="V235" i="19"/>
  <c r="U235" i="19"/>
  <c r="T235" i="19"/>
  <c r="S235" i="19"/>
  <c r="R235" i="19"/>
  <c r="Q235" i="19"/>
  <c r="P235" i="19"/>
  <c r="O235" i="19"/>
  <c r="N235" i="19"/>
  <c r="M235" i="19"/>
  <c r="L235" i="19"/>
  <c r="K235" i="19"/>
  <c r="J235" i="19"/>
  <c r="I235" i="19"/>
  <c r="H235" i="19"/>
  <c r="G235" i="19"/>
  <c r="AH234" i="19"/>
  <c r="AF234" i="19"/>
  <c r="AD234" i="19"/>
  <c r="AB234" i="19"/>
  <c r="AA234" i="19"/>
  <c r="Z234" i="19"/>
  <c r="Y234" i="19"/>
  <c r="X234" i="19"/>
  <c r="W234" i="19"/>
  <c r="V234" i="19"/>
  <c r="U234" i="19"/>
  <c r="T234" i="19"/>
  <c r="S234" i="19"/>
  <c r="R234" i="19"/>
  <c r="Q234" i="19"/>
  <c r="P234" i="19"/>
  <c r="O234" i="19"/>
  <c r="N234" i="19"/>
  <c r="M234" i="19"/>
  <c r="L234" i="19"/>
  <c r="K234" i="19"/>
  <c r="J234" i="19"/>
  <c r="I234" i="19"/>
  <c r="H234" i="19"/>
  <c r="G234" i="19"/>
  <c r="AH233" i="19"/>
  <c r="AF233" i="19"/>
  <c r="AD233" i="19"/>
  <c r="AB233" i="19"/>
  <c r="AA233" i="19"/>
  <c r="Z233" i="19"/>
  <c r="Y233" i="19"/>
  <c r="X233" i="19"/>
  <c r="W233" i="19"/>
  <c r="V233" i="19"/>
  <c r="U233" i="19"/>
  <c r="T233" i="19"/>
  <c r="S233" i="19"/>
  <c r="R233" i="19"/>
  <c r="Q233" i="19"/>
  <c r="P233" i="19"/>
  <c r="O233" i="19"/>
  <c r="N233" i="19"/>
  <c r="M233" i="19"/>
  <c r="L233" i="19"/>
  <c r="K233" i="19"/>
  <c r="J233" i="19"/>
  <c r="I233" i="19"/>
  <c r="H233" i="19"/>
  <c r="G233" i="19"/>
  <c r="D299" i="8"/>
  <c r="D115" i="13" s="1"/>
  <c r="D242" i="19" s="1"/>
  <c r="D300" i="8"/>
  <c r="D116" i="13" s="1"/>
  <c r="D243" i="19" s="1"/>
  <c r="D298" i="8"/>
  <c r="D114" i="13" s="1"/>
  <c r="D241" i="19" s="1"/>
  <c r="D297" i="8"/>
  <c r="D113" i="13" s="1"/>
  <c r="D240" i="19" s="1"/>
  <c r="D296" i="8"/>
  <c r="D112" i="13" s="1"/>
  <c r="D239" i="19" s="1"/>
  <c r="D295" i="8"/>
  <c r="D111" i="13" s="1"/>
  <c r="D238" i="19" s="1"/>
  <c r="D294" i="8"/>
  <c r="D110" i="13" s="1"/>
  <c r="D237" i="19" s="1"/>
  <c r="D293" i="8"/>
  <c r="D109" i="13" s="1"/>
  <c r="D236" i="19" s="1"/>
  <c r="D292" i="8"/>
  <c r="D108" i="13" s="1"/>
  <c r="D235" i="19" s="1"/>
  <c r="D291" i="8"/>
  <c r="D107" i="13" s="1"/>
  <c r="D234" i="19" s="1"/>
  <c r="D290" i="8"/>
  <c r="D106" i="13" s="1"/>
  <c r="D233" i="19" s="1"/>
  <c r="AH193" i="19"/>
  <c r="AF193" i="19"/>
  <c r="AD193" i="19"/>
  <c r="AB193" i="19"/>
  <c r="AA193" i="19"/>
  <c r="Z193" i="19"/>
  <c r="Y193" i="19"/>
  <c r="X193" i="19"/>
  <c r="W193" i="19"/>
  <c r="V193" i="19"/>
  <c r="U193" i="19"/>
  <c r="T193" i="19"/>
  <c r="S193" i="19"/>
  <c r="R193" i="19"/>
  <c r="Q193" i="19"/>
  <c r="P193" i="19"/>
  <c r="O193" i="19"/>
  <c r="N193" i="19"/>
  <c r="M193" i="19"/>
  <c r="L193" i="19"/>
  <c r="K193" i="19"/>
  <c r="J193" i="19"/>
  <c r="I193" i="19"/>
  <c r="H193" i="19"/>
  <c r="G193" i="19"/>
  <c r="AH192" i="19"/>
  <c r="AF192" i="19"/>
  <c r="AD192" i="19"/>
  <c r="AB192" i="19"/>
  <c r="AA192" i="19"/>
  <c r="Z192" i="19"/>
  <c r="Y192" i="19"/>
  <c r="X192" i="19"/>
  <c r="W192" i="19"/>
  <c r="V192" i="19"/>
  <c r="U192" i="19"/>
  <c r="T192" i="19"/>
  <c r="S192" i="19"/>
  <c r="R192" i="19"/>
  <c r="Q192" i="19"/>
  <c r="P192" i="19"/>
  <c r="O192" i="19"/>
  <c r="N192" i="19"/>
  <c r="M192" i="19"/>
  <c r="L192" i="19"/>
  <c r="K192" i="19"/>
  <c r="J192" i="19"/>
  <c r="I192" i="19"/>
  <c r="H192" i="19"/>
  <c r="G192" i="19"/>
  <c r="AH191" i="19"/>
  <c r="AF191" i="19"/>
  <c r="AD191" i="19"/>
  <c r="AB191" i="19"/>
  <c r="AA191" i="19"/>
  <c r="Z191" i="19"/>
  <c r="Y191" i="19"/>
  <c r="X191" i="19"/>
  <c r="W191" i="19"/>
  <c r="V191" i="19"/>
  <c r="U191" i="19"/>
  <c r="T191" i="19"/>
  <c r="S191" i="19"/>
  <c r="R191" i="19"/>
  <c r="Q191" i="19"/>
  <c r="P191" i="19"/>
  <c r="O191" i="19"/>
  <c r="N191" i="19"/>
  <c r="M191" i="19"/>
  <c r="L191" i="19"/>
  <c r="K191" i="19"/>
  <c r="J191" i="19"/>
  <c r="I191" i="19"/>
  <c r="H191" i="19"/>
  <c r="G191" i="19"/>
  <c r="AH190" i="19"/>
  <c r="AF190" i="19"/>
  <c r="AD190" i="19"/>
  <c r="AB190" i="19"/>
  <c r="AA190" i="19"/>
  <c r="Z190" i="19"/>
  <c r="Y190" i="19"/>
  <c r="X190" i="19"/>
  <c r="W190" i="19"/>
  <c r="V190" i="19"/>
  <c r="U190" i="19"/>
  <c r="T190" i="19"/>
  <c r="S190" i="19"/>
  <c r="R190" i="19"/>
  <c r="Q190" i="19"/>
  <c r="P190" i="19"/>
  <c r="O190" i="19"/>
  <c r="N190" i="19"/>
  <c r="M190" i="19"/>
  <c r="L190" i="19"/>
  <c r="K190" i="19"/>
  <c r="J190" i="19"/>
  <c r="I190" i="19"/>
  <c r="H190" i="19"/>
  <c r="G190" i="19"/>
  <c r="AH189" i="19"/>
  <c r="AF189" i="19"/>
  <c r="AD189" i="19"/>
  <c r="AB189" i="19"/>
  <c r="AA189" i="19"/>
  <c r="Z189" i="19"/>
  <c r="Y189" i="19"/>
  <c r="X189" i="19"/>
  <c r="W189" i="19"/>
  <c r="V189" i="19"/>
  <c r="U189" i="19"/>
  <c r="T189" i="19"/>
  <c r="S189" i="19"/>
  <c r="R189" i="19"/>
  <c r="Q189" i="19"/>
  <c r="P189" i="19"/>
  <c r="O189" i="19"/>
  <c r="N189" i="19"/>
  <c r="M189" i="19"/>
  <c r="L189" i="19"/>
  <c r="K189" i="19"/>
  <c r="J189" i="19"/>
  <c r="I189" i="19"/>
  <c r="H189" i="19"/>
  <c r="G189" i="19"/>
  <c r="AH188" i="19"/>
  <c r="AF188" i="19"/>
  <c r="AD188" i="19"/>
  <c r="AB188" i="19"/>
  <c r="AA188" i="19"/>
  <c r="Z188" i="19"/>
  <c r="Y188" i="19"/>
  <c r="X188" i="19"/>
  <c r="W188" i="19"/>
  <c r="V188" i="19"/>
  <c r="U188" i="19"/>
  <c r="T188" i="19"/>
  <c r="S188" i="19"/>
  <c r="R188" i="19"/>
  <c r="Q188" i="19"/>
  <c r="P188" i="19"/>
  <c r="O188" i="19"/>
  <c r="N188" i="19"/>
  <c r="M188" i="19"/>
  <c r="L188" i="19"/>
  <c r="K188" i="19"/>
  <c r="J188" i="19"/>
  <c r="I188" i="19"/>
  <c r="H188" i="19"/>
  <c r="G188" i="19"/>
  <c r="AH187" i="19"/>
  <c r="AF187" i="19"/>
  <c r="AD187" i="19"/>
  <c r="AB187" i="19"/>
  <c r="AA187" i="19"/>
  <c r="Z187" i="19"/>
  <c r="Y187" i="19"/>
  <c r="X187" i="19"/>
  <c r="W187" i="19"/>
  <c r="V187" i="19"/>
  <c r="U187" i="19"/>
  <c r="T187" i="19"/>
  <c r="S187" i="19"/>
  <c r="R187" i="19"/>
  <c r="Q187" i="19"/>
  <c r="P187" i="19"/>
  <c r="O187" i="19"/>
  <c r="N187" i="19"/>
  <c r="M187" i="19"/>
  <c r="L187" i="19"/>
  <c r="K187" i="19"/>
  <c r="J187" i="19"/>
  <c r="I187" i="19"/>
  <c r="H187" i="19"/>
  <c r="G187" i="19"/>
  <c r="D240" i="8"/>
  <c r="D54" i="13" s="1"/>
  <c r="D247" i="8"/>
  <c r="D61" i="13" s="1"/>
  <c r="D193" i="19" s="1"/>
  <c r="D246" i="8"/>
  <c r="D60" i="13" s="1"/>
  <c r="D192" i="19" s="1"/>
  <c r="D245" i="8"/>
  <c r="D59" i="13" s="1"/>
  <c r="D191" i="19" s="1"/>
  <c r="D244" i="8"/>
  <c r="D58" i="13" s="1"/>
  <c r="D190" i="19" s="1"/>
  <c r="D243" i="8"/>
  <c r="D57" i="13" s="1"/>
  <c r="D189" i="19" s="1"/>
  <c r="D242" i="8"/>
  <c r="D56" i="13" s="1"/>
  <c r="D188" i="19" s="1"/>
  <c r="D395" i="8"/>
  <c r="D215" i="13" s="1"/>
  <c r="D332" i="19" s="1"/>
  <c r="D394" i="8"/>
  <c r="D214" i="13" s="1"/>
  <c r="D331" i="19" s="1"/>
  <c r="D393" i="8"/>
  <c r="D213" i="13" s="1"/>
  <c r="D330" i="19" s="1"/>
  <c r="D392" i="8"/>
  <c r="D212" i="13" s="1"/>
  <c r="D329" i="19" s="1"/>
  <c r="D391" i="8"/>
  <c r="D211" i="13" s="1"/>
  <c r="D328" i="19" s="1"/>
  <c r="D390" i="8"/>
  <c r="D210" i="13" s="1"/>
  <c r="D327" i="19" s="1"/>
  <c r="D396" i="8"/>
  <c r="D216" i="13" s="1"/>
  <c r="D333" i="19" s="1"/>
  <c r="D389" i="8"/>
  <c r="D209" i="13" s="1"/>
  <c r="D326" i="19" s="1"/>
  <c r="D388" i="8"/>
  <c r="D208" i="13" s="1"/>
  <c r="D325" i="19" s="1"/>
  <c r="D387" i="8"/>
  <c r="D207" i="13" s="1"/>
  <c r="D324" i="19" s="1"/>
  <c r="D386" i="8"/>
  <c r="D206" i="13" s="1"/>
  <c r="D323" i="19" s="1"/>
  <c r="D385" i="8"/>
  <c r="D205" i="13" s="1"/>
  <c r="D322" i="19" s="1"/>
  <c r="D384" i="8"/>
  <c r="D204" i="13" s="1"/>
  <c r="D321" i="19" s="1"/>
  <c r="D383" i="8"/>
  <c r="D203" i="13" s="1"/>
  <c r="D320" i="19" s="1"/>
  <c r="D382" i="8"/>
  <c r="D202" i="13" s="1"/>
  <c r="D319" i="19" s="1"/>
  <c r="D381" i="8"/>
  <c r="D201" i="13" s="1"/>
  <c r="D318" i="19" s="1"/>
  <c r="D380" i="8"/>
  <c r="D200" i="13" s="1"/>
  <c r="D317" i="19" s="1"/>
  <c r="D379" i="8"/>
  <c r="I194" i="25"/>
  <c r="K194" i="25" s="1"/>
  <c r="I193" i="25"/>
  <c r="K193" i="25" s="1"/>
  <c r="F149" i="25"/>
  <c r="F150" i="25"/>
  <c r="I150" i="25"/>
  <c r="K150" i="25" s="1"/>
  <c r="I149" i="25"/>
  <c r="K149" i="25" s="1"/>
  <c r="F433" i="19" l="1"/>
  <c r="F432" i="19"/>
  <c r="F434" i="19"/>
  <c r="D88" i="20"/>
  <c r="D45" i="21"/>
  <c r="D48" i="21"/>
  <c r="D490" i="19"/>
  <c r="D91" i="20"/>
  <c r="D491" i="19"/>
  <c r="D90" i="20"/>
  <c r="D89" i="20"/>
  <c r="D215" i="10"/>
  <c r="D474" i="10"/>
  <c r="D69" i="10"/>
  <c r="D631" i="10"/>
  <c r="D156" i="10"/>
  <c r="D26" i="19"/>
  <c r="D835" i="10"/>
  <c r="D61" i="10"/>
  <c r="D148" i="10"/>
  <c r="D207" i="10"/>
  <c r="D277" i="10"/>
  <c r="D435" i="10"/>
  <c r="D806" i="10"/>
  <c r="D33" i="10"/>
  <c r="D117" i="10"/>
  <c r="D177" i="10"/>
  <c r="D32" i="19"/>
  <c r="D526" i="10"/>
  <c r="D740" i="10"/>
  <c r="D41" i="10"/>
  <c r="D125" i="10"/>
  <c r="D185" i="10"/>
  <c r="D357" i="10"/>
  <c r="D554" i="10"/>
  <c r="D776" i="10"/>
  <c r="D28" i="10"/>
  <c r="D36" i="10"/>
  <c r="D56" i="10"/>
  <c r="D64" i="10"/>
  <c r="D86" i="10"/>
  <c r="D118" i="10"/>
  <c r="D126" i="10"/>
  <c r="D149" i="10"/>
  <c r="D157" i="10"/>
  <c r="D178" i="10"/>
  <c r="D186" i="10"/>
  <c r="D208" i="10"/>
  <c r="D216" i="10"/>
  <c r="D280" i="10"/>
  <c r="D36" i="19"/>
  <c r="D348" i="10"/>
  <c r="D406" i="10"/>
  <c r="D442" i="10"/>
  <c r="D495" i="10"/>
  <c r="D533" i="10"/>
  <c r="D561" i="10"/>
  <c r="D589" i="10"/>
  <c r="D632" i="10"/>
  <c r="D748" i="10"/>
  <c r="D777" i="10"/>
  <c r="D807" i="10"/>
  <c r="D836" i="10"/>
  <c r="D29" i="10"/>
  <c r="D37" i="10"/>
  <c r="D57" i="10"/>
  <c r="D65" i="10"/>
  <c r="D90" i="10"/>
  <c r="D121" i="10"/>
  <c r="D129" i="10"/>
  <c r="D152" i="10"/>
  <c r="D160" i="10"/>
  <c r="D181" i="10"/>
  <c r="D189" i="10"/>
  <c r="D211" i="10"/>
  <c r="D219" i="10"/>
  <c r="D251" i="10"/>
  <c r="D281" i="10"/>
  <c r="D349" i="10"/>
  <c r="D414" i="10"/>
  <c r="D443" i="10"/>
  <c r="D503" i="10"/>
  <c r="D534" i="10"/>
  <c r="D562" i="10"/>
  <c r="D597" i="10"/>
  <c r="D623" i="10"/>
  <c r="D709" i="10"/>
  <c r="D768" i="10"/>
  <c r="D798" i="10"/>
  <c r="D827" i="10"/>
  <c r="D858" i="10"/>
  <c r="D32" i="10"/>
  <c r="D40" i="10"/>
  <c r="D60" i="10"/>
  <c r="D68" i="10"/>
  <c r="D122" i="10"/>
  <c r="D130" i="10"/>
  <c r="D153" i="10"/>
  <c r="D161" i="10"/>
  <c r="D182" i="10"/>
  <c r="D190" i="10"/>
  <c r="D212" i="10"/>
  <c r="D268" i="10"/>
  <c r="D356" i="10"/>
  <c r="D434" i="10"/>
  <c r="D466" i="10"/>
  <c r="D525" i="10"/>
  <c r="D624" i="10"/>
  <c r="D717" i="10"/>
  <c r="D769" i="10"/>
  <c r="D799" i="10"/>
  <c r="D797" i="10"/>
  <c r="D646" i="10"/>
  <c r="D552" i="10"/>
  <c r="D343" i="10"/>
  <c r="D766" i="10"/>
  <c r="D617" i="10"/>
  <c r="D523" i="10"/>
  <c r="D432" i="10"/>
  <c r="D706" i="10"/>
  <c r="D403" i="10"/>
  <c r="D206" i="10"/>
  <c r="D55" i="10"/>
  <c r="D583" i="10"/>
  <c r="D372" i="10"/>
  <c r="D146" i="10"/>
  <c r="D26" i="10"/>
  <c r="D115" i="10"/>
  <c r="D830" i="10"/>
  <c r="D801" i="10"/>
  <c r="D556" i="10"/>
  <c r="D347" i="10"/>
  <c r="D770" i="10"/>
  <c r="D621" i="10"/>
  <c r="D527" i="10"/>
  <c r="D436" i="10"/>
  <c r="D861" i="10"/>
  <c r="D210" i="10"/>
  <c r="D59" i="10"/>
  <c r="D27" i="19"/>
  <c r="D587" i="10"/>
  <c r="D179" i="10"/>
  <c r="D150" i="10"/>
  <c r="D30" i="10"/>
  <c r="D741" i="10"/>
  <c r="D710" i="10"/>
  <c r="D496" i="10"/>
  <c r="D467" i="10"/>
  <c r="D407" i="10"/>
  <c r="D270" i="10"/>
  <c r="D119" i="10"/>
  <c r="D681" i="10"/>
  <c r="D650" i="10"/>
  <c r="D376" i="10"/>
  <c r="D834" i="10"/>
  <c r="D805" i="10"/>
  <c r="D560" i="10"/>
  <c r="D351" i="10"/>
  <c r="D774" i="10"/>
  <c r="D625" i="10"/>
  <c r="D531" i="10"/>
  <c r="D440" i="10"/>
  <c r="D31" i="19"/>
  <c r="D745" i="10"/>
  <c r="D714" i="10"/>
  <c r="D500" i="10"/>
  <c r="D471" i="10"/>
  <c r="D411" i="10"/>
  <c r="D274" i="10"/>
  <c r="D214" i="10"/>
  <c r="D63" i="10"/>
  <c r="D591" i="10"/>
  <c r="D685" i="10"/>
  <c r="D654" i="10"/>
  <c r="D380" i="10"/>
  <c r="D183" i="10"/>
  <c r="D154" i="10"/>
  <c r="D34" i="10"/>
  <c r="D865" i="10"/>
  <c r="D123" i="10"/>
  <c r="D838" i="10"/>
  <c r="D809" i="10"/>
  <c r="D564" i="10"/>
  <c r="D355" i="10"/>
  <c r="D778" i="10"/>
  <c r="D629" i="10"/>
  <c r="D535" i="10"/>
  <c r="D444" i="10"/>
  <c r="D35" i="19"/>
  <c r="D869" i="10"/>
  <c r="D218" i="10"/>
  <c r="D67" i="10"/>
  <c r="D658" i="10"/>
  <c r="D595" i="10"/>
  <c r="D187" i="10"/>
  <c r="D158" i="10"/>
  <c r="D38" i="10"/>
  <c r="D749" i="10"/>
  <c r="D718" i="10"/>
  <c r="D504" i="10"/>
  <c r="D475" i="10"/>
  <c r="D415" i="10"/>
  <c r="D278" i="10"/>
  <c r="D127" i="10"/>
  <c r="D689" i="10"/>
  <c r="D384" i="10"/>
  <c r="D842" i="10"/>
  <c r="D813" i="10"/>
  <c r="D568" i="10"/>
  <c r="D359" i="10"/>
  <c r="D782" i="10"/>
  <c r="D633" i="10"/>
  <c r="D539" i="10"/>
  <c r="D448" i="10"/>
  <c r="D39" i="19"/>
  <c r="D753" i="10"/>
  <c r="D722" i="10"/>
  <c r="D508" i="10"/>
  <c r="D479" i="10"/>
  <c r="D419" i="10"/>
  <c r="D222" i="10"/>
  <c r="D71" i="10"/>
  <c r="D693" i="10"/>
  <c r="D662" i="10"/>
  <c r="D388" i="10"/>
  <c r="D191" i="10"/>
  <c r="D162" i="10"/>
  <c r="D42" i="10"/>
  <c r="D873" i="10"/>
  <c r="D282" i="10"/>
  <c r="D131" i="10"/>
  <c r="D599" i="10"/>
  <c r="D98" i="10"/>
  <c r="D243" i="10"/>
  <c r="D23" i="19"/>
  <c r="D767" i="10"/>
  <c r="D618" i="10"/>
  <c r="D524" i="10"/>
  <c r="D433" i="10"/>
  <c r="D738" i="10"/>
  <c r="D707" i="10"/>
  <c r="D584" i="10"/>
  <c r="D493" i="10"/>
  <c r="D404" i="10"/>
  <c r="D775" i="10"/>
  <c r="D626" i="10"/>
  <c r="D532" i="10"/>
  <c r="D441" i="10"/>
  <c r="D746" i="10"/>
  <c r="D715" i="10"/>
  <c r="D592" i="10"/>
  <c r="D501" i="10"/>
  <c r="D472" i="10"/>
  <c r="D412" i="10"/>
  <c r="D87" i="10"/>
  <c r="D91" i="10"/>
  <c r="D95" i="10"/>
  <c r="D99" i="10"/>
  <c r="D236" i="10"/>
  <c r="D240" i="10"/>
  <c r="D244" i="10"/>
  <c r="D248" i="10"/>
  <c r="D275" i="10"/>
  <c r="D377" i="10"/>
  <c r="D385" i="10"/>
  <c r="D651" i="10"/>
  <c r="D659" i="10"/>
  <c r="D682" i="10"/>
  <c r="D690" i="10"/>
  <c r="D859" i="10"/>
  <c r="D739" i="10"/>
  <c r="D708" i="10"/>
  <c r="D494" i="10"/>
  <c r="D465" i="10"/>
  <c r="D405" i="10"/>
  <c r="D679" i="10"/>
  <c r="D648" i="10"/>
  <c r="D374" i="10"/>
  <c r="D863" i="10"/>
  <c r="D743" i="10"/>
  <c r="D712" i="10"/>
  <c r="D498" i="10"/>
  <c r="D469" i="10"/>
  <c r="D409" i="10"/>
  <c r="D683" i="10"/>
  <c r="D652" i="10"/>
  <c r="D378" i="10"/>
  <c r="D867" i="10"/>
  <c r="D747" i="10"/>
  <c r="D716" i="10"/>
  <c r="D502" i="10"/>
  <c r="D473" i="10"/>
  <c r="D413" i="10"/>
  <c r="D687" i="10"/>
  <c r="D656" i="10"/>
  <c r="D382" i="10"/>
  <c r="D871" i="10"/>
  <c r="D751" i="10"/>
  <c r="D720" i="10"/>
  <c r="D506" i="10"/>
  <c r="D477" i="10"/>
  <c r="D417" i="10"/>
  <c r="D691" i="10"/>
  <c r="D660" i="10"/>
  <c r="D386" i="10"/>
  <c r="D58" i="10"/>
  <c r="D62" i="10"/>
  <c r="D66" i="10"/>
  <c r="D70" i="10"/>
  <c r="D88" i="10"/>
  <c r="D92" i="10"/>
  <c r="D96" i="10"/>
  <c r="D100" i="10"/>
  <c r="D116" i="10"/>
  <c r="D120" i="10"/>
  <c r="D124" i="10"/>
  <c r="D128" i="10"/>
  <c r="D213" i="10"/>
  <c r="D221" i="10"/>
  <c r="D237" i="10"/>
  <c r="D241" i="10"/>
  <c r="D245" i="10"/>
  <c r="D249" i="10"/>
  <c r="D273" i="10"/>
  <c r="D279" i="10"/>
  <c r="D25" i="19"/>
  <c r="D29" i="19"/>
  <c r="D33" i="19"/>
  <c r="D37" i="19"/>
  <c r="D344" i="10"/>
  <c r="D352" i="10"/>
  <c r="D410" i="10"/>
  <c r="D418" i="10"/>
  <c r="D438" i="10"/>
  <c r="D446" i="10"/>
  <c r="D470" i="10"/>
  <c r="D478" i="10"/>
  <c r="D499" i="10"/>
  <c r="D507" i="10"/>
  <c r="D529" i="10"/>
  <c r="D537" i="10"/>
  <c r="D557" i="10"/>
  <c r="D565" i="10"/>
  <c r="D619" i="10"/>
  <c r="D627" i="10"/>
  <c r="D713" i="10"/>
  <c r="D721" i="10"/>
  <c r="D772" i="10"/>
  <c r="D780" i="10"/>
  <c r="D802" i="10"/>
  <c r="D810" i="10"/>
  <c r="D831" i="10"/>
  <c r="D839" i="10"/>
  <c r="D771" i="10"/>
  <c r="D622" i="10"/>
  <c r="D528" i="10"/>
  <c r="D437" i="10"/>
  <c r="D742" i="10"/>
  <c r="D711" i="10"/>
  <c r="D588" i="10"/>
  <c r="D497" i="10"/>
  <c r="D468" i="10"/>
  <c r="D408" i="10"/>
  <c r="D779" i="10"/>
  <c r="D630" i="10"/>
  <c r="D536" i="10"/>
  <c r="D445" i="10"/>
  <c r="D750" i="10"/>
  <c r="D719" i="10"/>
  <c r="D596" i="10"/>
  <c r="D505" i="10"/>
  <c r="D476" i="10"/>
  <c r="D416" i="10"/>
  <c r="D680" i="10"/>
  <c r="D649" i="10"/>
  <c r="D375" i="10"/>
  <c r="D860" i="10"/>
  <c r="D829" i="10"/>
  <c r="D800" i="10"/>
  <c r="D586" i="10"/>
  <c r="D555" i="10"/>
  <c r="D346" i="10"/>
  <c r="D684" i="10"/>
  <c r="D653" i="10"/>
  <c r="D379" i="10"/>
  <c r="D30" i="19"/>
  <c r="D864" i="10"/>
  <c r="D833" i="10"/>
  <c r="D804" i="10"/>
  <c r="D590" i="10"/>
  <c r="D559" i="10"/>
  <c r="D350" i="10"/>
  <c r="D688" i="10"/>
  <c r="D657" i="10"/>
  <c r="D383" i="10"/>
  <c r="D34" i="19"/>
  <c r="D868" i="10"/>
  <c r="D837" i="10"/>
  <c r="D808" i="10"/>
  <c r="D594" i="10"/>
  <c r="D563" i="10"/>
  <c r="D354" i="10"/>
  <c r="D692" i="10"/>
  <c r="D661" i="10"/>
  <c r="D387" i="10"/>
  <c r="D38" i="19"/>
  <c r="D872" i="10"/>
  <c r="D841" i="10"/>
  <c r="D812" i="10"/>
  <c r="D598" i="10"/>
  <c r="D567" i="10"/>
  <c r="D358" i="10"/>
  <c r="D27" i="10"/>
  <c r="D31" i="10"/>
  <c r="D35" i="10"/>
  <c r="D39" i="10"/>
  <c r="D89" i="10"/>
  <c r="D93" i="10"/>
  <c r="D97" i="10"/>
  <c r="D101" i="10"/>
  <c r="D147" i="10"/>
  <c r="D151" i="10"/>
  <c r="D155" i="10"/>
  <c r="D159" i="10"/>
  <c r="D176" i="10"/>
  <c r="D180" i="10"/>
  <c r="D184" i="10"/>
  <c r="D188" i="10"/>
  <c r="D238" i="10"/>
  <c r="D242" i="10"/>
  <c r="D246" i="10"/>
  <c r="D250" i="10"/>
  <c r="D269" i="10"/>
  <c r="D271" i="10"/>
  <c r="D24" i="19"/>
  <c r="D28" i="19"/>
  <c r="D345" i="10"/>
  <c r="D353" i="10"/>
  <c r="D373" i="10"/>
  <c r="D381" i="10"/>
  <c r="D439" i="10"/>
  <c r="D447" i="10"/>
  <c r="D530" i="10"/>
  <c r="D538" i="10"/>
  <c r="D558" i="10"/>
  <c r="D566" i="10"/>
  <c r="D585" i="10"/>
  <c r="D593" i="10"/>
  <c r="D620" i="10"/>
  <c r="D628" i="10"/>
  <c r="D647" i="10"/>
  <c r="D655" i="10"/>
  <c r="D678" i="10"/>
  <c r="D686" i="10"/>
  <c r="D773" i="10"/>
  <c r="D781" i="10"/>
  <c r="D803" i="10"/>
  <c r="D811" i="10"/>
  <c r="D832" i="10"/>
  <c r="D840" i="10"/>
  <c r="D46" i="12"/>
  <c r="D91" i="12" s="1"/>
  <c r="D136" i="12" s="1"/>
  <c r="D181" i="12" s="1"/>
  <c r="D226" i="12" s="1"/>
  <c r="D271" i="12" s="1"/>
  <c r="D316" i="12" s="1"/>
  <c r="D138" i="19" s="1"/>
  <c r="D56" i="12"/>
  <c r="D101" i="12" s="1"/>
  <c r="D146" i="12" s="1"/>
  <c r="D191" i="12" s="1"/>
  <c r="D236" i="12" s="1"/>
  <c r="D281" i="12" s="1"/>
  <c r="D326" i="12" s="1"/>
  <c r="D148" i="19" s="1"/>
  <c r="D47" i="12"/>
  <c r="D92" i="12" s="1"/>
  <c r="D137" i="12" s="1"/>
  <c r="D182" i="12" s="1"/>
  <c r="D227" i="12" s="1"/>
  <c r="D272" i="12" s="1"/>
  <c r="D317" i="12" s="1"/>
  <c r="D139" i="19" s="1"/>
  <c r="D51" i="12"/>
  <c r="D96" i="12" s="1"/>
  <c r="D141" i="12" s="1"/>
  <c r="D186" i="12" s="1"/>
  <c r="D231" i="12" s="1"/>
  <c r="D276" i="12" s="1"/>
  <c r="D321" i="12" s="1"/>
  <c r="D143" i="19" s="1"/>
  <c r="D52" i="12"/>
  <c r="D97" i="12" s="1"/>
  <c r="D142" i="12" s="1"/>
  <c r="D187" i="12" s="1"/>
  <c r="D232" i="12" s="1"/>
  <c r="D277" i="12" s="1"/>
  <c r="D322" i="12" s="1"/>
  <c r="D144" i="19" s="1"/>
  <c r="D48" i="12"/>
  <c r="D93" i="12" s="1"/>
  <c r="D138" i="12" s="1"/>
  <c r="D183" i="12" s="1"/>
  <c r="D228" i="12" s="1"/>
  <c r="D273" i="12" s="1"/>
  <c r="D318" i="12" s="1"/>
  <c r="D140" i="19" s="1"/>
  <c r="D54" i="12"/>
  <c r="D99" i="12" s="1"/>
  <c r="D144" i="12" s="1"/>
  <c r="D189" i="12" s="1"/>
  <c r="D234" i="12" s="1"/>
  <c r="D279" i="12" s="1"/>
  <c r="D324" i="12" s="1"/>
  <c r="D146" i="19" s="1"/>
  <c r="D373" i="12"/>
  <c r="D418" i="12" s="1"/>
  <c r="D463" i="12" s="1"/>
  <c r="D50" i="12"/>
  <c r="D95" i="12" s="1"/>
  <c r="D140" i="12" s="1"/>
  <c r="D185" i="12" s="1"/>
  <c r="D230" i="12" s="1"/>
  <c r="D275" i="12" s="1"/>
  <c r="D320" i="12" s="1"/>
  <c r="D142" i="19" s="1"/>
  <c r="D367" i="12"/>
  <c r="D412" i="12" s="1"/>
  <c r="D457" i="12" s="1"/>
  <c r="D371" i="12"/>
  <c r="D416" i="12" s="1"/>
  <c r="D461" i="12" s="1"/>
  <c r="J194" i="25"/>
  <c r="J193" i="25"/>
  <c r="J149" i="25"/>
  <c r="J150" i="25"/>
  <c r="AH97" i="20"/>
  <c r="AF97" i="20"/>
  <c r="AD97" i="20"/>
  <c r="AB97" i="20"/>
  <c r="AA97" i="20"/>
  <c r="Z97" i="20"/>
  <c r="Y97" i="20"/>
  <c r="X97" i="20"/>
  <c r="W97" i="20"/>
  <c r="V97" i="20"/>
  <c r="U97" i="20"/>
  <c r="T97" i="20"/>
  <c r="S97" i="20"/>
  <c r="R97" i="20"/>
  <c r="Q97" i="20"/>
  <c r="P97" i="20"/>
  <c r="O97" i="20"/>
  <c r="N97" i="20"/>
  <c r="M97" i="20"/>
  <c r="L97" i="20"/>
  <c r="K97" i="20"/>
  <c r="J97" i="20"/>
  <c r="I97" i="20"/>
  <c r="H97" i="20"/>
  <c r="G97" i="20"/>
  <c r="AH54" i="21"/>
  <c r="AF54" i="21"/>
  <c r="AD54" i="21"/>
  <c r="AB54" i="21"/>
  <c r="AA54" i="21"/>
  <c r="Z54" i="21"/>
  <c r="Y54" i="21"/>
  <c r="X54" i="21"/>
  <c r="W54" i="21"/>
  <c r="V54" i="21"/>
  <c r="U54" i="21"/>
  <c r="T54" i="21"/>
  <c r="S54" i="21"/>
  <c r="R54" i="21"/>
  <c r="Q54" i="21"/>
  <c r="P54" i="21"/>
  <c r="O54" i="21"/>
  <c r="N54" i="21"/>
  <c r="M54" i="21"/>
  <c r="L54" i="21"/>
  <c r="K54" i="21"/>
  <c r="J54" i="21"/>
  <c r="I54" i="21"/>
  <c r="H54" i="21"/>
  <c r="G54" i="21"/>
  <c r="D69" i="22"/>
  <c r="D498" i="19"/>
  <c r="D97" i="20"/>
  <c r="D54" i="21"/>
  <c r="D283" i="8" l="1"/>
  <c r="D232" i="8"/>
  <c r="D97" i="8"/>
  <c r="D53" i="8"/>
  <c r="D54" i="8"/>
  <c r="D300" i="10" s="1"/>
  <c r="I226" i="25" l="1"/>
  <c r="I225" i="25"/>
  <c r="I224" i="25"/>
  <c r="I223" i="25"/>
  <c r="I222" i="25"/>
  <c r="I221" i="25"/>
  <c r="I220" i="25"/>
  <c r="I219" i="25"/>
  <c r="I218" i="25"/>
  <c r="I217" i="25"/>
  <c r="I216" i="25"/>
  <c r="I215" i="25"/>
  <c r="F226" i="25"/>
  <c r="E226" i="25"/>
  <c r="F225" i="25"/>
  <c r="E225" i="25"/>
  <c r="F224" i="25"/>
  <c r="E224" i="25"/>
  <c r="F223" i="25"/>
  <c r="E223" i="25"/>
  <c r="F222" i="25"/>
  <c r="E222" i="25"/>
  <c r="F221" i="25"/>
  <c r="E221" i="25"/>
  <c r="F220" i="25"/>
  <c r="E220" i="25"/>
  <c r="F219" i="25"/>
  <c r="E219" i="25"/>
  <c r="F218" i="25"/>
  <c r="E218" i="25"/>
  <c r="F217" i="25"/>
  <c r="E217" i="25"/>
  <c r="F216" i="25"/>
  <c r="E216" i="25"/>
  <c r="F215" i="25"/>
  <c r="E215" i="25"/>
  <c r="F182" i="25"/>
  <c r="F181" i="25"/>
  <c r="F180" i="25"/>
  <c r="F179" i="25"/>
  <c r="F178" i="25"/>
  <c r="F177" i="25"/>
  <c r="F176" i="25"/>
  <c r="F175" i="25"/>
  <c r="F174" i="25"/>
  <c r="F173" i="25"/>
  <c r="F172" i="25"/>
  <c r="F171" i="25"/>
  <c r="F160" i="25"/>
  <c r="F159" i="25"/>
  <c r="F158" i="25"/>
  <c r="F157" i="25"/>
  <c r="F156" i="25"/>
  <c r="F155" i="25"/>
  <c r="F154" i="25"/>
  <c r="F153" i="25"/>
  <c r="F152" i="25"/>
  <c r="F151" i="25"/>
  <c r="F139" i="25"/>
  <c r="F138" i="25"/>
  <c r="F137" i="25"/>
  <c r="F136" i="25"/>
  <c r="F135" i="25"/>
  <c r="F134" i="25"/>
  <c r="F133" i="25"/>
  <c r="F132" i="25"/>
  <c r="F131" i="25"/>
  <c r="F130" i="25"/>
  <c r="F129" i="25"/>
  <c r="F128" i="25"/>
  <c r="E182" i="25"/>
  <c r="E181" i="25"/>
  <c r="E180" i="25"/>
  <c r="E179" i="25"/>
  <c r="E178" i="25"/>
  <c r="E177" i="25"/>
  <c r="E176" i="25"/>
  <c r="E175" i="25"/>
  <c r="E174" i="25"/>
  <c r="E173" i="25"/>
  <c r="E172" i="25"/>
  <c r="E171" i="25"/>
  <c r="E139" i="25"/>
  <c r="E138" i="25"/>
  <c r="E137" i="25"/>
  <c r="E136" i="25"/>
  <c r="E135" i="25"/>
  <c r="E134" i="25"/>
  <c r="E133" i="25"/>
  <c r="E132" i="25"/>
  <c r="E131" i="25"/>
  <c r="E130" i="25"/>
  <c r="E129" i="25"/>
  <c r="E128" i="25"/>
  <c r="F115" i="25"/>
  <c r="F114" i="25"/>
  <c r="F113" i="25"/>
  <c r="F112" i="25"/>
  <c r="F111" i="25"/>
  <c r="F110" i="25"/>
  <c r="F109" i="25"/>
  <c r="F108" i="25"/>
  <c r="F107" i="25"/>
  <c r="F106" i="25"/>
  <c r="F105" i="25"/>
  <c r="F104" i="25"/>
  <c r="F98" i="25"/>
  <c r="F97" i="25"/>
  <c r="F96" i="25"/>
  <c r="F95" i="25"/>
  <c r="F94" i="25"/>
  <c r="F93" i="25"/>
  <c r="F92" i="25"/>
  <c r="F91" i="25"/>
  <c r="F90" i="25"/>
  <c r="F89" i="25"/>
  <c r="F88" i="25"/>
  <c r="F87" i="25"/>
  <c r="F78" i="25"/>
  <c r="F77" i="25"/>
  <c r="F76" i="25"/>
  <c r="F75" i="25"/>
  <c r="F74" i="25"/>
  <c r="F73" i="25"/>
  <c r="F72" i="25"/>
  <c r="F71" i="25"/>
  <c r="F70" i="25"/>
  <c r="F69" i="25"/>
  <c r="F68" i="25"/>
  <c r="F67" i="25"/>
  <c r="F61" i="25"/>
  <c r="F60" i="25"/>
  <c r="F59" i="25"/>
  <c r="F58" i="25"/>
  <c r="F57" i="25"/>
  <c r="F56" i="25"/>
  <c r="F55" i="25"/>
  <c r="F54" i="25"/>
  <c r="F53" i="25"/>
  <c r="F52" i="25"/>
  <c r="F51" i="25"/>
  <c r="F50" i="25"/>
  <c r="F42" i="25"/>
  <c r="F41" i="25"/>
  <c r="F40" i="25"/>
  <c r="F39" i="25"/>
  <c r="F38" i="25"/>
  <c r="F37" i="25"/>
  <c r="F36" i="25"/>
  <c r="F35" i="25"/>
  <c r="F34" i="25"/>
  <c r="F33" i="25"/>
  <c r="F32" i="25"/>
  <c r="F31" i="25"/>
  <c r="F93" i="23" l="1"/>
  <c r="F94" i="23" s="1"/>
  <c r="F95" i="23" s="1"/>
  <c r="F96" i="23" s="1"/>
  <c r="F97" i="23" s="1"/>
  <c r="F98" i="23" s="1"/>
  <c r="F99" i="23" s="1"/>
  <c r="F100" i="23" s="1"/>
  <c r="F101" i="23" s="1"/>
  <c r="F102" i="23" s="1"/>
  <c r="F103" i="23" s="1"/>
  <c r="F104" i="23" s="1"/>
  <c r="F105" i="23" s="1"/>
  <c r="F106" i="23" s="1"/>
  <c r="F107" i="23" s="1"/>
  <c r="F108" i="23" s="1"/>
  <c r="F109" i="23" s="1"/>
  <c r="C91" i="23"/>
  <c r="C81" i="23"/>
  <c r="AJ109" i="23"/>
  <c r="AH109" i="23"/>
  <c r="AF109" i="23"/>
  <c r="AD109" i="23"/>
  <c r="AB109" i="23"/>
  <c r="AA109" i="23"/>
  <c r="Z109" i="23"/>
  <c r="Y109" i="23"/>
  <c r="X109" i="23"/>
  <c r="W109" i="23"/>
  <c r="V109" i="23"/>
  <c r="U109" i="23"/>
  <c r="T109" i="23"/>
  <c r="S109" i="23"/>
  <c r="R109" i="23"/>
  <c r="Q109" i="23"/>
  <c r="P109" i="23"/>
  <c r="O109" i="23"/>
  <c r="N109" i="23"/>
  <c r="M109" i="23"/>
  <c r="L109" i="23"/>
  <c r="K109" i="23"/>
  <c r="J109" i="23"/>
  <c r="I109" i="23"/>
  <c r="H109" i="23"/>
  <c r="AJ108" i="23"/>
  <c r="AH108" i="23"/>
  <c r="AF108" i="23"/>
  <c r="AD108" i="23"/>
  <c r="AB108" i="23"/>
  <c r="AA108" i="23"/>
  <c r="Z108" i="23"/>
  <c r="Y108" i="23"/>
  <c r="X108" i="23"/>
  <c r="W108" i="23"/>
  <c r="V108" i="23"/>
  <c r="U108" i="23"/>
  <c r="T108" i="23"/>
  <c r="S108" i="23"/>
  <c r="R108" i="23"/>
  <c r="Q108" i="23"/>
  <c r="P108" i="23"/>
  <c r="O108" i="23"/>
  <c r="N108" i="23"/>
  <c r="M108" i="23"/>
  <c r="L108" i="23"/>
  <c r="K108" i="23"/>
  <c r="J108" i="23"/>
  <c r="I108" i="23"/>
  <c r="H108" i="23"/>
  <c r="AJ107" i="23"/>
  <c r="AH107" i="23"/>
  <c r="AF107" i="23"/>
  <c r="AD107" i="23"/>
  <c r="AB107" i="23"/>
  <c r="AA107" i="23"/>
  <c r="Z107" i="23"/>
  <c r="Y107" i="23"/>
  <c r="X107" i="23"/>
  <c r="W107" i="23"/>
  <c r="V107" i="23"/>
  <c r="U107" i="23"/>
  <c r="T107" i="23"/>
  <c r="S107" i="23"/>
  <c r="R107" i="23"/>
  <c r="Q107" i="23"/>
  <c r="P107" i="23"/>
  <c r="O107" i="23"/>
  <c r="N107" i="23"/>
  <c r="M107" i="23"/>
  <c r="L107" i="23"/>
  <c r="K107" i="23"/>
  <c r="J107" i="23"/>
  <c r="I107" i="23"/>
  <c r="H107" i="23"/>
  <c r="AJ106" i="23"/>
  <c r="AH106" i="23"/>
  <c r="AF106" i="23"/>
  <c r="AD106" i="23"/>
  <c r="AB106" i="23"/>
  <c r="AA106" i="23"/>
  <c r="Z106" i="23"/>
  <c r="Y106" i="23"/>
  <c r="X106" i="23"/>
  <c r="W106" i="23"/>
  <c r="V106" i="23"/>
  <c r="U106" i="23"/>
  <c r="T106" i="23"/>
  <c r="S106" i="23"/>
  <c r="R106" i="23"/>
  <c r="Q106" i="23"/>
  <c r="P106" i="23"/>
  <c r="O106" i="23"/>
  <c r="N106" i="23"/>
  <c r="M106" i="23"/>
  <c r="L106" i="23"/>
  <c r="K106" i="23"/>
  <c r="J106" i="23"/>
  <c r="I106" i="23"/>
  <c r="H106" i="23"/>
  <c r="AJ105" i="23"/>
  <c r="AH105" i="23"/>
  <c r="AF105" i="23"/>
  <c r="AD105" i="23"/>
  <c r="AB105" i="23"/>
  <c r="AA105" i="23"/>
  <c r="Z105" i="23"/>
  <c r="Y105" i="23"/>
  <c r="X105" i="23"/>
  <c r="W105" i="23"/>
  <c r="V105" i="23"/>
  <c r="U105" i="23"/>
  <c r="T105" i="23"/>
  <c r="S105" i="23"/>
  <c r="R105" i="23"/>
  <c r="Q105" i="23"/>
  <c r="P105" i="23"/>
  <c r="O105" i="23"/>
  <c r="N105" i="23"/>
  <c r="M105" i="23"/>
  <c r="L105" i="23"/>
  <c r="K105" i="23"/>
  <c r="J105" i="23"/>
  <c r="I105" i="23"/>
  <c r="H105" i="23"/>
  <c r="AJ104" i="23"/>
  <c r="AH104" i="23"/>
  <c r="AF104" i="23"/>
  <c r="AD104" i="23"/>
  <c r="AB104" i="23"/>
  <c r="AA104" i="23"/>
  <c r="Z104" i="23"/>
  <c r="Y104" i="23"/>
  <c r="X104" i="23"/>
  <c r="W104" i="23"/>
  <c r="V104" i="23"/>
  <c r="U104" i="23"/>
  <c r="T104" i="23"/>
  <c r="S104" i="23"/>
  <c r="R104" i="23"/>
  <c r="Q104" i="23"/>
  <c r="P104" i="23"/>
  <c r="O104" i="23"/>
  <c r="N104" i="23"/>
  <c r="M104" i="23"/>
  <c r="L104" i="23"/>
  <c r="K104" i="23"/>
  <c r="J104" i="23"/>
  <c r="I104" i="23"/>
  <c r="H104" i="23"/>
  <c r="AJ103" i="23"/>
  <c r="AH103" i="23"/>
  <c r="AF103" i="23"/>
  <c r="AD103" i="23"/>
  <c r="AB103" i="23"/>
  <c r="AA103" i="23"/>
  <c r="Z103" i="23"/>
  <c r="Y103" i="23"/>
  <c r="X103" i="23"/>
  <c r="W103" i="23"/>
  <c r="V103" i="23"/>
  <c r="U103" i="23"/>
  <c r="T103" i="23"/>
  <c r="S103" i="23"/>
  <c r="R103" i="23"/>
  <c r="Q103" i="23"/>
  <c r="P103" i="23"/>
  <c r="O103" i="23"/>
  <c r="N103" i="23"/>
  <c r="M103" i="23"/>
  <c r="L103" i="23"/>
  <c r="K103" i="23"/>
  <c r="J103" i="23"/>
  <c r="I103" i="23"/>
  <c r="H103" i="23"/>
  <c r="AJ102" i="23"/>
  <c r="AH102" i="23"/>
  <c r="AF102" i="23"/>
  <c r="AD102" i="23"/>
  <c r="AB102" i="23"/>
  <c r="AA102" i="23"/>
  <c r="Z102" i="23"/>
  <c r="Y102" i="23"/>
  <c r="X102" i="23"/>
  <c r="W102" i="23"/>
  <c r="V102" i="23"/>
  <c r="U102" i="23"/>
  <c r="T102" i="23"/>
  <c r="S102" i="23"/>
  <c r="R102" i="23"/>
  <c r="Q102" i="23"/>
  <c r="P102" i="23"/>
  <c r="O102" i="23"/>
  <c r="N102" i="23"/>
  <c r="M102" i="23"/>
  <c r="L102" i="23"/>
  <c r="K102" i="23"/>
  <c r="J102" i="23"/>
  <c r="I102" i="23"/>
  <c r="H102" i="23"/>
  <c r="AJ101" i="23"/>
  <c r="AH101" i="23"/>
  <c r="AF101" i="23"/>
  <c r="AD101" i="23"/>
  <c r="AB101" i="23"/>
  <c r="AA101" i="23"/>
  <c r="Z101" i="23"/>
  <c r="Y101" i="23"/>
  <c r="X101" i="23"/>
  <c r="W101" i="23"/>
  <c r="V101" i="23"/>
  <c r="U101" i="23"/>
  <c r="T101" i="23"/>
  <c r="S101" i="23"/>
  <c r="R101" i="23"/>
  <c r="Q101" i="23"/>
  <c r="P101" i="23"/>
  <c r="O101" i="23"/>
  <c r="N101" i="23"/>
  <c r="M101" i="23"/>
  <c r="L101" i="23"/>
  <c r="K101" i="23"/>
  <c r="J101" i="23"/>
  <c r="I101" i="23"/>
  <c r="H101" i="23"/>
  <c r="AJ100" i="23"/>
  <c r="AH100" i="23"/>
  <c r="AF100" i="23"/>
  <c r="AD100" i="23"/>
  <c r="AB100" i="23"/>
  <c r="AA100" i="23"/>
  <c r="Z100" i="23"/>
  <c r="Y100" i="23"/>
  <c r="X100" i="23"/>
  <c r="W100" i="23"/>
  <c r="V100" i="23"/>
  <c r="U100" i="23"/>
  <c r="T100" i="23"/>
  <c r="S100" i="23"/>
  <c r="R100" i="23"/>
  <c r="Q100" i="23"/>
  <c r="P100" i="23"/>
  <c r="O100" i="23"/>
  <c r="N100" i="23"/>
  <c r="M100" i="23"/>
  <c r="L100" i="23"/>
  <c r="K100" i="23"/>
  <c r="J100" i="23"/>
  <c r="I100" i="23"/>
  <c r="H100" i="23"/>
  <c r="AJ99" i="23"/>
  <c r="AH99" i="23"/>
  <c r="AF99" i="23"/>
  <c r="AD99" i="23"/>
  <c r="AB99" i="23"/>
  <c r="AA99" i="23"/>
  <c r="Z99" i="23"/>
  <c r="Y99" i="23"/>
  <c r="X99" i="23"/>
  <c r="W99" i="23"/>
  <c r="V99" i="23"/>
  <c r="U99" i="23"/>
  <c r="T99" i="23"/>
  <c r="S99" i="23"/>
  <c r="R99" i="23"/>
  <c r="Q99" i="23"/>
  <c r="P99" i="23"/>
  <c r="O99" i="23"/>
  <c r="N99" i="23"/>
  <c r="M99" i="23"/>
  <c r="L99" i="23"/>
  <c r="K99" i="23"/>
  <c r="J99" i="23"/>
  <c r="I99" i="23"/>
  <c r="H99" i="23"/>
  <c r="AJ98" i="23"/>
  <c r="AH98" i="23"/>
  <c r="AF98" i="23"/>
  <c r="AD98" i="23"/>
  <c r="AB98" i="23"/>
  <c r="AA98" i="23"/>
  <c r="Z98" i="23"/>
  <c r="Y98" i="23"/>
  <c r="X98" i="23"/>
  <c r="W98" i="23"/>
  <c r="V98" i="23"/>
  <c r="U98" i="23"/>
  <c r="T98" i="23"/>
  <c r="S98" i="23"/>
  <c r="R98" i="23"/>
  <c r="Q98" i="23"/>
  <c r="P98" i="23"/>
  <c r="O98" i="23"/>
  <c r="N98" i="23"/>
  <c r="M98" i="23"/>
  <c r="L98" i="23"/>
  <c r="K98" i="23"/>
  <c r="J98" i="23"/>
  <c r="I98" i="23"/>
  <c r="H98" i="23"/>
  <c r="AJ97" i="23"/>
  <c r="AH97" i="23"/>
  <c r="AF97" i="23"/>
  <c r="AD97" i="23"/>
  <c r="AB97" i="23"/>
  <c r="AA97" i="23"/>
  <c r="Z97" i="23"/>
  <c r="Y97" i="23"/>
  <c r="X97" i="23"/>
  <c r="W97" i="23"/>
  <c r="V97" i="23"/>
  <c r="U97" i="23"/>
  <c r="T97" i="23"/>
  <c r="S97" i="23"/>
  <c r="R97" i="23"/>
  <c r="Q97" i="23"/>
  <c r="P97" i="23"/>
  <c r="O97" i="23"/>
  <c r="N97" i="23"/>
  <c r="M97" i="23"/>
  <c r="L97" i="23"/>
  <c r="K97" i="23"/>
  <c r="J97" i="23"/>
  <c r="I97" i="23"/>
  <c r="H97" i="23"/>
  <c r="AJ96" i="23"/>
  <c r="AH96" i="23"/>
  <c r="AF96" i="23"/>
  <c r="AD96" i="23"/>
  <c r="AB96" i="23"/>
  <c r="AA96" i="23"/>
  <c r="Z96" i="23"/>
  <c r="Y96" i="23"/>
  <c r="X96" i="23"/>
  <c r="W96" i="23"/>
  <c r="V96" i="23"/>
  <c r="U96" i="23"/>
  <c r="T96" i="23"/>
  <c r="S96" i="23"/>
  <c r="R96" i="23"/>
  <c r="Q96" i="23"/>
  <c r="P96" i="23"/>
  <c r="O96" i="23"/>
  <c r="N96" i="23"/>
  <c r="M96" i="23"/>
  <c r="L96" i="23"/>
  <c r="K96" i="23"/>
  <c r="J96" i="23"/>
  <c r="I96" i="23"/>
  <c r="H96" i="23"/>
  <c r="AJ95" i="23"/>
  <c r="AH95" i="23"/>
  <c r="AF95" i="23"/>
  <c r="AD95" i="23"/>
  <c r="AB95" i="23"/>
  <c r="AA95" i="23"/>
  <c r="Z95" i="23"/>
  <c r="Y95" i="23"/>
  <c r="X95" i="23"/>
  <c r="W95" i="23"/>
  <c r="V95" i="23"/>
  <c r="U95" i="23"/>
  <c r="T95" i="23"/>
  <c r="S95" i="23"/>
  <c r="R95" i="23"/>
  <c r="Q95" i="23"/>
  <c r="P95" i="23"/>
  <c r="O95" i="23"/>
  <c r="N95" i="23"/>
  <c r="M95" i="23"/>
  <c r="L95" i="23"/>
  <c r="K95" i="23"/>
  <c r="J95" i="23"/>
  <c r="I95" i="23"/>
  <c r="H95" i="23"/>
  <c r="AJ94" i="23"/>
  <c r="AH94" i="23"/>
  <c r="AF94" i="23"/>
  <c r="AD94" i="23"/>
  <c r="AB94" i="23"/>
  <c r="AA94" i="23"/>
  <c r="Z94" i="23"/>
  <c r="Y94" i="23"/>
  <c r="X94" i="23"/>
  <c r="W94" i="23"/>
  <c r="V94" i="23"/>
  <c r="U94" i="23"/>
  <c r="T94" i="23"/>
  <c r="S94" i="23"/>
  <c r="R94" i="23"/>
  <c r="Q94" i="23"/>
  <c r="P94" i="23"/>
  <c r="O94" i="23"/>
  <c r="N94" i="23"/>
  <c r="M94" i="23"/>
  <c r="L94" i="23"/>
  <c r="K94" i="23"/>
  <c r="J94" i="23"/>
  <c r="I94" i="23"/>
  <c r="H94" i="23"/>
  <c r="AJ93" i="23"/>
  <c r="AH93" i="23"/>
  <c r="AF93" i="23"/>
  <c r="AD93" i="23"/>
  <c r="AB93" i="23"/>
  <c r="AA93" i="23"/>
  <c r="Z93" i="23"/>
  <c r="Y93" i="23"/>
  <c r="X93" i="23"/>
  <c r="W93" i="23"/>
  <c r="V93" i="23"/>
  <c r="U93" i="23"/>
  <c r="T93" i="23"/>
  <c r="S93" i="23"/>
  <c r="R93" i="23"/>
  <c r="Q93" i="23"/>
  <c r="P93" i="23"/>
  <c r="O93" i="23"/>
  <c r="N93" i="23"/>
  <c r="M93" i="23"/>
  <c r="L93" i="23"/>
  <c r="K93" i="23"/>
  <c r="J93" i="23"/>
  <c r="I93" i="23"/>
  <c r="H93" i="23"/>
  <c r="AJ92" i="23"/>
  <c r="AH92" i="23"/>
  <c r="AF92" i="23"/>
  <c r="AD92" i="23"/>
  <c r="AB92" i="23"/>
  <c r="AA92" i="23"/>
  <c r="Z92" i="23"/>
  <c r="Y92" i="23"/>
  <c r="X92" i="23"/>
  <c r="W92" i="23"/>
  <c r="V92" i="23"/>
  <c r="U92" i="23"/>
  <c r="T92" i="23"/>
  <c r="S92" i="23"/>
  <c r="R92" i="23"/>
  <c r="Q92" i="23"/>
  <c r="P92" i="23"/>
  <c r="O92" i="23"/>
  <c r="N92" i="23"/>
  <c r="M92" i="23"/>
  <c r="L92" i="23"/>
  <c r="K92" i="23"/>
  <c r="J92" i="23"/>
  <c r="I92" i="23"/>
  <c r="H92" i="23"/>
  <c r="G109" i="23"/>
  <c r="G108" i="23"/>
  <c r="G107" i="23"/>
  <c r="G106" i="23"/>
  <c r="G105" i="23"/>
  <c r="G104" i="23"/>
  <c r="G103" i="23"/>
  <c r="G102" i="23"/>
  <c r="G101" i="23"/>
  <c r="G100" i="23"/>
  <c r="G99" i="23"/>
  <c r="G98" i="23"/>
  <c r="G97" i="23"/>
  <c r="G96" i="23"/>
  <c r="G95" i="23"/>
  <c r="G94" i="23"/>
  <c r="G93" i="23"/>
  <c r="G92" i="23"/>
  <c r="F83" i="23"/>
  <c r="F84" i="23" s="1"/>
  <c r="F85" i="23" s="1"/>
  <c r="F86" i="23" s="1"/>
  <c r="F87" i="23" s="1"/>
  <c r="AJ87" i="23"/>
  <c r="AH87" i="23"/>
  <c r="AF87" i="23"/>
  <c r="AD87" i="23"/>
  <c r="AB87" i="23"/>
  <c r="AA87" i="23"/>
  <c r="Z87" i="23"/>
  <c r="Y87" i="23"/>
  <c r="X87" i="23"/>
  <c r="W87" i="23"/>
  <c r="V87" i="23"/>
  <c r="U87" i="23"/>
  <c r="T87" i="23"/>
  <c r="S87" i="23"/>
  <c r="R87" i="23"/>
  <c r="Q87" i="23"/>
  <c r="P87" i="23"/>
  <c r="O87" i="23"/>
  <c r="N87" i="23"/>
  <c r="M87" i="23"/>
  <c r="L87" i="23"/>
  <c r="K87" i="23"/>
  <c r="J87" i="23"/>
  <c r="I87" i="23"/>
  <c r="H87" i="23"/>
  <c r="AJ86" i="23"/>
  <c r="AH86" i="23"/>
  <c r="AF86" i="23"/>
  <c r="AD86" i="23"/>
  <c r="AB86" i="23"/>
  <c r="AA86" i="23"/>
  <c r="Z86" i="23"/>
  <c r="Y86" i="23"/>
  <c r="X86" i="23"/>
  <c r="W86" i="23"/>
  <c r="V86" i="23"/>
  <c r="U86" i="23"/>
  <c r="T86" i="23"/>
  <c r="S86" i="23"/>
  <c r="R86" i="23"/>
  <c r="Q86" i="23"/>
  <c r="P86" i="23"/>
  <c r="O86" i="23"/>
  <c r="N86" i="23"/>
  <c r="M86" i="23"/>
  <c r="L86" i="23"/>
  <c r="K86" i="23"/>
  <c r="J86" i="23"/>
  <c r="I86" i="23"/>
  <c r="H86" i="23"/>
  <c r="AJ85" i="23"/>
  <c r="AH85" i="23"/>
  <c r="AF85" i="23"/>
  <c r="AD85" i="23"/>
  <c r="AB85" i="23"/>
  <c r="AA85" i="23"/>
  <c r="Z85" i="23"/>
  <c r="Y85" i="23"/>
  <c r="X85" i="23"/>
  <c r="W85" i="23"/>
  <c r="V85" i="23"/>
  <c r="U85" i="23"/>
  <c r="T85" i="23"/>
  <c r="S85" i="23"/>
  <c r="R85" i="23"/>
  <c r="Q85" i="23"/>
  <c r="P85" i="23"/>
  <c r="O85" i="23"/>
  <c r="N85" i="23"/>
  <c r="M85" i="23"/>
  <c r="L85" i="23"/>
  <c r="K85" i="23"/>
  <c r="J85" i="23"/>
  <c r="I85" i="23"/>
  <c r="H85" i="23"/>
  <c r="AJ84" i="23"/>
  <c r="AH84" i="23"/>
  <c r="AF84" i="23"/>
  <c r="AD84" i="23"/>
  <c r="AB84" i="23"/>
  <c r="AA84" i="23"/>
  <c r="Z84" i="23"/>
  <c r="Y84" i="23"/>
  <c r="X84" i="23"/>
  <c r="W84" i="23"/>
  <c r="V84" i="23"/>
  <c r="U84" i="23"/>
  <c r="T84" i="23"/>
  <c r="S84" i="23"/>
  <c r="R84" i="23"/>
  <c r="Q84" i="23"/>
  <c r="P84" i="23"/>
  <c r="O84" i="23"/>
  <c r="N84" i="23"/>
  <c r="M84" i="23"/>
  <c r="L84" i="23"/>
  <c r="K84" i="23"/>
  <c r="J84" i="23"/>
  <c r="I84" i="23"/>
  <c r="H84" i="23"/>
  <c r="AJ83" i="23"/>
  <c r="AH83" i="23"/>
  <c r="AF83" i="23"/>
  <c r="AD83" i="23"/>
  <c r="AB83" i="23"/>
  <c r="AA83" i="23"/>
  <c r="Z83" i="23"/>
  <c r="Y83" i="23"/>
  <c r="X83" i="23"/>
  <c r="W83" i="23"/>
  <c r="V83" i="23"/>
  <c r="U83" i="23"/>
  <c r="T83" i="23"/>
  <c r="S83" i="23"/>
  <c r="R83" i="23"/>
  <c r="Q83" i="23"/>
  <c r="P83" i="23"/>
  <c r="O83" i="23"/>
  <c r="N83" i="23"/>
  <c r="M83" i="23"/>
  <c r="L83" i="23"/>
  <c r="K83" i="23"/>
  <c r="J83" i="23"/>
  <c r="I83" i="23"/>
  <c r="H83" i="23"/>
  <c r="AJ82" i="23"/>
  <c r="AH82" i="23"/>
  <c r="AF82" i="23"/>
  <c r="AD82" i="23"/>
  <c r="AB82" i="23"/>
  <c r="AA82" i="23"/>
  <c r="Z82" i="23"/>
  <c r="Y82" i="23"/>
  <c r="X82" i="23"/>
  <c r="W82" i="23"/>
  <c r="V82" i="23"/>
  <c r="U82" i="23"/>
  <c r="T82" i="23"/>
  <c r="S82" i="23"/>
  <c r="R82" i="23"/>
  <c r="Q82" i="23"/>
  <c r="P82" i="23"/>
  <c r="O82" i="23"/>
  <c r="N82" i="23"/>
  <c r="M82" i="23"/>
  <c r="L82" i="23"/>
  <c r="K82" i="23"/>
  <c r="J82" i="23"/>
  <c r="I82" i="23"/>
  <c r="H82" i="23"/>
  <c r="G87" i="23"/>
  <c r="G86" i="23"/>
  <c r="G85" i="23"/>
  <c r="G84" i="23"/>
  <c r="G83" i="23"/>
  <c r="G82" i="23"/>
  <c r="D111" i="23"/>
  <c r="D89" i="23"/>
  <c r="B79" i="23"/>
  <c r="AH11" i="23"/>
  <c r="AF11" i="23"/>
  <c r="AD11" i="23"/>
  <c r="AB11" i="23"/>
  <c r="AA11" i="23"/>
  <c r="Z11" i="23"/>
  <c r="Y11" i="23"/>
  <c r="X11" i="23"/>
  <c r="W11" i="23"/>
  <c r="V11" i="23"/>
  <c r="U11" i="23"/>
  <c r="T11" i="23"/>
  <c r="S11" i="23"/>
  <c r="R11" i="23"/>
  <c r="Q11" i="23"/>
  <c r="P11" i="23"/>
  <c r="O11" i="23"/>
  <c r="N11" i="23"/>
  <c r="M11" i="23"/>
  <c r="L11" i="23"/>
  <c r="K11" i="23"/>
  <c r="J11" i="23"/>
  <c r="I11" i="23"/>
  <c r="H11" i="23"/>
  <c r="G11" i="23"/>
  <c r="AH10" i="23"/>
  <c r="AF10" i="23"/>
  <c r="AD10" i="23"/>
  <c r="AB10" i="23"/>
  <c r="AA10" i="23"/>
  <c r="Z10" i="23"/>
  <c r="Y10" i="23"/>
  <c r="X10" i="23"/>
  <c r="W10" i="23"/>
  <c r="V10" i="23"/>
  <c r="U10" i="23"/>
  <c r="T10" i="23"/>
  <c r="S10" i="23"/>
  <c r="R10" i="23"/>
  <c r="Q10" i="23"/>
  <c r="P10" i="23"/>
  <c r="O10" i="23"/>
  <c r="N10" i="23"/>
  <c r="M10" i="23"/>
  <c r="L10" i="23"/>
  <c r="K10" i="23"/>
  <c r="J10" i="23"/>
  <c r="I10" i="23"/>
  <c r="H10" i="23"/>
  <c r="G10" i="23"/>
  <c r="D10" i="23"/>
  <c r="AH9" i="23"/>
  <c r="AF9" i="23"/>
  <c r="AD9" i="23"/>
  <c r="AB9" i="23"/>
  <c r="AA9" i="23"/>
  <c r="Z9" i="23"/>
  <c r="Y9" i="23"/>
  <c r="X9" i="23"/>
  <c r="W9" i="23"/>
  <c r="V9" i="23"/>
  <c r="U9" i="23"/>
  <c r="T9" i="23"/>
  <c r="S9" i="23"/>
  <c r="R9" i="23"/>
  <c r="Q9" i="23"/>
  <c r="P9" i="23"/>
  <c r="O9" i="23"/>
  <c r="N9" i="23"/>
  <c r="M9" i="23"/>
  <c r="L9" i="23"/>
  <c r="K9" i="23"/>
  <c r="J9" i="23"/>
  <c r="I9" i="23"/>
  <c r="H9" i="23"/>
  <c r="G9" i="23"/>
  <c r="D9" i="23"/>
  <c r="AH11" i="27"/>
  <c r="AF11" i="27"/>
  <c r="AD11" i="27"/>
  <c r="AB11" i="27"/>
  <c r="AA11" i="27"/>
  <c r="Z11" i="27"/>
  <c r="Y11" i="27"/>
  <c r="X11" i="27"/>
  <c r="W11" i="27"/>
  <c r="V11" i="27"/>
  <c r="U11" i="27"/>
  <c r="T11" i="27"/>
  <c r="S11" i="27"/>
  <c r="R11" i="27"/>
  <c r="Q11" i="27"/>
  <c r="P11" i="27"/>
  <c r="O11" i="27"/>
  <c r="N11" i="27"/>
  <c r="M11" i="27"/>
  <c r="L11" i="27"/>
  <c r="K11" i="27"/>
  <c r="J11" i="27"/>
  <c r="I11" i="27"/>
  <c r="H11" i="27"/>
  <c r="G11" i="27"/>
  <c r="AH10" i="27"/>
  <c r="AF10" i="27"/>
  <c r="AD10" i="27"/>
  <c r="AB10" i="27"/>
  <c r="AA10" i="27"/>
  <c r="Z10" i="27"/>
  <c r="Y10" i="27"/>
  <c r="X10" i="27"/>
  <c r="W10" i="27"/>
  <c r="V10" i="27"/>
  <c r="U10" i="27"/>
  <c r="T10" i="27"/>
  <c r="S10" i="27"/>
  <c r="R10" i="27"/>
  <c r="Q10" i="27"/>
  <c r="P10" i="27"/>
  <c r="O10" i="27"/>
  <c r="N10" i="27"/>
  <c r="M10" i="27"/>
  <c r="L10" i="27"/>
  <c r="K10" i="27"/>
  <c r="J10" i="27"/>
  <c r="I10" i="27"/>
  <c r="H10" i="27"/>
  <c r="G10" i="27"/>
  <c r="C10" i="27"/>
  <c r="AH9" i="27"/>
  <c r="AF9" i="27"/>
  <c r="AD9" i="27"/>
  <c r="AB9" i="27"/>
  <c r="AA9" i="27"/>
  <c r="Z9" i="27"/>
  <c r="Y9" i="27"/>
  <c r="X9" i="27"/>
  <c r="W9" i="27"/>
  <c r="V9" i="27"/>
  <c r="U9" i="27"/>
  <c r="T9" i="27"/>
  <c r="S9" i="27"/>
  <c r="R9" i="27"/>
  <c r="Q9" i="27"/>
  <c r="P9" i="27"/>
  <c r="O9" i="27"/>
  <c r="N9" i="27"/>
  <c r="M9" i="27"/>
  <c r="L9" i="27"/>
  <c r="K9" i="27"/>
  <c r="J9" i="27"/>
  <c r="I9" i="27"/>
  <c r="H9" i="27"/>
  <c r="G9" i="27"/>
  <c r="C9" i="27"/>
  <c r="H20" i="27"/>
  <c r="G20" i="27"/>
  <c r="D20" i="27"/>
  <c r="C62" i="26"/>
  <c r="C63" i="26"/>
  <c r="J89" i="23" l="1"/>
  <c r="N89" i="23"/>
  <c r="R89" i="23"/>
  <c r="V89" i="23"/>
  <c r="Z89" i="23"/>
  <c r="AF89" i="23"/>
  <c r="O89" i="23"/>
  <c r="W89" i="23"/>
  <c r="AH89" i="23"/>
  <c r="H89" i="23"/>
  <c r="L89" i="23"/>
  <c r="P89" i="23"/>
  <c r="T89" i="23"/>
  <c r="X89" i="23"/>
  <c r="AB89" i="23"/>
  <c r="AJ89" i="23"/>
  <c r="K89" i="23"/>
  <c r="S89" i="23"/>
  <c r="AA89" i="23"/>
  <c r="I89" i="23"/>
  <c r="M89" i="23"/>
  <c r="Q89" i="23"/>
  <c r="U89" i="23"/>
  <c r="Y89" i="23"/>
  <c r="AD89" i="23"/>
  <c r="G111" i="23"/>
  <c r="H111" i="23"/>
  <c r="L111" i="23"/>
  <c r="P111" i="23"/>
  <c r="T111" i="23"/>
  <c r="X111" i="23"/>
  <c r="AB111" i="23"/>
  <c r="AJ111" i="23"/>
  <c r="K111" i="23"/>
  <c r="O111" i="23"/>
  <c r="S111" i="23"/>
  <c r="W111" i="23"/>
  <c r="AA111" i="23"/>
  <c r="AH111" i="23"/>
  <c r="J111" i="23"/>
  <c r="N111" i="23"/>
  <c r="R111" i="23"/>
  <c r="V111" i="23"/>
  <c r="Z111" i="23"/>
  <c r="AF111" i="23"/>
  <c r="I111" i="23"/>
  <c r="M111" i="23"/>
  <c r="Q111" i="23"/>
  <c r="U111" i="23"/>
  <c r="Y111" i="23"/>
  <c r="AD111" i="23"/>
  <c r="G89" i="23"/>
  <c r="D232" i="16" l="1"/>
  <c r="D231" i="16"/>
  <c r="D230" i="16"/>
  <c r="D684" i="8"/>
  <c r="D683" i="8"/>
  <c r="D682" i="8"/>
  <c r="D221" i="16"/>
  <c r="D220" i="16"/>
  <c r="D219" i="16"/>
  <c r="AH80" i="22" l="1"/>
  <c r="AF80" i="22"/>
  <c r="AD80" i="22"/>
  <c r="AB80" i="22"/>
  <c r="AA80" i="22"/>
  <c r="Z80" i="22"/>
  <c r="Y80" i="22"/>
  <c r="X80" i="22"/>
  <c r="W80" i="22"/>
  <c r="V80" i="22"/>
  <c r="U80" i="22"/>
  <c r="T80" i="22"/>
  <c r="S80" i="22"/>
  <c r="R80" i="22"/>
  <c r="Q80" i="22"/>
  <c r="P80" i="22"/>
  <c r="O80" i="22"/>
  <c r="N80" i="22"/>
  <c r="M80" i="22"/>
  <c r="L80" i="22"/>
  <c r="K80" i="22"/>
  <c r="J80" i="22"/>
  <c r="I80" i="22"/>
  <c r="H80" i="22"/>
  <c r="G80" i="22"/>
  <c r="D902" i="8"/>
  <c r="D59" i="22" s="1"/>
  <c r="D901" i="8"/>
  <c r="D885" i="8"/>
  <c r="D837" i="8"/>
  <c r="D709" i="8"/>
  <c r="D710" i="8"/>
  <c r="D711" i="8"/>
  <c r="D712" i="8"/>
  <c r="D713" i="8"/>
  <c r="D714" i="8"/>
  <c r="D715" i="8"/>
  <c r="D716" i="8"/>
  <c r="D717" i="8"/>
  <c r="D718" i="8"/>
  <c r="D723" i="8"/>
  <c r="D181" i="8"/>
  <c r="D363" i="12" s="1"/>
  <c r="D408" i="12" s="1"/>
  <c r="D453" i="12" s="1"/>
  <c r="D180" i="8"/>
  <c r="D362" i="12" s="1"/>
  <c r="D407" i="12" s="1"/>
  <c r="D452" i="12" s="1"/>
  <c r="D179" i="8"/>
  <c r="D361" i="12" s="1"/>
  <c r="D406" i="12" s="1"/>
  <c r="D451" i="12" s="1"/>
  <c r="D178" i="8"/>
  <c r="D360" i="12" s="1"/>
  <c r="D405" i="12" s="1"/>
  <c r="D450" i="12" s="1"/>
  <c r="D177" i="8"/>
  <c r="D359" i="12" s="1"/>
  <c r="D404" i="12" s="1"/>
  <c r="D449" i="12" s="1"/>
  <c r="D176" i="8"/>
  <c r="D358" i="12" s="1"/>
  <c r="D403" i="12" s="1"/>
  <c r="D448" i="12" s="1"/>
  <c r="D175" i="8"/>
  <c r="D357" i="12" s="1"/>
  <c r="D402" i="12" s="1"/>
  <c r="D447" i="12" s="1"/>
  <c r="D174" i="8"/>
  <c r="D173" i="8"/>
  <c r="D172" i="8"/>
  <c r="C139" i="19" l="1"/>
  <c r="C144" i="19"/>
  <c r="C143" i="19"/>
  <c r="C148" i="19"/>
  <c r="C145" i="19"/>
  <c r="C147" i="19"/>
  <c r="C146" i="19"/>
  <c r="C141" i="19"/>
  <c r="C140" i="19"/>
  <c r="C142" i="19"/>
  <c r="C138" i="19"/>
  <c r="G733" i="14"/>
  <c r="I182" i="25" l="1"/>
  <c r="I181" i="25"/>
  <c r="I180" i="25"/>
  <c r="I179" i="25"/>
  <c r="I178" i="25"/>
  <c r="I177" i="25"/>
  <c r="I176" i="25"/>
  <c r="I175" i="25"/>
  <c r="I174" i="25"/>
  <c r="I173" i="25"/>
  <c r="I172" i="25"/>
  <c r="I171" i="25"/>
  <c r="H182" i="25"/>
  <c r="H181" i="25"/>
  <c r="H180" i="25"/>
  <c r="H179" i="25"/>
  <c r="H178" i="25"/>
  <c r="H177" i="25"/>
  <c r="H176" i="25"/>
  <c r="H175" i="25"/>
  <c r="H174" i="25"/>
  <c r="H173" i="25"/>
  <c r="H172" i="25"/>
  <c r="H171" i="25"/>
  <c r="I195" i="25"/>
  <c r="I196" i="25"/>
  <c r="I197" i="25"/>
  <c r="I198" i="25"/>
  <c r="I199" i="25"/>
  <c r="I200" i="25"/>
  <c r="I201" i="25"/>
  <c r="I202" i="25"/>
  <c r="I203" i="25"/>
  <c r="I204" i="25"/>
  <c r="I205" i="25"/>
  <c r="I139" i="25"/>
  <c r="I138" i="25"/>
  <c r="I137" i="25"/>
  <c r="I136" i="25"/>
  <c r="I135" i="25"/>
  <c r="I134" i="25"/>
  <c r="I133" i="25"/>
  <c r="I132" i="25"/>
  <c r="I131" i="25"/>
  <c r="I130" i="25"/>
  <c r="I129" i="25"/>
  <c r="I128" i="25"/>
  <c r="H139" i="25"/>
  <c r="H138" i="25"/>
  <c r="H137" i="25"/>
  <c r="H136" i="25"/>
  <c r="H135" i="25"/>
  <c r="H134" i="25"/>
  <c r="H133" i="25"/>
  <c r="H132" i="25"/>
  <c r="H131" i="25"/>
  <c r="H130" i="25"/>
  <c r="H129" i="25"/>
  <c r="H128" i="25"/>
  <c r="J204" i="25" l="1"/>
  <c r="K204" i="25"/>
  <c r="J200" i="25"/>
  <c r="K200" i="25"/>
  <c r="J196" i="25"/>
  <c r="K196" i="25"/>
  <c r="J203" i="25"/>
  <c r="K203" i="25"/>
  <c r="J199" i="25"/>
  <c r="K199" i="25"/>
  <c r="J195" i="25"/>
  <c r="K195" i="25"/>
  <c r="J202" i="25"/>
  <c r="K202" i="25"/>
  <c r="J198" i="25"/>
  <c r="K198" i="25"/>
  <c r="J205" i="25"/>
  <c r="K205" i="25"/>
  <c r="J201" i="25"/>
  <c r="K201" i="25"/>
  <c r="J197" i="25"/>
  <c r="K197" i="25"/>
  <c r="I161" i="25"/>
  <c r="K161" i="25" s="1"/>
  <c r="I160" i="25"/>
  <c r="K160" i="25" s="1"/>
  <c r="I159" i="25"/>
  <c r="K159" i="25" s="1"/>
  <c r="I158" i="25"/>
  <c r="K158" i="25" s="1"/>
  <c r="I157" i="25"/>
  <c r="K157" i="25" s="1"/>
  <c r="I156" i="25"/>
  <c r="K156" i="25" s="1"/>
  <c r="I155" i="25"/>
  <c r="K155" i="25" s="1"/>
  <c r="I154" i="25"/>
  <c r="K154" i="25" s="1"/>
  <c r="I153" i="25"/>
  <c r="K153" i="25" s="1"/>
  <c r="I152" i="25"/>
  <c r="K152" i="25" s="1"/>
  <c r="I151" i="25"/>
  <c r="K151" i="25" s="1"/>
  <c r="J156" i="25" l="1"/>
  <c r="J153" i="25"/>
  <c r="J161" i="25"/>
  <c r="J158" i="25"/>
  <c r="J151" i="25"/>
  <c r="J155" i="25"/>
  <c r="J159" i="25"/>
  <c r="J152" i="25"/>
  <c r="J160" i="25"/>
  <c r="J157" i="25"/>
  <c r="J154" i="25"/>
  <c r="D68" i="22"/>
  <c r="AH72" i="23"/>
  <c r="AH75" i="23" s="1"/>
  <c r="AH48" i="23"/>
  <c r="AH33" i="23"/>
  <c r="AH19" i="23"/>
  <c r="AF72" i="23"/>
  <c r="AF75" i="23" s="1"/>
  <c r="AF48" i="23"/>
  <c r="AF33" i="23"/>
  <c r="AF19" i="23"/>
  <c r="AD72" i="23"/>
  <c r="AD75" i="23" s="1"/>
  <c r="AD48" i="23"/>
  <c r="AD33" i="23"/>
  <c r="AD19" i="23"/>
  <c r="AH64" i="22"/>
  <c r="AH47" i="22"/>
  <c r="AH11" i="22"/>
  <c r="AH10" i="22"/>
  <c r="AH9" i="22"/>
  <c r="AF64" i="22"/>
  <c r="AF47" i="22"/>
  <c r="AF11" i="22"/>
  <c r="AF10" i="22"/>
  <c r="AF9" i="22"/>
  <c r="AD64" i="22"/>
  <c r="AD47" i="22"/>
  <c r="AD11" i="22"/>
  <c r="AD10" i="22"/>
  <c r="AD9" i="22"/>
  <c r="AH53" i="21"/>
  <c r="AF53" i="21"/>
  <c r="AD53" i="21"/>
  <c r="AB53" i="21"/>
  <c r="AA53" i="21"/>
  <c r="Z53" i="21"/>
  <c r="Y53" i="21"/>
  <c r="X53" i="21"/>
  <c r="W53" i="21"/>
  <c r="V53" i="21"/>
  <c r="U53" i="21"/>
  <c r="T53" i="21"/>
  <c r="S53" i="21"/>
  <c r="R53" i="21"/>
  <c r="Q53" i="21"/>
  <c r="P53" i="21"/>
  <c r="O53" i="21"/>
  <c r="N53" i="21"/>
  <c r="M53" i="21"/>
  <c r="L53" i="21"/>
  <c r="K53" i="21"/>
  <c r="J53" i="21"/>
  <c r="I53" i="21"/>
  <c r="H53" i="21"/>
  <c r="G53" i="21"/>
  <c r="D53" i="21"/>
  <c r="AH96" i="20"/>
  <c r="AF96" i="20"/>
  <c r="AD96" i="20"/>
  <c r="AB96" i="20"/>
  <c r="AA96" i="20"/>
  <c r="Z96" i="20"/>
  <c r="Y96" i="20"/>
  <c r="X96" i="20"/>
  <c r="W96" i="20"/>
  <c r="V96" i="20"/>
  <c r="U96" i="20"/>
  <c r="T96" i="20"/>
  <c r="S96" i="20"/>
  <c r="R96" i="20"/>
  <c r="Q96" i="20"/>
  <c r="P96" i="20"/>
  <c r="O96" i="20"/>
  <c r="N96" i="20"/>
  <c r="M96" i="20"/>
  <c r="L96" i="20"/>
  <c r="K96" i="20"/>
  <c r="J96" i="20"/>
  <c r="I96" i="20"/>
  <c r="H96" i="20"/>
  <c r="G96" i="20"/>
  <c r="D96" i="20"/>
  <c r="F497" i="19"/>
  <c r="D497" i="19"/>
  <c r="AH69" i="21"/>
  <c r="AH65" i="21"/>
  <c r="AH61" i="21"/>
  <c r="AH59" i="21"/>
  <c r="AH55" i="21"/>
  <c r="AH52" i="21"/>
  <c r="AH44" i="21"/>
  <c r="AH43" i="21"/>
  <c r="AH42" i="21"/>
  <c r="AH41" i="21"/>
  <c r="AH40" i="21"/>
  <c r="AH39" i="21"/>
  <c r="AH38" i="21"/>
  <c r="AH37" i="21"/>
  <c r="AH36" i="21"/>
  <c r="AH35" i="21"/>
  <c r="AH11" i="21"/>
  <c r="AH10" i="21"/>
  <c r="AH9" i="21"/>
  <c r="AF69" i="21"/>
  <c r="AF65" i="21"/>
  <c r="AF61" i="21"/>
  <c r="AF59" i="21"/>
  <c r="AF55" i="21"/>
  <c r="AF52" i="21"/>
  <c r="AF39" i="26" s="1"/>
  <c r="AF44" i="21"/>
  <c r="AF43" i="21"/>
  <c r="AF42" i="21"/>
  <c r="AF41" i="21"/>
  <c r="AF40" i="21"/>
  <c r="AF39" i="21"/>
  <c r="AF38" i="21"/>
  <c r="AF37" i="21"/>
  <c r="AF36" i="21"/>
  <c r="AF35" i="21"/>
  <c r="AF11" i="21"/>
  <c r="AF10" i="21"/>
  <c r="AF9" i="21"/>
  <c r="AD69" i="21"/>
  <c r="AD65" i="21"/>
  <c r="AD61" i="21"/>
  <c r="AD59" i="21"/>
  <c r="AD55" i="21"/>
  <c r="AD52" i="21"/>
  <c r="AD44" i="21"/>
  <c r="AD43" i="21"/>
  <c r="AD42" i="21"/>
  <c r="AD41" i="21"/>
  <c r="AD40" i="21"/>
  <c r="AD39" i="21"/>
  <c r="AD38" i="21"/>
  <c r="AD37" i="21"/>
  <c r="AD36" i="21"/>
  <c r="AD35" i="21"/>
  <c r="AD11" i="21"/>
  <c r="AD10" i="21"/>
  <c r="AD9" i="21"/>
  <c r="AH112" i="20"/>
  <c r="AH108" i="20"/>
  <c r="AH104" i="20"/>
  <c r="AH102" i="20"/>
  <c r="AH98" i="20"/>
  <c r="AH95" i="20"/>
  <c r="AH87" i="20"/>
  <c r="AH86" i="20"/>
  <c r="AH85" i="20"/>
  <c r="AH84" i="20"/>
  <c r="AH83" i="20"/>
  <c r="AH82" i="20"/>
  <c r="AH81" i="20"/>
  <c r="AH80" i="20"/>
  <c r="AH79" i="20"/>
  <c r="AH78" i="20"/>
  <c r="AH11" i="20"/>
  <c r="AH10" i="20"/>
  <c r="AH9" i="20"/>
  <c r="AF112" i="20"/>
  <c r="AF108" i="20"/>
  <c r="AF104" i="20"/>
  <c r="AF102" i="20"/>
  <c r="AF98" i="20"/>
  <c r="AF95" i="20"/>
  <c r="AF87" i="20"/>
  <c r="AF86" i="20"/>
  <c r="AF85" i="20"/>
  <c r="AF84" i="20"/>
  <c r="AF83" i="20"/>
  <c r="AF82" i="20"/>
  <c r="AF81" i="20"/>
  <c r="AF80" i="20"/>
  <c r="AF79" i="20"/>
  <c r="AF78" i="20"/>
  <c r="AF11" i="20"/>
  <c r="AF10" i="20"/>
  <c r="AF9" i="20"/>
  <c r="AD112" i="20"/>
  <c r="AD108" i="20"/>
  <c r="AD104" i="20"/>
  <c r="AD102" i="20"/>
  <c r="AD98" i="20"/>
  <c r="AD95" i="20"/>
  <c r="AD87" i="20"/>
  <c r="AD86" i="20"/>
  <c r="AD85" i="20"/>
  <c r="AD84" i="20"/>
  <c r="AD83" i="20"/>
  <c r="AD82" i="20"/>
  <c r="AD81" i="20"/>
  <c r="AD80" i="20"/>
  <c r="AD79" i="20"/>
  <c r="AD78" i="20"/>
  <c r="AD11" i="20"/>
  <c r="AD10" i="20"/>
  <c r="AD9" i="20"/>
  <c r="AH60" i="19"/>
  <c r="AF60" i="19"/>
  <c r="AD60" i="19"/>
  <c r="AB60" i="19"/>
  <c r="AA60" i="19"/>
  <c r="Z60" i="19"/>
  <c r="Y60" i="19"/>
  <c r="X60" i="19"/>
  <c r="W60" i="19"/>
  <c r="V60" i="19"/>
  <c r="U60" i="19"/>
  <c r="T60" i="19"/>
  <c r="S60" i="19"/>
  <c r="R60" i="19"/>
  <c r="Q60" i="19"/>
  <c r="P60" i="19"/>
  <c r="O60" i="19"/>
  <c r="N60" i="19"/>
  <c r="M60" i="19"/>
  <c r="L60" i="19"/>
  <c r="K60" i="19"/>
  <c r="J60" i="19"/>
  <c r="I60" i="19"/>
  <c r="H60" i="19"/>
  <c r="G60" i="19"/>
  <c r="AH59" i="19"/>
  <c r="AF59" i="19"/>
  <c r="AD59" i="19"/>
  <c r="AB59" i="19"/>
  <c r="AA59" i="19"/>
  <c r="Z59" i="19"/>
  <c r="Y59" i="19"/>
  <c r="X59" i="19"/>
  <c r="W59" i="19"/>
  <c r="V59" i="19"/>
  <c r="U59" i="19"/>
  <c r="T59" i="19"/>
  <c r="S59" i="19"/>
  <c r="R59" i="19"/>
  <c r="Q59" i="19"/>
  <c r="P59" i="19"/>
  <c r="O59" i="19"/>
  <c r="N59" i="19"/>
  <c r="M59" i="19"/>
  <c r="L59" i="19"/>
  <c r="K59" i="19"/>
  <c r="J59" i="19"/>
  <c r="I59" i="19"/>
  <c r="H59" i="19"/>
  <c r="G59" i="19"/>
  <c r="AH282" i="19"/>
  <c r="AF282" i="19"/>
  <c r="AD282" i="19"/>
  <c r="AB282" i="19"/>
  <c r="AA282" i="19"/>
  <c r="Z282" i="19"/>
  <c r="Y282" i="19"/>
  <c r="X282" i="19"/>
  <c r="W282" i="19"/>
  <c r="V282" i="19"/>
  <c r="U282" i="19"/>
  <c r="T282" i="19"/>
  <c r="S282" i="19"/>
  <c r="R282" i="19"/>
  <c r="Q282" i="19"/>
  <c r="P282" i="19"/>
  <c r="O282" i="19"/>
  <c r="N282" i="19"/>
  <c r="M282" i="19"/>
  <c r="L282" i="19"/>
  <c r="K282" i="19"/>
  <c r="J282" i="19"/>
  <c r="I282" i="19"/>
  <c r="H282" i="19"/>
  <c r="G282" i="19"/>
  <c r="AH281" i="19"/>
  <c r="AF281" i="19"/>
  <c r="AD281" i="19"/>
  <c r="AB281" i="19"/>
  <c r="AA281" i="19"/>
  <c r="Z281" i="19"/>
  <c r="Y281" i="19"/>
  <c r="X281" i="19"/>
  <c r="W281" i="19"/>
  <c r="V281" i="19"/>
  <c r="U281" i="19"/>
  <c r="T281" i="19"/>
  <c r="S281" i="19"/>
  <c r="R281" i="19"/>
  <c r="Q281" i="19"/>
  <c r="P281" i="19"/>
  <c r="O281" i="19"/>
  <c r="N281" i="19"/>
  <c r="M281" i="19"/>
  <c r="L281" i="19"/>
  <c r="K281" i="19"/>
  <c r="J281" i="19"/>
  <c r="I281" i="19"/>
  <c r="H281" i="19"/>
  <c r="G281" i="19"/>
  <c r="AH280" i="19"/>
  <c r="AF280" i="19"/>
  <c r="AD280" i="19"/>
  <c r="AB280" i="19"/>
  <c r="AA280" i="19"/>
  <c r="Z280" i="19"/>
  <c r="Y280" i="19"/>
  <c r="X280" i="19"/>
  <c r="W280" i="19"/>
  <c r="V280" i="19"/>
  <c r="U280" i="19"/>
  <c r="T280" i="19"/>
  <c r="S280" i="19"/>
  <c r="R280" i="19"/>
  <c r="Q280" i="19"/>
  <c r="P280" i="19"/>
  <c r="O280" i="19"/>
  <c r="N280" i="19"/>
  <c r="M280" i="19"/>
  <c r="L280" i="19"/>
  <c r="K280" i="19"/>
  <c r="J280" i="19"/>
  <c r="I280" i="19"/>
  <c r="H280" i="19"/>
  <c r="G280" i="19"/>
  <c r="AH279" i="19"/>
  <c r="AF279" i="19"/>
  <c r="AD279" i="19"/>
  <c r="AB279" i="19"/>
  <c r="AA279" i="19"/>
  <c r="Z279" i="19"/>
  <c r="Y279" i="19"/>
  <c r="X279" i="19"/>
  <c r="W279" i="19"/>
  <c r="V279" i="19"/>
  <c r="U279" i="19"/>
  <c r="T279" i="19"/>
  <c r="S279" i="19"/>
  <c r="R279" i="19"/>
  <c r="Q279" i="19"/>
  <c r="P279" i="19"/>
  <c r="O279" i="19"/>
  <c r="N279" i="19"/>
  <c r="M279" i="19"/>
  <c r="L279" i="19"/>
  <c r="K279" i="19"/>
  <c r="J279" i="19"/>
  <c r="I279" i="19"/>
  <c r="H279" i="19"/>
  <c r="G279" i="19"/>
  <c r="AH278" i="19"/>
  <c r="AF278" i="19"/>
  <c r="AD278" i="19"/>
  <c r="AB278" i="19"/>
  <c r="AA278" i="19"/>
  <c r="Z278" i="19"/>
  <c r="Y278" i="19"/>
  <c r="X278" i="19"/>
  <c r="W278" i="19"/>
  <c r="V278" i="19"/>
  <c r="U278" i="19"/>
  <c r="T278" i="19"/>
  <c r="S278" i="19"/>
  <c r="R278" i="19"/>
  <c r="Q278" i="19"/>
  <c r="P278" i="19"/>
  <c r="O278" i="19"/>
  <c r="N278" i="19"/>
  <c r="M278" i="19"/>
  <c r="L278" i="19"/>
  <c r="K278" i="19"/>
  <c r="J278" i="19"/>
  <c r="I278" i="19"/>
  <c r="H278" i="19"/>
  <c r="G278" i="19"/>
  <c r="AH277" i="19"/>
  <c r="AF277" i="19"/>
  <c r="AD277" i="19"/>
  <c r="AB277" i="19"/>
  <c r="AA277" i="19"/>
  <c r="Z277" i="19"/>
  <c r="Y277" i="19"/>
  <c r="X277" i="19"/>
  <c r="W277" i="19"/>
  <c r="V277" i="19"/>
  <c r="U277" i="19"/>
  <c r="T277" i="19"/>
  <c r="S277" i="19"/>
  <c r="R277" i="19"/>
  <c r="Q277" i="19"/>
  <c r="P277" i="19"/>
  <c r="O277" i="19"/>
  <c r="N277" i="19"/>
  <c r="M277" i="19"/>
  <c r="L277" i="19"/>
  <c r="K277" i="19"/>
  <c r="J277" i="19"/>
  <c r="I277" i="19"/>
  <c r="H277" i="19"/>
  <c r="G277" i="19"/>
  <c r="AH276" i="19"/>
  <c r="AF276" i="19"/>
  <c r="AD276" i="19"/>
  <c r="AB276" i="19"/>
  <c r="AA276" i="19"/>
  <c r="Z276" i="19"/>
  <c r="Y276" i="19"/>
  <c r="X276" i="19"/>
  <c r="W276" i="19"/>
  <c r="V276" i="19"/>
  <c r="U276" i="19"/>
  <c r="T276" i="19"/>
  <c r="S276" i="19"/>
  <c r="R276" i="19"/>
  <c r="Q276" i="19"/>
  <c r="P276" i="19"/>
  <c r="O276" i="19"/>
  <c r="N276" i="19"/>
  <c r="M276" i="19"/>
  <c r="L276" i="19"/>
  <c r="K276" i="19"/>
  <c r="J276" i="19"/>
  <c r="I276" i="19"/>
  <c r="H276" i="19"/>
  <c r="G276" i="19"/>
  <c r="AH275" i="19"/>
  <c r="AF275" i="19"/>
  <c r="AD275" i="19"/>
  <c r="AB275" i="19"/>
  <c r="AA275" i="19"/>
  <c r="Z275" i="19"/>
  <c r="Y275" i="19"/>
  <c r="X275" i="19"/>
  <c r="W275" i="19"/>
  <c r="V275" i="19"/>
  <c r="U275" i="19"/>
  <c r="T275" i="19"/>
  <c r="S275" i="19"/>
  <c r="R275" i="19"/>
  <c r="Q275" i="19"/>
  <c r="P275" i="19"/>
  <c r="O275" i="19"/>
  <c r="N275" i="19"/>
  <c r="M275" i="19"/>
  <c r="L275" i="19"/>
  <c r="K275" i="19"/>
  <c r="J275" i="19"/>
  <c r="I275" i="19"/>
  <c r="H275" i="19"/>
  <c r="G275" i="19"/>
  <c r="AH274" i="19"/>
  <c r="AF274" i="19"/>
  <c r="AD274" i="19"/>
  <c r="AB274" i="19"/>
  <c r="AA274" i="19"/>
  <c r="Z274" i="19"/>
  <c r="Y274" i="19"/>
  <c r="X274" i="19"/>
  <c r="W274" i="19"/>
  <c r="V274" i="19"/>
  <c r="U274" i="19"/>
  <c r="T274" i="19"/>
  <c r="S274" i="19"/>
  <c r="R274" i="19"/>
  <c r="Q274" i="19"/>
  <c r="P274" i="19"/>
  <c r="O274" i="19"/>
  <c r="N274" i="19"/>
  <c r="M274" i="19"/>
  <c r="L274" i="19"/>
  <c r="K274" i="19"/>
  <c r="J274" i="19"/>
  <c r="I274" i="19"/>
  <c r="H274" i="19"/>
  <c r="G274" i="19"/>
  <c r="AH273" i="19"/>
  <c r="AF273" i="19"/>
  <c r="AD273" i="19"/>
  <c r="AB273" i="19"/>
  <c r="AA273" i="19"/>
  <c r="Z273" i="19"/>
  <c r="Y273" i="19"/>
  <c r="X273" i="19"/>
  <c r="W273" i="19"/>
  <c r="V273" i="19"/>
  <c r="U273" i="19"/>
  <c r="T273" i="19"/>
  <c r="S273" i="19"/>
  <c r="R273" i="19"/>
  <c r="Q273" i="19"/>
  <c r="P273" i="19"/>
  <c r="O273" i="19"/>
  <c r="N273" i="19"/>
  <c r="M273" i="19"/>
  <c r="L273" i="19"/>
  <c r="K273" i="19"/>
  <c r="J273" i="19"/>
  <c r="I273" i="19"/>
  <c r="H273" i="19"/>
  <c r="G273" i="19"/>
  <c r="AH272" i="19"/>
  <c r="AF272" i="19"/>
  <c r="AD272" i="19"/>
  <c r="AB272" i="19"/>
  <c r="AA272" i="19"/>
  <c r="Z272" i="19"/>
  <c r="Y272" i="19"/>
  <c r="X272" i="19"/>
  <c r="W272" i="19"/>
  <c r="V272" i="19"/>
  <c r="U272" i="19"/>
  <c r="T272" i="19"/>
  <c r="S272" i="19"/>
  <c r="R272" i="19"/>
  <c r="Q272" i="19"/>
  <c r="P272" i="19"/>
  <c r="O272" i="19"/>
  <c r="N272" i="19"/>
  <c r="M272" i="19"/>
  <c r="L272" i="19"/>
  <c r="K272" i="19"/>
  <c r="J272" i="19"/>
  <c r="I272" i="19"/>
  <c r="H272" i="19"/>
  <c r="G272" i="19"/>
  <c r="AH186" i="19"/>
  <c r="AF186" i="19"/>
  <c r="AD186" i="19"/>
  <c r="AB186" i="19"/>
  <c r="AA186" i="19"/>
  <c r="Z186" i="19"/>
  <c r="Y186" i="19"/>
  <c r="X186" i="19"/>
  <c r="W186" i="19"/>
  <c r="V186" i="19"/>
  <c r="U186" i="19"/>
  <c r="T186" i="19"/>
  <c r="S186" i="19"/>
  <c r="R186" i="19"/>
  <c r="Q186" i="19"/>
  <c r="P186" i="19"/>
  <c r="O186" i="19"/>
  <c r="N186" i="19"/>
  <c r="M186" i="19"/>
  <c r="L186" i="19"/>
  <c r="K186" i="19"/>
  <c r="J186" i="19"/>
  <c r="I186" i="19"/>
  <c r="H186" i="19"/>
  <c r="G186" i="19"/>
  <c r="AH185" i="19"/>
  <c r="AF185" i="19"/>
  <c r="AD185" i="19"/>
  <c r="AB185" i="19"/>
  <c r="AA185" i="19"/>
  <c r="Z185" i="19"/>
  <c r="Y185" i="19"/>
  <c r="X185" i="19"/>
  <c r="W185" i="19"/>
  <c r="V185" i="19"/>
  <c r="U185" i="19"/>
  <c r="T185" i="19"/>
  <c r="S185" i="19"/>
  <c r="R185" i="19"/>
  <c r="Q185" i="19"/>
  <c r="P185" i="19"/>
  <c r="O185" i="19"/>
  <c r="N185" i="19"/>
  <c r="M185" i="19"/>
  <c r="L185" i="19"/>
  <c r="K185" i="19"/>
  <c r="J185" i="19"/>
  <c r="I185" i="19"/>
  <c r="H185" i="19"/>
  <c r="G185" i="19"/>
  <c r="AH184" i="19"/>
  <c r="AF184" i="19"/>
  <c r="AD184" i="19"/>
  <c r="AB184" i="19"/>
  <c r="AA184" i="19"/>
  <c r="Z184" i="19"/>
  <c r="Y184" i="19"/>
  <c r="X184" i="19"/>
  <c r="W184" i="19"/>
  <c r="V184" i="19"/>
  <c r="U184" i="19"/>
  <c r="T184" i="19"/>
  <c r="S184" i="19"/>
  <c r="R184" i="19"/>
  <c r="Q184" i="19"/>
  <c r="P184" i="19"/>
  <c r="O184" i="19"/>
  <c r="N184" i="19"/>
  <c r="M184" i="19"/>
  <c r="L184" i="19"/>
  <c r="K184" i="19"/>
  <c r="J184" i="19"/>
  <c r="I184" i="19"/>
  <c r="H184" i="19"/>
  <c r="G184" i="19"/>
  <c r="AH183" i="19"/>
  <c r="AF183" i="19"/>
  <c r="AD183" i="19"/>
  <c r="AB183" i="19"/>
  <c r="AA183" i="19"/>
  <c r="Z183" i="19"/>
  <c r="Y183" i="19"/>
  <c r="X183" i="19"/>
  <c r="W183" i="19"/>
  <c r="V183" i="19"/>
  <c r="U183" i="19"/>
  <c r="T183" i="19"/>
  <c r="S183" i="19"/>
  <c r="R183" i="19"/>
  <c r="Q183" i="19"/>
  <c r="P183" i="19"/>
  <c r="O183" i="19"/>
  <c r="N183" i="19"/>
  <c r="M183" i="19"/>
  <c r="L183" i="19"/>
  <c r="K183" i="19"/>
  <c r="J183" i="19"/>
  <c r="I183" i="19"/>
  <c r="H183" i="19"/>
  <c r="G183" i="19"/>
  <c r="AH182" i="19"/>
  <c r="AF182" i="19"/>
  <c r="AD182" i="19"/>
  <c r="AB182" i="19"/>
  <c r="AA182" i="19"/>
  <c r="Z182" i="19"/>
  <c r="Y182" i="19"/>
  <c r="X182" i="19"/>
  <c r="W182" i="19"/>
  <c r="V182" i="19"/>
  <c r="U182" i="19"/>
  <c r="T182" i="19"/>
  <c r="S182" i="19"/>
  <c r="R182" i="19"/>
  <c r="Q182" i="19"/>
  <c r="P182" i="19"/>
  <c r="O182" i="19"/>
  <c r="N182" i="19"/>
  <c r="M182" i="19"/>
  <c r="L182" i="19"/>
  <c r="K182" i="19"/>
  <c r="J182" i="19"/>
  <c r="I182" i="19"/>
  <c r="H182" i="19"/>
  <c r="G182" i="19"/>
  <c r="AH181" i="19"/>
  <c r="AF181" i="19"/>
  <c r="AD181" i="19"/>
  <c r="AB181" i="19"/>
  <c r="AA181" i="19"/>
  <c r="Z181" i="19"/>
  <c r="Y181" i="19"/>
  <c r="X181" i="19"/>
  <c r="W181" i="19"/>
  <c r="V181" i="19"/>
  <c r="U181" i="19"/>
  <c r="T181" i="19"/>
  <c r="S181" i="19"/>
  <c r="R181" i="19"/>
  <c r="Q181" i="19"/>
  <c r="P181" i="19"/>
  <c r="O181" i="19"/>
  <c r="N181" i="19"/>
  <c r="M181" i="19"/>
  <c r="L181" i="19"/>
  <c r="K181" i="19"/>
  <c r="J181" i="19"/>
  <c r="I181" i="19"/>
  <c r="H181" i="19"/>
  <c r="G181" i="19"/>
  <c r="AH180" i="19"/>
  <c r="AF180" i="19"/>
  <c r="AD180" i="19"/>
  <c r="AB180" i="19"/>
  <c r="AA180" i="19"/>
  <c r="Z180" i="19"/>
  <c r="Y180" i="19"/>
  <c r="X180" i="19"/>
  <c r="W180" i="19"/>
  <c r="V180" i="19"/>
  <c r="U180" i="19"/>
  <c r="T180" i="19"/>
  <c r="S180" i="19"/>
  <c r="R180" i="19"/>
  <c r="Q180" i="19"/>
  <c r="P180" i="19"/>
  <c r="O180" i="19"/>
  <c r="N180" i="19"/>
  <c r="M180" i="19"/>
  <c r="L180" i="19"/>
  <c r="K180" i="19"/>
  <c r="J180" i="19"/>
  <c r="I180" i="19"/>
  <c r="H180" i="19"/>
  <c r="G180" i="19"/>
  <c r="AH179" i="19"/>
  <c r="AF179" i="19"/>
  <c r="AD179" i="19"/>
  <c r="AB179" i="19"/>
  <c r="AA179" i="19"/>
  <c r="Z179" i="19"/>
  <c r="Y179" i="19"/>
  <c r="X179" i="19"/>
  <c r="W179" i="19"/>
  <c r="V179" i="19"/>
  <c r="U179" i="19"/>
  <c r="T179" i="19"/>
  <c r="S179" i="19"/>
  <c r="R179" i="19"/>
  <c r="Q179" i="19"/>
  <c r="P179" i="19"/>
  <c r="O179" i="19"/>
  <c r="N179" i="19"/>
  <c r="M179" i="19"/>
  <c r="L179" i="19"/>
  <c r="K179" i="19"/>
  <c r="J179" i="19"/>
  <c r="I179" i="19"/>
  <c r="H179" i="19"/>
  <c r="G179" i="19"/>
  <c r="AH178" i="19"/>
  <c r="AF178" i="19"/>
  <c r="AD178" i="19"/>
  <c r="AB178" i="19"/>
  <c r="AA178" i="19"/>
  <c r="Z178" i="19"/>
  <c r="Y178" i="19"/>
  <c r="X178" i="19"/>
  <c r="W178" i="19"/>
  <c r="V178" i="19"/>
  <c r="U178" i="19"/>
  <c r="T178" i="19"/>
  <c r="S178" i="19"/>
  <c r="R178" i="19"/>
  <c r="Q178" i="19"/>
  <c r="P178" i="19"/>
  <c r="O178" i="19"/>
  <c r="N178" i="19"/>
  <c r="M178" i="19"/>
  <c r="L178" i="19"/>
  <c r="K178" i="19"/>
  <c r="J178" i="19"/>
  <c r="I178" i="19"/>
  <c r="H178" i="19"/>
  <c r="G178" i="19"/>
  <c r="AH105" i="19"/>
  <c r="AF105" i="19"/>
  <c r="AD105" i="19"/>
  <c r="AB105" i="19"/>
  <c r="AA105" i="19"/>
  <c r="Z105" i="19"/>
  <c r="Y105" i="19"/>
  <c r="X105" i="19"/>
  <c r="W105" i="19"/>
  <c r="V105" i="19"/>
  <c r="U105" i="19"/>
  <c r="T105" i="19"/>
  <c r="S105" i="19"/>
  <c r="R105" i="19"/>
  <c r="Q105" i="19"/>
  <c r="P105" i="19"/>
  <c r="O105" i="19"/>
  <c r="N105" i="19"/>
  <c r="M105" i="19"/>
  <c r="L105" i="19"/>
  <c r="K105" i="19"/>
  <c r="J105" i="19"/>
  <c r="I105" i="19"/>
  <c r="H105" i="19"/>
  <c r="G105" i="19"/>
  <c r="AH104" i="19"/>
  <c r="AF104" i="19"/>
  <c r="AD104" i="19"/>
  <c r="AB104" i="19"/>
  <c r="AA104" i="19"/>
  <c r="Z104" i="19"/>
  <c r="Y104" i="19"/>
  <c r="X104" i="19"/>
  <c r="W104" i="19"/>
  <c r="V104" i="19"/>
  <c r="U104" i="19"/>
  <c r="T104" i="19"/>
  <c r="S104" i="19"/>
  <c r="R104" i="19"/>
  <c r="Q104" i="19"/>
  <c r="P104" i="19"/>
  <c r="O104" i="19"/>
  <c r="N104" i="19"/>
  <c r="M104" i="19"/>
  <c r="L104" i="19"/>
  <c r="K104" i="19"/>
  <c r="J104" i="19"/>
  <c r="I104" i="19"/>
  <c r="H104" i="19"/>
  <c r="G104" i="19"/>
  <c r="AH103" i="19"/>
  <c r="AF103" i="19"/>
  <c r="AD103" i="19"/>
  <c r="AB103" i="19"/>
  <c r="AA103" i="19"/>
  <c r="Z103" i="19"/>
  <c r="Y103" i="19"/>
  <c r="X103" i="19"/>
  <c r="W103" i="19"/>
  <c r="V103" i="19"/>
  <c r="U103" i="19"/>
  <c r="T103" i="19"/>
  <c r="S103" i="19"/>
  <c r="R103" i="19"/>
  <c r="Q103" i="19"/>
  <c r="P103" i="19"/>
  <c r="O103" i="19"/>
  <c r="N103" i="19"/>
  <c r="M103" i="19"/>
  <c r="L103" i="19"/>
  <c r="K103" i="19"/>
  <c r="J103" i="19"/>
  <c r="I103" i="19"/>
  <c r="H103" i="19"/>
  <c r="G103" i="19"/>
  <c r="AH102" i="19"/>
  <c r="AF102" i="19"/>
  <c r="AD102" i="19"/>
  <c r="AB102" i="19"/>
  <c r="AA102" i="19"/>
  <c r="Z102" i="19"/>
  <c r="Y102" i="19"/>
  <c r="X102" i="19"/>
  <c r="W102" i="19"/>
  <c r="V102" i="19"/>
  <c r="U102" i="19"/>
  <c r="T102" i="19"/>
  <c r="S102" i="19"/>
  <c r="R102" i="19"/>
  <c r="Q102" i="19"/>
  <c r="P102" i="19"/>
  <c r="O102" i="19"/>
  <c r="N102" i="19"/>
  <c r="M102" i="19"/>
  <c r="L102" i="19"/>
  <c r="K102" i="19"/>
  <c r="J102" i="19"/>
  <c r="I102" i="19"/>
  <c r="H102" i="19"/>
  <c r="G102" i="19"/>
  <c r="AH101" i="19"/>
  <c r="AF101" i="19"/>
  <c r="AD101" i="19"/>
  <c r="AB101" i="19"/>
  <c r="AA101" i="19"/>
  <c r="Z101" i="19"/>
  <c r="Y101" i="19"/>
  <c r="X101" i="19"/>
  <c r="W101" i="19"/>
  <c r="V101" i="19"/>
  <c r="U101" i="19"/>
  <c r="T101" i="19"/>
  <c r="S101" i="19"/>
  <c r="R101" i="19"/>
  <c r="Q101" i="19"/>
  <c r="P101" i="19"/>
  <c r="O101" i="19"/>
  <c r="N101" i="19"/>
  <c r="M101" i="19"/>
  <c r="L101" i="19"/>
  <c r="K101" i="19"/>
  <c r="J101" i="19"/>
  <c r="I101" i="19"/>
  <c r="H101" i="19"/>
  <c r="G101" i="19"/>
  <c r="AH100" i="19"/>
  <c r="AF100" i="19"/>
  <c r="AD100" i="19"/>
  <c r="AB100" i="19"/>
  <c r="AA100" i="19"/>
  <c r="Z100" i="19"/>
  <c r="Y100" i="19"/>
  <c r="X100" i="19"/>
  <c r="W100" i="19"/>
  <c r="V100" i="19"/>
  <c r="U100" i="19"/>
  <c r="T100" i="19"/>
  <c r="S100" i="19"/>
  <c r="R100" i="19"/>
  <c r="Q100" i="19"/>
  <c r="P100" i="19"/>
  <c r="O100" i="19"/>
  <c r="N100" i="19"/>
  <c r="M100" i="19"/>
  <c r="L100" i="19"/>
  <c r="K100" i="19"/>
  <c r="J100" i="19"/>
  <c r="I100" i="19"/>
  <c r="H100" i="19"/>
  <c r="G100" i="19"/>
  <c r="AH99" i="19"/>
  <c r="AF99" i="19"/>
  <c r="AD99" i="19"/>
  <c r="AB99" i="19"/>
  <c r="AA99" i="19"/>
  <c r="Z99" i="19"/>
  <c r="Y99" i="19"/>
  <c r="X99" i="19"/>
  <c r="W99" i="19"/>
  <c r="V99" i="19"/>
  <c r="U99" i="19"/>
  <c r="T99" i="19"/>
  <c r="S99" i="19"/>
  <c r="R99" i="19"/>
  <c r="Q99" i="19"/>
  <c r="P99" i="19"/>
  <c r="O99" i="19"/>
  <c r="N99" i="19"/>
  <c r="M99" i="19"/>
  <c r="L99" i="19"/>
  <c r="K99" i="19"/>
  <c r="J99" i="19"/>
  <c r="I99" i="19"/>
  <c r="H99" i="19"/>
  <c r="G99" i="19"/>
  <c r="AH98" i="19"/>
  <c r="AF98" i="19"/>
  <c r="AD98" i="19"/>
  <c r="AB98" i="19"/>
  <c r="AA98" i="19"/>
  <c r="Z98" i="19"/>
  <c r="Y98" i="19"/>
  <c r="X98" i="19"/>
  <c r="W98" i="19"/>
  <c r="V98" i="19"/>
  <c r="U98" i="19"/>
  <c r="T98" i="19"/>
  <c r="S98" i="19"/>
  <c r="R98" i="19"/>
  <c r="Q98" i="19"/>
  <c r="P98" i="19"/>
  <c r="O98" i="19"/>
  <c r="N98" i="19"/>
  <c r="M98" i="19"/>
  <c r="L98" i="19"/>
  <c r="K98" i="19"/>
  <c r="J98" i="19"/>
  <c r="I98" i="19"/>
  <c r="H98" i="19"/>
  <c r="G98" i="19"/>
  <c r="AH97" i="19"/>
  <c r="AF97" i="19"/>
  <c r="AD97" i="19"/>
  <c r="AB97" i="19"/>
  <c r="AA97" i="19"/>
  <c r="Z97" i="19"/>
  <c r="Y97" i="19"/>
  <c r="X97" i="19"/>
  <c r="W97" i="19"/>
  <c r="V97" i="19"/>
  <c r="U97" i="19"/>
  <c r="T97" i="19"/>
  <c r="S97" i="19"/>
  <c r="R97" i="19"/>
  <c r="Q97" i="19"/>
  <c r="P97" i="19"/>
  <c r="O97" i="19"/>
  <c r="N97" i="19"/>
  <c r="M97" i="19"/>
  <c r="L97" i="19"/>
  <c r="K97" i="19"/>
  <c r="J97" i="19"/>
  <c r="I97" i="19"/>
  <c r="H97" i="19"/>
  <c r="G97" i="19"/>
  <c r="AH96" i="19"/>
  <c r="AF96" i="19"/>
  <c r="AD96" i="19"/>
  <c r="AB96" i="19"/>
  <c r="AA96" i="19"/>
  <c r="Z96" i="19"/>
  <c r="Y96" i="19"/>
  <c r="X96" i="19"/>
  <c r="W96" i="19"/>
  <c r="V96" i="19"/>
  <c r="U96" i="19"/>
  <c r="T96" i="19"/>
  <c r="S96" i="19"/>
  <c r="R96" i="19"/>
  <c r="Q96" i="19"/>
  <c r="P96" i="19"/>
  <c r="O96" i="19"/>
  <c r="N96" i="19"/>
  <c r="M96" i="19"/>
  <c r="L96" i="19"/>
  <c r="K96" i="19"/>
  <c r="J96" i="19"/>
  <c r="I96" i="19"/>
  <c r="H96" i="19"/>
  <c r="G96" i="19"/>
  <c r="AH95" i="19"/>
  <c r="AF95" i="19"/>
  <c r="AD95" i="19"/>
  <c r="AB95" i="19"/>
  <c r="AA95" i="19"/>
  <c r="Z95" i="19"/>
  <c r="Y95" i="19"/>
  <c r="X95" i="19"/>
  <c r="W95" i="19"/>
  <c r="V95" i="19"/>
  <c r="U95" i="19"/>
  <c r="T95" i="19"/>
  <c r="S95" i="19"/>
  <c r="R95" i="19"/>
  <c r="Q95" i="19"/>
  <c r="P95" i="19"/>
  <c r="O95" i="19"/>
  <c r="N95" i="19"/>
  <c r="M95" i="19"/>
  <c r="L95" i="19"/>
  <c r="K95" i="19"/>
  <c r="J95" i="19"/>
  <c r="I95" i="19"/>
  <c r="H95" i="19"/>
  <c r="G95" i="19"/>
  <c r="AH94" i="19"/>
  <c r="AF94" i="19"/>
  <c r="AD94" i="19"/>
  <c r="AB94" i="19"/>
  <c r="AA94" i="19"/>
  <c r="Z94" i="19"/>
  <c r="Y94" i="19"/>
  <c r="X94" i="19"/>
  <c r="W94" i="19"/>
  <c r="V94" i="19"/>
  <c r="U94" i="19"/>
  <c r="T94" i="19"/>
  <c r="S94" i="19"/>
  <c r="R94" i="19"/>
  <c r="Q94" i="19"/>
  <c r="P94" i="19"/>
  <c r="O94" i="19"/>
  <c r="N94" i="19"/>
  <c r="M94" i="19"/>
  <c r="L94" i="19"/>
  <c r="K94" i="19"/>
  <c r="J94" i="19"/>
  <c r="I94" i="19"/>
  <c r="H94" i="19"/>
  <c r="G94" i="19"/>
  <c r="AF50" i="23" l="1"/>
  <c r="F96" i="20"/>
  <c r="F498" i="19"/>
  <c r="F53" i="21"/>
  <c r="AH64" i="23"/>
  <c r="AH74" i="23" s="1"/>
  <c r="AH77" i="23" s="1"/>
  <c r="AF64" i="23"/>
  <c r="AF74" i="23" s="1"/>
  <c r="AF77" i="23" s="1"/>
  <c r="AH50" i="23"/>
  <c r="AD64" i="23"/>
  <c r="AD74" i="23" s="1"/>
  <c r="AD77" i="23" s="1"/>
  <c r="AD50" i="23"/>
  <c r="F54" i="21" l="1"/>
  <c r="F97" i="20"/>
  <c r="F499" i="19"/>
  <c r="D672" i="8"/>
  <c r="D657" i="8"/>
  <c r="D37" i="16" s="1"/>
  <c r="D81" i="16" s="1"/>
  <c r="D199" i="16" s="1"/>
  <c r="D656" i="8"/>
  <c r="D36" i="16" s="1"/>
  <c r="D58" i="16" s="1"/>
  <c r="D102" i="16" s="1"/>
  <c r="D655" i="8"/>
  <c r="D35" i="16" s="1"/>
  <c r="D57" i="16" s="1"/>
  <c r="D101" i="16" s="1"/>
  <c r="D654" i="8"/>
  <c r="D34" i="16" s="1"/>
  <c r="D56" i="16" s="1"/>
  <c r="D100" i="16" s="1"/>
  <c r="D653" i="8"/>
  <c r="D33" i="16" s="1"/>
  <c r="D55" i="16" s="1"/>
  <c r="D99" i="16" s="1"/>
  <c r="D652" i="8"/>
  <c r="D32" i="16" s="1"/>
  <c r="D54" i="16" s="1"/>
  <c r="D98" i="16" s="1"/>
  <c r="D651" i="8"/>
  <c r="D31" i="16" s="1"/>
  <c r="D53" i="16" s="1"/>
  <c r="D97" i="16" s="1"/>
  <c r="D650" i="8"/>
  <c r="D30" i="16" s="1"/>
  <c r="D52" i="16" s="1"/>
  <c r="D96" i="16" s="1"/>
  <c r="D649" i="8"/>
  <c r="D29" i="16" s="1"/>
  <c r="D73" i="16" s="1"/>
  <c r="D191" i="16" s="1"/>
  <c r="D648" i="8"/>
  <c r="D28" i="16" s="1"/>
  <c r="D50" i="16" s="1"/>
  <c r="D94" i="16" s="1"/>
  <c r="D647" i="8"/>
  <c r="D27" i="16" s="1"/>
  <c r="D49" i="16" s="1"/>
  <c r="D93" i="16" s="1"/>
  <c r="D646" i="8"/>
  <c r="D619" i="8"/>
  <c r="D142" i="16" l="1"/>
  <c r="D165" i="16"/>
  <c r="D80" i="16"/>
  <c r="D198" i="16" s="1"/>
  <c r="D169" i="16"/>
  <c r="D150" i="16"/>
  <c r="D146" i="16"/>
  <c r="D173" i="16"/>
  <c r="D122" i="16"/>
  <c r="D148" i="16"/>
  <c r="D166" i="16"/>
  <c r="D168" i="16"/>
  <c r="D170" i="16"/>
  <c r="D172" i="16"/>
  <c r="D174" i="16"/>
  <c r="D144" i="16"/>
  <c r="D171" i="16"/>
  <c r="D120" i="16"/>
  <c r="D124" i="16"/>
  <c r="D141" i="16"/>
  <c r="D143" i="16"/>
  <c r="D145" i="16"/>
  <c r="D147" i="16"/>
  <c r="D149" i="16"/>
  <c r="D151" i="16"/>
  <c r="D118" i="16"/>
  <c r="D126" i="16"/>
  <c r="D117" i="16"/>
  <c r="D119" i="16"/>
  <c r="D121" i="16"/>
  <c r="D123" i="16"/>
  <c r="D125" i="16"/>
  <c r="D127" i="16"/>
  <c r="D76" i="16"/>
  <c r="D194" i="16" s="1"/>
  <c r="D59" i="16"/>
  <c r="D51" i="16"/>
  <c r="D72" i="16"/>
  <c r="D190" i="16" s="1"/>
  <c r="D74" i="16"/>
  <c r="D192" i="16" s="1"/>
  <c r="D78" i="16"/>
  <c r="D196" i="16" s="1"/>
  <c r="D71" i="16"/>
  <c r="D189" i="16" s="1"/>
  <c r="D75" i="16"/>
  <c r="D193" i="16" s="1"/>
  <c r="D77" i="16"/>
  <c r="D195" i="16" s="1"/>
  <c r="D79" i="16"/>
  <c r="D197" i="16" s="1"/>
  <c r="D95" i="16" l="1"/>
  <c r="D167" i="16"/>
  <c r="D103" i="16"/>
  <c r="D175" i="16"/>
  <c r="D149" i="13" l="1"/>
  <c r="D148" i="13"/>
  <c r="D147" i="13"/>
  <c r="D378" i="8"/>
  <c r="D333" i="8"/>
  <c r="D151" i="13" s="1"/>
  <c r="D273" i="19" s="1"/>
  <c r="D332" i="8"/>
  <c r="D150" i="13" s="1"/>
  <c r="D272" i="19" s="1"/>
  <c r="D342" i="8"/>
  <c r="D160" i="13" s="1"/>
  <c r="D282" i="19" s="1"/>
  <c r="D341" i="8"/>
  <c r="D159" i="13" s="1"/>
  <c r="D281" i="19" s="1"/>
  <c r="D340" i="8"/>
  <c r="D158" i="13" s="1"/>
  <c r="D280" i="19" s="1"/>
  <c r="D339" i="8"/>
  <c r="D157" i="13" s="1"/>
  <c r="D279" i="19" s="1"/>
  <c r="D338" i="8"/>
  <c r="D156" i="13" s="1"/>
  <c r="D278" i="19" s="1"/>
  <c r="D337" i="8"/>
  <c r="D155" i="13" s="1"/>
  <c r="D277" i="19" s="1"/>
  <c r="D336" i="8"/>
  <c r="D154" i="13" s="1"/>
  <c r="D276" i="19" s="1"/>
  <c r="D335" i="8"/>
  <c r="D153" i="13" s="1"/>
  <c r="D275" i="19" s="1"/>
  <c r="D334" i="8"/>
  <c r="D152" i="13" s="1"/>
  <c r="D274" i="19" s="1"/>
  <c r="D143" i="8"/>
  <c r="D84" i="11" s="1"/>
  <c r="D103" i="19" s="1"/>
  <c r="D142" i="8"/>
  <c r="D83" i="11" s="1"/>
  <c r="D102" i="19" s="1"/>
  <c r="D141" i="8"/>
  <c r="D82" i="11" s="1"/>
  <c r="D101" i="19" s="1"/>
  <c r="D140" i="8"/>
  <c r="D81" i="11" s="1"/>
  <c r="D100" i="19" s="1"/>
  <c r="D139" i="8"/>
  <c r="D80" i="11" s="1"/>
  <c r="D99" i="19" s="1"/>
  <c r="D138" i="8"/>
  <c r="D79" i="11" s="1"/>
  <c r="D98" i="19" s="1"/>
  <c r="D137" i="8"/>
  <c r="D78" i="11" s="1"/>
  <c r="D97" i="19" s="1"/>
  <c r="D136" i="8"/>
  <c r="D77" i="11" s="1"/>
  <c r="D96" i="19" s="1"/>
  <c r="D135" i="8"/>
  <c r="D76" i="11" s="1"/>
  <c r="D95" i="19" s="1"/>
  <c r="D134" i="8"/>
  <c r="D75" i="11" s="1"/>
  <c r="D94" i="19" s="1"/>
  <c r="D36" i="11"/>
  <c r="D60" i="19" s="1"/>
  <c r="D241" i="8"/>
  <c r="D55" i="13" s="1"/>
  <c r="D187" i="19" s="1"/>
  <c r="D239" i="8"/>
  <c r="D53" i="13" s="1"/>
  <c r="D186" i="19" s="1"/>
  <c r="D238" i="8"/>
  <c r="D52" i="13" s="1"/>
  <c r="D185" i="19" s="1"/>
  <c r="D237" i="8"/>
  <c r="D51" i="13" s="1"/>
  <c r="D184" i="19" s="1"/>
  <c r="D236" i="8"/>
  <c r="D50" i="13" s="1"/>
  <c r="D183" i="19" s="1"/>
  <c r="D235" i="8"/>
  <c r="D49" i="13" s="1"/>
  <c r="D182" i="19" s="1"/>
  <c r="D234" i="8"/>
  <c r="D48" i="13" s="1"/>
  <c r="D181" i="19" s="1"/>
  <c r="D233" i="8"/>
  <c r="D47" i="13" s="1"/>
  <c r="D180" i="19" s="1"/>
  <c r="D46" i="13"/>
  <c r="D179" i="19" s="1"/>
  <c r="D45" i="13"/>
  <c r="D178" i="19" s="1"/>
  <c r="D285" i="8" l="1"/>
  <c r="D284" i="8"/>
  <c r="D43" i="13"/>
  <c r="D44" i="13"/>
  <c r="D55" i="8"/>
  <c r="D301" i="10" s="1"/>
  <c r="AH11" i="28" l="1"/>
  <c r="AH10" i="28"/>
  <c r="AH9" i="28"/>
  <c r="AF11" i="28"/>
  <c r="AF10" i="28"/>
  <c r="AF9" i="28"/>
  <c r="AD11" i="28"/>
  <c r="AD10" i="28"/>
  <c r="AD9" i="28"/>
  <c r="AD43" i="6"/>
  <c r="AH93" i="27" l="1"/>
  <c r="AH92" i="27"/>
  <c r="AH55" i="27"/>
  <c r="AF93" i="27"/>
  <c r="AF92" i="27"/>
  <c r="AF55" i="27"/>
  <c r="AD93" i="27"/>
  <c r="AD92" i="27"/>
  <c r="AD55" i="27"/>
  <c r="AH24" i="25" l="1"/>
  <c r="AH11" i="25"/>
  <c r="AH10" i="25"/>
  <c r="AH9" i="25"/>
  <c r="AF24" i="25"/>
  <c r="AF11" i="25"/>
  <c r="AF10" i="25"/>
  <c r="AF9" i="25"/>
  <c r="AD24" i="25"/>
  <c r="AD11" i="25"/>
  <c r="AD10" i="25"/>
  <c r="AD9" i="25"/>
  <c r="AH39" i="26" l="1"/>
  <c r="AB24" i="26"/>
  <c r="AH24" i="26" l="1"/>
  <c r="AH11" i="26"/>
  <c r="AH26" i="26" s="1"/>
  <c r="AH10" i="26"/>
  <c r="AH9" i="26"/>
  <c r="AH35" i="26" s="1"/>
  <c r="AF24" i="26"/>
  <c r="AF11" i="26"/>
  <c r="AF26" i="26" s="1"/>
  <c r="AF10" i="26"/>
  <c r="AF9" i="26"/>
  <c r="AF35" i="26" s="1"/>
  <c r="AD39" i="26"/>
  <c r="AD24" i="26"/>
  <c r="AD11" i="26"/>
  <c r="AD26" i="26" s="1"/>
  <c r="AD10" i="26"/>
  <c r="AD9" i="26"/>
  <c r="AD35" i="26" s="1"/>
  <c r="AH275" i="13" l="1"/>
  <c r="AH285" i="13" s="1"/>
  <c r="AH268" i="13"/>
  <c r="AH284" i="13" s="1"/>
  <c r="AH218" i="13"/>
  <c r="AH283" i="13" s="1"/>
  <c r="AH168" i="13"/>
  <c r="AH282" i="13" s="1"/>
  <c r="AH118" i="13"/>
  <c r="AH281" i="13" s="1"/>
  <c r="AH63" i="13"/>
  <c r="AH280" i="13" s="1"/>
  <c r="AF275" i="13"/>
  <c r="AF285" i="13" s="1"/>
  <c r="AF268" i="13"/>
  <c r="AF284" i="13" s="1"/>
  <c r="AF218" i="13"/>
  <c r="AF283" i="13" s="1"/>
  <c r="AF168" i="13"/>
  <c r="AF282" i="13" s="1"/>
  <c r="AF118" i="13"/>
  <c r="AF281" i="13" s="1"/>
  <c r="AF63" i="13"/>
  <c r="AF280" i="13" s="1"/>
  <c r="AD268" i="13"/>
  <c r="AD168" i="13"/>
  <c r="AD282" i="13" s="1"/>
  <c r="AH189" i="15"/>
  <c r="AH178" i="15"/>
  <c r="AH154" i="15"/>
  <c r="AH143" i="15"/>
  <c r="AH132" i="15"/>
  <c r="AH121" i="15"/>
  <c r="AH452" i="19" s="1"/>
  <c r="AH112" i="15"/>
  <c r="AH451" i="19" s="1"/>
  <c r="AH103" i="15"/>
  <c r="AH94" i="15"/>
  <c r="AH85" i="15"/>
  <c r="AH444" i="19" s="1"/>
  <c r="AH74" i="15"/>
  <c r="AH443" i="19" s="1"/>
  <c r="AH65" i="15"/>
  <c r="AH442" i="19" s="1"/>
  <c r="AH56" i="15"/>
  <c r="AH47" i="15"/>
  <c r="AH36" i="15"/>
  <c r="AH160" i="15" s="1"/>
  <c r="AH23" i="15"/>
  <c r="AH159" i="15" s="1"/>
  <c r="AF189" i="15"/>
  <c r="AF178" i="15"/>
  <c r="AF154" i="15"/>
  <c r="AF143" i="15"/>
  <c r="AF132" i="15"/>
  <c r="AF121" i="15"/>
  <c r="AF452" i="19" s="1"/>
  <c r="AF112" i="15"/>
  <c r="AF451" i="19" s="1"/>
  <c r="AF103" i="15"/>
  <c r="AF94" i="15"/>
  <c r="AF85" i="15"/>
  <c r="AF444" i="19" s="1"/>
  <c r="AF74" i="15"/>
  <c r="AF443" i="19" s="1"/>
  <c r="AF65" i="15"/>
  <c r="AF442" i="19" s="1"/>
  <c r="AF56" i="15"/>
  <c r="AF47" i="15"/>
  <c r="AF36" i="15"/>
  <c r="AF160" i="15" s="1"/>
  <c r="AF23" i="15"/>
  <c r="AF159" i="15" s="1"/>
  <c r="AH226" i="16"/>
  <c r="AH241" i="16" s="1"/>
  <c r="AH201" i="16"/>
  <c r="AH207" i="16" s="1"/>
  <c r="AH459" i="19" s="1"/>
  <c r="AH177" i="16"/>
  <c r="AH206" i="16" s="1"/>
  <c r="AH458" i="19" s="1"/>
  <c r="AH153" i="16"/>
  <c r="AH205" i="16" s="1"/>
  <c r="AH457" i="19" s="1"/>
  <c r="AH129" i="16"/>
  <c r="AH204" i="16" s="1"/>
  <c r="AF226" i="16"/>
  <c r="AF241" i="16" s="1"/>
  <c r="AF201" i="16"/>
  <c r="AF207" i="16" s="1"/>
  <c r="AF459" i="19" s="1"/>
  <c r="AF177" i="16"/>
  <c r="AF206" i="16" s="1"/>
  <c r="AF458" i="19" s="1"/>
  <c r="AF153" i="16"/>
  <c r="AF205" i="16" s="1"/>
  <c r="AF457" i="19" s="1"/>
  <c r="AF129" i="16"/>
  <c r="AF204" i="16" s="1"/>
  <c r="AD226" i="16"/>
  <c r="AD460" i="19" s="1"/>
  <c r="AH475" i="19"/>
  <c r="AH474" i="19"/>
  <c r="AH473" i="19"/>
  <c r="AH472" i="19"/>
  <c r="AH471" i="19"/>
  <c r="AH470" i="19"/>
  <c r="AH469" i="19"/>
  <c r="AH468" i="19"/>
  <c r="AH467" i="19"/>
  <c r="AH466" i="19"/>
  <c r="AH449" i="19"/>
  <c r="AH448" i="19"/>
  <c r="AH447" i="19"/>
  <c r="AH446" i="19"/>
  <c r="AH445" i="19"/>
  <c r="AH440" i="19"/>
  <c r="AH439" i="19"/>
  <c r="AH438" i="19"/>
  <c r="AH437" i="19"/>
  <c r="AH436" i="19"/>
  <c r="AH431" i="19"/>
  <c r="AH380" i="19"/>
  <c r="AH379" i="19"/>
  <c r="AH361" i="19"/>
  <c r="AH360" i="19"/>
  <c r="AH359" i="19"/>
  <c r="AH358" i="19"/>
  <c r="AH357" i="19"/>
  <c r="AH356" i="19"/>
  <c r="AH355" i="19"/>
  <c r="AH354" i="19"/>
  <c r="AH353" i="19"/>
  <c r="AH352" i="19"/>
  <c r="AH351" i="19"/>
  <c r="AH350" i="19"/>
  <c r="AH349" i="19"/>
  <c r="AH348" i="19"/>
  <c r="AH347" i="19"/>
  <c r="AH346" i="19"/>
  <c r="AH345" i="19"/>
  <c r="AH344" i="19"/>
  <c r="AH343" i="19"/>
  <c r="AH342" i="19"/>
  <c r="AH341" i="19"/>
  <c r="AH340" i="19"/>
  <c r="AH339" i="19"/>
  <c r="AH338" i="19"/>
  <c r="AH337" i="19"/>
  <c r="AH336" i="19"/>
  <c r="AH335" i="19"/>
  <c r="AH334" i="19"/>
  <c r="AH316" i="19"/>
  <c r="AH315" i="19"/>
  <c r="AH314" i="19"/>
  <c r="AH313" i="19"/>
  <c r="AH312" i="19"/>
  <c r="AH311" i="19"/>
  <c r="AH310" i="19"/>
  <c r="AH309" i="19"/>
  <c r="AH308" i="19"/>
  <c r="AH307" i="19"/>
  <c r="AH306" i="19"/>
  <c r="AH305" i="19"/>
  <c r="AH304" i="19"/>
  <c r="AH303" i="19"/>
  <c r="AH302" i="19"/>
  <c r="AH301" i="19"/>
  <c r="AH300" i="19"/>
  <c r="AH299" i="19"/>
  <c r="AH298" i="19"/>
  <c r="AH297" i="19"/>
  <c r="AH296" i="19"/>
  <c r="AH295" i="19"/>
  <c r="AH294" i="19"/>
  <c r="AH293" i="19"/>
  <c r="AH292" i="19"/>
  <c r="AH291" i="19"/>
  <c r="AH290" i="19"/>
  <c r="AH289" i="19"/>
  <c r="AH271" i="19"/>
  <c r="AH270" i="19"/>
  <c r="AH269" i="19"/>
  <c r="AH268" i="19"/>
  <c r="AH267" i="19"/>
  <c r="AH266" i="19"/>
  <c r="AH265" i="19"/>
  <c r="AH264" i="19"/>
  <c r="AH263" i="19"/>
  <c r="AH262" i="19"/>
  <c r="AH261" i="19"/>
  <c r="AH260" i="19"/>
  <c r="AH259" i="19"/>
  <c r="AH258" i="19"/>
  <c r="AH257" i="19"/>
  <c r="AH256" i="19"/>
  <c r="AH255" i="19"/>
  <c r="AH254" i="19"/>
  <c r="AH253" i="19"/>
  <c r="AH252" i="19"/>
  <c r="AH251" i="19"/>
  <c r="AH250" i="19"/>
  <c r="AH249" i="19"/>
  <c r="AH248" i="19"/>
  <c r="AH247" i="19"/>
  <c r="AH246" i="19"/>
  <c r="AH245" i="19"/>
  <c r="AH244" i="19"/>
  <c r="AH232" i="19"/>
  <c r="AH231" i="19"/>
  <c r="AH230" i="19"/>
  <c r="AH229" i="19"/>
  <c r="AH228" i="19"/>
  <c r="AH227" i="19"/>
  <c r="AH226" i="19"/>
  <c r="AH225" i="19"/>
  <c r="AH224" i="19"/>
  <c r="AH223" i="19"/>
  <c r="AH222" i="19"/>
  <c r="AH221" i="19"/>
  <c r="AH220" i="19"/>
  <c r="AH219" i="19"/>
  <c r="AH218" i="19"/>
  <c r="AH217" i="19"/>
  <c r="AH216" i="19"/>
  <c r="AH215" i="19"/>
  <c r="AH214" i="19"/>
  <c r="AH213" i="19"/>
  <c r="AH212" i="19"/>
  <c r="AH211" i="19"/>
  <c r="AH210" i="19"/>
  <c r="AH209" i="19"/>
  <c r="AH208" i="19"/>
  <c r="AH207" i="19"/>
  <c r="AH206" i="19"/>
  <c r="AH205" i="19"/>
  <c r="AH204" i="19"/>
  <c r="AH203" i="19"/>
  <c r="AH202" i="19"/>
  <c r="AH201" i="19"/>
  <c r="AH200" i="19"/>
  <c r="AH199" i="19"/>
  <c r="AH198" i="19"/>
  <c r="AH197" i="19"/>
  <c r="AH196" i="19"/>
  <c r="AH195" i="19"/>
  <c r="AH194" i="19"/>
  <c r="AH177" i="19"/>
  <c r="AH176" i="19"/>
  <c r="AH175" i="19"/>
  <c r="AH174" i="19"/>
  <c r="AH173" i="19"/>
  <c r="AH172" i="19"/>
  <c r="AH171" i="19"/>
  <c r="AH170" i="19"/>
  <c r="AH169" i="19"/>
  <c r="AH168" i="19"/>
  <c r="AH167" i="19"/>
  <c r="AH166" i="19"/>
  <c r="AH165" i="19"/>
  <c r="AH164" i="19"/>
  <c r="AH163" i="19"/>
  <c r="AH162" i="19"/>
  <c r="AH161" i="19"/>
  <c r="AH160" i="19"/>
  <c r="AH159" i="19"/>
  <c r="AH158" i="19"/>
  <c r="AH157" i="19"/>
  <c r="AH156" i="19"/>
  <c r="AH155" i="19"/>
  <c r="AH154" i="19"/>
  <c r="AH153" i="19"/>
  <c r="AH152" i="19"/>
  <c r="AH151" i="19"/>
  <c r="AH150" i="19"/>
  <c r="AH93" i="19"/>
  <c r="AH92" i="19"/>
  <c r="AH91" i="19"/>
  <c r="AH90" i="19"/>
  <c r="AH89" i="19"/>
  <c r="AH88" i="19"/>
  <c r="AH87" i="19"/>
  <c r="AH86" i="19"/>
  <c r="AH85" i="19"/>
  <c r="AH84" i="19"/>
  <c r="AH83" i="19"/>
  <c r="AH82" i="19"/>
  <c r="AH81" i="19"/>
  <c r="AH80" i="19"/>
  <c r="AH79" i="19"/>
  <c r="AH78" i="19"/>
  <c r="AH77" i="19"/>
  <c r="AH76" i="19"/>
  <c r="AH58" i="19"/>
  <c r="AH57" i="19"/>
  <c r="AH56" i="19"/>
  <c r="AH55" i="19"/>
  <c r="AH54" i="19"/>
  <c r="AH53" i="19"/>
  <c r="AH52" i="19"/>
  <c r="AH51" i="19"/>
  <c r="AH50" i="19"/>
  <c r="AH49" i="19"/>
  <c r="AH48" i="19"/>
  <c r="AH47" i="19"/>
  <c r="AH46" i="19"/>
  <c r="AH45" i="19"/>
  <c r="AH44" i="19"/>
  <c r="AH43" i="19"/>
  <c r="AH42" i="19"/>
  <c r="AH41" i="19"/>
  <c r="AH11" i="19"/>
  <c r="AH10" i="19"/>
  <c r="AH9" i="19"/>
  <c r="AF475" i="19"/>
  <c r="AF474" i="19"/>
  <c r="AF473" i="19"/>
  <c r="AF472" i="19"/>
  <c r="AF471" i="19"/>
  <c r="AF470" i="19"/>
  <c r="AF469" i="19"/>
  <c r="AF468" i="19"/>
  <c r="AF467" i="19"/>
  <c r="AF466" i="19"/>
  <c r="AF449" i="19"/>
  <c r="AF448" i="19"/>
  <c r="AF447" i="19"/>
  <c r="AF446" i="19"/>
  <c r="AF445" i="19"/>
  <c r="AF440" i="19"/>
  <c r="AF439" i="19"/>
  <c r="AF438" i="19"/>
  <c r="AF437" i="19"/>
  <c r="AF436" i="19"/>
  <c r="AF431" i="19"/>
  <c r="AF380" i="19"/>
  <c r="AF379" i="19"/>
  <c r="AF361" i="19"/>
  <c r="AF360" i="19"/>
  <c r="AF359" i="19"/>
  <c r="AF358" i="19"/>
  <c r="AF357" i="19"/>
  <c r="AF356" i="19"/>
  <c r="AF355" i="19"/>
  <c r="AF354" i="19"/>
  <c r="AF353" i="19"/>
  <c r="AF352" i="19"/>
  <c r="AF351" i="19"/>
  <c r="AF350" i="19"/>
  <c r="AF349" i="19"/>
  <c r="AF348" i="19"/>
  <c r="AF347" i="19"/>
  <c r="AF346" i="19"/>
  <c r="AF345" i="19"/>
  <c r="AF344" i="19"/>
  <c r="AF343" i="19"/>
  <c r="AF342" i="19"/>
  <c r="AF341" i="19"/>
  <c r="AF340" i="19"/>
  <c r="AF339" i="19"/>
  <c r="AF338" i="19"/>
  <c r="AF337" i="19"/>
  <c r="AF336" i="19"/>
  <c r="AF335" i="19"/>
  <c r="AF334" i="19"/>
  <c r="AF316" i="19"/>
  <c r="AF315" i="19"/>
  <c r="AF314" i="19"/>
  <c r="AF313" i="19"/>
  <c r="AF312" i="19"/>
  <c r="AF311" i="19"/>
  <c r="AF310" i="19"/>
  <c r="AF309" i="19"/>
  <c r="AF308" i="19"/>
  <c r="AF307" i="19"/>
  <c r="AF306" i="19"/>
  <c r="AF305" i="19"/>
  <c r="AF304" i="19"/>
  <c r="AF303" i="19"/>
  <c r="AF302" i="19"/>
  <c r="AF301" i="19"/>
  <c r="AF300" i="19"/>
  <c r="AF299" i="19"/>
  <c r="AF298" i="19"/>
  <c r="AF297" i="19"/>
  <c r="AF296" i="19"/>
  <c r="AF295" i="19"/>
  <c r="AF294" i="19"/>
  <c r="AF293" i="19"/>
  <c r="AF292" i="19"/>
  <c r="AF291" i="19"/>
  <c r="AF290" i="19"/>
  <c r="AF289" i="19"/>
  <c r="AF271" i="19"/>
  <c r="AF270" i="19"/>
  <c r="AF269" i="19"/>
  <c r="AF268" i="19"/>
  <c r="AF267" i="19"/>
  <c r="AF266" i="19"/>
  <c r="AF265" i="19"/>
  <c r="AF264" i="19"/>
  <c r="AF263" i="19"/>
  <c r="AF262" i="19"/>
  <c r="AF261" i="19"/>
  <c r="AF260" i="19"/>
  <c r="AF259" i="19"/>
  <c r="AF258" i="19"/>
  <c r="AF257" i="19"/>
  <c r="AF256" i="19"/>
  <c r="AF255" i="19"/>
  <c r="AF254" i="19"/>
  <c r="AF253" i="19"/>
  <c r="AF252" i="19"/>
  <c r="AF251" i="19"/>
  <c r="AF250" i="19"/>
  <c r="AF249" i="19"/>
  <c r="AF248" i="19"/>
  <c r="AF247" i="19"/>
  <c r="AF246" i="19"/>
  <c r="AF245" i="19"/>
  <c r="AF244" i="19"/>
  <c r="AF232" i="19"/>
  <c r="AF231" i="19"/>
  <c r="AF230" i="19"/>
  <c r="AF229" i="19"/>
  <c r="AF228" i="19"/>
  <c r="AF227" i="19"/>
  <c r="AF226" i="19"/>
  <c r="AF225" i="19"/>
  <c r="AF224" i="19"/>
  <c r="AF223" i="19"/>
  <c r="AF222" i="19"/>
  <c r="AF221" i="19"/>
  <c r="AF220" i="19"/>
  <c r="AF219" i="19"/>
  <c r="AF218" i="19"/>
  <c r="AF217" i="19"/>
  <c r="AF216" i="19"/>
  <c r="AF215" i="19"/>
  <c r="AF214" i="19"/>
  <c r="AF213" i="19"/>
  <c r="AF212" i="19"/>
  <c r="AF211" i="19"/>
  <c r="AF210" i="19"/>
  <c r="AF209" i="19"/>
  <c r="AF208" i="19"/>
  <c r="AF207" i="19"/>
  <c r="AF206" i="19"/>
  <c r="AF205" i="19"/>
  <c r="AF204" i="19"/>
  <c r="AF203" i="19"/>
  <c r="AF202" i="19"/>
  <c r="AF201" i="19"/>
  <c r="AF200" i="19"/>
  <c r="AF199" i="19"/>
  <c r="AF198" i="19"/>
  <c r="AF197" i="19"/>
  <c r="AF196" i="19"/>
  <c r="AF195" i="19"/>
  <c r="AF194" i="19"/>
  <c r="AF177" i="19"/>
  <c r="AF176" i="19"/>
  <c r="AF175" i="19"/>
  <c r="AF174" i="19"/>
  <c r="AF173" i="19"/>
  <c r="AF172" i="19"/>
  <c r="AF171" i="19"/>
  <c r="AF170" i="19"/>
  <c r="AF169" i="19"/>
  <c r="AF168" i="19"/>
  <c r="AF167" i="19"/>
  <c r="AF166" i="19"/>
  <c r="AF165" i="19"/>
  <c r="AF164" i="19"/>
  <c r="AF163" i="19"/>
  <c r="AF162" i="19"/>
  <c r="AF161" i="19"/>
  <c r="AF160" i="19"/>
  <c r="AF159" i="19"/>
  <c r="AF158" i="19"/>
  <c r="AF157" i="19"/>
  <c r="AF156" i="19"/>
  <c r="AF155" i="19"/>
  <c r="AF154" i="19"/>
  <c r="AF153" i="19"/>
  <c r="AF152" i="19"/>
  <c r="AF151" i="19"/>
  <c r="AF150" i="19"/>
  <c r="AF93" i="19"/>
  <c r="AF92" i="19"/>
  <c r="AF91" i="19"/>
  <c r="AF90" i="19"/>
  <c r="AF89" i="19"/>
  <c r="AF88" i="19"/>
  <c r="AF87" i="19"/>
  <c r="AF86" i="19"/>
  <c r="AF85" i="19"/>
  <c r="AF84" i="19"/>
  <c r="AF83" i="19"/>
  <c r="AF82" i="19"/>
  <c r="AF81" i="19"/>
  <c r="AF80" i="19"/>
  <c r="AF79" i="19"/>
  <c r="AF78" i="19"/>
  <c r="AF77" i="19"/>
  <c r="AF76" i="19"/>
  <c r="AF58" i="19"/>
  <c r="AF57" i="19"/>
  <c r="AF56" i="19"/>
  <c r="AF55" i="19"/>
  <c r="AF54" i="19"/>
  <c r="AF53" i="19"/>
  <c r="AF52" i="19"/>
  <c r="AF51" i="19"/>
  <c r="AF50" i="19"/>
  <c r="AF49" i="19"/>
  <c r="AF48" i="19"/>
  <c r="AF47" i="19"/>
  <c r="AF46" i="19"/>
  <c r="AF45" i="19"/>
  <c r="AF44" i="19"/>
  <c r="AF43" i="19"/>
  <c r="AF42" i="19"/>
  <c r="AF41" i="19"/>
  <c r="AF11" i="19"/>
  <c r="AF10" i="19"/>
  <c r="AF9" i="19"/>
  <c r="AD475" i="19"/>
  <c r="AD474" i="19"/>
  <c r="AD473" i="19"/>
  <c r="AD472" i="19"/>
  <c r="AD471" i="19"/>
  <c r="AD470" i="19"/>
  <c r="AD469" i="19"/>
  <c r="AD468" i="19"/>
  <c r="AD467" i="19"/>
  <c r="AD466" i="19"/>
  <c r="AD449" i="19"/>
  <c r="AD448" i="19"/>
  <c r="AD447" i="19"/>
  <c r="AD446" i="19"/>
  <c r="AD445" i="19"/>
  <c r="AD440" i="19"/>
  <c r="AD439" i="19"/>
  <c r="AD438" i="19"/>
  <c r="AD437" i="19"/>
  <c r="AD436" i="19"/>
  <c r="AD431" i="19"/>
  <c r="AD380" i="19"/>
  <c r="AD379" i="19"/>
  <c r="AD361" i="19"/>
  <c r="AD360" i="19"/>
  <c r="AD359" i="19"/>
  <c r="AD358" i="19"/>
  <c r="AD357" i="19"/>
  <c r="AD356" i="19"/>
  <c r="AD355" i="19"/>
  <c r="AD354" i="19"/>
  <c r="AD353" i="19"/>
  <c r="AD352" i="19"/>
  <c r="AD351" i="19"/>
  <c r="AD350" i="19"/>
  <c r="AD349" i="19"/>
  <c r="AD348" i="19"/>
  <c r="AD347" i="19"/>
  <c r="AD346" i="19"/>
  <c r="AD345" i="19"/>
  <c r="AD344" i="19"/>
  <c r="AD343" i="19"/>
  <c r="AD342" i="19"/>
  <c r="AD341" i="19"/>
  <c r="AD340" i="19"/>
  <c r="AD339" i="19"/>
  <c r="AD338" i="19"/>
  <c r="AD337" i="19"/>
  <c r="AD336" i="19"/>
  <c r="AD335" i="19"/>
  <c r="AD334" i="19"/>
  <c r="AD316" i="19"/>
  <c r="AD315" i="19"/>
  <c r="AD314" i="19"/>
  <c r="AD313" i="19"/>
  <c r="AD312" i="19"/>
  <c r="AD311" i="19"/>
  <c r="AD310" i="19"/>
  <c r="AD309" i="19"/>
  <c r="AD308" i="19"/>
  <c r="AD307" i="19"/>
  <c r="AD306" i="19"/>
  <c r="AD305" i="19"/>
  <c r="AD304" i="19"/>
  <c r="AD303" i="19"/>
  <c r="AD302" i="19"/>
  <c r="AD301" i="19"/>
  <c r="AD300" i="19"/>
  <c r="AD299" i="19"/>
  <c r="AD298" i="19"/>
  <c r="AD297" i="19"/>
  <c r="AD296" i="19"/>
  <c r="AD295" i="19"/>
  <c r="AD294" i="19"/>
  <c r="AD293" i="19"/>
  <c r="AD292" i="19"/>
  <c r="AD291" i="19"/>
  <c r="AD290" i="19"/>
  <c r="AD289" i="19"/>
  <c r="AD271" i="19"/>
  <c r="AD270" i="19"/>
  <c r="AD269" i="19"/>
  <c r="AD268" i="19"/>
  <c r="AD267" i="19"/>
  <c r="AD266" i="19"/>
  <c r="AD265" i="19"/>
  <c r="AD264" i="19"/>
  <c r="AD263" i="19"/>
  <c r="AD262" i="19"/>
  <c r="AD261" i="19"/>
  <c r="AD260" i="19"/>
  <c r="AD259" i="19"/>
  <c r="AD258" i="19"/>
  <c r="AD257" i="19"/>
  <c r="AD256" i="19"/>
  <c r="AD255" i="19"/>
  <c r="AD254" i="19"/>
  <c r="AD253" i="19"/>
  <c r="AD252" i="19"/>
  <c r="AD251" i="19"/>
  <c r="AD250" i="19"/>
  <c r="AD249" i="19"/>
  <c r="AD248" i="19"/>
  <c r="AD247" i="19"/>
  <c r="AD246" i="19"/>
  <c r="AD245" i="19"/>
  <c r="AD244" i="19"/>
  <c r="AD232" i="19"/>
  <c r="AD231" i="19"/>
  <c r="AD230" i="19"/>
  <c r="AD229" i="19"/>
  <c r="AD228" i="19"/>
  <c r="AD227" i="19"/>
  <c r="AD226" i="19"/>
  <c r="AD225" i="19"/>
  <c r="AD224" i="19"/>
  <c r="AD223" i="19"/>
  <c r="AD222" i="19"/>
  <c r="AD221" i="19"/>
  <c r="AD220" i="19"/>
  <c r="AD219" i="19"/>
  <c r="AD218" i="19"/>
  <c r="AD217" i="19"/>
  <c r="AD216" i="19"/>
  <c r="AD215" i="19"/>
  <c r="AD214" i="19"/>
  <c r="AD213" i="19"/>
  <c r="AD212" i="19"/>
  <c r="AD211" i="19"/>
  <c r="AD210" i="19"/>
  <c r="AD209" i="19"/>
  <c r="AD208" i="19"/>
  <c r="AD207" i="19"/>
  <c r="AD206" i="19"/>
  <c r="AD205" i="19"/>
  <c r="AD204" i="19"/>
  <c r="AD203" i="19"/>
  <c r="AD202" i="19"/>
  <c r="AD201" i="19"/>
  <c r="AD200" i="19"/>
  <c r="AD199" i="19"/>
  <c r="AD198" i="19"/>
  <c r="AD197" i="19"/>
  <c r="AD196" i="19"/>
  <c r="AD195" i="19"/>
  <c r="AD194" i="19"/>
  <c r="AD177" i="19"/>
  <c r="AD176" i="19"/>
  <c r="AD175" i="19"/>
  <c r="AD174" i="19"/>
  <c r="AD173" i="19"/>
  <c r="AD172" i="19"/>
  <c r="AD171" i="19"/>
  <c r="AD170" i="19"/>
  <c r="AD169" i="19"/>
  <c r="AD168" i="19"/>
  <c r="AD167" i="19"/>
  <c r="AD166" i="19"/>
  <c r="AD165" i="19"/>
  <c r="AD164" i="19"/>
  <c r="AD163" i="19"/>
  <c r="AD162" i="19"/>
  <c r="AD161" i="19"/>
  <c r="AD160" i="19"/>
  <c r="AD159" i="19"/>
  <c r="AD158" i="19"/>
  <c r="AD157" i="19"/>
  <c r="AD156" i="19"/>
  <c r="AD155" i="19"/>
  <c r="AD154" i="19"/>
  <c r="AD153" i="19"/>
  <c r="AD152" i="19"/>
  <c r="AD151" i="19"/>
  <c r="AD150" i="19"/>
  <c r="AD93" i="19"/>
  <c r="AD92" i="19"/>
  <c r="AD91" i="19"/>
  <c r="AD90" i="19"/>
  <c r="AD89" i="19"/>
  <c r="AD88" i="19"/>
  <c r="AD87" i="19"/>
  <c r="AD86" i="19"/>
  <c r="AD85" i="19"/>
  <c r="AD84" i="19"/>
  <c r="AD83" i="19"/>
  <c r="AD82" i="19"/>
  <c r="AD81" i="19"/>
  <c r="AD80" i="19"/>
  <c r="AD79" i="19"/>
  <c r="AD78" i="19"/>
  <c r="AD77" i="19"/>
  <c r="AD76" i="19"/>
  <c r="AD58" i="19"/>
  <c r="AD57" i="19"/>
  <c r="AD56" i="19"/>
  <c r="AD55" i="19"/>
  <c r="AD54" i="19"/>
  <c r="AD53" i="19"/>
  <c r="AD52" i="19"/>
  <c r="AD51" i="19"/>
  <c r="AD50" i="19"/>
  <c r="AD49" i="19"/>
  <c r="AD48" i="19"/>
  <c r="AD47" i="19"/>
  <c r="AD46" i="19"/>
  <c r="AD45" i="19"/>
  <c r="AD44" i="19"/>
  <c r="AD43" i="19"/>
  <c r="AD42" i="19"/>
  <c r="AD41" i="19"/>
  <c r="AD11" i="19"/>
  <c r="AD10" i="19"/>
  <c r="AD9" i="19"/>
  <c r="AH293" i="17"/>
  <c r="AH292" i="17"/>
  <c r="AH291" i="17"/>
  <c r="AH290" i="17"/>
  <c r="AH289" i="17"/>
  <c r="AH288" i="17"/>
  <c r="AH287" i="17"/>
  <c r="AH286" i="17"/>
  <c r="AH285" i="17"/>
  <c r="AH284" i="17"/>
  <c r="AH283" i="17"/>
  <c r="AH282" i="17"/>
  <c r="AH281" i="17"/>
  <c r="AH280" i="17"/>
  <c r="AH279" i="17"/>
  <c r="AH278" i="17"/>
  <c r="AH277" i="17"/>
  <c r="AH276" i="17"/>
  <c r="AH275" i="17"/>
  <c r="AH274" i="17"/>
  <c r="AH273" i="17"/>
  <c r="AH272" i="17"/>
  <c r="AH271" i="17"/>
  <c r="AH270" i="17"/>
  <c r="AH269" i="17"/>
  <c r="AH268" i="17"/>
  <c r="AH267" i="17"/>
  <c r="AH266" i="17"/>
  <c r="AH265" i="17"/>
  <c r="AH264" i="17"/>
  <c r="AH260" i="17"/>
  <c r="AH225" i="17"/>
  <c r="AH190" i="17"/>
  <c r="AH151" i="17"/>
  <c r="AH150" i="17"/>
  <c r="AH149" i="17"/>
  <c r="AH148" i="17"/>
  <c r="AH147" i="17"/>
  <c r="AH146" i="17"/>
  <c r="AH145" i="17"/>
  <c r="AH144" i="17"/>
  <c r="AH143" i="17"/>
  <c r="AH142" i="17"/>
  <c r="AH141" i="17"/>
  <c r="AH140" i="17"/>
  <c r="AH139" i="17"/>
  <c r="AH138" i="17"/>
  <c r="AH137" i="17"/>
  <c r="AH136" i="17"/>
  <c r="AH135" i="17"/>
  <c r="AH134" i="17"/>
  <c r="AH133" i="17"/>
  <c r="AH132" i="17"/>
  <c r="AH131" i="17"/>
  <c r="AH130" i="17"/>
  <c r="AH129" i="17"/>
  <c r="AH128" i="17"/>
  <c r="AH127" i="17"/>
  <c r="AH126" i="17"/>
  <c r="AH125" i="17"/>
  <c r="AH124" i="17"/>
  <c r="AH123" i="17"/>
  <c r="AH122" i="17"/>
  <c r="AH118" i="17"/>
  <c r="AH83" i="17"/>
  <c r="AH48" i="17"/>
  <c r="AH11" i="17"/>
  <c r="AH10" i="17"/>
  <c r="AH9" i="17"/>
  <c r="AF293" i="17"/>
  <c r="AF292" i="17"/>
  <c r="AF291" i="17"/>
  <c r="AF290" i="17"/>
  <c r="AF289" i="17"/>
  <c r="AF288" i="17"/>
  <c r="AF287" i="17"/>
  <c r="AF286" i="17"/>
  <c r="AF285" i="17"/>
  <c r="AF284" i="17"/>
  <c r="AF283" i="17"/>
  <c r="AF282" i="17"/>
  <c r="AF281" i="17"/>
  <c r="AF280" i="17"/>
  <c r="AF279" i="17"/>
  <c r="AF278" i="17"/>
  <c r="AF277" i="17"/>
  <c r="AF276" i="17"/>
  <c r="AF275" i="17"/>
  <c r="AF274" i="17"/>
  <c r="AF273" i="17"/>
  <c r="AF272" i="17"/>
  <c r="AF271" i="17"/>
  <c r="AF270" i="17"/>
  <c r="AF269" i="17"/>
  <c r="AF268" i="17"/>
  <c r="AF267" i="17"/>
  <c r="AF266" i="17"/>
  <c r="AF265" i="17"/>
  <c r="AF264" i="17"/>
  <c r="AF260" i="17"/>
  <c r="AF225" i="17"/>
  <c r="AF190" i="17"/>
  <c r="AF151" i="17"/>
  <c r="AF150" i="17"/>
  <c r="AF149" i="17"/>
  <c r="AF148" i="17"/>
  <c r="AF147" i="17"/>
  <c r="AF146" i="17"/>
  <c r="AF145" i="17"/>
  <c r="AF144" i="17"/>
  <c r="AF143" i="17"/>
  <c r="AF142" i="17"/>
  <c r="AF141" i="17"/>
  <c r="AF140" i="17"/>
  <c r="AF139" i="17"/>
  <c r="AF138" i="17"/>
  <c r="AF137" i="17"/>
  <c r="AF136" i="17"/>
  <c r="AF135" i="17"/>
  <c r="AF134" i="17"/>
  <c r="AF133" i="17"/>
  <c r="AF132" i="17"/>
  <c r="AF131" i="17"/>
  <c r="AF130" i="17"/>
  <c r="AF129" i="17"/>
  <c r="AF128" i="17"/>
  <c r="AF127" i="17"/>
  <c r="AF126" i="17"/>
  <c r="AF125" i="17"/>
  <c r="AF124" i="17"/>
  <c r="AF123" i="17"/>
  <c r="AF122" i="17"/>
  <c r="AF118" i="17"/>
  <c r="AF83" i="17"/>
  <c r="AF48" i="17"/>
  <c r="AF11" i="17"/>
  <c r="AF10" i="17"/>
  <c r="AF9" i="17"/>
  <c r="AD293" i="17"/>
  <c r="AD292" i="17"/>
  <c r="AD291" i="17"/>
  <c r="AD290" i="17"/>
  <c r="AD289" i="17"/>
  <c r="AD288" i="17"/>
  <c r="AD287" i="17"/>
  <c r="AD286" i="17"/>
  <c r="AD285" i="17"/>
  <c r="AD284" i="17"/>
  <c r="AD283" i="17"/>
  <c r="AD282" i="17"/>
  <c r="AD281" i="17"/>
  <c r="AD280" i="17"/>
  <c r="AD279" i="17"/>
  <c r="AD278" i="17"/>
  <c r="AD277" i="17"/>
  <c r="AD276" i="17"/>
  <c r="AD275" i="17"/>
  <c r="AD274" i="17"/>
  <c r="AD273" i="17"/>
  <c r="AD272" i="17"/>
  <c r="AD271" i="17"/>
  <c r="AD270" i="17"/>
  <c r="AD269" i="17"/>
  <c r="AD268" i="17"/>
  <c r="AD267" i="17"/>
  <c r="AD266" i="17"/>
  <c r="AD265" i="17"/>
  <c r="AD264" i="17"/>
  <c r="AD260" i="17"/>
  <c r="AD225" i="17"/>
  <c r="AD190" i="17"/>
  <c r="AD151" i="17"/>
  <c r="AD150" i="17"/>
  <c r="AD149" i="17"/>
  <c r="AD148" i="17"/>
  <c r="AD147" i="17"/>
  <c r="AD146" i="17"/>
  <c r="AD145" i="17"/>
  <c r="AD144" i="17"/>
  <c r="AD143" i="17"/>
  <c r="AD142" i="17"/>
  <c r="AD141" i="17"/>
  <c r="AD140" i="17"/>
  <c r="AD139" i="17"/>
  <c r="AD138" i="17"/>
  <c r="AD137" i="17"/>
  <c r="AD136" i="17"/>
  <c r="AD135" i="17"/>
  <c r="AD134" i="17"/>
  <c r="AD133" i="17"/>
  <c r="AD132" i="17"/>
  <c r="AD131" i="17"/>
  <c r="AD130" i="17"/>
  <c r="AD129" i="17"/>
  <c r="AD128" i="17"/>
  <c r="AD127" i="17"/>
  <c r="AD126" i="17"/>
  <c r="AD125" i="17"/>
  <c r="AD124" i="17"/>
  <c r="AD123" i="17"/>
  <c r="AD122" i="17"/>
  <c r="AD118" i="17"/>
  <c r="AD83" i="17"/>
  <c r="AD48" i="17"/>
  <c r="AD11" i="17"/>
  <c r="AD10" i="17"/>
  <c r="AD9" i="17"/>
  <c r="AH11" i="16"/>
  <c r="AH10" i="16"/>
  <c r="AH9" i="16"/>
  <c r="AF11" i="16"/>
  <c r="AF10" i="16"/>
  <c r="AF9" i="16"/>
  <c r="AD201" i="16"/>
  <c r="AD207" i="16" s="1"/>
  <c r="AD459" i="19" s="1"/>
  <c r="AD177" i="16"/>
  <c r="AD206" i="16" s="1"/>
  <c r="AD458" i="19" s="1"/>
  <c r="AD153" i="16"/>
  <c r="AD205" i="16" s="1"/>
  <c r="AD457" i="19" s="1"/>
  <c r="AD129" i="16"/>
  <c r="AD204" i="16" s="1"/>
  <c r="AD456" i="19" s="1"/>
  <c r="AD11" i="16"/>
  <c r="AD10" i="16"/>
  <c r="AD9" i="16"/>
  <c r="AH11" i="15"/>
  <c r="AH10" i="15"/>
  <c r="AH9" i="15"/>
  <c r="AF11" i="15"/>
  <c r="AF10" i="15"/>
  <c r="AF9" i="15"/>
  <c r="AD189" i="15"/>
  <c r="AD178" i="15"/>
  <c r="AD154" i="15"/>
  <c r="AD165" i="15" s="1"/>
  <c r="AD143" i="15"/>
  <c r="AD164" i="15" s="1"/>
  <c r="AD132" i="15"/>
  <c r="AD121" i="15"/>
  <c r="AD452" i="19" s="1"/>
  <c r="AD112" i="15"/>
  <c r="AD451" i="19" s="1"/>
  <c r="AD103" i="15"/>
  <c r="AD94" i="15"/>
  <c r="AD85" i="15"/>
  <c r="AD444" i="19" s="1"/>
  <c r="AD74" i="15"/>
  <c r="AD443" i="19" s="1"/>
  <c r="AD65" i="15"/>
  <c r="AD442" i="19" s="1"/>
  <c r="AD56" i="15"/>
  <c r="AD47" i="15"/>
  <c r="AD36" i="15"/>
  <c r="AD160" i="15" s="1"/>
  <c r="AD23" i="15"/>
  <c r="AD159" i="15" s="1"/>
  <c r="AD11" i="15"/>
  <c r="AD10" i="15"/>
  <c r="AD9" i="15"/>
  <c r="AH1336" i="14"/>
  <c r="AH1335" i="14"/>
  <c r="AH1334" i="14"/>
  <c r="AH1333" i="14"/>
  <c r="AH1332" i="14"/>
  <c r="AH1331" i="14"/>
  <c r="AH1330" i="14"/>
  <c r="AH1329" i="14"/>
  <c r="AH1328" i="14"/>
  <c r="AH1327" i="14"/>
  <c r="AH1326" i="14"/>
  <c r="AH1325" i="14"/>
  <c r="AH1324" i="14"/>
  <c r="AH1323" i="14"/>
  <c r="AH1322" i="14"/>
  <c r="AH1321" i="14"/>
  <c r="AH1320" i="14"/>
  <c r="AH1319" i="14"/>
  <c r="AH1318" i="14"/>
  <c r="AH1317" i="14"/>
  <c r="AH1316" i="14"/>
  <c r="AH1315" i="14"/>
  <c r="AH1314" i="14"/>
  <c r="AH1313" i="14"/>
  <c r="AH1312" i="14"/>
  <c r="AH1311" i="14"/>
  <c r="AH1310" i="14"/>
  <c r="AH1309" i="14"/>
  <c r="AH1308" i="14"/>
  <c r="AH1307" i="14"/>
  <c r="AH1306" i="14"/>
  <c r="AH1305" i="14"/>
  <c r="AH1304" i="14"/>
  <c r="AH1303" i="14"/>
  <c r="AH1302" i="14"/>
  <c r="AH1301" i="14"/>
  <c r="AH1300" i="14"/>
  <c r="AH1299" i="14"/>
  <c r="AH1298" i="14"/>
  <c r="AH1297" i="14"/>
  <c r="AH1296" i="14"/>
  <c r="AH1295" i="14"/>
  <c r="AH1294" i="14"/>
  <c r="AH1293" i="14"/>
  <c r="AH1292" i="14"/>
  <c r="AH1291" i="14"/>
  <c r="AH1290" i="14"/>
  <c r="AH1289" i="14"/>
  <c r="AH1288" i="14"/>
  <c r="AH1287" i="14"/>
  <c r="AH1281" i="14"/>
  <c r="AH1280" i="14"/>
  <c r="AH1279" i="14"/>
  <c r="AH1278" i="14"/>
  <c r="AH1277" i="14"/>
  <c r="AH1276" i="14"/>
  <c r="AH1275" i="14"/>
  <c r="AH1274" i="14"/>
  <c r="AH1273" i="14"/>
  <c r="AH1272" i="14"/>
  <c r="AH1271" i="14"/>
  <c r="AH1270" i="14"/>
  <c r="AH1269" i="14"/>
  <c r="AH1268" i="14"/>
  <c r="AH1267" i="14"/>
  <c r="AH1266" i="14"/>
  <c r="AH1265" i="14"/>
  <c r="AH1264" i="14"/>
  <c r="AH1263" i="14"/>
  <c r="AH1262" i="14"/>
  <c r="AH1261" i="14"/>
  <c r="AH1260" i="14"/>
  <c r="AH1259" i="14"/>
  <c r="AH1258" i="14"/>
  <c r="AH1257" i="14"/>
  <c r="AH1256" i="14"/>
  <c r="AH1255" i="14"/>
  <c r="AH1254" i="14"/>
  <c r="AH1253" i="14"/>
  <c r="AH1252" i="14"/>
  <c r="AH1251" i="14"/>
  <c r="AH1250" i="14"/>
  <c r="AH1249" i="14"/>
  <c r="AH1248" i="14"/>
  <c r="AH1247" i="14"/>
  <c r="AH1246" i="14"/>
  <c r="AH1245" i="14"/>
  <c r="AH1244" i="14"/>
  <c r="AH1243" i="14"/>
  <c r="AH1242" i="14"/>
  <c r="AH1241" i="14"/>
  <c r="AH1240" i="14"/>
  <c r="AH1239" i="14"/>
  <c r="AH1238" i="14"/>
  <c r="AH1237" i="14"/>
  <c r="AH1236" i="14"/>
  <c r="AH1235" i="14"/>
  <c r="AH1234" i="14"/>
  <c r="AH1233" i="14"/>
  <c r="AH1232" i="14"/>
  <c r="AH1226" i="14"/>
  <c r="AH1225" i="14"/>
  <c r="AH1224" i="14"/>
  <c r="AH1223" i="14"/>
  <c r="AH1222" i="14"/>
  <c r="AH1221" i="14"/>
  <c r="AH1220" i="14"/>
  <c r="AH1219" i="14"/>
  <c r="AH1218" i="14"/>
  <c r="AH1217" i="14"/>
  <c r="AH1216" i="14"/>
  <c r="AH1215" i="14"/>
  <c r="AH1214" i="14"/>
  <c r="AH1213" i="14"/>
  <c r="AH1212" i="14"/>
  <c r="AH1211" i="14"/>
  <c r="AH1210" i="14"/>
  <c r="AH1209" i="14"/>
  <c r="AH1208" i="14"/>
  <c r="AH1207" i="14"/>
  <c r="AH1206" i="14"/>
  <c r="AH1205" i="14"/>
  <c r="AH1204" i="14"/>
  <c r="AH1203" i="14"/>
  <c r="AH1202" i="14"/>
  <c r="AH1201" i="14"/>
  <c r="AH1200" i="14"/>
  <c r="AH1199" i="14"/>
  <c r="AH1198" i="14"/>
  <c r="AH1197" i="14"/>
  <c r="AH1196" i="14"/>
  <c r="AH1195" i="14"/>
  <c r="AH1194" i="14"/>
  <c r="AH1193" i="14"/>
  <c r="AH1192" i="14"/>
  <c r="AH1191" i="14"/>
  <c r="AH1190" i="14"/>
  <c r="AH1189" i="14"/>
  <c r="AH1188" i="14"/>
  <c r="AH1187" i="14"/>
  <c r="AH1186" i="14"/>
  <c r="AH1185" i="14"/>
  <c r="AH1184" i="14"/>
  <c r="AH1183" i="14"/>
  <c r="AH1182" i="14"/>
  <c r="AH1181" i="14"/>
  <c r="AH1180" i="14"/>
  <c r="AH1179" i="14"/>
  <c r="AH1178" i="14"/>
  <c r="AH1177" i="14"/>
  <c r="AH1171" i="14"/>
  <c r="AH1170" i="14"/>
  <c r="AH1169" i="14"/>
  <c r="AH1168" i="14"/>
  <c r="AH1167" i="14"/>
  <c r="AH1166" i="14"/>
  <c r="AH1165" i="14"/>
  <c r="AH1164" i="14"/>
  <c r="AH1163" i="14"/>
  <c r="AH1162" i="14"/>
  <c r="AH1161" i="14"/>
  <c r="AH1160" i="14"/>
  <c r="AH1159" i="14"/>
  <c r="AH1158" i="14"/>
  <c r="AH1157" i="14"/>
  <c r="AH1156" i="14"/>
  <c r="AH1155" i="14"/>
  <c r="AH1154" i="14"/>
  <c r="AH1153" i="14"/>
  <c r="AH1152" i="14"/>
  <c r="AH1151" i="14"/>
  <c r="AH1150" i="14"/>
  <c r="AH1149" i="14"/>
  <c r="AH1148" i="14"/>
  <c r="AH1147" i="14"/>
  <c r="AH1146" i="14"/>
  <c r="AH1145" i="14"/>
  <c r="AH1144" i="14"/>
  <c r="AH1143" i="14"/>
  <c r="AH1142" i="14"/>
  <c r="AH1141" i="14"/>
  <c r="AH1140" i="14"/>
  <c r="AH1139" i="14"/>
  <c r="AH1138" i="14"/>
  <c r="AH1137" i="14"/>
  <c r="AH1136" i="14"/>
  <c r="AH1135" i="14"/>
  <c r="AH1134" i="14"/>
  <c r="AH1133" i="14"/>
  <c r="AH1132" i="14"/>
  <c r="AH1131" i="14"/>
  <c r="AH1130" i="14"/>
  <c r="AH1129" i="14"/>
  <c r="AH1128" i="14"/>
  <c r="AH1127" i="14"/>
  <c r="AH1126" i="14"/>
  <c r="AH1125" i="14"/>
  <c r="AH1124" i="14"/>
  <c r="AH1123" i="14"/>
  <c r="AH1122" i="14"/>
  <c r="AH890" i="14"/>
  <c r="AH889" i="14"/>
  <c r="AH888" i="14"/>
  <c r="AH887" i="14"/>
  <c r="AH886" i="14"/>
  <c r="AH885" i="14"/>
  <c r="AH884" i="14"/>
  <c r="AH883" i="14"/>
  <c r="AH882" i="14"/>
  <c r="AH881" i="14"/>
  <c r="AH880" i="14"/>
  <c r="AH879" i="14"/>
  <c r="AH878" i="14"/>
  <c r="AH877" i="14"/>
  <c r="AH876" i="14"/>
  <c r="AH875" i="14"/>
  <c r="AH874" i="14"/>
  <c r="AH873" i="14"/>
  <c r="AH872" i="14"/>
  <c r="AH871" i="14"/>
  <c r="AH870" i="14"/>
  <c r="AH869" i="14"/>
  <c r="AH868" i="14"/>
  <c r="AH867" i="14"/>
  <c r="AH866" i="14"/>
  <c r="AH865" i="14"/>
  <c r="AH864" i="14"/>
  <c r="AH863" i="14"/>
  <c r="AH862" i="14"/>
  <c r="AH861" i="14"/>
  <c r="AH860" i="14"/>
  <c r="AH859" i="14"/>
  <c r="AH858" i="14"/>
  <c r="AH857" i="14"/>
  <c r="AH856" i="14"/>
  <c r="AH855" i="14"/>
  <c r="AH854" i="14"/>
  <c r="AH853" i="14"/>
  <c r="AH852" i="14"/>
  <c r="AH851" i="14"/>
  <c r="AH850" i="14"/>
  <c r="AH849" i="14"/>
  <c r="AH848" i="14"/>
  <c r="AH847" i="14"/>
  <c r="AH846" i="14"/>
  <c r="AH845" i="14"/>
  <c r="AH844" i="14"/>
  <c r="AH843" i="14"/>
  <c r="AH842" i="14"/>
  <c r="AH841" i="14"/>
  <c r="AH836" i="14"/>
  <c r="AH835" i="14"/>
  <c r="AH834" i="14"/>
  <c r="AH833" i="14"/>
  <c r="AH832" i="14"/>
  <c r="AH831" i="14"/>
  <c r="AH830" i="14"/>
  <c r="AH829" i="14"/>
  <c r="AH828" i="14"/>
  <c r="AH827" i="14"/>
  <c r="AH826" i="14"/>
  <c r="AH825" i="14"/>
  <c r="AH824" i="14"/>
  <c r="AH823" i="14"/>
  <c r="AH822" i="14"/>
  <c r="AH821" i="14"/>
  <c r="AH820" i="14"/>
  <c r="AH819" i="14"/>
  <c r="AH818" i="14"/>
  <c r="AH817" i="14"/>
  <c r="AH816" i="14"/>
  <c r="AH815" i="14"/>
  <c r="AH814" i="14"/>
  <c r="AH813" i="14"/>
  <c r="AH812" i="14"/>
  <c r="AH811" i="14"/>
  <c r="AH810" i="14"/>
  <c r="AH809" i="14"/>
  <c r="AH808" i="14"/>
  <c r="AH807" i="14"/>
  <c r="AH806" i="14"/>
  <c r="AH805" i="14"/>
  <c r="AH804" i="14"/>
  <c r="AH803" i="14"/>
  <c r="AH802" i="14"/>
  <c r="AH801" i="14"/>
  <c r="AH800" i="14"/>
  <c r="AH799" i="14"/>
  <c r="AH798" i="14"/>
  <c r="AH797" i="14"/>
  <c r="AH796" i="14"/>
  <c r="AH795" i="14"/>
  <c r="AH794" i="14"/>
  <c r="AH793" i="14"/>
  <c r="AH792" i="14"/>
  <c r="AH791" i="14"/>
  <c r="AH790" i="14"/>
  <c r="AH789" i="14"/>
  <c r="AH788" i="14"/>
  <c r="AH787" i="14"/>
  <c r="AH782" i="14"/>
  <c r="AH781" i="14"/>
  <c r="AH780" i="14"/>
  <c r="AH779" i="14"/>
  <c r="AH778" i="14"/>
  <c r="AH777" i="14"/>
  <c r="AH776" i="14"/>
  <c r="AH775" i="14"/>
  <c r="AH774" i="14"/>
  <c r="AH773" i="14"/>
  <c r="AH772" i="14"/>
  <c r="AH771" i="14"/>
  <c r="AH770" i="14"/>
  <c r="AH769" i="14"/>
  <c r="AH768" i="14"/>
  <c r="AH767" i="14"/>
  <c r="AH766" i="14"/>
  <c r="AH765" i="14"/>
  <c r="AH764" i="14"/>
  <c r="AH763" i="14"/>
  <c r="AH762" i="14"/>
  <c r="AH761" i="14"/>
  <c r="AH760" i="14"/>
  <c r="AH759" i="14"/>
  <c r="AH758" i="14"/>
  <c r="AH757" i="14"/>
  <c r="AH756" i="14"/>
  <c r="AH755" i="14"/>
  <c r="AH754" i="14"/>
  <c r="AH753" i="14"/>
  <c r="AH752" i="14"/>
  <c r="AH751" i="14"/>
  <c r="AH750" i="14"/>
  <c r="AH749" i="14"/>
  <c r="AH748" i="14"/>
  <c r="AH747" i="14"/>
  <c r="AH746" i="14"/>
  <c r="AH745" i="14"/>
  <c r="AH744" i="14"/>
  <c r="AH743" i="14"/>
  <c r="AH742" i="14"/>
  <c r="AH741" i="14"/>
  <c r="AH740" i="14"/>
  <c r="AH739" i="14"/>
  <c r="AH738" i="14"/>
  <c r="AH737" i="14"/>
  <c r="AH736" i="14"/>
  <c r="AH735" i="14"/>
  <c r="AH734" i="14"/>
  <c r="AH733" i="14"/>
  <c r="AH728" i="14"/>
  <c r="AH674" i="14"/>
  <c r="AH620" i="14"/>
  <c r="AH564" i="14"/>
  <c r="AH510" i="14"/>
  <c r="AH456" i="14"/>
  <c r="AH395" i="14"/>
  <c r="AH394" i="14"/>
  <c r="AH393" i="14"/>
  <c r="AH392" i="14"/>
  <c r="AH391" i="14"/>
  <c r="AH390" i="14"/>
  <c r="AH389" i="14"/>
  <c r="AH388" i="14"/>
  <c r="AH387" i="14"/>
  <c r="AH386" i="14"/>
  <c r="AH385" i="14"/>
  <c r="AH384" i="14"/>
  <c r="AH383" i="14"/>
  <c r="AH382" i="14"/>
  <c r="AH381" i="14"/>
  <c r="AH380" i="14"/>
  <c r="AH379" i="14"/>
  <c r="AH378" i="14"/>
  <c r="AH377" i="14"/>
  <c r="AH376" i="14"/>
  <c r="AH375" i="14"/>
  <c r="AH374" i="14"/>
  <c r="AH373" i="14"/>
  <c r="AH372" i="14"/>
  <c r="AH371" i="14"/>
  <c r="AH370" i="14"/>
  <c r="AH369" i="14"/>
  <c r="AH368" i="14"/>
  <c r="AH367" i="14"/>
  <c r="AH366" i="14"/>
  <c r="AH365" i="14"/>
  <c r="AH364" i="14"/>
  <c r="AH363" i="14"/>
  <c r="AH362" i="14"/>
  <c r="AH361" i="14"/>
  <c r="AH360" i="14"/>
  <c r="AH359" i="14"/>
  <c r="AH358" i="14"/>
  <c r="AH357" i="14"/>
  <c r="AH356" i="14"/>
  <c r="AH355" i="14"/>
  <c r="AH354" i="14"/>
  <c r="AH353" i="14"/>
  <c r="AH352" i="14"/>
  <c r="AH351" i="14"/>
  <c r="AH350" i="14"/>
  <c r="AH349" i="14"/>
  <c r="AH348" i="14"/>
  <c r="AH347" i="14"/>
  <c r="AH346" i="14"/>
  <c r="AH341" i="14"/>
  <c r="AH287" i="14"/>
  <c r="AH233" i="14"/>
  <c r="AH177" i="14"/>
  <c r="AH123" i="14"/>
  <c r="AH69" i="14"/>
  <c r="AH1115" i="14" s="1"/>
  <c r="AH11" i="14"/>
  <c r="AH10" i="14"/>
  <c r="AH9" i="14"/>
  <c r="AF1336" i="14"/>
  <c r="AF1335" i="14"/>
  <c r="AF1334" i="14"/>
  <c r="AF1333" i="14"/>
  <c r="AF1332" i="14"/>
  <c r="AF1331" i="14"/>
  <c r="AF1330" i="14"/>
  <c r="AF1329" i="14"/>
  <c r="AF1328" i="14"/>
  <c r="AF1327" i="14"/>
  <c r="AF1326" i="14"/>
  <c r="AF1325" i="14"/>
  <c r="AF1324" i="14"/>
  <c r="AF1323" i="14"/>
  <c r="AF1322" i="14"/>
  <c r="AF1321" i="14"/>
  <c r="AF1320" i="14"/>
  <c r="AF1319" i="14"/>
  <c r="AF1318" i="14"/>
  <c r="AF1317" i="14"/>
  <c r="AF1316" i="14"/>
  <c r="AF1315" i="14"/>
  <c r="AF1314" i="14"/>
  <c r="AF1313" i="14"/>
  <c r="AF1312" i="14"/>
  <c r="AF1311" i="14"/>
  <c r="AF1310" i="14"/>
  <c r="AF1309" i="14"/>
  <c r="AF1308" i="14"/>
  <c r="AF1307" i="14"/>
  <c r="AF1306" i="14"/>
  <c r="AF1305" i="14"/>
  <c r="AF1304" i="14"/>
  <c r="AF1303" i="14"/>
  <c r="AF1302" i="14"/>
  <c r="AF1301" i="14"/>
  <c r="AF1300" i="14"/>
  <c r="AF1299" i="14"/>
  <c r="AF1298" i="14"/>
  <c r="AF1297" i="14"/>
  <c r="AF1296" i="14"/>
  <c r="AF1295" i="14"/>
  <c r="AF1294" i="14"/>
  <c r="AF1293" i="14"/>
  <c r="AF1292" i="14"/>
  <c r="AF1291" i="14"/>
  <c r="AF1290" i="14"/>
  <c r="AF1289" i="14"/>
  <c r="AF1288" i="14"/>
  <c r="AF1287" i="14"/>
  <c r="AF1281" i="14"/>
  <c r="AF1280" i="14"/>
  <c r="AF1279" i="14"/>
  <c r="AF1278" i="14"/>
  <c r="AF1277" i="14"/>
  <c r="AF1276" i="14"/>
  <c r="AF1275" i="14"/>
  <c r="AF1274" i="14"/>
  <c r="AF1273" i="14"/>
  <c r="AF1272" i="14"/>
  <c r="AF1271" i="14"/>
  <c r="AF1270" i="14"/>
  <c r="AF1269" i="14"/>
  <c r="AF1268" i="14"/>
  <c r="AF1267" i="14"/>
  <c r="AF1266" i="14"/>
  <c r="AF1265" i="14"/>
  <c r="AF1264" i="14"/>
  <c r="AF1263" i="14"/>
  <c r="AF1262" i="14"/>
  <c r="AF1261" i="14"/>
  <c r="AF1260" i="14"/>
  <c r="AF1259" i="14"/>
  <c r="AF1258" i="14"/>
  <c r="AF1257" i="14"/>
  <c r="AF1256" i="14"/>
  <c r="AF1255" i="14"/>
  <c r="AF1254" i="14"/>
  <c r="AF1253" i="14"/>
  <c r="AF1252" i="14"/>
  <c r="AF1251" i="14"/>
  <c r="AF1250" i="14"/>
  <c r="AF1249" i="14"/>
  <c r="AF1248" i="14"/>
  <c r="AF1247" i="14"/>
  <c r="AF1246" i="14"/>
  <c r="AF1245" i="14"/>
  <c r="AF1244" i="14"/>
  <c r="AF1243" i="14"/>
  <c r="AF1242" i="14"/>
  <c r="AF1241" i="14"/>
  <c r="AF1240" i="14"/>
  <c r="AF1239" i="14"/>
  <c r="AF1238" i="14"/>
  <c r="AF1237" i="14"/>
  <c r="AF1236" i="14"/>
  <c r="AF1235" i="14"/>
  <c r="AF1234" i="14"/>
  <c r="AF1233" i="14"/>
  <c r="AF1232" i="14"/>
  <c r="AF1226" i="14"/>
  <c r="AF1225" i="14"/>
  <c r="AF1224" i="14"/>
  <c r="AF1223" i="14"/>
  <c r="AF1222" i="14"/>
  <c r="AF1221" i="14"/>
  <c r="AF1220" i="14"/>
  <c r="AF1219" i="14"/>
  <c r="AF1218" i="14"/>
  <c r="AF1217" i="14"/>
  <c r="AF1216" i="14"/>
  <c r="AF1215" i="14"/>
  <c r="AF1214" i="14"/>
  <c r="AF1213" i="14"/>
  <c r="AF1212" i="14"/>
  <c r="AF1211" i="14"/>
  <c r="AF1210" i="14"/>
  <c r="AF1209" i="14"/>
  <c r="AF1208" i="14"/>
  <c r="AF1207" i="14"/>
  <c r="AF1206" i="14"/>
  <c r="AF1205" i="14"/>
  <c r="AF1204" i="14"/>
  <c r="AF1203" i="14"/>
  <c r="AF1202" i="14"/>
  <c r="AF1201" i="14"/>
  <c r="AF1200" i="14"/>
  <c r="AF1199" i="14"/>
  <c r="AF1198" i="14"/>
  <c r="AF1197" i="14"/>
  <c r="AF1196" i="14"/>
  <c r="AF1195" i="14"/>
  <c r="AF1194" i="14"/>
  <c r="AF1193" i="14"/>
  <c r="AF1192" i="14"/>
  <c r="AF1191" i="14"/>
  <c r="AF1190" i="14"/>
  <c r="AF1189" i="14"/>
  <c r="AF1188" i="14"/>
  <c r="AF1187" i="14"/>
  <c r="AF1186" i="14"/>
  <c r="AF1185" i="14"/>
  <c r="AF1184" i="14"/>
  <c r="AF1183" i="14"/>
  <c r="AF1182" i="14"/>
  <c r="AF1181" i="14"/>
  <c r="AF1180" i="14"/>
  <c r="AF1179" i="14"/>
  <c r="AF1178" i="14"/>
  <c r="AF1177" i="14"/>
  <c r="AF1171" i="14"/>
  <c r="AF1170" i="14"/>
  <c r="AF1169" i="14"/>
  <c r="AF1168" i="14"/>
  <c r="AF1167" i="14"/>
  <c r="AF1166" i="14"/>
  <c r="AF1165" i="14"/>
  <c r="AF1164" i="14"/>
  <c r="AF1163" i="14"/>
  <c r="AF1162" i="14"/>
  <c r="AF1161" i="14"/>
  <c r="AF1160" i="14"/>
  <c r="AF1159" i="14"/>
  <c r="AF1158" i="14"/>
  <c r="AF1157" i="14"/>
  <c r="AF1156" i="14"/>
  <c r="AF1155" i="14"/>
  <c r="AF1154" i="14"/>
  <c r="AF1153" i="14"/>
  <c r="AF1152" i="14"/>
  <c r="AF1151" i="14"/>
  <c r="AF1150" i="14"/>
  <c r="AF1149" i="14"/>
  <c r="AF1148" i="14"/>
  <c r="AF1147" i="14"/>
  <c r="AF1146" i="14"/>
  <c r="AF1145" i="14"/>
  <c r="AF1144" i="14"/>
  <c r="AF1143" i="14"/>
  <c r="AF1142" i="14"/>
  <c r="AF1141" i="14"/>
  <c r="AF1140" i="14"/>
  <c r="AF1139" i="14"/>
  <c r="AF1138" i="14"/>
  <c r="AF1137" i="14"/>
  <c r="AF1136" i="14"/>
  <c r="AF1135" i="14"/>
  <c r="AF1134" i="14"/>
  <c r="AF1133" i="14"/>
  <c r="AF1132" i="14"/>
  <c r="AF1131" i="14"/>
  <c r="AF1130" i="14"/>
  <c r="AF1129" i="14"/>
  <c r="AF1128" i="14"/>
  <c r="AF1127" i="14"/>
  <c r="AF1126" i="14"/>
  <c r="AF1125" i="14"/>
  <c r="AF1124" i="14"/>
  <c r="AF1123" i="14"/>
  <c r="AF1122" i="14"/>
  <c r="AF890" i="14"/>
  <c r="AF889" i="14"/>
  <c r="AF888" i="14"/>
  <c r="AF887" i="14"/>
  <c r="AF886" i="14"/>
  <c r="AF885" i="14"/>
  <c r="AF884" i="14"/>
  <c r="AF883" i="14"/>
  <c r="AF882" i="14"/>
  <c r="AF881" i="14"/>
  <c r="AF880" i="14"/>
  <c r="AF879" i="14"/>
  <c r="AF878" i="14"/>
  <c r="AF877" i="14"/>
  <c r="AF876" i="14"/>
  <c r="AF875" i="14"/>
  <c r="AF874" i="14"/>
  <c r="AF873" i="14"/>
  <c r="AF872" i="14"/>
  <c r="AF871" i="14"/>
  <c r="AF870" i="14"/>
  <c r="AF869" i="14"/>
  <c r="AF868" i="14"/>
  <c r="AF867" i="14"/>
  <c r="AF866" i="14"/>
  <c r="AF865" i="14"/>
  <c r="AF864" i="14"/>
  <c r="AF863" i="14"/>
  <c r="AF862" i="14"/>
  <c r="AF861" i="14"/>
  <c r="AF860" i="14"/>
  <c r="AF859" i="14"/>
  <c r="AF858" i="14"/>
  <c r="AF857" i="14"/>
  <c r="AF856" i="14"/>
  <c r="AF855" i="14"/>
  <c r="AF854" i="14"/>
  <c r="AF853" i="14"/>
  <c r="AF852" i="14"/>
  <c r="AF851" i="14"/>
  <c r="AF850" i="14"/>
  <c r="AF849" i="14"/>
  <c r="AF848" i="14"/>
  <c r="AF847" i="14"/>
  <c r="AF846" i="14"/>
  <c r="AF845" i="14"/>
  <c r="AF844" i="14"/>
  <c r="AF843" i="14"/>
  <c r="AF842" i="14"/>
  <c r="AF841" i="14"/>
  <c r="AF836" i="14"/>
  <c r="AF835" i="14"/>
  <c r="AF834" i="14"/>
  <c r="AF833" i="14"/>
  <c r="AF832" i="14"/>
  <c r="AF831" i="14"/>
  <c r="AF830" i="14"/>
  <c r="AF829" i="14"/>
  <c r="AF828" i="14"/>
  <c r="AF827" i="14"/>
  <c r="AF826" i="14"/>
  <c r="AF825" i="14"/>
  <c r="AF824" i="14"/>
  <c r="AF823" i="14"/>
  <c r="AF822" i="14"/>
  <c r="AF821" i="14"/>
  <c r="AF820" i="14"/>
  <c r="AF819" i="14"/>
  <c r="AF818" i="14"/>
  <c r="AF817" i="14"/>
  <c r="AF816" i="14"/>
  <c r="AF815" i="14"/>
  <c r="AF814" i="14"/>
  <c r="AF813" i="14"/>
  <c r="AF812" i="14"/>
  <c r="AF811" i="14"/>
  <c r="AF810" i="14"/>
  <c r="AF809" i="14"/>
  <c r="AF808" i="14"/>
  <c r="AF807" i="14"/>
  <c r="AF806" i="14"/>
  <c r="AF805" i="14"/>
  <c r="AF804" i="14"/>
  <c r="AF803" i="14"/>
  <c r="AF802" i="14"/>
  <c r="AF801" i="14"/>
  <c r="AF800" i="14"/>
  <c r="AF799" i="14"/>
  <c r="AF798" i="14"/>
  <c r="AF797" i="14"/>
  <c r="AF796" i="14"/>
  <c r="AF795" i="14"/>
  <c r="AF794" i="14"/>
  <c r="AF793" i="14"/>
  <c r="AF792" i="14"/>
  <c r="AF791" i="14"/>
  <c r="AF790" i="14"/>
  <c r="AF789" i="14"/>
  <c r="AF788" i="14"/>
  <c r="AF787" i="14"/>
  <c r="AF782" i="14"/>
  <c r="AF781" i="14"/>
  <c r="AF780" i="14"/>
  <c r="AF779" i="14"/>
  <c r="AF778" i="14"/>
  <c r="AF777" i="14"/>
  <c r="AF776" i="14"/>
  <c r="AF775" i="14"/>
  <c r="AF774" i="14"/>
  <c r="AF773" i="14"/>
  <c r="AF772" i="14"/>
  <c r="AF771" i="14"/>
  <c r="AF770" i="14"/>
  <c r="AF769" i="14"/>
  <c r="AF768" i="14"/>
  <c r="AF767" i="14"/>
  <c r="AF766" i="14"/>
  <c r="AF765" i="14"/>
  <c r="AF764" i="14"/>
  <c r="AF763" i="14"/>
  <c r="AF762" i="14"/>
  <c r="AF761" i="14"/>
  <c r="AF760" i="14"/>
  <c r="AF759" i="14"/>
  <c r="AF758" i="14"/>
  <c r="AF757" i="14"/>
  <c r="AF756" i="14"/>
  <c r="AF755" i="14"/>
  <c r="AF754" i="14"/>
  <c r="AF753" i="14"/>
  <c r="AF752" i="14"/>
  <c r="AF751" i="14"/>
  <c r="AF750" i="14"/>
  <c r="AF749" i="14"/>
  <c r="AF748" i="14"/>
  <c r="AF747" i="14"/>
  <c r="AF746" i="14"/>
  <c r="AF745" i="14"/>
  <c r="AF744" i="14"/>
  <c r="AF743" i="14"/>
  <c r="AF742" i="14"/>
  <c r="AF741" i="14"/>
  <c r="AF740" i="14"/>
  <c r="AF739" i="14"/>
  <c r="AF738" i="14"/>
  <c r="AF737" i="14"/>
  <c r="AF736" i="14"/>
  <c r="AF735" i="14"/>
  <c r="AF734" i="14"/>
  <c r="AF733" i="14"/>
  <c r="AF728" i="14"/>
  <c r="AF674" i="14"/>
  <c r="AF620" i="14"/>
  <c r="AF564" i="14"/>
  <c r="AF510" i="14"/>
  <c r="AF456" i="14"/>
  <c r="AF395" i="14"/>
  <c r="AF394" i="14"/>
  <c r="AF393" i="14"/>
  <c r="AF392" i="14"/>
  <c r="AF391" i="14"/>
  <c r="AF390" i="14"/>
  <c r="AF389" i="14"/>
  <c r="AF388" i="14"/>
  <c r="AF387" i="14"/>
  <c r="AF386" i="14"/>
  <c r="AF385" i="14"/>
  <c r="AF384" i="14"/>
  <c r="AF383" i="14"/>
  <c r="AF382" i="14"/>
  <c r="AF381" i="14"/>
  <c r="AF380" i="14"/>
  <c r="AF379" i="14"/>
  <c r="AF378" i="14"/>
  <c r="AF377" i="14"/>
  <c r="AF376" i="14"/>
  <c r="AF375" i="14"/>
  <c r="AF374" i="14"/>
  <c r="AF373" i="14"/>
  <c r="AF372" i="14"/>
  <c r="AF371" i="14"/>
  <c r="AF370" i="14"/>
  <c r="AF369" i="14"/>
  <c r="AF368" i="14"/>
  <c r="AF367" i="14"/>
  <c r="AF366" i="14"/>
  <c r="AF365" i="14"/>
  <c r="AF364" i="14"/>
  <c r="AF363" i="14"/>
  <c r="AF362" i="14"/>
  <c r="AF361" i="14"/>
  <c r="AF360" i="14"/>
  <c r="AF359" i="14"/>
  <c r="AF358" i="14"/>
  <c r="AF357" i="14"/>
  <c r="AF356" i="14"/>
  <c r="AF355" i="14"/>
  <c r="AF354" i="14"/>
  <c r="AF353" i="14"/>
  <c r="AF352" i="14"/>
  <c r="AF351" i="14"/>
  <c r="AF350" i="14"/>
  <c r="AF349" i="14"/>
  <c r="AF348" i="14"/>
  <c r="AF347" i="14"/>
  <c r="AF346" i="14"/>
  <c r="AF341" i="14"/>
  <c r="AF287" i="14"/>
  <c r="AF233" i="14"/>
  <c r="AF177" i="14"/>
  <c r="AF123" i="14"/>
  <c r="AF69" i="14"/>
  <c r="AF1115" i="14" s="1"/>
  <c r="AF11" i="14"/>
  <c r="AF10" i="14"/>
  <c r="AF9" i="14"/>
  <c r="AD1336" i="14"/>
  <c r="AD1335" i="14"/>
  <c r="AD1334" i="14"/>
  <c r="AD1333" i="14"/>
  <c r="AD1332" i="14"/>
  <c r="AD1331" i="14"/>
  <c r="AD1330" i="14"/>
  <c r="AD1329" i="14"/>
  <c r="AD1328" i="14"/>
  <c r="AD1327" i="14"/>
  <c r="AD1326" i="14"/>
  <c r="AD1325" i="14"/>
  <c r="AD1324" i="14"/>
  <c r="AD1323" i="14"/>
  <c r="AD1322" i="14"/>
  <c r="AD1321" i="14"/>
  <c r="AD1320" i="14"/>
  <c r="AD1319" i="14"/>
  <c r="AD1318" i="14"/>
  <c r="AD1317" i="14"/>
  <c r="AD1316" i="14"/>
  <c r="AD1315" i="14"/>
  <c r="AD1314" i="14"/>
  <c r="AD1313" i="14"/>
  <c r="AD1312" i="14"/>
  <c r="AD1311" i="14"/>
  <c r="AD1310" i="14"/>
  <c r="AD1309" i="14"/>
  <c r="AD1308" i="14"/>
  <c r="AD1307" i="14"/>
  <c r="AD1306" i="14"/>
  <c r="AD1305" i="14"/>
  <c r="AD1304" i="14"/>
  <c r="AD1303" i="14"/>
  <c r="AD1302" i="14"/>
  <c r="AD1301" i="14"/>
  <c r="AD1300" i="14"/>
  <c r="AD1299" i="14"/>
  <c r="AD1298" i="14"/>
  <c r="AD1297" i="14"/>
  <c r="AD1296" i="14"/>
  <c r="AD1295" i="14"/>
  <c r="AD1294" i="14"/>
  <c r="AD1293" i="14"/>
  <c r="AD1292" i="14"/>
  <c r="AD1291" i="14"/>
  <c r="AD1290" i="14"/>
  <c r="AD1289" i="14"/>
  <c r="AD1288" i="14"/>
  <c r="AD1287" i="14"/>
  <c r="AD1281" i="14"/>
  <c r="AD1280" i="14"/>
  <c r="AD1279" i="14"/>
  <c r="AD1278" i="14"/>
  <c r="AD1277" i="14"/>
  <c r="AD1276" i="14"/>
  <c r="AD1275" i="14"/>
  <c r="AD1274" i="14"/>
  <c r="AD1273" i="14"/>
  <c r="AD1272" i="14"/>
  <c r="AD1271" i="14"/>
  <c r="AD1270" i="14"/>
  <c r="AD1269" i="14"/>
  <c r="AD1268" i="14"/>
  <c r="AD1267" i="14"/>
  <c r="AD1266" i="14"/>
  <c r="AD1265" i="14"/>
  <c r="AD1264" i="14"/>
  <c r="AD1263" i="14"/>
  <c r="AD1262" i="14"/>
  <c r="AD1261" i="14"/>
  <c r="AD1260" i="14"/>
  <c r="AD1259" i="14"/>
  <c r="AD1258" i="14"/>
  <c r="AD1257" i="14"/>
  <c r="AD1256" i="14"/>
  <c r="AD1255" i="14"/>
  <c r="AD1254" i="14"/>
  <c r="AD1253" i="14"/>
  <c r="AD1252" i="14"/>
  <c r="AD1251" i="14"/>
  <c r="AD1250" i="14"/>
  <c r="AD1249" i="14"/>
  <c r="AD1248" i="14"/>
  <c r="AD1247" i="14"/>
  <c r="AD1246" i="14"/>
  <c r="AD1245" i="14"/>
  <c r="AD1244" i="14"/>
  <c r="AD1243" i="14"/>
  <c r="AD1242" i="14"/>
  <c r="AD1241" i="14"/>
  <c r="AD1240" i="14"/>
  <c r="AD1239" i="14"/>
  <c r="AD1238" i="14"/>
  <c r="AD1237" i="14"/>
  <c r="AD1236" i="14"/>
  <c r="AD1235" i="14"/>
  <c r="AD1234" i="14"/>
  <c r="AD1233" i="14"/>
  <c r="AD1232" i="14"/>
  <c r="AD1226" i="14"/>
  <c r="AD1225" i="14"/>
  <c r="AD1224" i="14"/>
  <c r="AD1223" i="14"/>
  <c r="AD1222" i="14"/>
  <c r="AD1221" i="14"/>
  <c r="AD1220" i="14"/>
  <c r="AD1219" i="14"/>
  <c r="AD1218" i="14"/>
  <c r="AD1217" i="14"/>
  <c r="AD1216" i="14"/>
  <c r="AD1215" i="14"/>
  <c r="AD1214" i="14"/>
  <c r="AD1213" i="14"/>
  <c r="AD1212" i="14"/>
  <c r="AD1211" i="14"/>
  <c r="AD1210" i="14"/>
  <c r="AD1209" i="14"/>
  <c r="AD1208" i="14"/>
  <c r="AD1207" i="14"/>
  <c r="AD1206" i="14"/>
  <c r="AD1205" i="14"/>
  <c r="AD1204" i="14"/>
  <c r="AD1203" i="14"/>
  <c r="AD1202" i="14"/>
  <c r="AD1201" i="14"/>
  <c r="AD1200" i="14"/>
  <c r="AD1199" i="14"/>
  <c r="AD1198" i="14"/>
  <c r="AD1197" i="14"/>
  <c r="AD1196" i="14"/>
  <c r="AD1195" i="14"/>
  <c r="AD1194" i="14"/>
  <c r="AD1193" i="14"/>
  <c r="AD1192" i="14"/>
  <c r="AD1191" i="14"/>
  <c r="AD1190" i="14"/>
  <c r="AD1189" i="14"/>
  <c r="AD1188" i="14"/>
  <c r="AD1187" i="14"/>
  <c r="AD1186" i="14"/>
  <c r="AD1185" i="14"/>
  <c r="AD1184" i="14"/>
  <c r="AD1183" i="14"/>
  <c r="AD1182" i="14"/>
  <c r="AD1181" i="14"/>
  <c r="AD1180" i="14"/>
  <c r="AD1179" i="14"/>
  <c r="AD1178" i="14"/>
  <c r="AD1177" i="14"/>
  <c r="AD1171" i="14"/>
  <c r="AD1170" i="14"/>
  <c r="AD1169" i="14"/>
  <c r="AD1168" i="14"/>
  <c r="AD1167" i="14"/>
  <c r="AD1166" i="14"/>
  <c r="AD1165" i="14"/>
  <c r="AD1164" i="14"/>
  <c r="AD1163" i="14"/>
  <c r="AD1162" i="14"/>
  <c r="AD1161" i="14"/>
  <c r="AD1160" i="14"/>
  <c r="AD1159" i="14"/>
  <c r="AD1158" i="14"/>
  <c r="AD1157" i="14"/>
  <c r="AD1156" i="14"/>
  <c r="AD1155" i="14"/>
  <c r="AD1154" i="14"/>
  <c r="AD1153" i="14"/>
  <c r="AD1152" i="14"/>
  <c r="AD1151" i="14"/>
  <c r="AD1150" i="14"/>
  <c r="AD1149" i="14"/>
  <c r="AD1148" i="14"/>
  <c r="AD1147" i="14"/>
  <c r="AD1146" i="14"/>
  <c r="AD1145" i="14"/>
  <c r="AD1144" i="14"/>
  <c r="AD1143" i="14"/>
  <c r="AD1142" i="14"/>
  <c r="AD1141" i="14"/>
  <c r="AD1140" i="14"/>
  <c r="AD1139" i="14"/>
  <c r="AD1138" i="14"/>
  <c r="AD1137" i="14"/>
  <c r="AD1136" i="14"/>
  <c r="AD1135" i="14"/>
  <c r="AD1134" i="14"/>
  <c r="AD1133" i="14"/>
  <c r="AD1132" i="14"/>
  <c r="AD1131" i="14"/>
  <c r="AD1130" i="14"/>
  <c r="AD1129" i="14"/>
  <c r="AD1128" i="14"/>
  <c r="AD1127" i="14"/>
  <c r="AD1126" i="14"/>
  <c r="AD1125" i="14"/>
  <c r="AD1124" i="14"/>
  <c r="AD1123" i="14"/>
  <c r="AD1122" i="14"/>
  <c r="AD890" i="14"/>
  <c r="AD889" i="14"/>
  <c r="AD888" i="14"/>
  <c r="AD887" i="14"/>
  <c r="AD886" i="14"/>
  <c r="AD885" i="14"/>
  <c r="AD884" i="14"/>
  <c r="AD883" i="14"/>
  <c r="AD882" i="14"/>
  <c r="AD881" i="14"/>
  <c r="AD880" i="14"/>
  <c r="AD879" i="14"/>
  <c r="AD878" i="14"/>
  <c r="AD877" i="14"/>
  <c r="AD876" i="14"/>
  <c r="AD875" i="14"/>
  <c r="AD874" i="14"/>
  <c r="AD873" i="14"/>
  <c r="AD872" i="14"/>
  <c r="AD871" i="14"/>
  <c r="AD870" i="14"/>
  <c r="AD869" i="14"/>
  <c r="AD868" i="14"/>
  <c r="AD867" i="14"/>
  <c r="AD866" i="14"/>
  <c r="AD865" i="14"/>
  <c r="AD864" i="14"/>
  <c r="AD863" i="14"/>
  <c r="AD862" i="14"/>
  <c r="AD861" i="14"/>
  <c r="AD860" i="14"/>
  <c r="AD859" i="14"/>
  <c r="AD858" i="14"/>
  <c r="AD857" i="14"/>
  <c r="AD856" i="14"/>
  <c r="AD855" i="14"/>
  <c r="AD854" i="14"/>
  <c r="AD853" i="14"/>
  <c r="AD852" i="14"/>
  <c r="AD851" i="14"/>
  <c r="AD850" i="14"/>
  <c r="AD849" i="14"/>
  <c r="AD848" i="14"/>
  <c r="AD847" i="14"/>
  <c r="AD846" i="14"/>
  <c r="AD845" i="14"/>
  <c r="AD844" i="14"/>
  <c r="AD843" i="14"/>
  <c r="AD842" i="14"/>
  <c r="AD841" i="14"/>
  <c r="AD836" i="14"/>
  <c r="AD835" i="14"/>
  <c r="AD834" i="14"/>
  <c r="AD833" i="14"/>
  <c r="AD832" i="14"/>
  <c r="AD831" i="14"/>
  <c r="AD830" i="14"/>
  <c r="AD829" i="14"/>
  <c r="AD828" i="14"/>
  <c r="AD827" i="14"/>
  <c r="AD826" i="14"/>
  <c r="AD825" i="14"/>
  <c r="AD824" i="14"/>
  <c r="AD823" i="14"/>
  <c r="AD822" i="14"/>
  <c r="AD821" i="14"/>
  <c r="AD820" i="14"/>
  <c r="AD819" i="14"/>
  <c r="AD818" i="14"/>
  <c r="AD817" i="14"/>
  <c r="AD816" i="14"/>
  <c r="AD815" i="14"/>
  <c r="AD814" i="14"/>
  <c r="AD813" i="14"/>
  <c r="AD812" i="14"/>
  <c r="AD811" i="14"/>
  <c r="AD810" i="14"/>
  <c r="AD809" i="14"/>
  <c r="AD808" i="14"/>
  <c r="AD807" i="14"/>
  <c r="AD806" i="14"/>
  <c r="AD805" i="14"/>
  <c r="AD804" i="14"/>
  <c r="AD803" i="14"/>
  <c r="AD802" i="14"/>
  <c r="AD801" i="14"/>
  <c r="AD800" i="14"/>
  <c r="AD799" i="14"/>
  <c r="AD798" i="14"/>
  <c r="AD797" i="14"/>
  <c r="AD796" i="14"/>
  <c r="AD795" i="14"/>
  <c r="AD794" i="14"/>
  <c r="AD793" i="14"/>
  <c r="AD792" i="14"/>
  <c r="AD791" i="14"/>
  <c r="AD790" i="14"/>
  <c r="AD789" i="14"/>
  <c r="AD788" i="14"/>
  <c r="AD787" i="14"/>
  <c r="AD782" i="14"/>
  <c r="AD781" i="14"/>
  <c r="AD780" i="14"/>
  <c r="AD779" i="14"/>
  <c r="AD778" i="14"/>
  <c r="AD777" i="14"/>
  <c r="AD776" i="14"/>
  <c r="AD775" i="14"/>
  <c r="AD774" i="14"/>
  <c r="AD773" i="14"/>
  <c r="AD772" i="14"/>
  <c r="AD771" i="14"/>
  <c r="AD770" i="14"/>
  <c r="AD769" i="14"/>
  <c r="AD768" i="14"/>
  <c r="AD767" i="14"/>
  <c r="AD766" i="14"/>
  <c r="AD765" i="14"/>
  <c r="AD764" i="14"/>
  <c r="AD763" i="14"/>
  <c r="AD762" i="14"/>
  <c r="AD761" i="14"/>
  <c r="AD760" i="14"/>
  <c r="AD759" i="14"/>
  <c r="AD758" i="14"/>
  <c r="AD757" i="14"/>
  <c r="AD756" i="14"/>
  <c r="AD755" i="14"/>
  <c r="AD754" i="14"/>
  <c r="AD753" i="14"/>
  <c r="AD752" i="14"/>
  <c r="AD751" i="14"/>
  <c r="AD750" i="14"/>
  <c r="AD749" i="14"/>
  <c r="AD748" i="14"/>
  <c r="AD747" i="14"/>
  <c r="AD746" i="14"/>
  <c r="AD745" i="14"/>
  <c r="AD744" i="14"/>
  <c r="AD743" i="14"/>
  <c r="AD742" i="14"/>
  <c r="AD741" i="14"/>
  <c r="AD740" i="14"/>
  <c r="AD739" i="14"/>
  <c r="AD738" i="14"/>
  <c r="AD737" i="14"/>
  <c r="AD736" i="14"/>
  <c r="AD735" i="14"/>
  <c r="AD734" i="14"/>
  <c r="AD733" i="14"/>
  <c r="AD728" i="14"/>
  <c r="AD674" i="14"/>
  <c r="AD620" i="14"/>
  <c r="AD564" i="14"/>
  <c r="AD510" i="14"/>
  <c r="AD456" i="14"/>
  <c r="AD395" i="14"/>
  <c r="AD394" i="14"/>
  <c r="AD393" i="14"/>
  <c r="AD392" i="14"/>
  <c r="AD391" i="14"/>
  <c r="AD390" i="14"/>
  <c r="AD389" i="14"/>
  <c r="AD388" i="14"/>
  <c r="AD387" i="14"/>
  <c r="AD386" i="14"/>
  <c r="AD385" i="14"/>
  <c r="AD384" i="14"/>
  <c r="AD383" i="14"/>
  <c r="AD382" i="14"/>
  <c r="AD381" i="14"/>
  <c r="AD380" i="14"/>
  <c r="AD379" i="14"/>
  <c r="AD378" i="14"/>
  <c r="AD377" i="14"/>
  <c r="AD376" i="14"/>
  <c r="AD375" i="14"/>
  <c r="AD374" i="14"/>
  <c r="AD373" i="14"/>
  <c r="AD372" i="14"/>
  <c r="AD371" i="14"/>
  <c r="AD370" i="14"/>
  <c r="AD369" i="14"/>
  <c r="AD368" i="14"/>
  <c r="AD367" i="14"/>
  <c r="AD366" i="14"/>
  <c r="AD365" i="14"/>
  <c r="AD364" i="14"/>
  <c r="AD363" i="14"/>
  <c r="AD362" i="14"/>
  <c r="AD361" i="14"/>
  <c r="AD360" i="14"/>
  <c r="AD359" i="14"/>
  <c r="AD358" i="14"/>
  <c r="AD357" i="14"/>
  <c r="AD356" i="14"/>
  <c r="AD355" i="14"/>
  <c r="AD354" i="14"/>
  <c r="AD353" i="14"/>
  <c r="AD352" i="14"/>
  <c r="AD351" i="14"/>
  <c r="AD350" i="14"/>
  <c r="AD349" i="14"/>
  <c r="AD348" i="14"/>
  <c r="AD347" i="14"/>
  <c r="AD346" i="14"/>
  <c r="AD341" i="14"/>
  <c r="AD287" i="14"/>
  <c r="AD233" i="14"/>
  <c r="AD177" i="14"/>
  <c r="AD123" i="14"/>
  <c r="AD69" i="14"/>
  <c r="AD1115" i="14" s="1"/>
  <c r="AD11" i="14"/>
  <c r="AD10" i="14"/>
  <c r="AD9" i="14"/>
  <c r="AH11" i="13"/>
  <c r="AH10" i="13"/>
  <c r="AH9" i="13"/>
  <c r="AF11" i="13"/>
  <c r="AF10" i="13"/>
  <c r="AF9" i="13"/>
  <c r="AD275" i="13"/>
  <c r="AD285" i="13" s="1"/>
  <c r="AD284" i="13"/>
  <c r="AD218" i="13"/>
  <c r="AD283" i="13" s="1"/>
  <c r="AD118" i="13"/>
  <c r="AD281" i="13" s="1"/>
  <c r="AD63" i="13"/>
  <c r="AD280" i="13" s="1"/>
  <c r="AD11" i="13"/>
  <c r="AD10" i="13"/>
  <c r="AD9" i="13"/>
  <c r="AH441" i="12"/>
  <c r="AH440" i="12"/>
  <c r="AH439" i="12"/>
  <c r="AH438" i="12"/>
  <c r="AH437" i="12"/>
  <c r="AH436" i="12"/>
  <c r="AH435" i="12"/>
  <c r="AH434" i="12"/>
  <c r="AH433" i="12"/>
  <c r="AH432" i="12"/>
  <c r="AH431" i="12"/>
  <c r="AH430" i="12"/>
  <c r="AH429" i="12"/>
  <c r="AH428" i="12"/>
  <c r="AH427" i="12"/>
  <c r="AH426" i="12"/>
  <c r="AH425" i="12"/>
  <c r="AH376" i="12"/>
  <c r="AH421" i="12" s="1"/>
  <c r="AH308" i="12"/>
  <c r="AH130" i="19" s="1"/>
  <c r="AH307" i="12"/>
  <c r="AH129" i="19" s="1"/>
  <c r="AH261" i="12"/>
  <c r="AH306" i="12" s="1"/>
  <c r="AH128" i="19" s="1"/>
  <c r="AH260" i="12"/>
  <c r="AH305" i="12" s="1"/>
  <c r="AH127" i="19" s="1"/>
  <c r="AH259" i="12"/>
  <c r="AH304" i="12" s="1"/>
  <c r="AH126" i="19" s="1"/>
  <c r="AH258" i="12"/>
  <c r="AH303" i="12" s="1"/>
  <c r="AH125" i="19" s="1"/>
  <c r="AH257" i="12"/>
  <c r="AH302" i="12" s="1"/>
  <c r="AH124" i="19" s="1"/>
  <c r="AH256" i="12"/>
  <c r="AH301" i="12" s="1"/>
  <c r="AH123" i="19" s="1"/>
  <c r="AH255" i="12"/>
  <c r="AH300" i="12" s="1"/>
  <c r="AH122" i="19" s="1"/>
  <c r="AH254" i="12"/>
  <c r="AH299" i="12" s="1"/>
  <c r="AH121" i="19" s="1"/>
  <c r="AH253" i="12"/>
  <c r="AH298" i="12" s="1"/>
  <c r="AH120" i="19" s="1"/>
  <c r="AH252" i="12"/>
  <c r="AH297" i="12" s="1"/>
  <c r="AH119" i="19" s="1"/>
  <c r="AH251" i="12"/>
  <c r="AH296" i="12" s="1"/>
  <c r="AH118" i="19" s="1"/>
  <c r="AH250" i="12"/>
  <c r="AH295" i="12" s="1"/>
  <c r="AH117" i="19" s="1"/>
  <c r="AH249" i="12"/>
  <c r="AH294" i="12" s="1"/>
  <c r="AH116" i="19" s="1"/>
  <c r="AH248" i="12"/>
  <c r="AH293" i="12" s="1"/>
  <c r="AH115" i="19" s="1"/>
  <c r="AH247" i="12"/>
  <c r="AH292" i="12" s="1"/>
  <c r="AH114" i="19" s="1"/>
  <c r="AH246" i="12"/>
  <c r="AH291" i="12" s="1"/>
  <c r="AH113" i="19" s="1"/>
  <c r="AH245" i="12"/>
  <c r="AH290" i="12" s="1"/>
  <c r="AH112" i="19" s="1"/>
  <c r="AH244" i="12"/>
  <c r="AH289" i="12" s="1"/>
  <c r="AH111" i="19" s="1"/>
  <c r="AH243" i="12"/>
  <c r="AH288" i="12" s="1"/>
  <c r="AH110" i="19" s="1"/>
  <c r="AH242" i="12"/>
  <c r="AH287" i="12" s="1"/>
  <c r="AH109" i="19" s="1"/>
  <c r="AH58" i="12"/>
  <c r="AH148" i="12" s="1"/>
  <c r="AH11" i="12"/>
  <c r="AH10" i="12"/>
  <c r="AH9" i="12"/>
  <c r="AF441" i="12"/>
  <c r="AF440" i="12"/>
  <c r="AF439" i="12"/>
  <c r="AF438" i="12"/>
  <c r="AF437" i="12"/>
  <c r="AF436" i="12"/>
  <c r="AF435" i="12"/>
  <c r="AF434" i="12"/>
  <c r="AF433" i="12"/>
  <c r="AF432" i="12"/>
  <c r="AF431" i="12"/>
  <c r="AF430" i="12"/>
  <c r="AF429" i="12"/>
  <c r="AF428" i="12"/>
  <c r="AF427" i="12"/>
  <c r="AF426" i="12"/>
  <c r="AF425" i="12"/>
  <c r="AF376" i="12"/>
  <c r="AF421" i="12" s="1"/>
  <c r="AF308" i="12"/>
  <c r="AF130" i="19" s="1"/>
  <c r="AF307" i="12"/>
  <c r="AF129" i="19" s="1"/>
  <c r="AF261" i="12"/>
  <c r="AF306" i="12" s="1"/>
  <c r="AF128" i="19" s="1"/>
  <c r="AF260" i="12"/>
  <c r="AF305" i="12" s="1"/>
  <c r="AF127" i="19" s="1"/>
  <c r="AF259" i="12"/>
  <c r="AF304" i="12" s="1"/>
  <c r="AF126" i="19" s="1"/>
  <c r="AF258" i="12"/>
  <c r="AF303" i="12" s="1"/>
  <c r="AF125" i="19" s="1"/>
  <c r="AF257" i="12"/>
  <c r="AF302" i="12" s="1"/>
  <c r="AF124" i="19" s="1"/>
  <c r="AF256" i="12"/>
  <c r="AF301" i="12" s="1"/>
  <c r="AF123" i="19" s="1"/>
  <c r="AF255" i="12"/>
  <c r="AF300" i="12" s="1"/>
  <c r="AF122" i="19" s="1"/>
  <c r="AF254" i="12"/>
  <c r="AF299" i="12" s="1"/>
  <c r="AF121" i="19" s="1"/>
  <c r="AF253" i="12"/>
  <c r="AF298" i="12" s="1"/>
  <c r="AF120" i="19" s="1"/>
  <c r="AF252" i="12"/>
  <c r="AF297" i="12" s="1"/>
  <c r="AF119" i="19" s="1"/>
  <c r="AF251" i="12"/>
  <c r="AF296" i="12" s="1"/>
  <c r="AF118" i="19" s="1"/>
  <c r="AF250" i="12"/>
  <c r="AF295" i="12" s="1"/>
  <c r="AF117" i="19" s="1"/>
  <c r="AF249" i="12"/>
  <c r="AF294" i="12" s="1"/>
  <c r="AF116" i="19" s="1"/>
  <c r="AF248" i="12"/>
  <c r="AF293" i="12" s="1"/>
  <c r="AF115" i="19" s="1"/>
  <c r="AF247" i="12"/>
  <c r="AF292" i="12" s="1"/>
  <c r="AF114" i="19" s="1"/>
  <c r="AF246" i="12"/>
  <c r="AF291" i="12" s="1"/>
  <c r="AF113" i="19" s="1"/>
  <c r="AF245" i="12"/>
  <c r="AF290" i="12" s="1"/>
  <c r="AF112" i="19" s="1"/>
  <c r="AF244" i="12"/>
  <c r="AF289" i="12" s="1"/>
  <c r="AF111" i="19" s="1"/>
  <c r="AF243" i="12"/>
  <c r="AF288" i="12" s="1"/>
  <c r="AF110" i="19" s="1"/>
  <c r="AF242" i="12"/>
  <c r="AF287" i="12" s="1"/>
  <c r="AF109" i="19" s="1"/>
  <c r="AF58" i="12"/>
  <c r="AF148" i="12" s="1"/>
  <c r="AF11" i="12"/>
  <c r="AF10" i="12"/>
  <c r="AF9" i="12"/>
  <c r="AD441" i="12"/>
  <c r="AD440" i="12"/>
  <c r="AD439" i="12"/>
  <c r="AD438" i="12"/>
  <c r="AD437" i="12"/>
  <c r="AD436" i="12"/>
  <c r="AD435" i="12"/>
  <c r="AD434" i="12"/>
  <c r="AD433" i="12"/>
  <c r="AD432" i="12"/>
  <c r="AD431" i="12"/>
  <c r="AD430" i="12"/>
  <c r="AD429" i="12"/>
  <c r="AD428" i="12"/>
  <c r="AD427" i="12"/>
  <c r="AD426" i="12"/>
  <c r="AD425" i="12"/>
  <c r="AD376" i="12"/>
  <c r="AD421" i="12" s="1"/>
  <c r="AD308" i="12"/>
  <c r="AD130" i="19" s="1"/>
  <c r="AD307" i="12"/>
  <c r="AD129" i="19" s="1"/>
  <c r="AD261" i="12"/>
  <c r="AD306" i="12" s="1"/>
  <c r="AD128" i="19" s="1"/>
  <c r="AD260" i="12"/>
  <c r="AD305" i="12" s="1"/>
  <c r="AD127" i="19" s="1"/>
  <c r="AD259" i="12"/>
  <c r="AD304" i="12" s="1"/>
  <c r="AD126" i="19" s="1"/>
  <c r="AD258" i="12"/>
  <c r="AD303" i="12" s="1"/>
  <c r="AD125" i="19" s="1"/>
  <c r="AD257" i="12"/>
  <c r="AD302" i="12" s="1"/>
  <c r="AD124" i="19" s="1"/>
  <c r="AD256" i="12"/>
  <c r="AD301" i="12" s="1"/>
  <c r="AD123" i="19" s="1"/>
  <c r="AD255" i="12"/>
  <c r="AD300" i="12" s="1"/>
  <c r="AD122" i="19" s="1"/>
  <c r="AD254" i="12"/>
  <c r="AD299" i="12" s="1"/>
  <c r="AD121" i="19" s="1"/>
  <c r="AD253" i="12"/>
  <c r="AD298" i="12" s="1"/>
  <c r="AD120" i="19" s="1"/>
  <c r="AD252" i="12"/>
  <c r="AD297" i="12" s="1"/>
  <c r="AD119" i="19" s="1"/>
  <c r="AD251" i="12"/>
  <c r="AD296" i="12" s="1"/>
  <c r="AD118" i="19" s="1"/>
  <c r="AD250" i="12"/>
  <c r="AD295" i="12" s="1"/>
  <c r="AD117" i="19" s="1"/>
  <c r="AD249" i="12"/>
  <c r="AD294" i="12" s="1"/>
  <c r="AD116" i="19" s="1"/>
  <c r="AD248" i="12"/>
  <c r="AD293" i="12" s="1"/>
  <c r="AD115" i="19" s="1"/>
  <c r="AD247" i="12"/>
  <c r="AD292" i="12" s="1"/>
  <c r="AD114" i="19" s="1"/>
  <c r="AD246" i="12"/>
  <c r="AD291" i="12" s="1"/>
  <c r="AD113" i="19" s="1"/>
  <c r="AD245" i="12"/>
  <c r="AD290" i="12" s="1"/>
  <c r="AD112" i="19" s="1"/>
  <c r="AD244" i="12"/>
  <c r="AD289" i="12" s="1"/>
  <c r="AD111" i="19" s="1"/>
  <c r="AD243" i="12"/>
  <c r="AD288" i="12" s="1"/>
  <c r="AD110" i="19" s="1"/>
  <c r="AD242" i="12"/>
  <c r="AD287" i="12" s="1"/>
  <c r="AD109" i="19" s="1"/>
  <c r="AD58" i="12"/>
  <c r="AD148" i="12" s="1"/>
  <c r="AD11" i="12"/>
  <c r="AD10" i="12"/>
  <c r="AD9" i="12"/>
  <c r="AH88" i="11"/>
  <c r="AH94" i="11" s="1"/>
  <c r="AH53" i="11"/>
  <c r="AH93" i="11" s="1"/>
  <c r="AH11" i="11"/>
  <c r="AH10" i="11"/>
  <c r="AH9" i="11"/>
  <c r="AF88" i="11"/>
  <c r="AF94" i="11" s="1"/>
  <c r="AF53" i="11"/>
  <c r="AF93" i="11" s="1"/>
  <c r="AF11" i="11"/>
  <c r="AF10" i="11"/>
  <c r="AF9" i="11"/>
  <c r="AD88" i="11"/>
  <c r="AD94" i="11" s="1"/>
  <c r="AD53" i="11"/>
  <c r="AD93" i="11" s="1"/>
  <c r="AD11" i="11"/>
  <c r="AD10" i="11"/>
  <c r="AD9" i="11"/>
  <c r="AH844" i="10"/>
  <c r="AH815" i="10"/>
  <c r="AH784" i="10"/>
  <c r="AH755" i="10"/>
  <c r="AH724" i="10"/>
  <c r="AH695" i="10"/>
  <c r="AH664" i="10"/>
  <c r="AH635" i="10"/>
  <c r="AH570" i="10"/>
  <c r="AH541" i="10"/>
  <c r="AH510" i="10"/>
  <c r="AH481" i="10"/>
  <c r="AH450" i="10"/>
  <c r="AH421" i="10"/>
  <c r="AH390" i="10"/>
  <c r="AH361" i="10"/>
  <c r="AH319" i="10"/>
  <c r="AH325" i="10" s="1"/>
  <c r="AH24" i="19"/>
  <c r="AH23" i="19"/>
  <c r="AH22" i="19"/>
  <c r="AH38" i="19"/>
  <c r="AH37" i="19"/>
  <c r="AH36" i="19"/>
  <c r="AH35" i="19"/>
  <c r="AH34" i="19"/>
  <c r="AH33" i="19"/>
  <c r="AH253" i="10"/>
  <c r="AH224" i="10"/>
  <c r="AH193" i="10"/>
  <c r="AH164" i="10"/>
  <c r="AH133" i="10"/>
  <c r="AH104" i="10"/>
  <c r="AH73" i="10"/>
  <c r="AH11" i="10"/>
  <c r="AH10" i="10"/>
  <c r="AH9" i="10"/>
  <c r="AF844" i="10"/>
  <c r="AF815" i="10"/>
  <c r="AF784" i="10"/>
  <c r="AF755" i="10"/>
  <c r="AF724" i="10"/>
  <c r="AF695" i="10"/>
  <c r="AF664" i="10"/>
  <c r="AF635" i="10"/>
  <c r="AF570" i="10"/>
  <c r="AF541" i="10"/>
  <c r="AF510" i="10"/>
  <c r="AF481" i="10"/>
  <c r="AF450" i="10"/>
  <c r="AF421" i="10"/>
  <c r="AF390" i="10"/>
  <c r="AF361" i="10"/>
  <c r="AF319" i="10"/>
  <c r="AF325" i="10" s="1"/>
  <c r="AF24" i="19"/>
  <c r="AF23" i="19"/>
  <c r="AF22" i="19"/>
  <c r="AF38" i="19"/>
  <c r="AF37" i="19"/>
  <c r="AF36" i="19"/>
  <c r="AF35" i="19"/>
  <c r="AF34" i="19"/>
  <c r="AF33" i="19"/>
  <c r="AF253" i="10"/>
  <c r="AF224" i="10"/>
  <c r="AF193" i="10"/>
  <c r="AF164" i="10"/>
  <c r="AF133" i="10"/>
  <c r="AF104" i="10"/>
  <c r="AF73" i="10"/>
  <c r="AF44" i="10"/>
  <c r="AF11" i="10"/>
  <c r="AF10" i="10"/>
  <c r="AF9" i="10"/>
  <c r="AD844" i="10"/>
  <c r="AD815" i="10"/>
  <c r="AD784" i="10"/>
  <c r="AD755" i="10"/>
  <c r="AD724" i="10"/>
  <c r="AD695" i="10"/>
  <c r="AD664" i="10"/>
  <c r="AD635" i="10"/>
  <c r="AD570" i="10"/>
  <c r="AD541" i="10"/>
  <c r="AD510" i="10"/>
  <c r="AD481" i="10"/>
  <c r="AD450" i="10"/>
  <c r="AD421" i="10"/>
  <c r="AD390" i="10"/>
  <c r="AD361" i="10"/>
  <c r="AD319" i="10"/>
  <c r="AD40" i="19" s="1"/>
  <c r="AD24" i="19"/>
  <c r="AD23" i="19"/>
  <c r="AD22" i="19"/>
  <c r="AD38" i="19"/>
  <c r="AD37" i="19"/>
  <c r="AD36" i="19"/>
  <c r="AD35" i="19"/>
  <c r="AD34" i="19"/>
  <c r="AD33" i="19"/>
  <c r="AD253" i="10"/>
  <c r="AD224" i="10"/>
  <c r="AD193" i="10"/>
  <c r="AD164" i="10"/>
  <c r="AD133" i="10"/>
  <c r="AD104" i="10"/>
  <c r="AD73" i="10"/>
  <c r="AD44" i="10"/>
  <c r="AD11" i="10"/>
  <c r="AD10" i="10"/>
  <c r="AD9" i="10"/>
  <c r="D56" i="8"/>
  <c r="D302" i="10" s="1"/>
  <c r="D21" i="8"/>
  <c r="D645" i="10" s="1"/>
  <c r="AD441" i="19" l="1"/>
  <c r="AD161" i="15"/>
  <c r="AD453" i="19"/>
  <c r="AD163" i="15"/>
  <c r="AF454" i="19"/>
  <c r="AF164" i="15"/>
  <c r="AH454" i="19"/>
  <c r="AH164" i="15"/>
  <c r="AF441" i="19"/>
  <c r="AF161" i="15"/>
  <c r="AF453" i="19"/>
  <c r="AF163" i="15"/>
  <c r="AH441" i="19"/>
  <c r="AH161" i="15"/>
  <c r="AH453" i="19"/>
  <c r="AH163" i="15"/>
  <c r="AF455" i="19"/>
  <c r="AF165" i="15"/>
  <c r="AH455" i="19"/>
  <c r="AH165" i="15"/>
  <c r="AH450" i="19"/>
  <c r="AH162" i="15"/>
  <c r="AD450" i="19"/>
  <c r="AD162" i="15"/>
  <c r="AD167" i="15" s="1"/>
  <c r="AF450" i="19"/>
  <c r="AF162" i="15"/>
  <c r="AF28" i="19"/>
  <c r="AH28" i="19"/>
  <c r="AH21" i="19"/>
  <c r="AH39" i="19"/>
  <c r="AD28" i="19"/>
  <c r="AD21" i="19"/>
  <c r="AD39" i="19"/>
  <c r="AF21" i="19"/>
  <c r="AF39" i="19"/>
  <c r="AD16" i="19"/>
  <c r="AD20" i="19"/>
  <c r="AF18" i="19"/>
  <c r="AH16" i="19"/>
  <c r="AH20" i="19"/>
  <c r="AD17" i="19"/>
  <c r="AF19" i="19"/>
  <c r="AH17" i="19"/>
  <c r="AD18" i="19"/>
  <c r="AF16" i="19"/>
  <c r="AF20" i="19"/>
  <c r="AH18" i="19"/>
  <c r="AD19" i="19"/>
  <c r="AF17" i="19"/>
  <c r="AH19" i="19"/>
  <c r="AH195" i="10"/>
  <c r="AH512" i="10"/>
  <c r="AD301" i="17"/>
  <c r="AF666" i="10"/>
  <c r="AH1344" i="14"/>
  <c r="AH383" i="19" s="1"/>
  <c r="AH1348" i="14"/>
  <c r="AH387" i="19" s="1"/>
  <c r="AH1352" i="14"/>
  <c r="AH391" i="19" s="1"/>
  <c r="AH1356" i="14"/>
  <c r="AH395" i="19" s="1"/>
  <c r="AH1360" i="14"/>
  <c r="AH399" i="19" s="1"/>
  <c r="AH1364" i="14"/>
  <c r="AH403" i="19" s="1"/>
  <c r="AH1368" i="14"/>
  <c r="AH407" i="19" s="1"/>
  <c r="AF255" i="10"/>
  <c r="AH255" i="10"/>
  <c r="AH96" i="11"/>
  <c r="AD303" i="17"/>
  <c r="AH301" i="17"/>
  <c r="AF572" i="10"/>
  <c r="AH846" i="10"/>
  <c r="AF784" i="14"/>
  <c r="AF838" i="14"/>
  <c r="AF1346" i="14"/>
  <c r="AF385" i="19" s="1"/>
  <c r="AF1350" i="14"/>
  <c r="AF389" i="19" s="1"/>
  <c r="AF1354" i="14"/>
  <c r="AF393" i="19" s="1"/>
  <c r="AF1358" i="14"/>
  <c r="AF397" i="19" s="1"/>
  <c r="AF1362" i="14"/>
  <c r="AF401" i="19" s="1"/>
  <c r="AF1366" i="14"/>
  <c r="AF405" i="19" s="1"/>
  <c r="AF1370" i="14"/>
  <c r="AF409" i="19" s="1"/>
  <c r="AF1374" i="14"/>
  <c r="AF413" i="19" s="1"/>
  <c r="AF1378" i="14"/>
  <c r="AF417" i="19" s="1"/>
  <c r="AF1382" i="14"/>
  <c r="AF421" i="19" s="1"/>
  <c r="AF1386" i="14"/>
  <c r="AF425" i="19" s="1"/>
  <c r="AF1390" i="14"/>
  <c r="AF429" i="19" s="1"/>
  <c r="AD195" i="10"/>
  <c r="AD512" i="10"/>
  <c r="AD786" i="10"/>
  <c r="AF195" i="10"/>
  <c r="AD135" i="10"/>
  <c r="AD255" i="10"/>
  <c r="AF135" i="10"/>
  <c r="AF392" i="10"/>
  <c r="AF512" i="10"/>
  <c r="AF786" i="10"/>
  <c r="AH601" i="10"/>
  <c r="AH666" i="10"/>
  <c r="AH786" i="10"/>
  <c r="AH838" i="14"/>
  <c r="AH892" i="14"/>
  <c r="AH1372" i="14"/>
  <c r="AH411" i="19" s="1"/>
  <c r="AH1376" i="14"/>
  <c r="AH415" i="19" s="1"/>
  <c r="AH1380" i="14"/>
  <c r="AH419" i="19" s="1"/>
  <c r="AH1384" i="14"/>
  <c r="AH423" i="19" s="1"/>
  <c r="AH1388" i="14"/>
  <c r="AH427" i="19" s="1"/>
  <c r="AH1283" i="14"/>
  <c r="AH1400" i="14" s="1"/>
  <c r="AF301" i="17"/>
  <c r="AH1345" i="14"/>
  <c r="AH384" i="19" s="1"/>
  <c r="AH1349" i="14"/>
  <c r="AH388" i="19" s="1"/>
  <c r="AH1353" i="14"/>
  <c r="AH392" i="19" s="1"/>
  <c r="AH1357" i="14"/>
  <c r="AH396" i="19" s="1"/>
  <c r="AH1361" i="14"/>
  <c r="AH400" i="19" s="1"/>
  <c r="AH1365" i="14"/>
  <c r="AH404" i="19" s="1"/>
  <c r="AH1369" i="14"/>
  <c r="AH408" i="19" s="1"/>
  <c r="AH1373" i="14"/>
  <c r="AH412" i="19" s="1"/>
  <c r="AH1377" i="14"/>
  <c r="AH416" i="19" s="1"/>
  <c r="AH1381" i="14"/>
  <c r="AH420" i="19" s="1"/>
  <c r="AH1385" i="14"/>
  <c r="AH424" i="19" s="1"/>
  <c r="AH1389" i="14"/>
  <c r="AH428" i="19" s="1"/>
  <c r="AH153" i="17"/>
  <c r="AH295" i="17"/>
  <c r="AF460" i="19"/>
  <c r="AD726" i="10"/>
  <c r="AF726" i="10"/>
  <c r="AF846" i="10"/>
  <c r="AH135" i="10"/>
  <c r="AH452" i="10"/>
  <c r="AH572" i="10"/>
  <c r="AH726" i="10"/>
  <c r="AF1345" i="14"/>
  <c r="AF384" i="19" s="1"/>
  <c r="AF1349" i="14"/>
  <c r="AF388" i="19" s="1"/>
  <c r="AF1353" i="14"/>
  <c r="AF392" i="19" s="1"/>
  <c r="AF1357" i="14"/>
  <c r="AF396" i="19" s="1"/>
  <c r="AF1361" i="14"/>
  <c r="AF400" i="19" s="1"/>
  <c r="AF1365" i="14"/>
  <c r="AF404" i="19" s="1"/>
  <c r="AF1369" i="14"/>
  <c r="AF408" i="19" s="1"/>
  <c r="AF1373" i="14"/>
  <c r="AF412" i="19" s="1"/>
  <c r="AF1377" i="14"/>
  <c r="AF416" i="19" s="1"/>
  <c r="AF1381" i="14"/>
  <c r="AF420" i="19" s="1"/>
  <c r="AF1385" i="14"/>
  <c r="AF424" i="19" s="1"/>
  <c r="AF1389" i="14"/>
  <c r="AF428" i="19" s="1"/>
  <c r="AF303" i="17"/>
  <c r="AH302" i="17"/>
  <c r="AD846" i="10"/>
  <c r="AH466" i="12"/>
  <c r="AH472" i="12" s="1"/>
  <c r="AF15" i="19"/>
  <c r="AF40" i="19"/>
  <c r="AD75" i="10"/>
  <c r="AF75" i="10"/>
  <c r="AF601" i="10"/>
  <c r="AH15" i="19"/>
  <c r="AH40" i="19"/>
  <c r="AH1338" i="14"/>
  <c r="AH1401" i="14" s="1"/>
  <c r="AF452" i="10"/>
  <c r="AH392" i="10"/>
  <c r="AD572" i="10"/>
  <c r="AD392" i="10"/>
  <c r="AD666" i="10"/>
  <c r="AD601" i="10"/>
  <c r="AD325" i="10"/>
  <c r="AD452" i="10"/>
  <c r="AD15" i="19"/>
  <c r="AD96" i="11"/>
  <c r="AF193" i="12"/>
  <c r="AD466" i="12"/>
  <c r="AH287" i="13"/>
  <c r="AF287" i="13"/>
  <c r="AH1228" i="14"/>
  <c r="AH1399" i="14" s="1"/>
  <c r="AH1173" i="14"/>
  <c r="AH1398" i="14" s="1"/>
  <c r="AH1346" i="14"/>
  <c r="AH385" i="19" s="1"/>
  <c r="AH1350" i="14"/>
  <c r="AH389" i="19" s="1"/>
  <c r="AH1354" i="14"/>
  <c r="AH393" i="19" s="1"/>
  <c r="AH1358" i="14"/>
  <c r="AH397" i="19" s="1"/>
  <c r="AH1362" i="14"/>
  <c r="AH401" i="19" s="1"/>
  <c r="AH1366" i="14"/>
  <c r="AH405" i="19" s="1"/>
  <c r="AH1370" i="14"/>
  <c r="AH409" i="19" s="1"/>
  <c r="AH1374" i="14"/>
  <c r="AH413" i="19" s="1"/>
  <c r="AH1378" i="14"/>
  <c r="AH417" i="19" s="1"/>
  <c r="AH1382" i="14"/>
  <c r="AH421" i="19" s="1"/>
  <c r="AH1386" i="14"/>
  <c r="AH425" i="19" s="1"/>
  <c r="AH1390" i="14"/>
  <c r="AH429" i="19" s="1"/>
  <c r="AH784" i="14"/>
  <c r="AH1343" i="14"/>
  <c r="AH382" i="19" s="1"/>
  <c r="AH1347" i="14"/>
  <c r="AH386" i="19" s="1"/>
  <c r="AH1351" i="14"/>
  <c r="AH390" i="19" s="1"/>
  <c r="AH1355" i="14"/>
  <c r="AH394" i="19" s="1"/>
  <c r="AH1359" i="14"/>
  <c r="AH398" i="19" s="1"/>
  <c r="AH1363" i="14"/>
  <c r="AH402" i="19" s="1"/>
  <c r="AH1367" i="14"/>
  <c r="AH406" i="19" s="1"/>
  <c r="AH1371" i="14"/>
  <c r="AH410" i="19" s="1"/>
  <c r="AH1375" i="14"/>
  <c r="AH414" i="19" s="1"/>
  <c r="AH1379" i="14"/>
  <c r="AH418" i="19" s="1"/>
  <c r="AH1383" i="14"/>
  <c r="AH422" i="19" s="1"/>
  <c r="AH1387" i="14"/>
  <c r="AH426" i="19" s="1"/>
  <c r="AH1391" i="14"/>
  <c r="AH430" i="19" s="1"/>
  <c r="AF1005" i="14"/>
  <c r="AF892" i="14"/>
  <c r="AF1343" i="14"/>
  <c r="AF382" i="19" s="1"/>
  <c r="AF1347" i="14"/>
  <c r="AF386" i="19" s="1"/>
  <c r="AF1351" i="14"/>
  <c r="AF390" i="19" s="1"/>
  <c r="AF1355" i="14"/>
  <c r="AF394" i="19" s="1"/>
  <c r="AF1359" i="14"/>
  <c r="AF398" i="19" s="1"/>
  <c r="AF1363" i="14"/>
  <c r="AF402" i="19" s="1"/>
  <c r="AF1367" i="14"/>
  <c r="AF406" i="19" s="1"/>
  <c r="AF1371" i="14"/>
  <c r="AF410" i="19" s="1"/>
  <c r="AF1375" i="14"/>
  <c r="AF414" i="19" s="1"/>
  <c r="AF1379" i="14"/>
  <c r="AF418" i="19" s="1"/>
  <c r="AF1383" i="14"/>
  <c r="AF422" i="19" s="1"/>
  <c r="AF1387" i="14"/>
  <c r="AF426" i="19" s="1"/>
  <c r="AF1391" i="14"/>
  <c r="AF430" i="19" s="1"/>
  <c r="AF1173" i="14"/>
  <c r="AF1398" i="14" s="1"/>
  <c r="AF1228" i="14"/>
  <c r="AF1399" i="14" s="1"/>
  <c r="AF1283" i="14"/>
  <c r="AF1400" i="14" s="1"/>
  <c r="AF1344" i="14"/>
  <c r="AF383" i="19" s="1"/>
  <c r="AF1348" i="14"/>
  <c r="AF387" i="19" s="1"/>
  <c r="AF1352" i="14"/>
  <c r="AF391" i="19" s="1"/>
  <c r="AF1356" i="14"/>
  <c r="AF395" i="19" s="1"/>
  <c r="AF1360" i="14"/>
  <c r="AF399" i="19" s="1"/>
  <c r="AF1364" i="14"/>
  <c r="AF403" i="19" s="1"/>
  <c r="AF1368" i="14"/>
  <c r="AF407" i="19" s="1"/>
  <c r="AF1372" i="14"/>
  <c r="AF411" i="19" s="1"/>
  <c r="AF1376" i="14"/>
  <c r="AF415" i="19" s="1"/>
  <c r="AF1380" i="14"/>
  <c r="AF419" i="19" s="1"/>
  <c r="AF1384" i="14"/>
  <c r="AF423" i="19" s="1"/>
  <c r="AF1388" i="14"/>
  <c r="AF427" i="19" s="1"/>
  <c r="AF1338" i="14"/>
  <c r="AF1401" i="14" s="1"/>
  <c r="AD1338" i="14"/>
  <c r="AD1401" i="14" s="1"/>
  <c r="AD1283" i="14"/>
  <c r="AD1400" i="14" s="1"/>
  <c r="AD1345" i="14"/>
  <c r="AD384" i="19" s="1"/>
  <c r="AD1349" i="14"/>
  <c r="AD388" i="19" s="1"/>
  <c r="AD1353" i="14"/>
  <c r="AD392" i="19" s="1"/>
  <c r="AD1357" i="14"/>
  <c r="AD396" i="19" s="1"/>
  <c r="AD1361" i="14"/>
  <c r="AD400" i="19" s="1"/>
  <c r="AD1365" i="14"/>
  <c r="AD404" i="19" s="1"/>
  <c r="AD1369" i="14"/>
  <c r="AD408" i="19" s="1"/>
  <c r="AD1373" i="14"/>
  <c r="AD412" i="19" s="1"/>
  <c r="AD1377" i="14"/>
  <c r="AD416" i="19" s="1"/>
  <c r="AD1381" i="14"/>
  <c r="AD420" i="19" s="1"/>
  <c r="AD1385" i="14"/>
  <c r="AD424" i="19" s="1"/>
  <c r="AD1389" i="14"/>
  <c r="AD428" i="19" s="1"/>
  <c r="AD1391" i="14"/>
  <c r="AD430" i="19" s="1"/>
  <c r="AD1344" i="14"/>
  <c r="AD383" i="19" s="1"/>
  <c r="AD1348" i="14"/>
  <c r="AD387" i="19" s="1"/>
  <c r="AD1352" i="14"/>
  <c r="AD391" i="19" s="1"/>
  <c r="AD1356" i="14"/>
  <c r="AD395" i="19" s="1"/>
  <c r="AD1360" i="14"/>
  <c r="AD399" i="19" s="1"/>
  <c r="AD1364" i="14"/>
  <c r="AD403" i="19" s="1"/>
  <c r="AD1368" i="14"/>
  <c r="AD407" i="19" s="1"/>
  <c r="AD1372" i="14"/>
  <c r="AD411" i="19" s="1"/>
  <c r="AD1376" i="14"/>
  <c r="AD415" i="19" s="1"/>
  <c r="AD1380" i="14"/>
  <c r="AD419" i="19" s="1"/>
  <c r="AD1384" i="14"/>
  <c r="AD423" i="19" s="1"/>
  <c r="AD1388" i="14"/>
  <c r="AD427" i="19" s="1"/>
  <c r="AD892" i="14"/>
  <c r="AD838" i="14"/>
  <c r="AD784" i="14"/>
  <c r="AD1173" i="14"/>
  <c r="AD1398" i="14" s="1"/>
  <c r="AD1346" i="14"/>
  <c r="AD385" i="19" s="1"/>
  <c r="AD1350" i="14"/>
  <c r="AD389" i="19" s="1"/>
  <c r="AD1354" i="14"/>
  <c r="AD393" i="19" s="1"/>
  <c r="AD1358" i="14"/>
  <c r="AD397" i="19" s="1"/>
  <c r="AD1362" i="14"/>
  <c r="AD401" i="19" s="1"/>
  <c r="AD1366" i="14"/>
  <c r="AD405" i="19" s="1"/>
  <c r="AD1370" i="14"/>
  <c r="AD409" i="19" s="1"/>
  <c r="AD1374" i="14"/>
  <c r="AD413" i="19" s="1"/>
  <c r="AD1378" i="14"/>
  <c r="AD417" i="19" s="1"/>
  <c r="AD1382" i="14"/>
  <c r="AD421" i="19" s="1"/>
  <c r="AD1386" i="14"/>
  <c r="AD425" i="19" s="1"/>
  <c r="AD1390" i="14"/>
  <c r="AD429" i="19" s="1"/>
  <c r="AD1347" i="14"/>
  <c r="AD386" i="19" s="1"/>
  <c r="AD1351" i="14"/>
  <c r="AD390" i="19" s="1"/>
  <c r="AD1355" i="14"/>
  <c r="AD394" i="19" s="1"/>
  <c r="AD1359" i="14"/>
  <c r="AD398" i="19" s="1"/>
  <c r="AD1363" i="14"/>
  <c r="AD402" i="19" s="1"/>
  <c r="AD1367" i="14"/>
  <c r="AD406" i="19" s="1"/>
  <c r="AD1371" i="14"/>
  <c r="AD410" i="19" s="1"/>
  <c r="AD1375" i="14"/>
  <c r="AD414" i="19" s="1"/>
  <c r="AD1379" i="14"/>
  <c r="AD418" i="19" s="1"/>
  <c r="AD1383" i="14"/>
  <c r="AD422" i="19" s="1"/>
  <c r="AD1387" i="14"/>
  <c r="AD426" i="19" s="1"/>
  <c r="AD1343" i="14"/>
  <c r="AD382" i="19" s="1"/>
  <c r="AD1228" i="14"/>
  <c r="AD1399" i="14" s="1"/>
  <c r="AD455" i="19"/>
  <c r="AD454" i="19"/>
  <c r="AH303" i="17"/>
  <c r="AF302" i="17"/>
  <c r="AF153" i="17"/>
  <c r="AF295" i="17"/>
  <c r="AD302" i="17"/>
  <c r="AD295" i="17"/>
  <c r="AD153" i="17"/>
  <c r="AH209" i="16"/>
  <c r="AH240" i="16" s="1"/>
  <c r="AH243" i="16" s="1"/>
  <c r="AH456" i="19"/>
  <c r="AH460" i="19"/>
  <c r="AF209" i="16"/>
  <c r="AF240" i="16" s="1"/>
  <c r="AF243" i="16" s="1"/>
  <c r="AF456" i="19"/>
  <c r="AD241" i="16"/>
  <c r="AD209" i="16"/>
  <c r="AD240" i="16" s="1"/>
  <c r="AH397" i="14"/>
  <c r="AH950" i="14"/>
  <c r="AH1342" i="14"/>
  <c r="AH1005" i="14"/>
  <c r="AH1060" i="14"/>
  <c r="AF397" i="14"/>
  <c r="AF950" i="14"/>
  <c r="AF1342" i="14"/>
  <c r="AF1060" i="14"/>
  <c r="AD950" i="14"/>
  <c r="AD1342" i="14"/>
  <c r="AD1060" i="14"/>
  <c r="AD397" i="14"/>
  <c r="AD1005" i="14"/>
  <c r="AD287" i="13"/>
  <c r="AH283" i="12"/>
  <c r="AD193" i="12"/>
  <c r="AF466" i="12"/>
  <c r="AH193" i="12"/>
  <c r="AD283" i="12"/>
  <c r="AF283" i="12"/>
  <c r="AH328" i="12"/>
  <c r="AH471" i="12" s="1"/>
  <c r="AH238" i="12"/>
  <c r="AH103" i="12"/>
  <c r="AF328" i="12"/>
  <c r="AF471" i="12" s="1"/>
  <c r="AF238" i="12"/>
  <c r="AF103" i="12"/>
  <c r="AD328" i="12"/>
  <c r="AD471" i="12" s="1"/>
  <c r="AD238" i="12"/>
  <c r="AD103" i="12"/>
  <c r="AF96" i="11"/>
  <c r="AH19" i="7"/>
  <c r="AF19" i="7"/>
  <c r="AD19" i="7"/>
  <c r="AH11" i="7"/>
  <c r="AH10" i="7"/>
  <c r="AH9" i="7"/>
  <c r="AF11" i="7"/>
  <c r="AF10" i="7"/>
  <c r="AF9" i="7"/>
  <c r="AD11" i="7"/>
  <c r="AD10" i="7"/>
  <c r="AD9" i="7"/>
  <c r="AH43" i="6"/>
  <c r="AF43" i="6"/>
  <c r="AB43" i="6"/>
  <c r="AA43" i="6"/>
  <c r="Z43" i="6"/>
  <c r="Y43" i="6"/>
  <c r="X43" i="6"/>
  <c r="W43" i="6"/>
  <c r="V43" i="6"/>
  <c r="U43" i="6"/>
  <c r="T43" i="6"/>
  <c r="S43" i="6"/>
  <c r="R43" i="6"/>
  <c r="Q43" i="6"/>
  <c r="P43" i="6"/>
  <c r="O43" i="6"/>
  <c r="N43" i="6"/>
  <c r="M43" i="6"/>
  <c r="L43" i="6"/>
  <c r="K43" i="6"/>
  <c r="J43" i="6"/>
  <c r="I43" i="6"/>
  <c r="H43" i="6"/>
  <c r="G43" i="6"/>
  <c r="AH45" i="6"/>
  <c r="AH19" i="27" s="1"/>
  <c r="AF45" i="6"/>
  <c r="AF19" i="27" s="1"/>
  <c r="AD45" i="6"/>
  <c r="AH33" i="6"/>
  <c r="AH32" i="6"/>
  <c r="AH25" i="26" s="1"/>
  <c r="AF33" i="6"/>
  <c r="AF32" i="6"/>
  <c r="AF25" i="26" s="1"/>
  <c r="AD33" i="6"/>
  <c r="AD32" i="6"/>
  <c r="AD25" i="26" s="1"/>
  <c r="AF56" i="27" l="1"/>
  <c r="AF33" i="27"/>
  <c r="AF167" i="15"/>
  <c r="AH56" i="27"/>
  <c r="AH33" i="27"/>
  <c r="AH474" i="12"/>
  <c r="AH27" i="26"/>
  <c r="AH117" i="27"/>
  <c r="AH36" i="6"/>
  <c r="AH125" i="27" s="1"/>
  <c r="AH167" i="15"/>
  <c r="AD27" i="26"/>
  <c r="AD117" i="27"/>
  <c r="AF27" i="26"/>
  <c r="AF117" i="27"/>
  <c r="AF32" i="27"/>
  <c r="AF875" i="10"/>
  <c r="AD875" i="10"/>
  <c r="AH875" i="10"/>
  <c r="AH30" i="19"/>
  <c r="AF30" i="19"/>
  <c r="AD30" i="19"/>
  <c r="AH149" i="19"/>
  <c r="AD19" i="27"/>
  <c r="AH71" i="27"/>
  <c r="AH58" i="27"/>
  <c r="AH65" i="27"/>
  <c r="AH57" i="27"/>
  <c r="AH62" i="27"/>
  <c r="AH61" i="27"/>
  <c r="AH35" i="27"/>
  <c r="AH59" i="27"/>
  <c r="AH63" i="27"/>
  <c r="AH64" i="27"/>
  <c r="AH60" i="27"/>
  <c r="AF17" i="27"/>
  <c r="AH53" i="27"/>
  <c r="AH17" i="27"/>
  <c r="AH70" i="27"/>
  <c r="AF70" i="27"/>
  <c r="AF60" i="27"/>
  <c r="AF58" i="27"/>
  <c r="AF65" i="27"/>
  <c r="AF59" i="27"/>
  <c r="AF62" i="27"/>
  <c r="AF63" i="27"/>
  <c r="AF61" i="27"/>
  <c r="AF64" i="27"/>
  <c r="AF57" i="27"/>
  <c r="AF35" i="27"/>
  <c r="AD17" i="27"/>
  <c r="AF69" i="27"/>
  <c r="AH34" i="27"/>
  <c r="AH54" i="27"/>
  <c r="AF53" i="27"/>
  <c r="AH69" i="27"/>
  <c r="AF71" i="27"/>
  <c r="AF34" i="27"/>
  <c r="AF54" i="27"/>
  <c r="AH32" i="27"/>
  <c r="AH1403" i="14"/>
  <c r="AD243" i="16"/>
  <c r="AH304" i="17"/>
  <c r="AF1403" i="14"/>
  <c r="AF472" i="12"/>
  <c r="AF474" i="12" s="1"/>
  <c r="AF149" i="19"/>
  <c r="AD472" i="12"/>
  <c r="AD474" i="12" s="1"/>
  <c r="AD149" i="19"/>
  <c r="AH1393" i="14"/>
  <c r="AH381" i="19"/>
  <c r="AF1393" i="14"/>
  <c r="AF381" i="19"/>
  <c r="AD1403" i="14"/>
  <c r="AD1393" i="14"/>
  <c r="AD381" i="19"/>
  <c r="AF304" i="17"/>
  <c r="AD304" i="17"/>
  <c r="AD56" i="27" l="1"/>
  <c r="AD33" i="27"/>
  <c r="AD63" i="27"/>
  <c r="AD70" i="27"/>
  <c r="AD69" i="27"/>
  <c r="AH107" i="19"/>
  <c r="AF107" i="19"/>
  <c r="AD107" i="19"/>
  <c r="AD32" i="27"/>
  <c r="AD64" i="27"/>
  <c r="AD61" i="27"/>
  <c r="AD35" i="27"/>
  <c r="AD57" i="27"/>
  <c r="AD34" i="27"/>
  <c r="AD53" i="27"/>
  <c r="AD62" i="27"/>
  <c r="AF284" i="10"/>
  <c r="AF324" i="10" s="1"/>
  <c r="AF327" i="10" s="1"/>
  <c r="AD284" i="10"/>
  <c r="AD324" i="10" s="1"/>
  <c r="AD327" i="10" s="1"/>
  <c r="AH462" i="19"/>
  <c r="AH464" i="19" s="1"/>
  <c r="AH477" i="19" s="1"/>
  <c r="AD58" i="27"/>
  <c r="AD71" i="27"/>
  <c r="AD151" i="27"/>
  <c r="AD155" i="27" s="1"/>
  <c r="AD65" i="27"/>
  <c r="AD60" i="27"/>
  <c r="AD59" i="27"/>
  <c r="AD54" i="27"/>
  <c r="AD462" i="19"/>
  <c r="AF462" i="19"/>
  <c r="AF464" i="19" l="1"/>
  <c r="AF477" i="19" s="1"/>
  <c r="AF16" i="22" s="1"/>
  <c r="AF24" i="22" s="1"/>
  <c r="AF31" i="22" s="1"/>
  <c r="AF66" i="22" s="1"/>
  <c r="AF74" i="22" s="1"/>
  <c r="AF79" i="22" s="1"/>
  <c r="AD464" i="19"/>
  <c r="AD477" i="19" s="1"/>
  <c r="AD494" i="19" s="1"/>
  <c r="AD501" i="19" s="1"/>
  <c r="AD507" i="19" s="1"/>
  <c r="AD511" i="19" s="1"/>
  <c r="AH494" i="19"/>
  <c r="AH501" i="19" s="1"/>
  <c r="AH507" i="19" s="1"/>
  <c r="AH511" i="19" s="1"/>
  <c r="AH16" i="22"/>
  <c r="AH24" i="22" s="1"/>
  <c r="AH31" i="22" s="1"/>
  <c r="AH66" i="22" s="1"/>
  <c r="AH74" i="22" s="1"/>
  <c r="AH79" i="22" s="1"/>
  <c r="AB55" i="27"/>
  <c r="AA55" i="27"/>
  <c r="Z55" i="27"/>
  <c r="Y55" i="27"/>
  <c r="X55" i="27"/>
  <c r="W55" i="27"/>
  <c r="V55" i="27"/>
  <c r="U55" i="27"/>
  <c r="T55" i="27"/>
  <c r="S55" i="27"/>
  <c r="R55" i="27"/>
  <c r="Q55" i="27"/>
  <c r="P55" i="27"/>
  <c r="O55" i="27"/>
  <c r="N55" i="27"/>
  <c r="M55" i="27"/>
  <c r="L55" i="27"/>
  <c r="K55" i="27"/>
  <c r="J55" i="27"/>
  <c r="I55" i="27"/>
  <c r="H55" i="27"/>
  <c r="G55" i="27"/>
  <c r="AF494" i="19" l="1"/>
  <c r="AF501" i="19" s="1"/>
  <c r="AF507" i="19" s="1"/>
  <c r="AF511" i="19" s="1"/>
  <c r="AD16" i="22"/>
  <c r="AD24" i="22" s="1"/>
  <c r="AD31" i="22" s="1"/>
  <c r="AD66" i="22" s="1"/>
  <c r="AD74" i="22" s="1"/>
  <c r="AD79" i="22" s="1"/>
  <c r="L19" i="7"/>
  <c r="M19" i="7"/>
  <c r="N19" i="7"/>
  <c r="O19" i="7"/>
  <c r="P19" i="7"/>
  <c r="Q19" i="7"/>
  <c r="R19" i="7"/>
  <c r="S19" i="7"/>
  <c r="T19" i="7"/>
  <c r="U19" i="7"/>
  <c r="V19" i="7"/>
  <c r="W19" i="7"/>
  <c r="X19" i="7"/>
  <c r="Y19" i="7"/>
  <c r="Z19" i="7"/>
  <c r="AA19" i="7"/>
  <c r="AB19" i="7"/>
  <c r="D70" i="15" l="1"/>
  <c r="G23" i="3" l="1"/>
  <c r="D88" i="27"/>
  <c r="D55" i="27" l="1"/>
  <c r="D730" i="8" l="1"/>
  <c r="D731" i="8"/>
  <c r="D732" i="8"/>
  <c r="D733" i="8"/>
  <c r="D734" i="8"/>
  <c r="D729" i="8"/>
  <c r="D728" i="8"/>
  <c r="D727" i="8"/>
  <c r="D726" i="8"/>
  <c r="D725" i="8"/>
  <c r="D724" i="8"/>
  <c r="D967" i="8" l="1"/>
  <c r="D60" i="23" s="1"/>
  <c r="D107" i="23" s="1"/>
  <c r="D968" i="8"/>
  <c r="D61" i="23" s="1"/>
  <c r="D108" i="23" s="1"/>
  <c r="D969" i="8"/>
  <c r="D62" i="23" s="1"/>
  <c r="D109" i="23" s="1"/>
  <c r="D966" i="8"/>
  <c r="D59" i="23" s="1"/>
  <c r="D106" i="23" s="1"/>
  <c r="E20" i="27" l="1"/>
  <c r="AB92" i="27" l="1"/>
  <c r="AA92" i="27"/>
  <c r="Z92" i="27"/>
  <c r="Y92" i="27"/>
  <c r="X92" i="27"/>
  <c r="W92" i="27"/>
  <c r="V92" i="27"/>
  <c r="U92" i="27"/>
  <c r="T92" i="27"/>
  <c r="S92" i="27"/>
  <c r="R92" i="27"/>
  <c r="Q92" i="27"/>
  <c r="P92" i="27"/>
  <c r="O92" i="27"/>
  <c r="N92" i="27"/>
  <c r="M92" i="27"/>
  <c r="AB45" i="6"/>
  <c r="AA45" i="6"/>
  <c r="Z45" i="6"/>
  <c r="Y45" i="6"/>
  <c r="X45" i="6"/>
  <c r="W45" i="6"/>
  <c r="V45" i="6"/>
  <c r="U45" i="6"/>
  <c r="T45" i="6"/>
  <c r="S45" i="6"/>
  <c r="R45" i="6"/>
  <c r="Q45" i="6"/>
  <c r="P45" i="6"/>
  <c r="O45" i="6"/>
  <c r="N45" i="6"/>
  <c r="M45" i="6"/>
  <c r="L45" i="6"/>
  <c r="J45" i="6"/>
  <c r="I45" i="6"/>
  <c r="H45" i="6"/>
  <c r="G45" i="6"/>
  <c r="K45" i="6"/>
  <c r="D24" i="22"/>
  <c r="D524" i="8"/>
  <c r="H44" i="6" l="1"/>
  <c r="H18" i="27" s="1"/>
  <c r="G44" i="6"/>
  <c r="G18" i="27" s="1"/>
  <c r="D61" i="21"/>
  <c r="AB61" i="21"/>
  <c r="AA61" i="21"/>
  <c r="Z61" i="21"/>
  <c r="Y61" i="21"/>
  <c r="X61" i="21"/>
  <c r="W61" i="21"/>
  <c r="V61" i="21"/>
  <c r="U61" i="21"/>
  <c r="T61" i="21"/>
  <c r="S61" i="21"/>
  <c r="R61" i="21"/>
  <c r="Q61" i="21"/>
  <c r="P61" i="21"/>
  <c r="O61" i="21"/>
  <c r="N61" i="21"/>
  <c r="M61" i="21"/>
  <c r="L61" i="21"/>
  <c r="K61" i="21"/>
  <c r="J61" i="21"/>
  <c r="I61" i="21"/>
  <c r="H61" i="21"/>
  <c r="G61" i="21"/>
  <c r="F61" i="21"/>
  <c r="F63" i="21" s="1"/>
  <c r="D104" i="20"/>
  <c r="AB104" i="20"/>
  <c r="AA104" i="20"/>
  <c r="Z104" i="20"/>
  <c r="Y104" i="20"/>
  <c r="X104" i="20"/>
  <c r="W104" i="20"/>
  <c r="V104" i="20"/>
  <c r="U104" i="20"/>
  <c r="T104" i="20"/>
  <c r="S104" i="20"/>
  <c r="R104" i="20"/>
  <c r="Q104" i="20"/>
  <c r="P104" i="20"/>
  <c r="O104" i="20"/>
  <c r="N104" i="20"/>
  <c r="M104" i="20"/>
  <c r="L104" i="20"/>
  <c r="K104" i="20"/>
  <c r="J104" i="20"/>
  <c r="I104" i="20"/>
  <c r="H104" i="20"/>
  <c r="G104" i="20"/>
  <c r="F104" i="20"/>
  <c r="F106" i="20" s="1"/>
  <c r="D505" i="19"/>
  <c r="E19" i="26" l="1"/>
  <c r="F302" i="17" l="1"/>
  <c r="F303" i="17" s="1"/>
  <c r="F304" i="17" s="1"/>
  <c r="F48" i="28" l="1"/>
  <c r="F49" i="28" s="1"/>
  <c r="F50" i="28" s="1"/>
  <c r="D61" i="27" l="1"/>
  <c r="D75" i="27"/>
  <c r="D74" i="27"/>
  <c r="D73" i="27"/>
  <c r="D72" i="27"/>
  <c r="D71" i="27"/>
  <c r="D70" i="27"/>
  <c r="D69" i="27"/>
  <c r="E53" i="27"/>
  <c r="E54" i="27" s="1"/>
  <c r="D42" i="27"/>
  <c r="E31" i="27"/>
  <c r="E32" i="27" s="1"/>
  <c r="E33" i="27" s="1"/>
  <c r="E34" i="27" s="1"/>
  <c r="E35" i="27" s="1"/>
  <c r="E36" i="27" s="1"/>
  <c r="E37" i="27" s="1"/>
  <c r="E38" i="27" s="1"/>
  <c r="E39" i="27" s="1"/>
  <c r="E40" i="27" s="1"/>
  <c r="E41" i="27" s="1"/>
  <c r="E42" i="27" s="1"/>
  <c r="E43" i="27" s="1"/>
  <c r="D40" i="27"/>
  <c r="D39" i="27"/>
  <c r="E150" i="27" l="1"/>
  <c r="E55" i="27"/>
  <c r="E56" i="27" s="1"/>
  <c r="E57" i="27" s="1"/>
  <c r="E58" i="27" s="1"/>
  <c r="E59" i="27" s="1"/>
  <c r="E60" i="27" s="1"/>
  <c r="E61" i="27" s="1"/>
  <c r="E62" i="27" l="1"/>
  <c r="E63" i="27" s="1"/>
  <c r="E64" i="27" s="1"/>
  <c r="E65" i="27" s="1"/>
  <c r="E66" i="27" s="1"/>
  <c r="E67" i="27" s="1"/>
  <c r="E68" i="27" s="1"/>
  <c r="E69" i="27" s="1"/>
  <c r="E70" i="27" s="1"/>
  <c r="E71" i="27" s="1"/>
  <c r="E72" i="27" s="1"/>
  <c r="E73" i="27" s="1"/>
  <c r="E74" i="27" s="1"/>
  <c r="E75" i="27" s="1"/>
  <c r="E77" i="27" s="1"/>
  <c r="E45" i="27"/>
  <c r="AB24" i="19" l="1"/>
  <c r="AA24" i="19"/>
  <c r="Z24" i="19"/>
  <c r="Y24" i="19"/>
  <c r="X24" i="19"/>
  <c r="W24" i="19"/>
  <c r="V24" i="19"/>
  <c r="U24" i="19"/>
  <c r="T24" i="19"/>
  <c r="S24" i="19"/>
  <c r="R24" i="19"/>
  <c r="Q24" i="19"/>
  <c r="P24" i="19"/>
  <c r="O24" i="19"/>
  <c r="N24" i="19"/>
  <c r="M24" i="19"/>
  <c r="L24" i="19"/>
  <c r="K24" i="19"/>
  <c r="J24" i="19"/>
  <c r="I24" i="19"/>
  <c r="H24" i="19"/>
  <c r="G24" i="19"/>
  <c r="D627" i="8"/>
  <c r="D892" i="14"/>
  <c r="D838" i="14"/>
  <c r="D784" i="14"/>
  <c r="AB118" i="13"/>
  <c r="AA118" i="13"/>
  <c r="Z118" i="13"/>
  <c r="Y118" i="13"/>
  <c r="X118" i="13"/>
  <c r="W118" i="13"/>
  <c r="V118" i="13"/>
  <c r="U118" i="13"/>
  <c r="T118" i="13"/>
  <c r="S118" i="13"/>
  <c r="R118" i="13"/>
  <c r="Q118" i="13"/>
  <c r="P118" i="13"/>
  <c r="O118" i="13"/>
  <c r="N118" i="13"/>
  <c r="M118" i="13"/>
  <c r="L118" i="13"/>
  <c r="K118" i="13"/>
  <c r="J118" i="13"/>
  <c r="I118" i="13"/>
  <c r="H118" i="13"/>
  <c r="G118" i="13"/>
  <c r="F19" i="16" l="1"/>
  <c r="F20" i="16" s="1"/>
  <c r="F21" i="16" s="1"/>
  <c r="F22" i="16" s="1"/>
  <c r="F23" i="16" s="1"/>
  <c r="F24" i="16" s="1"/>
  <c r="F25" i="16" s="1"/>
  <c r="F26" i="16" s="1"/>
  <c r="D246" i="13"/>
  <c r="D358" i="19" s="1"/>
  <c r="D427" i="8"/>
  <c r="D249" i="13" s="1"/>
  <c r="D361" i="19" s="1"/>
  <c r="D621" i="8"/>
  <c r="D174" i="15" s="1"/>
  <c r="D468" i="19" s="1"/>
  <c r="D620" i="8"/>
  <c r="D173" i="15" s="1"/>
  <c r="D467" i="19" s="1"/>
  <c r="D172" i="15"/>
  <c r="D466" i="19" s="1"/>
  <c r="D1289" i="14"/>
  <c r="D17" i="12"/>
  <c r="D62" i="12" s="1"/>
  <c r="D107" i="12" s="1"/>
  <c r="D152" i="12" s="1"/>
  <c r="D197" i="12" s="1"/>
  <c r="D242" i="12" s="1"/>
  <c r="D287" i="12" s="1"/>
  <c r="D109" i="19" s="1"/>
  <c r="C109" i="19" s="1"/>
  <c r="D18" i="12"/>
  <c r="D63" i="12" s="1"/>
  <c r="D108" i="12" s="1"/>
  <c r="D153" i="12" s="1"/>
  <c r="D198" i="12" s="1"/>
  <c r="D243" i="12" s="1"/>
  <c r="D288" i="12" s="1"/>
  <c r="D110" i="19" s="1"/>
  <c r="C110" i="19" s="1"/>
  <c r="D19" i="12"/>
  <c r="D64" i="12" s="1"/>
  <c r="D109" i="12" s="1"/>
  <c r="D154" i="12" s="1"/>
  <c r="D199" i="12" s="1"/>
  <c r="D244" i="12" s="1"/>
  <c r="D289" i="12" s="1"/>
  <c r="D111" i="19" s="1"/>
  <c r="C111" i="19" s="1"/>
  <c r="D20" i="12"/>
  <c r="D65" i="12" s="1"/>
  <c r="D110" i="12" s="1"/>
  <c r="D155" i="12" s="1"/>
  <c r="D200" i="12" s="1"/>
  <c r="D245" i="12" s="1"/>
  <c r="D290" i="12" s="1"/>
  <c r="D112" i="19" s="1"/>
  <c r="C112" i="19" s="1"/>
  <c r="D21" i="12"/>
  <c r="D66" i="12" s="1"/>
  <c r="D111" i="12" s="1"/>
  <c r="D156" i="12" s="1"/>
  <c r="D201" i="12" s="1"/>
  <c r="D246" i="12" s="1"/>
  <c r="D291" i="12" s="1"/>
  <c r="D113" i="19" s="1"/>
  <c r="C113" i="19" s="1"/>
  <c r="D22" i="12"/>
  <c r="D67" i="12" s="1"/>
  <c r="D112" i="12" s="1"/>
  <c r="D157" i="12" s="1"/>
  <c r="D202" i="12" s="1"/>
  <c r="D247" i="12" s="1"/>
  <c r="D292" i="12" s="1"/>
  <c r="D114" i="19" s="1"/>
  <c r="C114" i="19" s="1"/>
  <c r="D23" i="12"/>
  <c r="D68" i="12" s="1"/>
  <c r="D113" i="12" s="1"/>
  <c r="D158" i="12" s="1"/>
  <c r="D203" i="12" s="1"/>
  <c r="D248" i="12" s="1"/>
  <c r="D293" i="12" s="1"/>
  <c r="D115" i="19" s="1"/>
  <c r="C115" i="19" s="1"/>
  <c r="D24" i="12"/>
  <c r="D69" i="12" s="1"/>
  <c r="D114" i="12" s="1"/>
  <c r="D159" i="12" s="1"/>
  <c r="D204" i="12" s="1"/>
  <c r="D249" i="12" s="1"/>
  <c r="D294" i="12" s="1"/>
  <c r="D116" i="19" s="1"/>
  <c r="C116" i="19" s="1"/>
  <c r="D25" i="12"/>
  <c r="D70" i="12" s="1"/>
  <c r="D115" i="12" s="1"/>
  <c r="D160" i="12" s="1"/>
  <c r="D205" i="12" s="1"/>
  <c r="D250" i="12" s="1"/>
  <c r="D295" i="12" s="1"/>
  <c r="D117" i="19" s="1"/>
  <c r="C117" i="19" s="1"/>
  <c r="D26" i="12"/>
  <c r="D71" i="12" s="1"/>
  <c r="D116" i="12" s="1"/>
  <c r="D161" i="12" s="1"/>
  <c r="D206" i="12" s="1"/>
  <c r="D251" i="12" s="1"/>
  <c r="D296" i="12" s="1"/>
  <c r="D118" i="19" s="1"/>
  <c r="C118" i="19" s="1"/>
  <c r="D27" i="12"/>
  <c r="D72" i="12" s="1"/>
  <c r="D117" i="12" s="1"/>
  <c r="D162" i="12" s="1"/>
  <c r="D207" i="12" s="1"/>
  <c r="D252" i="12" s="1"/>
  <c r="D297" i="12" s="1"/>
  <c r="D119" i="19" s="1"/>
  <c r="C119" i="19" s="1"/>
  <c r="D28" i="12"/>
  <c r="D73" i="12" s="1"/>
  <c r="D118" i="12" s="1"/>
  <c r="D163" i="12" s="1"/>
  <c r="D208" i="12" s="1"/>
  <c r="D253" i="12" s="1"/>
  <c r="D298" i="12" s="1"/>
  <c r="D120" i="19" s="1"/>
  <c r="C120" i="19" s="1"/>
  <c r="D29" i="12"/>
  <c r="D74" i="12" s="1"/>
  <c r="D119" i="12" s="1"/>
  <c r="D164" i="12" s="1"/>
  <c r="D209" i="12" s="1"/>
  <c r="D254" i="12" s="1"/>
  <c r="D299" i="12" s="1"/>
  <c r="D121" i="19" s="1"/>
  <c r="C121" i="19" s="1"/>
  <c r="D30" i="12"/>
  <c r="D75" i="12" s="1"/>
  <c r="D120" i="12" s="1"/>
  <c r="D165" i="12" s="1"/>
  <c r="D210" i="12" s="1"/>
  <c r="D255" i="12" s="1"/>
  <c r="D300" i="12" s="1"/>
  <c r="D122" i="19" s="1"/>
  <c r="C122" i="19" s="1"/>
  <c r="D31" i="12"/>
  <c r="D76" i="12" s="1"/>
  <c r="D121" i="12" s="1"/>
  <c r="D166" i="12" s="1"/>
  <c r="D211" i="12" s="1"/>
  <c r="D256" i="12" s="1"/>
  <c r="D301" i="12" s="1"/>
  <c r="D123" i="19" s="1"/>
  <c r="C123" i="19" s="1"/>
  <c r="D32" i="12"/>
  <c r="D77" i="12" s="1"/>
  <c r="D122" i="12" s="1"/>
  <c r="D167" i="12" s="1"/>
  <c r="D212" i="12" s="1"/>
  <c r="D257" i="12" s="1"/>
  <c r="D302" i="12" s="1"/>
  <c r="D124" i="19" s="1"/>
  <c r="C124" i="19" s="1"/>
  <c r="D33" i="12"/>
  <c r="D78" i="12" s="1"/>
  <c r="D123" i="12" s="1"/>
  <c r="D168" i="12" s="1"/>
  <c r="D213" i="12" s="1"/>
  <c r="D258" i="12" s="1"/>
  <c r="D303" i="12" s="1"/>
  <c r="D125" i="19" s="1"/>
  <c r="C125" i="19" s="1"/>
  <c r="D34" i="12"/>
  <c r="D79" i="12" s="1"/>
  <c r="D124" i="12" s="1"/>
  <c r="D169" i="12" s="1"/>
  <c r="D214" i="12" s="1"/>
  <c r="D259" i="12" s="1"/>
  <c r="D304" i="12" s="1"/>
  <c r="D126" i="19" s="1"/>
  <c r="C126" i="19" s="1"/>
  <c r="D35" i="12"/>
  <c r="D80" i="12" s="1"/>
  <c r="D125" i="12" s="1"/>
  <c r="D170" i="12" s="1"/>
  <c r="D215" i="12" s="1"/>
  <c r="D260" i="12" s="1"/>
  <c r="D305" i="12" s="1"/>
  <c r="D127" i="19" s="1"/>
  <c r="C127" i="19" s="1"/>
  <c r="D36" i="12"/>
  <c r="D81" i="12" s="1"/>
  <c r="D126" i="12" s="1"/>
  <c r="D171" i="12" s="1"/>
  <c r="D216" i="12" s="1"/>
  <c r="D261" i="12" s="1"/>
  <c r="D306" i="12" s="1"/>
  <c r="D128" i="19" s="1"/>
  <c r="C128" i="19" s="1"/>
  <c r="D37" i="12"/>
  <c r="D82" i="12" s="1"/>
  <c r="D127" i="12" s="1"/>
  <c r="D38" i="12"/>
  <c r="D83" i="12" s="1"/>
  <c r="D128" i="12" s="1"/>
  <c r="D173" i="12" s="1"/>
  <c r="D218" i="12" s="1"/>
  <c r="D263" i="12" s="1"/>
  <c r="D39" i="12"/>
  <c r="D84" i="12" s="1"/>
  <c r="D129" i="12" s="1"/>
  <c r="D174" i="12" s="1"/>
  <c r="D219" i="12" s="1"/>
  <c r="D264" i="12" s="1"/>
  <c r="D309" i="12" s="1"/>
  <c r="D131" i="19" s="1"/>
  <c r="C131" i="19" s="1"/>
  <c r="D40" i="12"/>
  <c r="D85" i="12" s="1"/>
  <c r="D130" i="12" s="1"/>
  <c r="D175" i="12" s="1"/>
  <c r="D220" i="12" s="1"/>
  <c r="D265" i="12" s="1"/>
  <c r="D310" i="12" s="1"/>
  <c r="D132" i="19" s="1"/>
  <c r="C132" i="19" s="1"/>
  <c r="D41" i="12"/>
  <c r="D86" i="12" s="1"/>
  <c r="D131" i="12" s="1"/>
  <c r="D176" i="12" s="1"/>
  <c r="D221" i="12" s="1"/>
  <c r="D266" i="12" s="1"/>
  <c r="D311" i="12" s="1"/>
  <c r="D133" i="19" s="1"/>
  <c r="C133" i="19" s="1"/>
  <c r="D42" i="12"/>
  <c r="D87" i="12" s="1"/>
  <c r="D132" i="12" s="1"/>
  <c r="D177" i="12" s="1"/>
  <c r="D222" i="12" s="1"/>
  <c r="D267" i="12" s="1"/>
  <c r="D312" i="12" s="1"/>
  <c r="D134" i="19" s="1"/>
  <c r="C134" i="19" s="1"/>
  <c r="D43" i="12"/>
  <c r="D88" i="12" s="1"/>
  <c r="D44" i="12"/>
  <c r="D89" i="12" s="1"/>
  <c r="D45" i="12"/>
  <c r="C466" i="19"/>
  <c r="C467" i="19"/>
  <c r="C468" i="19"/>
  <c r="C469" i="19"/>
  <c r="C470" i="19"/>
  <c r="C471" i="19"/>
  <c r="C472" i="19"/>
  <c r="C473" i="19"/>
  <c r="C474" i="19"/>
  <c r="C475" i="19"/>
  <c r="F610" i="10"/>
  <c r="F336" i="10"/>
  <c r="F337" i="10" s="1"/>
  <c r="F338" i="10" s="1"/>
  <c r="F339" i="10" s="1"/>
  <c r="F340" i="10" s="1"/>
  <c r="D464" i="10"/>
  <c r="F19" i="10"/>
  <c r="F20" i="10" s="1"/>
  <c r="D267" i="10"/>
  <c r="F223" i="13"/>
  <c r="F224" i="13" s="1"/>
  <c r="D234" i="16"/>
  <c r="D233" i="16"/>
  <c r="X17" i="27"/>
  <c r="V17" i="27"/>
  <c r="R17" i="27"/>
  <c r="N17" i="27"/>
  <c r="K19" i="27"/>
  <c r="K17" i="27"/>
  <c r="J17" i="27"/>
  <c r="I17" i="27"/>
  <c r="H17" i="27"/>
  <c r="F37" i="23"/>
  <c r="F38" i="23" s="1"/>
  <c r="F54" i="23"/>
  <c r="F55" i="23" s="1"/>
  <c r="F56" i="23" s="1"/>
  <c r="F57" i="23" s="1"/>
  <c r="G17" i="27"/>
  <c r="D954" i="8"/>
  <c r="D46" i="23" s="1"/>
  <c r="D99" i="23" s="1"/>
  <c r="D45" i="23"/>
  <c r="D98" i="23" s="1"/>
  <c r="F23" i="23"/>
  <c r="F24" i="23" s="1"/>
  <c r="D26" i="23"/>
  <c r="D22" i="25"/>
  <c r="K30" i="25" s="1"/>
  <c r="D18" i="25"/>
  <c r="D19" i="25"/>
  <c r="D20" i="25"/>
  <c r="D21" i="25"/>
  <c r="J30" i="25" s="1"/>
  <c r="G9" i="25"/>
  <c r="H9" i="25"/>
  <c r="I9" i="25"/>
  <c r="J9" i="25"/>
  <c r="K9" i="25"/>
  <c r="L9" i="25"/>
  <c r="M9" i="25"/>
  <c r="N9" i="25"/>
  <c r="O9" i="25"/>
  <c r="P9" i="25"/>
  <c r="Q9" i="25"/>
  <c r="R9" i="25"/>
  <c r="S9" i="25"/>
  <c r="T9" i="25"/>
  <c r="U9" i="25"/>
  <c r="V9" i="25"/>
  <c r="W9" i="25"/>
  <c r="X9" i="25"/>
  <c r="Y9" i="25"/>
  <c r="Z9" i="25"/>
  <c r="AA9" i="25"/>
  <c r="AB9" i="25"/>
  <c r="D761" i="8"/>
  <c r="D759" i="8"/>
  <c r="D760" i="8"/>
  <c r="D762" i="8"/>
  <c r="D763" i="8"/>
  <c r="B396" i="19" s="1"/>
  <c r="D764" i="8"/>
  <c r="D765" i="8"/>
  <c r="B466" i="19"/>
  <c r="B467" i="19"/>
  <c r="B468" i="19"/>
  <c r="B469" i="19"/>
  <c r="B470" i="19"/>
  <c r="B471" i="19"/>
  <c r="B472" i="19"/>
  <c r="B473" i="19"/>
  <c r="B474" i="19"/>
  <c r="B475" i="19"/>
  <c r="G242" i="12"/>
  <c r="G287" i="12" s="1"/>
  <c r="G109" i="19" s="1"/>
  <c r="G243" i="12"/>
  <c r="G288" i="12" s="1"/>
  <c r="G110" i="19" s="1"/>
  <c r="G244" i="12"/>
  <c r="G289" i="12" s="1"/>
  <c r="G111" i="19" s="1"/>
  <c r="G245" i="12"/>
  <c r="G290" i="12" s="1"/>
  <c r="G112" i="19" s="1"/>
  <c r="G258" i="10"/>
  <c r="G33" i="19" s="1"/>
  <c r="G34" i="19"/>
  <c r="G35" i="19"/>
  <c r="G36" i="19"/>
  <c r="G37" i="19"/>
  <c r="G38" i="19"/>
  <c r="G22" i="19"/>
  <c r="G23" i="19"/>
  <c r="G319" i="10"/>
  <c r="G40" i="19" s="1"/>
  <c r="G41" i="19"/>
  <c r="G42" i="19"/>
  <c r="G43" i="19"/>
  <c r="G44" i="19"/>
  <c r="G45" i="19"/>
  <c r="G46" i="19"/>
  <c r="G47" i="19"/>
  <c r="G48" i="19"/>
  <c r="G49" i="19"/>
  <c r="G50" i="19"/>
  <c r="G51" i="19"/>
  <c r="G52" i="19"/>
  <c r="G53" i="19"/>
  <c r="G54" i="19"/>
  <c r="G55" i="19"/>
  <c r="G56" i="19"/>
  <c r="G57" i="19"/>
  <c r="G58" i="19"/>
  <c r="G76" i="19"/>
  <c r="G77" i="19"/>
  <c r="G78" i="19"/>
  <c r="G79" i="19"/>
  <c r="G80" i="19"/>
  <c r="G81" i="19"/>
  <c r="G82" i="19"/>
  <c r="G83" i="19"/>
  <c r="G84" i="19"/>
  <c r="G85" i="19"/>
  <c r="G86" i="19"/>
  <c r="G87" i="19"/>
  <c r="G88" i="19"/>
  <c r="G89" i="19"/>
  <c r="G90" i="19"/>
  <c r="G91" i="19"/>
  <c r="G92" i="19"/>
  <c r="G93" i="19"/>
  <c r="G246" i="12"/>
  <c r="G291" i="12" s="1"/>
  <c r="G113" i="19" s="1"/>
  <c r="G247" i="12"/>
  <c r="G292" i="12" s="1"/>
  <c r="G114" i="19" s="1"/>
  <c r="G248" i="12"/>
  <c r="G293" i="12" s="1"/>
  <c r="G249" i="12"/>
  <c r="G294" i="12" s="1"/>
  <c r="G116" i="19" s="1"/>
  <c r="G250" i="12"/>
  <c r="G295" i="12" s="1"/>
  <c r="G117" i="19" s="1"/>
  <c r="G251" i="12"/>
  <c r="G296" i="12" s="1"/>
  <c r="G118" i="19" s="1"/>
  <c r="G252" i="12"/>
  <c r="G297" i="12" s="1"/>
  <c r="G119" i="19" s="1"/>
  <c r="G253" i="12"/>
  <c r="G298" i="12" s="1"/>
  <c r="G120" i="19" s="1"/>
  <c r="G254" i="12"/>
  <c r="G299" i="12" s="1"/>
  <c r="G121" i="19" s="1"/>
  <c r="G255" i="12"/>
  <c r="G300" i="12" s="1"/>
  <c r="G122" i="19" s="1"/>
  <c r="G256" i="12"/>
  <c r="G301" i="12" s="1"/>
  <c r="G123" i="19" s="1"/>
  <c r="G257" i="12"/>
  <c r="G302" i="12" s="1"/>
  <c r="G124" i="19" s="1"/>
  <c r="G258" i="12"/>
  <c r="G303" i="12" s="1"/>
  <c r="G125" i="19" s="1"/>
  <c r="G259" i="12"/>
  <c r="G304" i="12" s="1"/>
  <c r="G126" i="19" s="1"/>
  <c r="G260" i="12"/>
  <c r="G305" i="12" s="1"/>
  <c r="G127" i="19" s="1"/>
  <c r="G261" i="12"/>
  <c r="G306" i="12" s="1"/>
  <c r="G128" i="19" s="1"/>
  <c r="G307" i="12"/>
  <c r="G129" i="19" s="1"/>
  <c r="G308" i="12"/>
  <c r="G130" i="19" s="1"/>
  <c r="G426" i="12"/>
  <c r="G427" i="12"/>
  <c r="G428" i="12"/>
  <c r="G429" i="12"/>
  <c r="G430" i="12"/>
  <c r="G431" i="12"/>
  <c r="G432" i="12"/>
  <c r="G433" i="12"/>
  <c r="G434" i="12"/>
  <c r="G435" i="12"/>
  <c r="G436" i="12"/>
  <c r="G437" i="12"/>
  <c r="G438" i="12"/>
  <c r="G439" i="12"/>
  <c r="G440" i="12"/>
  <c r="G441" i="12"/>
  <c r="G150" i="19"/>
  <c r="G151" i="19"/>
  <c r="G152" i="19"/>
  <c r="G153" i="19"/>
  <c r="G154" i="19"/>
  <c r="G155" i="19"/>
  <c r="G156" i="19"/>
  <c r="G157" i="19"/>
  <c r="G158" i="19"/>
  <c r="G159" i="19"/>
  <c r="G160" i="19"/>
  <c r="G161" i="19"/>
  <c r="G162" i="19"/>
  <c r="G163" i="19"/>
  <c r="G164" i="19"/>
  <c r="G165" i="19"/>
  <c r="G166" i="19"/>
  <c r="G167" i="19"/>
  <c r="G168" i="19"/>
  <c r="G169" i="19"/>
  <c r="G170" i="19"/>
  <c r="G171" i="19"/>
  <c r="G172" i="19"/>
  <c r="G173" i="19"/>
  <c r="G174" i="19"/>
  <c r="G175" i="19"/>
  <c r="G176" i="19"/>
  <c r="G177" i="19"/>
  <c r="G194" i="19"/>
  <c r="G195" i="19"/>
  <c r="G196" i="19"/>
  <c r="G197" i="19"/>
  <c r="G198" i="19"/>
  <c r="G199" i="19"/>
  <c r="G200" i="19"/>
  <c r="G201" i="19"/>
  <c r="G202" i="19"/>
  <c r="G203" i="19"/>
  <c r="G204" i="19"/>
  <c r="G205" i="19"/>
  <c r="G206" i="19"/>
  <c r="G207" i="19"/>
  <c r="G208" i="19"/>
  <c r="G209" i="19"/>
  <c r="G210" i="19"/>
  <c r="G211" i="19"/>
  <c r="G212" i="19"/>
  <c r="G213" i="19"/>
  <c r="G214" i="19"/>
  <c r="G215" i="19"/>
  <c r="G216" i="19"/>
  <c r="G217" i="19"/>
  <c r="G218" i="19"/>
  <c r="G219" i="19"/>
  <c r="G220" i="19"/>
  <c r="G221" i="19"/>
  <c r="G222" i="19"/>
  <c r="G223" i="19"/>
  <c r="G224" i="19"/>
  <c r="G225" i="19"/>
  <c r="G226" i="19"/>
  <c r="G227" i="19"/>
  <c r="G228" i="19"/>
  <c r="G229" i="19"/>
  <c r="G230" i="19"/>
  <c r="G231" i="19"/>
  <c r="G232" i="19"/>
  <c r="G244" i="19"/>
  <c r="G245" i="19"/>
  <c r="G246" i="19"/>
  <c r="G247" i="19"/>
  <c r="G248" i="19"/>
  <c r="G249" i="19"/>
  <c r="G250" i="19"/>
  <c r="G251" i="19"/>
  <c r="G252" i="19"/>
  <c r="G253" i="19"/>
  <c r="G254" i="19"/>
  <c r="G255" i="19"/>
  <c r="G256" i="19"/>
  <c r="G257" i="19"/>
  <c r="G258" i="19"/>
  <c r="G259" i="19"/>
  <c r="G260" i="19"/>
  <c r="G261" i="19"/>
  <c r="G262" i="19"/>
  <c r="G263" i="19"/>
  <c r="G264" i="19"/>
  <c r="G265" i="19"/>
  <c r="G266" i="19"/>
  <c r="G267" i="19"/>
  <c r="G268" i="19"/>
  <c r="G269" i="19"/>
  <c r="G270" i="19"/>
  <c r="G271" i="19"/>
  <c r="G289" i="19"/>
  <c r="G290" i="19"/>
  <c r="G291" i="19"/>
  <c r="G292" i="19"/>
  <c r="G293" i="19"/>
  <c r="G294" i="19"/>
  <c r="G295" i="19"/>
  <c r="G296" i="19"/>
  <c r="G297" i="19"/>
  <c r="G298" i="19"/>
  <c r="G299" i="19"/>
  <c r="G300" i="19"/>
  <c r="G301" i="19"/>
  <c r="G302" i="19"/>
  <c r="G303" i="19"/>
  <c r="G304" i="19"/>
  <c r="G305" i="19"/>
  <c r="G306" i="19"/>
  <c r="G307" i="19"/>
  <c r="G308" i="19"/>
  <c r="G309" i="19"/>
  <c r="G310" i="19"/>
  <c r="G311" i="19"/>
  <c r="G312" i="19"/>
  <c r="G313" i="19"/>
  <c r="G314" i="19"/>
  <c r="G315" i="19"/>
  <c r="G316" i="19"/>
  <c r="G334" i="19"/>
  <c r="G335" i="19"/>
  <c r="G336" i="19"/>
  <c r="G337" i="19"/>
  <c r="G338" i="19"/>
  <c r="G339" i="19"/>
  <c r="G340" i="19"/>
  <c r="G341" i="19"/>
  <c r="G342" i="19"/>
  <c r="G343" i="19"/>
  <c r="G344" i="19"/>
  <c r="G345" i="19"/>
  <c r="G346" i="19"/>
  <c r="G347" i="19"/>
  <c r="G348" i="19"/>
  <c r="G349" i="19"/>
  <c r="G350" i="19"/>
  <c r="G351" i="19"/>
  <c r="G352" i="19"/>
  <c r="G353" i="19"/>
  <c r="G354" i="19"/>
  <c r="G355" i="19"/>
  <c r="G356" i="19"/>
  <c r="G357" i="19"/>
  <c r="G358" i="19"/>
  <c r="G359" i="19"/>
  <c r="G360" i="19"/>
  <c r="G361" i="19"/>
  <c r="G379" i="19"/>
  <c r="G380" i="19"/>
  <c r="G1122" i="14"/>
  <c r="G1177" i="14"/>
  <c r="G1232" i="14"/>
  <c r="G1287" i="14"/>
  <c r="G1123" i="14"/>
  <c r="G1178" i="14"/>
  <c r="G1233" i="14"/>
  <c r="G1288" i="14"/>
  <c r="G1124" i="14"/>
  <c r="G1179" i="14"/>
  <c r="G1234" i="14"/>
  <c r="G1289" i="14"/>
  <c r="G1125" i="14"/>
  <c r="G1180" i="14"/>
  <c r="G1235" i="14"/>
  <c r="G1290" i="14"/>
  <c r="G1126" i="14"/>
  <c r="G1181" i="14"/>
  <c r="G1236" i="14"/>
  <c r="G1291" i="14"/>
  <c r="G1127" i="14"/>
  <c r="G1182" i="14"/>
  <c r="G1237" i="14"/>
  <c r="G1292" i="14"/>
  <c r="G1128" i="14"/>
  <c r="G1183" i="14"/>
  <c r="G1238" i="14"/>
  <c r="G1293" i="14"/>
  <c r="G1129" i="14"/>
  <c r="G1184" i="14"/>
  <c r="G1239" i="14"/>
  <c r="G1294" i="14"/>
  <c r="G1130" i="14"/>
  <c r="G1185" i="14"/>
  <c r="G1240" i="14"/>
  <c r="G1295" i="14"/>
  <c r="G1131" i="14"/>
  <c r="G1186" i="14"/>
  <c r="G1241" i="14"/>
  <c r="G1296" i="14"/>
  <c r="G1132" i="14"/>
  <c r="G1187" i="14"/>
  <c r="G1242" i="14"/>
  <c r="G1297" i="14"/>
  <c r="G1133" i="14"/>
  <c r="G1188" i="14"/>
  <c r="G1243" i="14"/>
  <c r="G1298" i="14"/>
  <c r="G1134" i="14"/>
  <c r="G1189" i="14"/>
  <c r="G1244" i="14"/>
  <c r="G1299" i="14"/>
  <c r="G1135" i="14"/>
  <c r="G1190" i="14"/>
  <c r="G1245" i="14"/>
  <c r="G1300" i="14"/>
  <c r="G1136" i="14"/>
  <c r="G1191" i="14"/>
  <c r="G1246" i="14"/>
  <c r="G1301" i="14"/>
  <c r="G1137" i="14"/>
  <c r="G1192" i="14"/>
  <c r="G1247" i="14"/>
  <c r="G1302" i="14"/>
  <c r="G1138" i="14"/>
  <c r="G1193" i="14"/>
  <c r="G1248" i="14"/>
  <c r="G1303" i="14"/>
  <c r="G1139" i="14"/>
  <c r="G1194" i="14"/>
  <c r="G1249" i="14"/>
  <c r="G1304" i="14"/>
  <c r="G1140" i="14"/>
  <c r="G1195" i="14"/>
  <c r="G1250" i="14"/>
  <c r="G1305" i="14"/>
  <c r="G1141" i="14"/>
  <c r="G1196" i="14"/>
  <c r="G1251" i="14"/>
  <c r="G1306" i="14"/>
  <c r="G1142" i="14"/>
  <c r="G1197" i="14"/>
  <c r="G1252" i="14"/>
  <c r="G1307" i="14"/>
  <c r="G1143" i="14"/>
  <c r="G1198" i="14"/>
  <c r="G1253" i="14"/>
  <c r="G1308" i="14"/>
  <c r="G1144" i="14"/>
  <c r="G1199" i="14"/>
  <c r="G1254" i="14"/>
  <c r="G1309" i="14"/>
  <c r="G1145" i="14"/>
  <c r="G1200" i="14"/>
  <c r="G1255" i="14"/>
  <c r="G1310" i="14"/>
  <c r="G1146" i="14"/>
  <c r="G1201" i="14"/>
  <c r="G1256" i="14"/>
  <c r="G1311" i="14"/>
  <c r="G1147" i="14"/>
  <c r="G1202" i="14"/>
  <c r="G1257" i="14"/>
  <c r="G1312" i="14"/>
  <c r="G1148" i="14"/>
  <c r="G1203" i="14"/>
  <c r="G1258" i="14"/>
  <c r="G1313" i="14"/>
  <c r="G1149" i="14"/>
  <c r="G1204" i="14"/>
  <c r="G1259" i="14"/>
  <c r="G1314" i="14"/>
  <c r="G1150" i="14"/>
  <c r="G1205" i="14"/>
  <c r="G1260" i="14"/>
  <c r="G1315" i="14"/>
  <c r="G1151" i="14"/>
  <c r="G1206" i="14"/>
  <c r="G1261" i="14"/>
  <c r="G1316" i="14"/>
  <c r="G1152" i="14"/>
  <c r="G1207" i="14"/>
  <c r="G1262" i="14"/>
  <c r="G1317" i="14"/>
  <c r="G1153" i="14"/>
  <c r="G1208" i="14"/>
  <c r="G1263" i="14"/>
  <c r="G1318" i="14"/>
  <c r="G1154" i="14"/>
  <c r="G1209" i="14"/>
  <c r="G1264" i="14"/>
  <c r="G1319" i="14"/>
  <c r="G1155" i="14"/>
  <c r="G1210" i="14"/>
  <c r="G1265" i="14"/>
  <c r="G1320" i="14"/>
  <c r="G1156" i="14"/>
  <c r="G1211" i="14"/>
  <c r="G1266" i="14"/>
  <c r="G1321" i="14"/>
  <c r="G1157" i="14"/>
  <c r="G1212" i="14"/>
  <c r="G1267" i="14"/>
  <c r="G1322" i="14"/>
  <c r="G1158" i="14"/>
  <c r="G1213" i="14"/>
  <c r="G1268" i="14"/>
  <c r="G1323" i="14"/>
  <c r="G1159" i="14"/>
  <c r="G1214" i="14"/>
  <c r="G1269" i="14"/>
  <c r="G1324" i="14"/>
  <c r="G1160" i="14"/>
  <c r="G1215" i="14"/>
  <c r="G1270" i="14"/>
  <c r="G1325" i="14"/>
  <c r="G1161" i="14"/>
  <c r="G1216" i="14"/>
  <c r="G1271" i="14"/>
  <c r="G1326" i="14"/>
  <c r="G1162" i="14"/>
  <c r="G1217" i="14"/>
  <c r="G1272" i="14"/>
  <c r="G1327" i="14"/>
  <c r="G1163" i="14"/>
  <c r="G1218" i="14"/>
  <c r="G1273" i="14"/>
  <c r="G1328" i="14"/>
  <c r="G1164" i="14"/>
  <c r="G1219" i="14"/>
  <c r="G1274" i="14"/>
  <c r="G1329" i="14"/>
  <c r="G1165" i="14"/>
  <c r="G1220" i="14"/>
  <c r="G1275" i="14"/>
  <c r="G1330" i="14"/>
  <c r="G1166" i="14"/>
  <c r="G1221" i="14"/>
  <c r="G1276" i="14"/>
  <c r="G1331" i="14"/>
  <c r="G1167" i="14"/>
  <c r="G1222" i="14"/>
  <c r="G1277" i="14"/>
  <c r="G1332" i="14"/>
  <c r="G1168" i="14"/>
  <c r="G1223" i="14"/>
  <c r="G1278" i="14"/>
  <c r="G1333" i="14"/>
  <c r="G1169" i="14"/>
  <c r="G1224" i="14"/>
  <c r="G1279" i="14"/>
  <c r="G1334" i="14"/>
  <c r="G1170" i="14"/>
  <c r="G1225" i="14"/>
  <c r="G1280" i="14"/>
  <c r="G1335" i="14"/>
  <c r="G1171" i="14"/>
  <c r="G1226" i="14"/>
  <c r="G1281" i="14"/>
  <c r="G1336" i="14"/>
  <c r="G431" i="19"/>
  <c r="G436" i="19"/>
  <c r="G437" i="19"/>
  <c r="G438" i="19"/>
  <c r="G439" i="19"/>
  <c r="G440" i="19"/>
  <c r="G56" i="15"/>
  <c r="G441" i="19" s="1"/>
  <c r="G65" i="15"/>
  <c r="G442" i="19" s="1"/>
  <c r="G74" i="15"/>
  <c r="G443" i="19" s="1"/>
  <c r="G85" i="15"/>
  <c r="G444" i="19" s="1"/>
  <c r="G445" i="19"/>
  <c r="G446" i="19"/>
  <c r="G447" i="19"/>
  <c r="G448" i="19"/>
  <c r="G449" i="19"/>
  <c r="G103" i="15"/>
  <c r="G450" i="19" s="1"/>
  <c r="G112" i="15"/>
  <c r="G451" i="19" s="1"/>
  <c r="G121" i="15"/>
  <c r="G452" i="19" s="1"/>
  <c r="G132" i="15"/>
  <c r="G453" i="19" s="1"/>
  <c r="G143" i="15"/>
  <c r="G454" i="19" s="1"/>
  <c r="G154" i="15"/>
  <c r="G455" i="19" s="1"/>
  <c r="G129" i="16"/>
  <c r="G204" i="16" s="1"/>
  <c r="G456" i="19" s="1"/>
  <c r="G153" i="16"/>
  <c r="G205" i="16" s="1"/>
  <c r="G457" i="19" s="1"/>
  <c r="G177" i="16"/>
  <c r="G206" i="16" s="1"/>
  <c r="G458" i="19" s="1"/>
  <c r="G201" i="16"/>
  <c r="G207" i="16" s="1"/>
  <c r="G459" i="19" s="1"/>
  <c r="G226" i="16"/>
  <c r="G460" i="19" s="1"/>
  <c r="G466" i="19"/>
  <c r="G467" i="19"/>
  <c r="G468" i="19"/>
  <c r="G469" i="19"/>
  <c r="G470" i="19"/>
  <c r="G471" i="19"/>
  <c r="G472" i="19"/>
  <c r="G473" i="19"/>
  <c r="G474" i="19"/>
  <c r="G475" i="19"/>
  <c r="G52" i="21"/>
  <c r="G55" i="21"/>
  <c r="G59" i="21"/>
  <c r="G65" i="21"/>
  <c r="H242" i="12"/>
  <c r="H287" i="12" s="1"/>
  <c r="H109" i="19" s="1"/>
  <c r="H243" i="12"/>
  <c r="H288" i="12" s="1"/>
  <c r="H110" i="19" s="1"/>
  <c r="H244" i="12"/>
  <c r="H289" i="12" s="1"/>
  <c r="H111" i="19" s="1"/>
  <c r="H245" i="12"/>
  <c r="H290" i="12" s="1"/>
  <c r="H112" i="19" s="1"/>
  <c r="H33" i="19"/>
  <c r="H34" i="19"/>
  <c r="H35" i="19"/>
  <c r="H36" i="19"/>
  <c r="H37" i="19"/>
  <c r="H38" i="19"/>
  <c r="H22" i="19"/>
  <c r="H23" i="19"/>
  <c r="H319" i="10"/>
  <c r="H40" i="19" s="1"/>
  <c r="H41" i="19"/>
  <c r="H42" i="19"/>
  <c r="H43" i="19"/>
  <c r="H44" i="19"/>
  <c r="H45" i="19"/>
  <c r="H46" i="19"/>
  <c r="H47" i="19"/>
  <c r="H48" i="19"/>
  <c r="H49" i="19"/>
  <c r="H50" i="19"/>
  <c r="H51" i="19"/>
  <c r="H52" i="19"/>
  <c r="H53" i="19"/>
  <c r="H54" i="19"/>
  <c r="H55" i="19"/>
  <c r="H56" i="19"/>
  <c r="H57" i="19"/>
  <c r="H58" i="19"/>
  <c r="H76" i="19"/>
  <c r="H77" i="19"/>
  <c r="H78" i="19"/>
  <c r="H79" i="19"/>
  <c r="H80" i="19"/>
  <c r="H81" i="19"/>
  <c r="H82" i="19"/>
  <c r="H83" i="19"/>
  <c r="H84" i="19"/>
  <c r="H85" i="19"/>
  <c r="H86" i="19"/>
  <c r="H87" i="19"/>
  <c r="H88" i="19"/>
  <c r="H89" i="19"/>
  <c r="H90" i="19"/>
  <c r="H91" i="19"/>
  <c r="H92" i="19"/>
  <c r="H93" i="19"/>
  <c r="H246" i="12"/>
  <c r="H291" i="12" s="1"/>
  <c r="H113" i="19" s="1"/>
  <c r="H247" i="12"/>
  <c r="H292" i="12" s="1"/>
  <c r="H114" i="19" s="1"/>
  <c r="H248" i="12"/>
  <c r="H293" i="12" s="1"/>
  <c r="H115" i="19" s="1"/>
  <c r="H249" i="12"/>
  <c r="H294" i="12" s="1"/>
  <c r="H116" i="19" s="1"/>
  <c r="H250" i="12"/>
  <c r="H295" i="12" s="1"/>
  <c r="H117" i="19" s="1"/>
  <c r="H251" i="12"/>
  <c r="H296" i="12" s="1"/>
  <c r="H118" i="19" s="1"/>
  <c r="H252" i="12"/>
  <c r="H297" i="12" s="1"/>
  <c r="H119" i="19" s="1"/>
  <c r="H253" i="12"/>
  <c r="H298" i="12" s="1"/>
  <c r="H120" i="19" s="1"/>
  <c r="H254" i="12"/>
  <c r="H299" i="12" s="1"/>
  <c r="H121" i="19" s="1"/>
  <c r="H255" i="12"/>
  <c r="H300" i="12" s="1"/>
  <c r="H122" i="19" s="1"/>
  <c r="H256" i="12"/>
  <c r="H301" i="12" s="1"/>
  <c r="H123" i="19" s="1"/>
  <c r="H257" i="12"/>
  <c r="H302" i="12" s="1"/>
  <c r="H124" i="19" s="1"/>
  <c r="H258" i="12"/>
  <c r="H303" i="12" s="1"/>
  <c r="H125" i="19" s="1"/>
  <c r="H259" i="12"/>
  <c r="H304" i="12" s="1"/>
  <c r="H126" i="19" s="1"/>
  <c r="H260" i="12"/>
  <c r="H305" i="12" s="1"/>
  <c r="H127" i="19" s="1"/>
  <c r="H261" i="12"/>
  <c r="H306" i="12" s="1"/>
  <c r="H128" i="19" s="1"/>
  <c r="H307" i="12"/>
  <c r="H129" i="19" s="1"/>
  <c r="H308" i="12"/>
  <c r="H130" i="19" s="1"/>
  <c r="H425" i="12"/>
  <c r="H426" i="12"/>
  <c r="H427" i="12"/>
  <c r="H428" i="12"/>
  <c r="H429" i="12"/>
  <c r="H430" i="12"/>
  <c r="H431" i="12"/>
  <c r="H432" i="12"/>
  <c r="H433" i="12"/>
  <c r="H434" i="12"/>
  <c r="H435" i="12"/>
  <c r="H436" i="12"/>
  <c r="H437" i="12"/>
  <c r="H438" i="12"/>
  <c r="H439" i="12"/>
  <c r="H440" i="12"/>
  <c r="H441" i="12"/>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6" i="19"/>
  <c r="H177" i="19"/>
  <c r="H194" i="19"/>
  <c r="H195" i="19"/>
  <c r="H196" i="19"/>
  <c r="H197" i="19"/>
  <c r="H198" i="19"/>
  <c r="H199" i="19"/>
  <c r="H200" i="19"/>
  <c r="H201" i="19"/>
  <c r="H202" i="19"/>
  <c r="H203" i="19"/>
  <c r="H204" i="19"/>
  <c r="H205" i="19"/>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230" i="19"/>
  <c r="H231" i="19"/>
  <c r="H232" i="19"/>
  <c r="H244" i="19"/>
  <c r="H245" i="19"/>
  <c r="H246" i="19"/>
  <c r="H247" i="19"/>
  <c r="H248" i="19"/>
  <c r="H249" i="19"/>
  <c r="H250" i="19"/>
  <c r="H251" i="19"/>
  <c r="H252" i="19"/>
  <c r="H253" i="19"/>
  <c r="H254" i="19"/>
  <c r="H255" i="19"/>
  <c r="H256" i="19"/>
  <c r="H257" i="19"/>
  <c r="H258" i="19"/>
  <c r="H259" i="19"/>
  <c r="H260" i="19"/>
  <c r="H261" i="19"/>
  <c r="H262" i="19"/>
  <c r="H263" i="19"/>
  <c r="H264" i="19"/>
  <c r="H265" i="19"/>
  <c r="H266" i="19"/>
  <c r="H267" i="19"/>
  <c r="H268" i="19"/>
  <c r="H269" i="19"/>
  <c r="H270" i="19"/>
  <c r="H271" i="19"/>
  <c r="H289" i="19"/>
  <c r="H290" i="19"/>
  <c r="H291" i="19"/>
  <c r="H292" i="19"/>
  <c r="H293" i="19"/>
  <c r="H294" i="19"/>
  <c r="H295" i="19"/>
  <c r="H296" i="19"/>
  <c r="H297" i="19"/>
  <c r="H298" i="19"/>
  <c r="H299" i="19"/>
  <c r="H300" i="19"/>
  <c r="H301" i="19"/>
  <c r="H302" i="19"/>
  <c r="H303" i="19"/>
  <c r="H304" i="19"/>
  <c r="H305" i="19"/>
  <c r="H306" i="19"/>
  <c r="H307" i="19"/>
  <c r="H308" i="19"/>
  <c r="H309" i="19"/>
  <c r="H310" i="19"/>
  <c r="H311" i="19"/>
  <c r="H312" i="19"/>
  <c r="H313" i="19"/>
  <c r="H314" i="19"/>
  <c r="H315" i="19"/>
  <c r="H316" i="19"/>
  <c r="H334" i="19"/>
  <c r="H335" i="19"/>
  <c r="H336" i="19"/>
  <c r="H337" i="19"/>
  <c r="H338" i="19"/>
  <c r="H339" i="19"/>
  <c r="H340" i="19"/>
  <c r="H341" i="19"/>
  <c r="H342" i="19"/>
  <c r="H343" i="19"/>
  <c r="H344" i="19"/>
  <c r="H345" i="19"/>
  <c r="H346" i="19"/>
  <c r="H347" i="19"/>
  <c r="H348" i="19"/>
  <c r="H349" i="19"/>
  <c r="H350" i="19"/>
  <c r="H351" i="19"/>
  <c r="H352" i="19"/>
  <c r="H353" i="19"/>
  <c r="H354" i="19"/>
  <c r="H355" i="19"/>
  <c r="H356" i="19"/>
  <c r="H357" i="19"/>
  <c r="H358" i="19"/>
  <c r="H359" i="19"/>
  <c r="H360" i="19"/>
  <c r="H361" i="19"/>
  <c r="H379" i="19"/>
  <c r="H380" i="19"/>
  <c r="H1122" i="14"/>
  <c r="H1177" i="14"/>
  <c r="H1232" i="14"/>
  <c r="H1287" i="14"/>
  <c r="H1123" i="14"/>
  <c r="H1178" i="14"/>
  <c r="H1233" i="14"/>
  <c r="H1288" i="14"/>
  <c r="H1124" i="14"/>
  <c r="H1179" i="14"/>
  <c r="H1234" i="14"/>
  <c r="H1289" i="14"/>
  <c r="H1125" i="14"/>
  <c r="H1180" i="14"/>
  <c r="H1235" i="14"/>
  <c r="H1290" i="14"/>
  <c r="H1126" i="14"/>
  <c r="H1181" i="14"/>
  <c r="H1236" i="14"/>
  <c r="H1291" i="14"/>
  <c r="H1127" i="14"/>
  <c r="H1182" i="14"/>
  <c r="H1237" i="14"/>
  <c r="H1292" i="14"/>
  <c r="H1128" i="14"/>
  <c r="H1183" i="14"/>
  <c r="H1238" i="14"/>
  <c r="H1293" i="14"/>
  <c r="H1129" i="14"/>
  <c r="H1184" i="14"/>
  <c r="H1239" i="14"/>
  <c r="H1294" i="14"/>
  <c r="H1130" i="14"/>
  <c r="H1185" i="14"/>
  <c r="H1240" i="14"/>
  <c r="H1295" i="14"/>
  <c r="H1131" i="14"/>
  <c r="H1186" i="14"/>
  <c r="H1241" i="14"/>
  <c r="H1296" i="14"/>
  <c r="H1132" i="14"/>
  <c r="H1187" i="14"/>
  <c r="H1242" i="14"/>
  <c r="H1297" i="14"/>
  <c r="H1133" i="14"/>
  <c r="H1188" i="14"/>
  <c r="H1243" i="14"/>
  <c r="H1298" i="14"/>
  <c r="H1134" i="14"/>
  <c r="H1189" i="14"/>
  <c r="H1244" i="14"/>
  <c r="H1299" i="14"/>
  <c r="H1135" i="14"/>
  <c r="H1190" i="14"/>
  <c r="H1245" i="14"/>
  <c r="H1300" i="14"/>
  <c r="H1136" i="14"/>
  <c r="H1191" i="14"/>
  <c r="H1246" i="14"/>
  <c r="H1301" i="14"/>
  <c r="H1137" i="14"/>
  <c r="H1192" i="14"/>
  <c r="H1247" i="14"/>
  <c r="H1302" i="14"/>
  <c r="H1138" i="14"/>
  <c r="H1193" i="14"/>
  <c r="H1248" i="14"/>
  <c r="H1303" i="14"/>
  <c r="H1139" i="14"/>
  <c r="H1194" i="14"/>
  <c r="H1249" i="14"/>
  <c r="H1304" i="14"/>
  <c r="H1140" i="14"/>
  <c r="H1195" i="14"/>
  <c r="H1250" i="14"/>
  <c r="H1305" i="14"/>
  <c r="H1141" i="14"/>
  <c r="H1196" i="14"/>
  <c r="H1251" i="14"/>
  <c r="H1306" i="14"/>
  <c r="H1142" i="14"/>
  <c r="H1197" i="14"/>
  <c r="H1252" i="14"/>
  <c r="H1307" i="14"/>
  <c r="H1143" i="14"/>
  <c r="H1198" i="14"/>
  <c r="H1253" i="14"/>
  <c r="H1308" i="14"/>
  <c r="H1144" i="14"/>
  <c r="H1199" i="14"/>
  <c r="H1254" i="14"/>
  <c r="H1309" i="14"/>
  <c r="H1145" i="14"/>
  <c r="H1200" i="14"/>
  <c r="H1255" i="14"/>
  <c r="H1310" i="14"/>
  <c r="H1146" i="14"/>
  <c r="H1201" i="14"/>
  <c r="H1256" i="14"/>
  <c r="H1311" i="14"/>
  <c r="H1147" i="14"/>
  <c r="H1202" i="14"/>
  <c r="H1257" i="14"/>
  <c r="H1312" i="14"/>
  <c r="H1148" i="14"/>
  <c r="H1203" i="14"/>
  <c r="H1258" i="14"/>
  <c r="H1313" i="14"/>
  <c r="H1149" i="14"/>
  <c r="H1204" i="14"/>
  <c r="H1259" i="14"/>
  <c r="H1314" i="14"/>
  <c r="H1150" i="14"/>
  <c r="H1205" i="14"/>
  <c r="H1260" i="14"/>
  <c r="H1315" i="14"/>
  <c r="H1151" i="14"/>
  <c r="H1206" i="14"/>
  <c r="H1261" i="14"/>
  <c r="H1316" i="14"/>
  <c r="H1152" i="14"/>
  <c r="H1207" i="14"/>
  <c r="H1262" i="14"/>
  <c r="H1317" i="14"/>
  <c r="H1153" i="14"/>
  <c r="H1208" i="14"/>
  <c r="H1263" i="14"/>
  <c r="H1318" i="14"/>
  <c r="H1154" i="14"/>
  <c r="H1209" i="14"/>
  <c r="H1264" i="14"/>
  <c r="H1319" i="14"/>
  <c r="H1155" i="14"/>
  <c r="H1210" i="14"/>
  <c r="H1265" i="14"/>
  <c r="H1320" i="14"/>
  <c r="H1156" i="14"/>
  <c r="H1211" i="14"/>
  <c r="H1266" i="14"/>
  <c r="H1321" i="14"/>
  <c r="H1157" i="14"/>
  <c r="H1212" i="14"/>
  <c r="H1267" i="14"/>
  <c r="H1322" i="14"/>
  <c r="H1158" i="14"/>
  <c r="H1213" i="14"/>
  <c r="H1268" i="14"/>
  <c r="H1323" i="14"/>
  <c r="H1159" i="14"/>
  <c r="H1214" i="14"/>
  <c r="H1269" i="14"/>
  <c r="H1324" i="14"/>
  <c r="H1160" i="14"/>
  <c r="H1215" i="14"/>
  <c r="H1270" i="14"/>
  <c r="H1325" i="14"/>
  <c r="H1161" i="14"/>
  <c r="H1216" i="14"/>
  <c r="H1271" i="14"/>
  <c r="H1326" i="14"/>
  <c r="H1162" i="14"/>
  <c r="H1217" i="14"/>
  <c r="H1272" i="14"/>
  <c r="H1327" i="14"/>
  <c r="H1163" i="14"/>
  <c r="H1218" i="14"/>
  <c r="H1273" i="14"/>
  <c r="H1328" i="14"/>
  <c r="H1164" i="14"/>
  <c r="H1219" i="14"/>
  <c r="H1274" i="14"/>
  <c r="H1329" i="14"/>
  <c r="H1165" i="14"/>
  <c r="H1220" i="14"/>
  <c r="H1275" i="14"/>
  <c r="H1330" i="14"/>
  <c r="H1166" i="14"/>
  <c r="H1221" i="14"/>
  <c r="H1276" i="14"/>
  <c r="H1331" i="14"/>
  <c r="H1167" i="14"/>
  <c r="H1222" i="14"/>
  <c r="H1277" i="14"/>
  <c r="H1332" i="14"/>
  <c r="H1168" i="14"/>
  <c r="H1223" i="14"/>
  <c r="H1278" i="14"/>
  <c r="H1333" i="14"/>
  <c r="H1169" i="14"/>
  <c r="H1224" i="14"/>
  <c r="H1279" i="14"/>
  <c r="H1334" i="14"/>
  <c r="H1170" i="14"/>
  <c r="H1225" i="14"/>
  <c r="H1280" i="14"/>
  <c r="H1335" i="14"/>
  <c r="H1171" i="14"/>
  <c r="H1226" i="14"/>
  <c r="H1281" i="14"/>
  <c r="H1336" i="14"/>
  <c r="H431" i="19"/>
  <c r="H436" i="19"/>
  <c r="H437" i="19"/>
  <c r="H438" i="19"/>
  <c r="H439" i="19"/>
  <c r="H440" i="19"/>
  <c r="H56" i="15"/>
  <c r="H441" i="19" s="1"/>
  <c r="H65" i="15"/>
  <c r="H442" i="19" s="1"/>
  <c r="H74" i="15"/>
  <c r="H443" i="19" s="1"/>
  <c r="H85" i="15"/>
  <c r="H444" i="19" s="1"/>
  <c r="H445" i="19"/>
  <c r="H446" i="19"/>
  <c r="H447" i="19"/>
  <c r="H448" i="19"/>
  <c r="H449" i="19"/>
  <c r="H103" i="15"/>
  <c r="H450" i="19" s="1"/>
  <c r="H112" i="15"/>
  <c r="H451" i="19" s="1"/>
  <c r="H121" i="15"/>
  <c r="H452" i="19" s="1"/>
  <c r="H132" i="15"/>
  <c r="H453" i="19" s="1"/>
  <c r="H143" i="15"/>
  <c r="H454" i="19" s="1"/>
  <c r="H154" i="15"/>
  <c r="H455" i="19" s="1"/>
  <c r="H129" i="16"/>
  <c r="H204" i="16" s="1"/>
  <c r="H456" i="19" s="1"/>
  <c r="H153" i="16"/>
  <c r="H205" i="16" s="1"/>
  <c r="H457" i="19" s="1"/>
  <c r="H177" i="16"/>
  <c r="H206" i="16" s="1"/>
  <c r="H458" i="19" s="1"/>
  <c r="H201" i="16"/>
  <c r="H207" i="16" s="1"/>
  <c r="H459" i="19" s="1"/>
  <c r="H226" i="16"/>
  <c r="H460" i="19" s="1"/>
  <c r="H466" i="19"/>
  <c r="H467" i="19"/>
  <c r="H468" i="19"/>
  <c r="H469" i="19"/>
  <c r="H470" i="19"/>
  <c r="H471" i="19"/>
  <c r="H472" i="19"/>
  <c r="H473" i="19"/>
  <c r="H474" i="19"/>
  <c r="H475" i="19"/>
  <c r="H52" i="21"/>
  <c r="H55" i="21"/>
  <c r="H59" i="21"/>
  <c r="H65" i="21"/>
  <c r="I242" i="12"/>
  <c r="I287" i="12" s="1"/>
  <c r="I109" i="19" s="1"/>
  <c r="I243" i="12"/>
  <c r="I288" i="12" s="1"/>
  <c r="I110" i="19" s="1"/>
  <c r="I244" i="12"/>
  <c r="I289" i="12" s="1"/>
  <c r="I111" i="19" s="1"/>
  <c r="I245" i="12"/>
  <c r="I290" i="12" s="1"/>
  <c r="I112" i="19" s="1"/>
  <c r="I33" i="19"/>
  <c r="I34" i="19"/>
  <c r="I35" i="19"/>
  <c r="I36" i="19"/>
  <c r="I37" i="19"/>
  <c r="I38" i="19"/>
  <c r="I22" i="19"/>
  <c r="I23" i="19"/>
  <c r="I319" i="10"/>
  <c r="I40" i="19" s="1"/>
  <c r="I41" i="19"/>
  <c r="I42" i="19"/>
  <c r="I43" i="19"/>
  <c r="I44" i="19"/>
  <c r="I45" i="19"/>
  <c r="I46" i="19"/>
  <c r="I47" i="19"/>
  <c r="I48" i="19"/>
  <c r="I49" i="19"/>
  <c r="I50" i="19"/>
  <c r="I51" i="19"/>
  <c r="I52" i="19"/>
  <c r="I53" i="19"/>
  <c r="I54" i="19"/>
  <c r="I55" i="19"/>
  <c r="I56" i="19"/>
  <c r="I57" i="19"/>
  <c r="I58" i="19"/>
  <c r="I76" i="19"/>
  <c r="I77" i="19"/>
  <c r="I78" i="19"/>
  <c r="I79" i="19"/>
  <c r="I80" i="19"/>
  <c r="I81" i="19"/>
  <c r="I82" i="19"/>
  <c r="I83" i="19"/>
  <c r="I84" i="19"/>
  <c r="I85" i="19"/>
  <c r="I86" i="19"/>
  <c r="I87" i="19"/>
  <c r="I88" i="19"/>
  <c r="I89" i="19"/>
  <c r="I90" i="19"/>
  <c r="I91" i="19"/>
  <c r="I92" i="19"/>
  <c r="I93" i="19"/>
  <c r="I246" i="12"/>
  <c r="I291" i="12" s="1"/>
  <c r="I113" i="19" s="1"/>
  <c r="I247" i="12"/>
  <c r="I292" i="12" s="1"/>
  <c r="I114" i="19" s="1"/>
  <c r="I248" i="12"/>
  <c r="I293" i="12" s="1"/>
  <c r="I115" i="19" s="1"/>
  <c r="I249" i="12"/>
  <c r="I294" i="12" s="1"/>
  <c r="I116" i="19" s="1"/>
  <c r="I250" i="12"/>
  <c r="I295" i="12" s="1"/>
  <c r="I117" i="19" s="1"/>
  <c r="I251" i="12"/>
  <c r="I296" i="12" s="1"/>
  <c r="I118" i="19" s="1"/>
  <c r="I252" i="12"/>
  <c r="I297" i="12" s="1"/>
  <c r="I119" i="19" s="1"/>
  <c r="I253" i="12"/>
  <c r="I298" i="12" s="1"/>
  <c r="I120" i="19" s="1"/>
  <c r="I254" i="12"/>
  <c r="I299" i="12" s="1"/>
  <c r="I121" i="19" s="1"/>
  <c r="I255" i="12"/>
  <c r="I300" i="12" s="1"/>
  <c r="I122" i="19" s="1"/>
  <c r="I256" i="12"/>
  <c r="I301" i="12" s="1"/>
  <c r="I123" i="19" s="1"/>
  <c r="I257" i="12"/>
  <c r="I302" i="12" s="1"/>
  <c r="I124" i="19" s="1"/>
  <c r="I258" i="12"/>
  <c r="I303" i="12" s="1"/>
  <c r="I125" i="19" s="1"/>
  <c r="I259" i="12"/>
  <c r="I304" i="12" s="1"/>
  <c r="I126" i="19" s="1"/>
  <c r="I260" i="12"/>
  <c r="I305" i="12" s="1"/>
  <c r="I261" i="12"/>
  <c r="I306" i="12" s="1"/>
  <c r="I128" i="19" s="1"/>
  <c r="I307" i="12"/>
  <c r="I129" i="19" s="1"/>
  <c r="I308" i="12"/>
  <c r="I130" i="19" s="1"/>
  <c r="I425" i="12"/>
  <c r="I426" i="12"/>
  <c r="I427" i="12"/>
  <c r="I428" i="12"/>
  <c r="I429" i="12"/>
  <c r="I430" i="12"/>
  <c r="I431" i="12"/>
  <c r="I432" i="12"/>
  <c r="I433" i="12"/>
  <c r="I434" i="12"/>
  <c r="I435" i="12"/>
  <c r="I436" i="12"/>
  <c r="I437" i="12"/>
  <c r="I438" i="12"/>
  <c r="I439" i="12"/>
  <c r="I440" i="12"/>
  <c r="I441" i="12"/>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94" i="19"/>
  <c r="I195" i="19"/>
  <c r="I196" i="19"/>
  <c r="I197" i="19"/>
  <c r="I198" i="19"/>
  <c r="I199" i="19"/>
  <c r="I200" i="19"/>
  <c r="I201" i="19"/>
  <c r="I202" i="19"/>
  <c r="I203" i="19"/>
  <c r="I204" i="19"/>
  <c r="I205" i="19"/>
  <c r="I206" i="19"/>
  <c r="I207" i="19"/>
  <c r="I208" i="19"/>
  <c r="I209" i="19"/>
  <c r="I210" i="19"/>
  <c r="I211" i="19"/>
  <c r="I212" i="19"/>
  <c r="I213" i="19"/>
  <c r="I214" i="19"/>
  <c r="I215" i="19"/>
  <c r="I216" i="19"/>
  <c r="I217" i="19"/>
  <c r="I218" i="19"/>
  <c r="I219" i="19"/>
  <c r="I220" i="19"/>
  <c r="I221" i="19"/>
  <c r="I222" i="19"/>
  <c r="I223" i="19"/>
  <c r="I224" i="19"/>
  <c r="I225" i="19"/>
  <c r="I226" i="19"/>
  <c r="I227" i="19"/>
  <c r="I228" i="19"/>
  <c r="I229" i="19"/>
  <c r="I230" i="19"/>
  <c r="I231" i="19"/>
  <c r="I232" i="19"/>
  <c r="I244" i="19"/>
  <c r="I245" i="19"/>
  <c r="I246" i="19"/>
  <c r="I247" i="19"/>
  <c r="I248" i="19"/>
  <c r="I249" i="19"/>
  <c r="I250" i="19"/>
  <c r="I251" i="19"/>
  <c r="I252" i="19"/>
  <c r="I253" i="19"/>
  <c r="I254" i="19"/>
  <c r="I255" i="19"/>
  <c r="I256" i="19"/>
  <c r="I257" i="19"/>
  <c r="I258" i="19"/>
  <c r="I259" i="19"/>
  <c r="I260" i="19"/>
  <c r="I261" i="19"/>
  <c r="I262" i="19"/>
  <c r="I263" i="19"/>
  <c r="I264" i="19"/>
  <c r="I265" i="19"/>
  <c r="I266" i="19"/>
  <c r="I267" i="19"/>
  <c r="I268" i="19"/>
  <c r="I269" i="19"/>
  <c r="I270" i="19"/>
  <c r="I271" i="19"/>
  <c r="I289" i="19"/>
  <c r="I290" i="19"/>
  <c r="I291" i="19"/>
  <c r="I292" i="19"/>
  <c r="I293" i="19"/>
  <c r="I294" i="19"/>
  <c r="I295" i="19"/>
  <c r="I296" i="19"/>
  <c r="I297" i="19"/>
  <c r="I298" i="19"/>
  <c r="I299" i="19"/>
  <c r="I300" i="19"/>
  <c r="I301" i="19"/>
  <c r="I302" i="19"/>
  <c r="I303" i="19"/>
  <c r="I304" i="19"/>
  <c r="I305" i="19"/>
  <c r="I306" i="19"/>
  <c r="I307" i="19"/>
  <c r="I308" i="19"/>
  <c r="I309" i="19"/>
  <c r="I310" i="19"/>
  <c r="I311" i="19"/>
  <c r="I312" i="19"/>
  <c r="I313" i="19"/>
  <c r="I314" i="19"/>
  <c r="I315" i="19"/>
  <c r="I316" i="19"/>
  <c r="I334" i="19"/>
  <c r="I335" i="19"/>
  <c r="I336" i="19"/>
  <c r="I337" i="19"/>
  <c r="I338" i="19"/>
  <c r="I339" i="19"/>
  <c r="I340" i="19"/>
  <c r="I341" i="19"/>
  <c r="I342" i="19"/>
  <c r="I343" i="19"/>
  <c r="I344" i="19"/>
  <c r="I345" i="19"/>
  <c r="I346" i="19"/>
  <c r="I347" i="19"/>
  <c r="I348" i="19"/>
  <c r="I349" i="19"/>
  <c r="I350" i="19"/>
  <c r="I351" i="19"/>
  <c r="I352" i="19"/>
  <c r="I353" i="19"/>
  <c r="I354" i="19"/>
  <c r="I355" i="19"/>
  <c r="I356" i="19"/>
  <c r="I357" i="19"/>
  <c r="I358" i="19"/>
  <c r="I359" i="19"/>
  <c r="I360" i="19"/>
  <c r="I361" i="19"/>
  <c r="I379" i="19"/>
  <c r="I380" i="19"/>
  <c r="I1122" i="14"/>
  <c r="I1177" i="14"/>
  <c r="I1232" i="14"/>
  <c r="I1287" i="14"/>
  <c r="I1123" i="14"/>
  <c r="I1178" i="14"/>
  <c r="I1233" i="14"/>
  <c r="I1288" i="14"/>
  <c r="I1124" i="14"/>
  <c r="I1179" i="14"/>
  <c r="I1234" i="14"/>
  <c r="I1289" i="14"/>
  <c r="I1125" i="14"/>
  <c r="I1180" i="14"/>
  <c r="I1235" i="14"/>
  <c r="I1290" i="14"/>
  <c r="I1126" i="14"/>
  <c r="I1181" i="14"/>
  <c r="I1236" i="14"/>
  <c r="I1291" i="14"/>
  <c r="I1127" i="14"/>
  <c r="I1182" i="14"/>
  <c r="I1237" i="14"/>
  <c r="I1292" i="14"/>
  <c r="I1128" i="14"/>
  <c r="I1183" i="14"/>
  <c r="I1238" i="14"/>
  <c r="I1293" i="14"/>
  <c r="I1129" i="14"/>
  <c r="I1184" i="14"/>
  <c r="I1239" i="14"/>
  <c r="I1294" i="14"/>
  <c r="I1130" i="14"/>
  <c r="I1185" i="14"/>
  <c r="I1240" i="14"/>
  <c r="I1295" i="14"/>
  <c r="I1131" i="14"/>
  <c r="I1186" i="14"/>
  <c r="I1241" i="14"/>
  <c r="I1296" i="14"/>
  <c r="I1132" i="14"/>
  <c r="I1187" i="14"/>
  <c r="I1242" i="14"/>
  <c r="I1297" i="14"/>
  <c r="I1133" i="14"/>
  <c r="I1188" i="14"/>
  <c r="I1243" i="14"/>
  <c r="I1298" i="14"/>
  <c r="I1134" i="14"/>
  <c r="I1189" i="14"/>
  <c r="I1244" i="14"/>
  <c r="I1299" i="14"/>
  <c r="I1135" i="14"/>
  <c r="I1190" i="14"/>
  <c r="I1245" i="14"/>
  <c r="I1300" i="14"/>
  <c r="I1136" i="14"/>
  <c r="I1191" i="14"/>
  <c r="I1246" i="14"/>
  <c r="I1301" i="14"/>
  <c r="I1137" i="14"/>
  <c r="I1192" i="14"/>
  <c r="I1247" i="14"/>
  <c r="I1302" i="14"/>
  <c r="I1138" i="14"/>
  <c r="I1193" i="14"/>
  <c r="I1248" i="14"/>
  <c r="I1303" i="14"/>
  <c r="I1139" i="14"/>
  <c r="I1194" i="14"/>
  <c r="I1249" i="14"/>
  <c r="I1304" i="14"/>
  <c r="I1140" i="14"/>
  <c r="I1195" i="14"/>
  <c r="I1250" i="14"/>
  <c r="I1305" i="14"/>
  <c r="I1141" i="14"/>
  <c r="I1196" i="14"/>
  <c r="I1251" i="14"/>
  <c r="I1306" i="14"/>
  <c r="I1142" i="14"/>
  <c r="I1197" i="14"/>
  <c r="I1252" i="14"/>
  <c r="I1307" i="14"/>
  <c r="I1143" i="14"/>
  <c r="I1198" i="14"/>
  <c r="I1253" i="14"/>
  <c r="I1308" i="14"/>
  <c r="I1144" i="14"/>
  <c r="I1199" i="14"/>
  <c r="I1254" i="14"/>
  <c r="I1309" i="14"/>
  <c r="I1145" i="14"/>
  <c r="I1200" i="14"/>
  <c r="I1255" i="14"/>
  <c r="I1310" i="14"/>
  <c r="I1146" i="14"/>
  <c r="I1201" i="14"/>
  <c r="I1256" i="14"/>
  <c r="I1311" i="14"/>
  <c r="I1147" i="14"/>
  <c r="I1202" i="14"/>
  <c r="I1257" i="14"/>
  <c r="I1312" i="14"/>
  <c r="I1148" i="14"/>
  <c r="I1203" i="14"/>
  <c r="I1258" i="14"/>
  <c r="I1313" i="14"/>
  <c r="I1149" i="14"/>
  <c r="I1204" i="14"/>
  <c r="I1259" i="14"/>
  <c r="I1314" i="14"/>
  <c r="I1150" i="14"/>
  <c r="I1205" i="14"/>
  <c r="I1260" i="14"/>
  <c r="I1315" i="14"/>
  <c r="I1151" i="14"/>
  <c r="I1206" i="14"/>
  <c r="I1261" i="14"/>
  <c r="I1316" i="14"/>
  <c r="I1152" i="14"/>
  <c r="I1207" i="14"/>
  <c r="I1262" i="14"/>
  <c r="I1317" i="14"/>
  <c r="I1153" i="14"/>
  <c r="I1208" i="14"/>
  <c r="I1263" i="14"/>
  <c r="I1318" i="14"/>
  <c r="I1154" i="14"/>
  <c r="I1209" i="14"/>
  <c r="I1264" i="14"/>
  <c r="I1319" i="14"/>
  <c r="I1155" i="14"/>
  <c r="I1210" i="14"/>
  <c r="I1265" i="14"/>
  <c r="I1320" i="14"/>
  <c r="I1156" i="14"/>
  <c r="I1211" i="14"/>
  <c r="I1266" i="14"/>
  <c r="I1321" i="14"/>
  <c r="I1157" i="14"/>
  <c r="I1212" i="14"/>
  <c r="I1267" i="14"/>
  <c r="I1322" i="14"/>
  <c r="I1158" i="14"/>
  <c r="I1213" i="14"/>
  <c r="I1268" i="14"/>
  <c r="I1323" i="14"/>
  <c r="I1159" i="14"/>
  <c r="I1214" i="14"/>
  <c r="I1269" i="14"/>
  <c r="I1324" i="14"/>
  <c r="I1160" i="14"/>
  <c r="I1215" i="14"/>
  <c r="I1270" i="14"/>
  <c r="I1325" i="14"/>
  <c r="I1161" i="14"/>
  <c r="I1216" i="14"/>
  <c r="I1271" i="14"/>
  <c r="I1326" i="14"/>
  <c r="I1162" i="14"/>
  <c r="I1217" i="14"/>
  <c r="I1272" i="14"/>
  <c r="I1327" i="14"/>
  <c r="I1163" i="14"/>
  <c r="I1218" i="14"/>
  <c r="I1273" i="14"/>
  <c r="I1328" i="14"/>
  <c r="I1164" i="14"/>
  <c r="I1219" i="14"/>
  <c r="I1274" i="14"/>
  <c r="I1329" i="14"/>
  <c r="I1165" i="14"/>
  <c r="I1220" i="14"/>
  <c r="I1275" i="14"/>
  <c r="I1330" i="14"/>
  <c r="I1166" i="14"/>
  <c r="I1221" i="14"/>
  <c r="I1276" i="14"/>
  <c r="I1331" i="14"/>
  <c r="I1167" i="14"/>
  <c r="I1222" i="14"/>
  <c r="I1277" i="14"/>
  <c r="I1332" i="14"/>
  <c r="I1168" i="14"/>
  <c r="I1223" i="14"/>
  <c r="I1278" i="14"/>
  <c r="I1333" i="14"/>
  <c r="I1169" i="14"/>
  <c r="I1224" i="14"/>
  <c r="I1279" i="14"/>
  <c r="I1334" i="14"/>
  <c r="I1170" i="14"/>
  <c r="I1225" i="14"/>
  <c r="I1280" i="14"/>
  <c r="I1335" i="14"/>
  <c r="I1171" i="14"/>
  <c r="I1226" i="14"/>
  <c r="I1281" i="14"/>
  <c r="I1336" i="14"/>
  <c r="I431" i="19"/>
  <c r="I436" i="19"/>
  <c r="I437" i="19"/>
  <c r="I438" i="19"/>
  <c r="I439" i="19"/>
  <c r="I440" i="19"/>
  <c r="I56" i="15"/>
  <c r="I441" i="19" s="1"/>
  <c r="I65" i="15"/>
  <c r="I442" i="19" s="1"/>
  <c r="I74" i="15"/>
  <c r="I443" i="19" s="1"/>
  <c r="I85" i="15"/>
  <c r="I444" i="19" s="1"/>
  <c r="I445" i="19"/>
  <c r="I446" i="19"/>
  <c r="I447" i="19"/>
  <c r="I448" i="19"/>
  <c r="I449" i="19"/>
  <c r="I103" i="15"/>
  <c r="I450" i="19" s="1"/>
  <c r="I112" i="15"/>
  <c r="I451" i="19" s="1"/>
  <c r="I121" i="15"/>
  <c r="I452" i="19" s="1"/>
  <c r="I132" i="15"/>
  <c r="I453" i="19" s="1"/>
  <c r="I143" i="15"/>
  <c r="I454" i="19" s="1"/>
  <c r="I154" i="15"/>
  <c r="I455" i="19" s="1"/>
  <c r="I129" i="16"/>
  <c r="I204" i="16" s="1"/>
  <c r="I456" i="19" s="1"/>
  <c r="I153" i="16"/>
  <c r="I205" i="16" s="1"/>
  <c r="I457" i="19" s="1"/>
  <c r="I177" i="16"/>
  <c r="I206" i="16" s="1"/>
  <c r="I458" i="19" s="1"/>
  <c r="I201" i="16"/>
  <c r="I207" i="16" s="1"/>
  <c r="I459" i="19" s="1"/>
  <c r="I226" i="16"/>
  <c r="I460" i="19" s="1"/>
  <c r="I466" i="19"/>
  <c r="I467" i="19"/>
  <c r="I468" i="19"/>
  <c r="I469" i="19"/>
  <c r="I470" i="19"/>
  <c r="I471" i="19"/>
  <c r="I472" i="19"/>
  <c r="I473" i="19"/>
  <c r="I474" i="19"/>
  <c r="I475" i="19"/>
  <c r="I52" i="21"/>
  <c r="I55" i="21"/>
  <c r="I59" i="21"/>
  <c r="I65" i="21"/>
  <c r="J242" i="12"/>
  <c r="J287" i="12" s="1"/>
  <c r="J109" i="19" s="1"/>
  <c r="J243" i="12"/>
  <c r="J288" i="12" s="1"/>
  <c r="J110" i="19" s="1"/>
  <c r="J244" i="12"/>
  <c r="J289" i="12" s="1"/>
  <c r="J111" i="19" s="1"/>
  <c r="J245" i="12"/>
  <c r="J290" i="12" s="1"/>
  <c r="J112" i="19" s="1"/>
  <c r="J33" i="19"/>
  <c r="J34" i="19"/>
  <c r="J35" i="19"/>
  <c r="J36" i="19"/>
  <c r="J37" i="19"/>
  <c r="J38" i="19"/>
  <c r="J22" i="19"/>
  <c r="J23" i="19"/>
  <c r="J319" i="10"/>
  <c r="J40" i="19" s="1"/>
  <c r="J41" i="19"/>
  <c r="J42" i="19"/>
  <c r="J43" i="19"/>
  <c r="J44" i="19"/>
  <c r="J45" i="19"/>
  <c r="J46" i="19"/>
  <c r="J47" i="19"/>
  <c r="J48" i="19"/>
  <c r="J49" i="19"/>
  <c r="J50" i="19"/>
  <c r="J51" i="19"/>
  <c r="J52" i="19"/>
  <c r="J53" i="19"/>
  <c r="J54" i="19"/>
  <c r="J55" i="19"/>
  <c r="J56" i="19"/>
  <c r="J57" i="19"/>
  <c r="J58" i="19"/>
  <c r="J76" i="19"/>
  <c r="J77" i="19"/>
  <c r="J78" i="19"/>
  <c r="J79" i="19"/>
  <c r="J80" i="19"/>
  <c r="J81" i="19"/>
  <c r="J82" i="19"/>
  <c r="J83" i="19"/>
  <c r="J84" i="19"/>
  <c r="J85" i="19"/>
  <c r="J86" i="19"/>
  <c r="J87" i="19"/>
  <c r="J88" i="19"/>
  <c r="J89" i="19"/>
  <c r="J90" i="19"/>
  <c r="J91" i="19"/>
  <c r="J92" i="19"/>
  <c r="J93" i="19"/>
  <c r="J246" i="12"/>
  <c r="J291" i="12" s="1"/>
  <c r="J113" i="19" s="1"/>
  <c r="J247" i="12"/>
  <c r="J292" i="12" s="1"/>
  <c r="J114" i="19" s="1"/>
  <c r="J248" i="12"/>
  <c r="J293" i="12" s="1"/>
  <c r="J115" i="19" s="1"/>
  <c r="J249" i="12"/>
  <c r="J294" i="12" s="1"/>
  <c r="J116" i="19" s="1"/>
  <c r="J250" i="12"/>
  <c r="J295" i="12" s="1"/>
  <c r="J117" i="19" s="1"/>
  <c r="J251" i="12"/>
  <c r="J296" i="12" s="1"/>
  <c r="J118" i="19" s="1"/>
  <c r="J252" i="12"/>
  <c r="J297" i="12" s="1"/>
  <c r="J119" i="19" s="1"/>
  <c r="J253" i="12"/>
  <c r="J298" i="12" s="1"/>
  <c r="J120" i="19" s="1"/>
  <c r="J254" i="12"/>
  <c r="J299" i="12" s="1"/>
  <c r="J121" i="19" s="1"/>
  <c r="J255" i="12"/>
  <c r="J300" i="12" s="1"/>
  <c r="J122" i="19" s="1"/>
  <c r="J256" i="12"/>
  <c r="J301" i="12" s="1"/>
  <c r="J123" i="19" s="1"/>
  <c r="J257" i="12"/>
  <c r="J302" i="12" s="1"/>
  <c r="J124" i="19" s="1"/>
  <c r="J258" i="12"/>
  <c r="J303" i="12" s="1"/>
  <c r="J125" i="19" s="1"/>
  <c r="J259" i="12"/>
  <c r="J304" i="12" s="1"/>
  <c r="J126" i="19" s="1"/>
  <c r="J260" i="12"/>
  <c r="J305" i="12" s="1"/>
  <c r="J127" i="19" s="1"/>
  <c r="J261" i="12"/>
  <c r="J306" i="12" s="1"/>
  <c r="J128" i="19" s="1"/>
  <c r="J307" i="12"/>
  <c r="J129" i="19" s="1"/>
  <c r="J308" i="12"/>
  <c r="J130" i="19" s="1"/>
  <c r="J425" i="12"/>
  <c r="J426" i="12"/>
  <c r="J427" i="12"/>
  <c r="J428" i="12"/>
  <c r="J429" i="12"/>
  <c r="J430" i="12"/>
  <c r="J431" i="12"/>
  <c r="J432" i="12"/>
  <c r="J433" i="12"/>
  <c r="J434" i="12"/>
  <c r="J435" i="12"/>
  <c r="J436" i="12"/>
  <c r="J437" i="12"/>
  <c r="J438" i="12"/>
  <c r="J439" i="12"/>
  <c r="J440" i="12"/>
  <c r="J441" i="12"/>
  <c r="J150" i="19"/>
  <c r="J151" i="19"/>
  <c r="J152" i="19"/>
  <c r="J153" i="19"/>
  <c r="J154" i="19"/>
  <c r="J155" i="19"/>
  <c r="J156" i="19"/>
  <c r="J157" i="19"/>
  <c r="J158" i="19"/>
  <c r="J159" i="19"/>
  <c r="J160" i="19"/>
  <c r="J161" i="19"/>
  <c r="J162" i="19"/>
  <c r="J163" i="19"/>
  <c r="J164" i="19"/>
  <c r="J165" i="19"/>
  <c r="J166" i="19"/>
  <c r="J167" i="19"/>
  <c r="J168" i="19"/>
  <c r="J169" i="19"/>
  <c r="J170" i="19"/>
  <c r="J171" i="19"/>
  <c r="J172" i="19"/>
  <c r="J173" i="19"/>
  <c r="J174" i="19"/>
  <c r="J175" i="19"/>
  <c r="J176" i="19"/>
  <c r="J177" i="19"/>
  <c r="J194" i="19"/>
  <c r="J195" i="19"/>
  <c r="J196" i="19"/>
  <c r="J197" i="19"/>
  <c r="J198" i="19"/>
  <c r="J199" i="19"/>
  <c r="J200" i="19"/>
  <c r="J201" i="19"/>
  <c r="J202" i="19"/>
  <c r="J203" i="19"/>
  <c r="J204" i="19"/>
  <c r="J205" i="19"/>
  <c r="J206" i="19"/>
  <c r="J207" i="19"/>
  <c r="J208" i="19"/>
  <c r="J209" i="19"/>
  <c r="J210" i="19"/>
  <c r="J211" i="19"/>
  <c r="J212" i="19"/>
  <c r="J213" i="19"/>
  <c r="J214" i="19"/>
  <c r="J215" i="19"/>
  <c r="J216" i="19"/>
  <c r="J217" i="19"/>
  <c r="J218" i="19"/>
  <c r="J219" i="19"/>
  <c r="J220" i="19"/>
  <c r="J221" i="19"/>
  <c r="J222" i="19"/>
  <c r="J223" i="19"/>
  <c r="J224" i="19"/>
  <c r="J225" i="19"/>
  <c r="J226" i="19"/>
  <c r="J227" i="19"/>
  <c r="J228" i="19"/>
  <c r="J229" i="19"/>
  <c r="J230" i="19"/>
  <c r="J231" i="19"/>
  <c r="J232" i="19"/>
  <c r="J244" i="19"/>
  <c r="J245" i="19"/>
  <c r="J246" i="19"/>
  <c r="J247" i="19"/>
  <c r="J248" i="19"/>
  <c r="J249" i="19"/>
  <c r="J250" i="19"/>
  <c r="J251" i="19"/>
  <c r="J252" i="19"/>
  <c r="J253" i="19"/>
  <c r="J254" i="19"/>
  <c r="J255" i="19"/>
  <c r="J256" i="19"/>
  <c r="J257" i="19"/>
  <c r="J258" i="19"/>
  <c r="J259" i="19"/>
  <c r="J260" i="19"/>
  <c r="J261" i="19"/>
  <c r="J262" i="19"/>
  <c r="J263" i="19"/>
  <c r="J264" i="19"/>
  <c r="J265" i="19"/>
  <c r="J266" i="19"/>
  <c r="J267" i="19"/>
  <c r="J268" i="19"/>
  <c r="J269" i="19"/>
  <c r="J270" i="19"/>
  <c r="J271" i="19"/>
  <c r="J289" i="19"/>
  <c r="J290" i="19"/>
  <c r="J291" i="19"/>
  <c r="J292" i="19"/>
  <c r="J293" i="19"/>
  <c r="J294" i="19"/>
  <c r="J295" i="19"/>
  <c r="J296" i="19"/>
  <c r="J297" i="19"/>
  <c r="J298" i="19"/>
  <c r="J299" i="19"/>
  <c r="J300" i="19"/>
  <c r="J301" i="19"/>
  <c r="J302" i="19"/>
  <c r="J303" i="19"/>
  <c r="J304" i="19"/>
  <c r="J305" i="19"/>
  <c r="J306" i="19"/>
  <c r="J307" i="19"/>
  <c r="J308" i="19"/>
  <c r="J309" i="19"/>
  <c r="J310" i="19"/>
  <c r="J311" i="19"/>
  <c r="J312" i="19"/>
  <c r="J313" i="19"/>
  <c r="J314" i="19"/>
  <c r="J315" i="19"/>
  <c r="J316" i="19"/>
  <c r="J334" i="19"/>
  <c r="J335" i="19"/>
  <c r="J336" i="19"/>
  <c r="J337" i="19"/>
  <c r="J338" i="19"/>
  <c r="J339" i="19"/>
  <c r="J340" i="19"/>
  <c r="J341" i="19"/>
  <c r="J342" i="19"/>
  <c r="J343" i="19"/>
  <c r="J344" i="19"/>
  <c r="J345" i="19"/>
  <c r="J346" i="19"/>
  <c r="J347" i="19"/>
  <c r="J348" i="19"/>
  <c r="J349" i="19"/>
  <c r="J350" i="19"/>
  <c r="J351" i="19"/>
  <c r="J352" i="19"/>
  <c r="J353" i="19"/>
  <c r="J354" i="19"/>
  <c r="J355" i="19"/>
  <c r="J356" i="19"/>
  <c r="J357" i="19"/>
  <c r="J358" i="19"/>
  <c r="J359" i="19"/>
  <c r="J360" i="19"/>
  <c r="J361" i="19"/>
  <c r="J379" i="19"/>
  <c r="J380" i="19"/>
  <c r="J1122" i="14"/>
  <c r="J1177" i="14"/>
  <c r="J1232" i="14"/>
  <c r="J1287" i="14"/>
  <c r="J1123" i="14"/>
  <c r="J1178" i="14"/>
  <c r="J1233" i="14"/>
  <c r="J1288" i="14"/>
  <c r="J1124" i="14"/>
  <c r="J1179" i="14"/>
  <c r="J1234" i="14"/>
  <c r="J1289" i="14"/>
  <c r="J1125" i="14"/>
  <c r="J1180" i="14"/>
  <c r="J1235" i="14"/>
  <c r="J1290" i="14"/>
  <c r="J1126" i="14"/>
  <c r="J1181" i="14"/>
  <c r="J1236" i="14"/>
  <c r="J1291" i="14"/>
  <c r="J1127" i="14"/>
  <c r="J1182" i="14"/>
  <c r="J1237" i="14"/>
  <c r="J1292" i="14"/>
  <c r="J1128" i="14"/>
  <c r="J1183" i="14"/>
  <c r="J1238" i="14"/>
  <c r="J1293" i="14"/>
  <c r="J1129" i="14"/>
  <c r="J1184" i="14"/>
  <c r="J1239" i="14"/>
  <c r="J1294" i="14"/>
  <c r="J1130" i="14"/>
  <c r="J1185" i="14"/>
  <c r="J1240" i="14"/>
  <c r="J1295" i="14"/>
  <c r="J1131" i="14"/>
  <c r="J1186" i="14"/>
  <c r="J1241" i="14"/>
  <c r="J1296" i="14"/>
  <c r="J1132" i="14"/>
  <c r="J1187" i="14"/>
  <c r="J1242" i="14"/>
  <c r="J1297" i="14"/>
  <c r="J1133" i="14"/>
  <c r="J1188" i="14"/>
  <c r="J1243" i="14"/>
  <c r="J1298" i="14"/>
  <c r="J1134" i="14"/>
  <c r="J1189" i="14"/>
  <c r="J1244" i="14"/>
  <c r="J1299" i="14"/>
  <c r="J1135" i="14"/>
  <c r="J1190" i="14"/>
  <c r="J1245" i="14"/>
  <c r="J1300" i="14"/>
  <c r="J1136" i="14"/>
  <c r="J1191" i="14"/>
  <c r="J1246" i="14"/>
  <c r="J1301" i="14"/>
  <c r="J1137" i="14"/>
  <c r="J1192" i="14"/>
  <c r="J1247" i="14"/>
  <c r="J1302" i="14"/>
  <c r="J1138" i="14"/>
  <c r="J1193" i="14"/>
  <c r="J1248" i="14"/>
  <c r="J1303" i="14"/>
  <c r="J1139" i="14"/>
  <c r="J1194" i="14"/>
  <c r="J1249" i="14"/>
  <c r="J1304" i="14"/>
  <c r="J1140" i="14"/>
  <c r="J1195" i="14"/>
  <c r="J1250" i="14"/>
  <c r="J1305" i="14"/>
  <c r="J1141" i="14"/>
  <c r="J1196" i="14"/>
  <c r="J1251" i="14"/>
  <c r="J1306" i="14"/>
  <c r="J1142" i="14"/>
  <c r="J1197" i="14"/>
  <c r="J1252" i="14"/>
  <c r="J1307" i="14"/>
  <c r="J1143" i="14"/>
  <c r="J1198" i="14"/>
  <c r="J1253" i="14"/>
  <c r="J1308" i="14"/>
  <c r="J1144" i="14"/>
  <c r="J1199" i="14"/>
  <c r="J1254" i="14"/>
  <c r="J1309" i="14"/>
  <c r="J1145" i="14"/>
  <c r="J1200" i="14"/>
  <c r="J1255" i="14"/>
  <c r="J1310" i="14"/>
  <c r="J1146" i="14"/>
  <c r="J1201" i="14"/>
  <c r="J1256" i="14"/>
  <c r="J1311" i="14"/>
  <c r="J1147" i="14"/>
  <c r="J1202" i="14"/>
  <c r="J1257" i="14"/>
  <c r="J1312" i="14"/>
  <c r="J1148" i="14"/>
  <c r="J1203" i="14"/>
  <c r="J1258" i="14"/>
  <c r="J1313" i="14"/>
  <c r="J1149" i="14"/>
  <c r="J1204" i="14"/>
  <c r="J1259" i="14"/>
  <c r="J1314" i="14"/>
  <c r="J1150" i="14"/>
  <c r="J1205" i="14"/>
  <c r="J1260" i="14"/>
  <c r="J1315" i="14"/>
  <c r="J1151" i="14"/>
  <c r="J1206" i="14"/>
  <c r="J1261" i="14"/>
  <c r="J1316" i="14"/>
  <c r="J1152" i="14"/>
  <c r="J1207" i="14"/>
  <c r="J1262" i="14"/>
  <c r="J1317" i="14"/>
  <c r="J1153" i="14"/>
  <c r="J1208" i="14"/>
  <c r="J1263" i="14"/>
  <c r="J1318" i="14"/>
  <c r="J1154" i="14"/>
  <c r="J1209" i="14"/>
  <c r="J1264" i="14"/>
  <c r="J1319" i="14"/>
  <c r="J1155" i="14"/>
  <c r="J1210" i="14"/>
  <c r="J1265" i="14"/>
  <c r="J1320" i="14"/>
  <c r="J1156" i="14"/>
  <c r="J1211" i="14"/>
  <c r="J1266" i="14"/>
  <c r="J1321" i="14"/>
  <c r="J1157" i="14"/>
  <c r="J1212" i="14"/>
  <c r="J1267" i="14"/>
  <c r="J1322" i="14"/>
  <c r="J1158" i="14"/>
  <c r="J1213" i="14"/>
  <c r="J1268" i="14"/>
  <c r="J1323" i="14"/>
  <c r="J1159" i="14"/>
  <c r="J1214" i="14"/>
  <c r="J1269" i="14"/>
  <c r="J1324" i="14"/>
  <c r="J1160" i="14"/>
  <c r="J1215" i="14"/>
  <c r="J1270" i="14"/>
  <c r="J1325" i="14"/>
  <c r="J1161" i="14"/>
  <c r="J1216" i="14"/>
  <c r="J1271" i="14"/>
  <c r="J1326" i="14"/>
  <c r="J1162" i="14"/>
  <c r="J1217" i="14"/>
  <c r="J1272" i="14"/>
  <c r="J1327" i="14"/>
  <c r="J1163" i="14"/>
  <c r="J1218" i="14"/>
  <c r="J1273" i="14"/>
  <c r="J1328" i="14"/>
  <c r="J1164" i="14"/>
  <c r="J1219" i="14"/>
  <c r="J1274" i="14"/>
  <c r="J1329" i="14"/>
  <c r="J1165" i="14"/>
  <c r="J1220" i="14"/>
  <c r="J1275" i="14"/>
  <c r="J1330" i="14"/>
  <c r="J1166" i="14"/>
  <c r="J1221" i="14"/>
  <c r="J1276" i="14"/>
  <c r="J1331" i="14"/>
  <c r="J1167" i="14"/>
  <c r="J1222" i="14"/>
  <c r="J1277" i="14"/>
  <c r="J1332" i="14"/>
  <c r="J1168" i="14"/>
  <c r="J1223" i="14"/>
  <c r="J1278" i="14"/>
  <c r="J1333" i="14"/>
  <c r="J1169" i="14"/>
  <c r="J1224" i="14"/>
  <c r="J1279" i="14"/>
  <c r="J1334" i="14"/>
  <c r="J1170" i="14"/>
  <c r="J1225" i="14"/>
  <c r="J1280" i="14"/>
  <c r="J1335" i="14"/>
  <c r="J1171" i="14"/>
  <c r="J1226" i="14"/>
  <c r="J1281" i="14"/>
  <c r="J1336" i="14"/>
  <c r="J431" i="19"/>
  <c r="J436" i="19"/>
  <c r="J437" i="19"/>
  <c r="J438" i="19"/>
  <c r="J439" i="19"/>
  <c r="J440" i="19"/>
  <c r="J56" i="15"/>
  <c r="J441" i="19" s="1"/>
  <c r="J65" i="15"/>
  <c r="J442" i="19" s="1"/>
  <c r="J74" i="15"/>
  <c r="J443" i="19" s="1"/>
  <c r="J85" i="15"/>
  <c r="J444" i="19" s="1"/>
  <c r="J445" i="19"/>
  <c r="J446" i="19"/>
  <c r="J447" i="19"/>
  <c r="J448" i="19"/>
  <c r="J449" i="19"/>
  <c r="J103" i="15"/>
  <c r="J450" i="19" s="1"/>
  <c r="J112" i="15"/>
  <c r="J451" i="19" s="1"/>
  <c r="J121" i="15"/>
  <c r="J452" i="19" s="1"/>
  <c r="J132" i="15"/>
  <c r="J453" i="19" s="1"/>
  <c r="J143" i="15"/>
  <c r="J454" i="19" s="1"/>
  <c r="J154" i="15"/>
  <c r="J455" i="19" s="1"/>
  <c r="J129" i="16"/>
  <c r="J204" i="16" s="1"/>
  <c r="J456" i="19" s="1"/>
  <c r="J153" i="16"/>
  <c r="J205" i="16" s="1"/>
  <c r="J457" i="19" s="1"/>
  <c r="J177" i="16"/>
  <c r="J206" i="16" s="1"/>
  <c r="J458" i="19" s="1"/>
  <c r="J201" i="16"/>
  <c r="J207" i="16" s="1"/>
  <c r="J459" i="19" s="1"/>
  <c r="J226" i="16"/>
  <c r="J460" i="19" s="1"/>
  <c r="J466" i="19"/>
  <c r="J467" i="19"/>
  <c r="J468" i="19"/>
  <c r="J469" i="19"/>
  <c r="J470" i="19"/>
  <c r="J471" i="19"/>
  <c r="J472" i="19"/>
  <c r="J473" i="19"/>
  <c r="J474" i="19"/>
  <c r="J475" i="19"/>
  <c r="J52" i="21"/>
  <c r="J55" i="21"/>
  <c r="J59" i="21"/>
  <c r="J65" i="21"/>
  <c r="K242" i="12"/>
  <c r="K287" i="12" s="1"/>
  <c r="K109" i="19" s="1"/>
  <c r="K243" i="12"/>
  <c r="K288" i="12" s="1"/>
  <c r="K110" i="19" s="1"/>
  <c r="K244" i="12"/>
  <c r="K289" i="12" s="1"/>
  <c r="K111" i="19" s="1"/>
  <c r="K245" i="12"/>
  <c r="K290" i="12" s="1"/>
  <c r="K112" i="19" s="1"/>
  <c r="K33" i="19"/>
  <c r="K34" i="19"/>
  <c r="K35" i="19"/>
  <c r="K36" i="19"/>
  <c r="K37" i="19"/>
  <c r="K38" i="19"/>
  <c r="K22" i="19"/>
  <c r="K23" i="19"/>
  <c r="K319" i="10"/>
  <c r="K40" i="19" s="1"/>
  <c r="K41" i="19"/>
  <c r="K42" i="19"/>
  <c r="K43" i="19"/>
  <c r="K44" i="19"/>
  <c r="K45" i="19"/>
  <c r="K46" i="19"/>
  <c r="K47" i="19"/>
  <c r="K48" i="19"/>
  <c r="K49" i="19"/>
  <c r="K50" i="19"/>
  <c r="K51" i="19"/>
  <c r="K52" i="19"/>
  <c r="K53" i="19"/>
  <c r="K54" i="19"/>
  <c r="K55" i="19"/>
  <c r="K56" i="19"/>
  <c r="K57" i="19"/>
  <c r="K58" i="19"/>
  <c r="K76" i="19"/>
  <c r="K77" i="19"/>
  <c r="K78" i="19"/>
  <c r="K79" i="19"/>
  <c r="K80" i="19"/>
  <c r="K81" i="19"/>
  <c r="K82" i="19"/>
  <c r="K83" i="19"/>
  <c r="K84" i="19"/>
  <c r="K85" i="19"/>
  <c r="K86" i="19"/>
  <c r="K87" i="19"/>
  <c r="K88" i="19"/>
  <c r="K89" i="19"/>
  <c r="K90" i="19"/>
  <c r="K91" i="19"/>
  <c r="K92" i="19"/>
  <c r="K93" i="19"/>
  <c r="K246" i="12"/>
  <c r="K291" i="12" s="1"/>
  <c r="K113" i="19" s="1"/>
  <c r="K247" i="12"/>
  <c r="K292" i="12" s="1"/>
  <c r="K114" i="19" s="1"/>
  <c r="K248" i="12"/>
  <c r="K293" i="12" s="1"/>
  <c r="K115" i="19" s="1"/>
  <c r="K249" i="12"/>
  <c r="K294" i="12" s="1"/>
  <c r="K116" i="19" s="1"/>
  <c r="K250" i="12"/>
  <c r="K295" i="12" s="1"/>
  <c r="K117" i="19" s="1"/>
  <c r="K251" i="12"/>
  <c r="K296" i="12" s="1"/>
  <c r="K118" i="19" s="1"/>
  <c r="K252" i="12"/>
  <c r="K297" i="12" s="1"/>
  <c r="K119" i="19" s="1"/>
  <c r="K253" i="12"/>
  <c r="K298" i="12" s="1"/>
  <c r="K120" i="19" s="1"/>
  <c r="K254" i="12"/>
  <c r="K299" i="12" s="1"/>
  <c r="K121" i="19" s="1"/>
  <c r="K255" i="12"/>
  <c r="K300" i="12" s="1"/>
  <c r="K122" i="19" s="1"/>
  <c r="K256" i="12"/>
  <c r="K301" i="12" s="1"/>
  <c r="K123" i="19" s="1"/>
  <c r="K257" i="12"/>
  <c r="K302" i="12" s="1"/>
  <c r="K124" i="19" s="1"/>
  <c r="K258" i="12"/>
  <c r="K303" i="12" s="1"/>
  <c r="K125" i="19" s="1"/>
  <c r="K259" i="12"/>
  <c r="K304" i="12" s="1"/>
  <c r="K126" i="19" s="1"/>
  <c r="K260" i="12"/>
  <c r="K305" i="12" s="1"/>
  <c r="K127" i="19" s="1"/>
  <c r="K261" i="12"/>
  <c r="K306" i="12" s="1"/>
  <c r="K128" i="19" s="1"/>
  <c r="K307" i="12"/>
  <c r="K129" i="19" s="1"/>
  <c r="K308" i="12"/>
  <c r="K130" i="19" s="1"/>
  <c r="K425" i="12"/>
  <c r="K426" i="12"/>
  <c r="K427" i="12"/>
  <c r="K428" i="12"/>
  <c r="K429" i="12"/>
  <c r="K430" i="12"/>
  <c r="K431" i="12"/>
  <c r="K432" i="12"/>
  <c r="K433" i="12"/>
  <c r="K434" i="12"/>
  <c r="K435" i="12"/>
  <c r="K436" i="12"/>
  <c r="K437" i="12"/>
  <c r="K438" i="12"/>
  <c r="K439" i="12"/>
  <c r="K440" i="12"/>
  <c r="K441" i="12"/>
  <c r="K150" i="19"/>
  <c r="K151" i="19"/>
  <c r="K152" i="19"/>
  <c r="K153"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94" i="19"/>
  <c r="K195" i="19"/>
  <c r="K196" i="19"/>
  <c r="K197" i="19"/>
  <c r="K198" i="19"/>
  <c r="K199" i="19"/>
  <c r="K200" i="19"/>
  <c r="K201" i="19"/>
  <c r="K202" i="19"/>
  <c r="K203" i="19"/>
  <c r="K204" i="19"/>
  <c r="K205" i="19"/>
  <c r="K206" i="19"/>
  <c r="K207" i="19"/>
  <c r="K208" i="19"/>
  <c r="K209" i="19"/>
  <c r="K210" i="19"/>
  <c r="K211" i="19"/>
  <c r="K212" i="19"/>
  <c r="K213" i="19"/>
  <c r="K214" i="19"/>
  <c r="K215" i="19"/>
  <c r="K216" i="19"/>
  <c r="K217" i="19"/>
  <c r="K218" i="19"/>
  <c r="K219" i="19"/>
  <c r="K220" i="19"/>
  <c r="K221" i="19"/>
  <c r="K222" i="19"/>
  <c r="K223" i="19"/>
  <c r="K224" i="19"/>
  <c r="K225" i="19"/>
  <c r="K226" i="19"/>
  <c r="K227" i="19"/>
  <c r="K228" i="19"/>
  <c r="K229" i="19"/>
  <c r="K230" i="19"/>
  <c r="K231" i="19"/>
  <c r="K232" i="19"/>
  <c r="K244" i="19"/>
  <c r="K245" i="19"/>
  <c r="K246" i="19"/>
  <c r="K247" i="19"/>
  <c r="K248" i="19"/>
  <c r="K249" i="19"/>
  <c r="K250" i="19"/>
  <c r="K251" i="19"/>
  <c r="K252" i="19"/>
  <c r="K253" i="19"/>
  <c r="K254" i="19"/>
  <c r="K255" i="19"/>
  <c r="K256" i="19"/>
  <c r="K257" i="19"/>
  <c r="K258" i="19"/>
  <c r="K259" i="19"/>
  <c r="K260" i="19"/>
  <c r="K261" i="19"/>
  <c r="K262" i="19"/>
  <c r="K263" i="19"/>
  <c r="K264" i="19"/>
  <c r="K265" i="19"/>
  <c r="K266" i="19"/>
  <c r="K267" i="19"/>
  <c r="K268" i="19"/>
  <c r="K269" i="19"/>
  <c r="K270" i="19"/>
  <c r="K271" i="19"/>
  <c r="K289" i="19"/>
  <c r="K290" i="19"/>
  <c r="K291" i="19"/>
  <c r="K292" i="19"/>
  <c r="K293" i="19"/>
  <c r="K294" i="19"/>
  <c r="K295" i="19"/>
  <c r="K296" i="19"/>
  <c r="K297" i="19"/>
  <c r="K298" i="19"/>
  <c r="K299" i="19"/>
  <c r="K300" i="19"/>
  <c r="K301" i="19"/>
  <c r="K302" i="19"/>
  <c r="K303" i="19"/>
  <c r="K304" i="19"/>
  <c r="K305" i="19"/>
  <c r="K306" i="19"/>
  <c r="K307" i="19"/>
  <c r="K308" i="19"/>
  <c r="K309" i="19"/>
  <c r="K310" i="19"/>
  <c r="K311" i="19"/>
  <c r="K312" i="19"/>
  <c r="K313" i="19"/>
  <c r="K314" i="19"/>
  <c r="K315" i="19"/>
  <c r="K316" i="19"/>
  <c r="K334" i="19"/>
  <c r="K335" i="19"/>
  <c r="K336" i="19"/>
  <c r="K337" i="19"/>
  <c r="K338" i="19"/>
  <c r="K339" i="19"/>
  <c r="K340" i="19"/>
  <c r="K341" i="19"/>
  <c r="K342" i="19"/>
  <c r="K343" i="19"/>
  <c r="K344" i="19"/>
  <c r="K345" i="19"/>
  <c r="K346" i="19"/>
  <c r="K347" i="19"/>
  <c r="K348" i="19"/>
  <c r="K349" i="19"/>
  <c r="K350" i="19"/>
  <c r="K351" i="19"/>
  <c r="K352" i="19"/>
  <c r="K353" i="19"/>
  <c r="K354" i="19"/>
  <c r="K355" i="19"/>
  <c r="K356" i="19"/>
  <c r="K357" i="19"/>
  <c r="K358" i="19"/>
  <c r="K359" i="19"/>
  <c r="K360" i="19"/>
  <c r="K361" i="19"/>
  <c r="K379" i="19"/>
  <c r="K380" i="19"/>
  <c r="K1122" i="14"/>
  <c r="K1177" i="14"/>
  <c r="K1232" i="14"/>
  <c r="K1287" i="14"/>
  <c r="K1123" i="14"/>
  <c r="K1178" i="14"/>
  <c r="K1233" i="14"/>
  <c r="K1288" i="14"/>
  <c r="K1124" i="14"/>
  <c r="K1179" i="14"/>
  <c r="K1234" i="14"/>
  <c r="K1289" i="14"/>
  <c r="K1125" i="14"/>
  <c r="K1180" i="14"/>
  <c r="K1235" i="14"/>
  <c r="K1290" i="14"/>
  <c r="K1126" i="14"/>
  <c r="K1181" i="14"/>
  <c r="K1236" i="14"/>
  <c r="K1291" i="14"/>
  <c r="K1127" i="14"/>
  <c r="K1182" i="14"/>
  <c r="K1237" i="14"/>
  <c r="K1292" i="14"/>
  <c r="K1128" i="14"/>
  <c r="K1183" i="14"/>
  <c r="K1238" i="14"/>
  <c r="K1293" i="14"/>
  <c r="K1129" i="14"/>
  <c r="K1184" i="14"/>
  <c r="K1239" i="14"/>
  <c r="K1294" i="14"/>
  <c r="K1130" i="14"/>
  <c r="K1185" i="14"/>
  <c r="K1240" i="14"/>
  <c r="K1295" i="14"/>
  <c r="K1131" i="14"/>
  <c r="K1186" i="14"/>
  <c r="K1241" i="14"/>
  <c r="K1296" i="14"/>
  <c r="K1132" i="14"/>
  <c r="K1187" i="14"/>
  <c r="K1242" i="14"/>
  <c r="K1297" i="14"/>
  <c r="K1133" i="14"/>
  <c r="K1188" i="14"/>
  <c r="K1243" i="14"/>
  <c r="K1298" i="14"/>
  <c r="K1134" i="14"/>
  <c r="K1189" i="14"/>
  <c r="K1244" i="14"/>
  <c r="K1299" i="14"/>
  <c r="K1135" i="14"/>
  <c r="K1190" i="14"/>
  <c r="K1245" i="14"/>
  <c r="K1300" i="14"/>
  <c r="K1136" i="14"/>
  <c r="K1191" i="14"/>
  <c r="K1246" i="14"/>
  <c r="K1301" i="14"/>
  <c r="K1137" i="14"/>
  <c r="K1192" i="14"/>
  <c r="K1247" i="14"/>
  <c r="K1302" i="14"/>
  <c r="K1138" i="14"/>
  <c r="K1193" i="14"/>
  <c r="K1248" i="14"/>
  <c r="K1303" i="14"/>
  <c r="K1139" i="14"/>
  <c r="K1194" i="14"/>
  <c r="K1249" i="14"/>
  <c r="K1304" i="14"/>
  <c r="K1140" i="14"/>
  <c r="K1195" i="14"/>
  <c r="K1250" i="14"/>
  <c r="K1305" i="14"/>
  <c r="K1141" i="14"/>
  <c r="K1196" i="14"/>
  <c r="K1251" i="14"/>
  <c r="K1306" i="14"/>
  <c r="K1142" i="14"/>
  <c r="K1197" i="14"/>
  <c r="K1252" i="14"/>
  <c r="K1307" i="14"/>
  <c r="K1143" i="14"/>
  <c r="K1198" i="14"/>
  <c r="K1253" i="14"/>
  <c r="K1308" i="14"/>
  <c r="K1144" i="14"/>
  <c r="K1199" i="14"/>
  <c r="K1254" i="14"/>
  <c r="K1309" i="14"/>
  <c r="K1145" i="14"/>
  <c r="K1200" i="14"/>
  <c r="K1255" i="14"/>
  <c r="K1310" i="14"/>
  <c r="K1146" i="14"/>
  <c r="K1201" i="14"/>
  <c r="K1256" i="14"/>
  <c r="K1311" i="14"/>
  <c r="K1147" i="14"/>
  <c r="K1202" i="14"/>
  <c r="K1257" i="14"/>
  <c r="K1312" i="14"/>
  <c r="K1148" i="14"/>
  <c r="K1203" i="14"/>
  <c r="K1258" i="14"/>
  <c r="K1313" i="14"/>
  <c r="K1149" i="14"/>
  <c r="K1204" i="14"/>
  <c r="K1259" i="14"/>
  <c r="K1314" i="14"/>
  <c r="K1150" i="14"/>
  <c r="K1205" i="14"/>
  <c r="K1260" i="14"/>
  <c r="K1315" i="14"/>
  <c r="K1151" i="14"/>
  <c r="K1206" i="14"/>
  <c r="K1261" i="14"/>
  <c r="K1316" i="14"/>
  <c r="K1152" i="14"/>
  <c r="K1207" i="14"/>
  <c r="K1262" i="14"/>
  <c r="K1317" i="14"/>
  <c r="K1153" i="14"/>
  <c r="K1208" i="14"/>
  <c r="K1263" i="14"/>
  <c r="K1318" i="14"/>
  <c r="K1154" i="14"/>
  <c r="K1209" i="14"/>
  <c r="K1264" i="14"/>
  <c r="K1319" i="14"/>
  <c r="K1155" i="14"/>
  <c r="K1210" i="14"/>
  <c r="K1265" i="14"/>
  <c r="K1320" i="14"/>
  <c r="K1156" i="14"/>
  <c r="K1211" i="14"/>
  <c r="K1266" i="14"/>
  <c r="K1321" i="14"/>
  <c r="K1157" i="14"/>
  <c r="K1212" i="14"/>
  <c r="K1267" i="14"/>
  <c r="K1322" i="14"/>
  <c r="K1158" i="14"/>
  <c r="K1213" i="14"/>
  <c r="K1268" i="14"/>
  <c r="K1323" i="14"/>
  <c r="K1159" i="14"/>
  <c r="K1214" i="14"/>
  <c r="K1269" i="14"/>
  <c r="K1324" i="14"/>
  <c r="K1160" i="14"/>
  <c r="K1215" i="14"/>
  <c r="K1270" i="14"/>
  <c r="K1325" i="14"/>
  <c r="K1161" i="14"/>
  <c r="K1216" i="14"/>
  <c r="K1271" i="14"/>
  <c r="K1326" i="14"/>
  <c r="K1162" i="14"/>
  <c r="K1217" i="14"/>
  <c r="K1272" i="14"/>
  <c r="K1327" i="14"/>
  <c r="K1163" i="14"/>
  <c r="K1218" i="14"/>
  <c r="K1273" i="14"/>
  <c r="K1328" i="14"/>
  <c r="K1164" i="14"/>
  <c r="K1219" i="14"/>
  <c r="K1274" i="14"/>
  <c r="K1329" i="14"/>
  <c r="K1165" i="14"/>
  <c r="K1220" i="14"/>
  <c r="K1275" i="14"/>
  <c r="K1330" i="14"/>
  <c r="K1166" i="14"/>
  <c r="K1221" i="14"/>
  <c r="K1276" i="14"/>
  <c r="K1331" i="14"/>
  <c r="K1167" i="14"/>
  <c r="K1222" i="14"/>
  <c r="K1277" i="14"/>
  <c r="K1332" i="14"/>
  <c r="K1168" i="14"/>
  <c r="K1223" i="14"/>
  <c r="K1278" i="14"/>
  <c r="K1333" i="14"/>
  <c r="K1169" i="14"/>
  <c r="K1224" i="14"/>
  <c r="K1279" i="14"/>
  <c r="K1334" i="14"/>
  <c r="K1170" i="14"/>
  <c r="K1225" i="14"/>
  <c r="K1280" i="14"/>
  <c r="K1335" i="14"/>
  <c r="K1171" i="14"/>
  <c r="K1226" i="14"/>
  <c r="K1281" i="14"/>
  <c r="K1336" i="14"/>
  <c r="K431" i="19"/>
  <c r="K436" i="19"/>
  <c r="K437" i="19"/>
  <c r="K438" i="19"/>
  <c r="K439" i="19"/>
  <c r="K440" i="19"/>
  <c r="K56" i="15"/>
  <c r="K441" i="19" s="1"/>
  <c r="K65" i="15"/>
  <c r="K442" i="19" s="1"/>
  <c r="K74" i="15"/>
  <c r="K443" i="19" s="1"/>
  <c r="K85" i="15"/>
  <c r="K444" i="19" s="1"/>
  <c r="K445" i="19"/>
  <c r="K446" i="19"/>
  <c r="K447" i="19"/>
  <c r="K448" i="19"/>
  <c r="K449" i="19"/>
  <c r="K103" i="15"/>
  <c r="K450" i="19" s="1"/>
  <c r="K112" i="15"/>
  <c r="K451" i="19" s="1"/>
  <c r="K121" i="15"/>
  <c r="K452" i="19" s="1"/>
  <c r="K132" i="15"/>
  <c r="K453" i="19" s="1"/>
  <c r="K143" i="15"/>
  <c r="K454" i="19" s="1"/>
  <c r="K154" i="15"/>
  <c r="K455" i="19" s="1"/>
  <c r="K129" i="16"/>
  <c r="K204" i="16" s="1"/>
  <c r="K456" i="19" s="1"/>
  <c r="K153" i="16"/>
  <c r="K205" i="16" s="1"/>
  <c r="K457" i="19" s="1"/>
  <c r="K177" i="16"/>
  <c r="K206" i="16" s="1"/>
  <c r="K458" i="19" s="1"/>
  <c r="K201" i="16"/>
  <c r="K207" i="16" s="1"/>
  <c r="K459" i="19" s="1"/>
  <c r="K226" i="16"/>
  <c r="K460" i="19" s="1"/>
  <c r="K466" i="19"/>
  <c r="K467" i="19"/>
  <c r="K468" i="19"/>
  <c r="K469" i="19"/>
  <c r="K470" i="19"/>
  <c r="K471" i="19"/>
  <c r="K472" i="19"/>
  <c r="K473" i="19"/>
  <c r="K474" i="19"/>
  <c r="K475" i="19"/>
  <c r="K52" i="21"/>
  <c r="K55" i="21"/>
  <c r="K59" i="21"/>
  <c r="K65" i="21"/>
  <c r="L242" i="12"/>
  <c r="L287" i="12" s="1"/>
  <c r="L109" i="19" s="1"/>
  <c r="L243" i="12"/>
  <c r="L288" i="12" s="1"/>
  <c r="L110" i="19" s="1"/>
  <c r="L244" i="12"/>
  <c r="L289" i="12" s="1"/>
  <c r="L111" i="19" s="1"/>
  <c r="L245" i="12"/>
  <c r="L290" i="12" s="1"/>
  <c r="L112" i="19" s="1"/>
  <c r="L33" i="19"/>
  <c r="L34" i="19"/>
  <c r="L35" i="19"/>
  <c r="L36" i="19"/>
  <c r="L37" i="19"/>
  <c r="L38" i="19"/>
  <c r="L22" i="19"/>
  <c r="L23" i="19"/>
  <c r="L319" i="10"/>
  <c r="L40" i="19" s="1"/>
  <c r="L41" i="19"/>
  <c r="L42" i="19"/>
  <c r="L43" i="19"/>
  <c r="L44" i="19"/>
  <c r="L45" i="19"/>
  <c r="L46" i="19"/>
  <c r="L47" i="19"/>
  <c r="L48" i="19"/>
  <c r="L49" i="19"/>
  <c r="L50" i="19"/>
  <c r="L51" i="19"/>
  <c r="L52" i="19"/>
  <c r="L53" i="19"/>
  <c r="L54" i="19"/>
  <c r="L55" i="19"/>
  <c r="L56" i="19"/>
  <c r="L57" i="19"/>
  <c r="L58" i="19"/>
  <c r="L76" i="19"/>
  <c r="L77" i="19"/>
  <c r="L78" i="19"/>
  <c r="L79" i="19"/>
  <c r="L80" i="19"/>
  <c r="L81" i="19"/>
  <c r="L82" i="19"/>
  <c r="L83" i="19"/>
  <c r="L84" i="19"/>
  <c r="L85" i="19"/>
  <c r="L86" i="19"/>
  <c r="L87" i="19"/>
  <c r="L88" i="19"/>
  <c r="L89" i="19"/>
  <c r="L90" i="19"/>
  <c r="L91" i="19"/>
  <c r="L92" i="19"/>
  <c r="L93" i="19"/>
  <c r="L246" i="12"/>
  <c r="L291" i="12" s="1"/>
  <c r="L113" i="19" s="1"/>
  <c r="L247" i="12"/>
  <c r="L292" i="12" s="1"/>
  <c r="L114" i="19" s="1"/>
  <c r="L248" i="12"/>
  <c r="L293" i="12" s="1"/>
  <c r="L115" i="19" s="1"/>
  <c r="L249" i="12"/>
  <c r="L294" i="12" s="1"/>
  <c r="L116" i="19" s="1"/>
  <c r="L250" i="12"/>
  <c r="L295" i="12" s="1"/>
  <c r="L117" i="19" s="1"/>
  <c r="L251" i="12"/>
  <c r="L296" i="12" s="1"/>
  <c r="L118" i="19" s="1"/>
  <c r="L252" i="12"/>
  <c r="L297" i="12" s="1"/>
  <c r="L119" i="19" s="1"/>
  <c r="L253" i="12"/>
  <c r="L298" i="12" s="1"/>
  <c r="L120" i="19" s="1"/>
  <c r="L254" i="12"/>
  <c r="L299" i="12" s="1"/>
  <c r="L121" i="19" s="1"/>
  <c r="L255" i="12"/>
  <c r="L300" i="12" s="1"/>
  <c r="L122" i="19" s="1"/>
  <c r="L256" i="12"/>
  <c r="L301" i="12" s="1"/>
  <c r="L123" i="19" s="1"/>
  <c r="L257" i="12"/>
  <c r="L302" i="12" s="1"/>
  <c r="L124" i="19" s="1"/>
  <c r="L258" i="12"/>
  <c r="L303" i="12" s="1"/>
  <c r="L125" i="19" s="1"/>
  <c r="L259" i="12"/>
  <c r="L304" i="12" s="1"/>
  <c r="L126" i="19" s="1"/>
  <c r="L260" i="12"/>
  <c r="L305" i="12" s="1"/>
  <c r="L127" i="19" s="1"/>
  <c r="L261" i="12"/>
  <c r="L306" i="12" s="1"/>
  <c r="L128" i="19" s="1"/>
  <c r="L307" i="12"/>
  <c r="L129" i="19" s="1"/>
  <c r="L308" i="12"/>
  <c r="L130" i="19" s="1"/>
  <c r="L425" i="12"/>
  <c r="L426" i="12"/>
  <c r="L427" i="12"/>
  <c r="L428" i="12"/>
  <c r="L429" i="12"/>
  <c r="L430" i="12"/>
  <c r="L431" i="12"/>
  <c r="L432" i="12"/>
  <c r="L433" i="12"/>
  <c r="L434" i="12"/>
  <c r="L435" i="12"/>
  <c r="L436" i="12"/>
  <c r="L437" i="12"/>
  <c r="L438" i="12"/>
  <c r="L439" i="12"/>
  <c r="L440" i="12"/>
  <c r="L441" i="12"/>
  <c r="L150" i="19"/>
  <c r="L151" i="19"/>
  <c r="L152" i="19"/>
  <c r="L153" i="19"/>
  <c r="L154" i="19"/>
  <c r="L155" i="19"/>
  <c r="L156" i="19"/>
  <c r="L157" i="19"/>
  <c r="L158" i="19"/>
  <c r="L159" i="19"/>
  <c r="L160" i="19"/>
  <c r="L161" i="19"/>
  <c r="L162" i="19"/>
  <c r="L163" i="19"/>
  <c r="L164" i="19"/>
  <c r="L165" i="19"/>
  <c r="L166" i="19"/>
  <c r="L167" i="19"/>
  <c r="L168" i="19"/>
  <c r="L169" i="19"/>
  <c r="L170" i="19"/>
  <c r="L171" i="19"/>
  <c r="L172" i="19"/>
  <c r="L173" i="19"/>
  <c r="L174" i="19"/>
  <c r="L175" i="19"/>
  <c r="L176" i="19"/>
  <c r="L177" i="19"/>
  <c r="L194" i="19"/>
  <c r="L195" i="19"/>
  <c r="L196" i="19"/>
  <c r="L197" i="19"/>
  <c r="L198" i="19"/>
  <c r="L199" i="19"/>
  <c r="L200" i="19"/>
  <c r="L201" i="19"/>
  <c r="L202" i="19"/>
  <c r="L203" i="19"/>
  <c r="L204" i="19"/>
  <c r="L205" i="19"/>
  <c r="L206" i="19"/>
  <c r="L207" i="19"/>
  <c r="L208" i="19"/>
  <c r="L209" i="19"/>
  <c r="L210" i="19"/>
  <c r="L211" i="19"/>
  <c r="L212" i="19"/>
  <c r="L213" i="19"/>
  <c r="L214" i="19"/>
  <c r="L215" i="19"/>
  <c r="L216" i="19"/>
  <c r="L217" i="19"/>
  <c r="L218" i="19"/>
  <c r="L219" i="19"/>
  <c r="L220" i="19"/>
  <c r="L221" i="19"/>
  <c r="L222" i="19"/>
  <c r="L223" i="19"/>
  <c r="L224" i="19"/>
  <c r="L225" i="19"/>
  <c r="L226" i="19"/>
  <c r="L227" i="19"/>
  <c r="L228" i="19"/>
  <c r="L229" i="19"/>
  <c r="L230" i="19"/>
  <c r="L231" i="19"/>
  <c r="L232" i="19"/>
  <c r="L244" i="19"/>
  <c r="L245" i="19"/>
  <c r="L246" i="19"/>
  <c r="L247" i="19"/>
  <c r="L248" i="19"/>
  <c r="L249" i="19"/>
  <c r="L250" i="19"/>
  <c r="L251" i="19"/>
  <c r="L252" i="19"/>
  <c r="L253" i="19"/>
  <c r="L254" i="19"/>
  <c r="L255" i="19"/>
  <c r="L256" i="19"/>
  <c r="L257" i="19"/>
  <c r="L258" i="19"/>
  <c r="L259" i="19"/>
  <c r="L260" i="19"/>
  <c r="L261" i="19"/>
  <c r="L262" i="19"/>
  <c r="L263" i="19"/>
  <c r="L264" i="19"/>
  <c r="L265" i="19"/>
  <c r="L266" i="19"/>
  <c r="L267" i="19"/>
  <c r="L268" i="19"/>
  <c r="L269" i="19"/>
  <c r="L270" i="19"/>
  <c r="L271" i="19"/>
  <c r="L289" i="19"/>
  <c r="L290" i="19"/>
  <c r="L291" i="19"/>
  <c r="L292" i="19"/>
  <c r="L293" i="19"/>
  <c r="L294" i="19"/>
  <c r="L295" i="19"/>
  <c r="L296" i="19"/>
  <c r="L297" i="19"/>
  <c r="L298" i="19"/>
  <c r="L299" i="19"/>
  <c r="L300" i="19"/>
  <c r="L301" i="19"/>
  <c r="L302" i="19"/>
  <c r="L303" i="19"/>
  <c r="L304" i="19"/>
  <c r="L305" i="19"/>
  <c r="L306" i="19"/>
  <c r="L307" i="19"/>
  <c r="L308" i="19"/>
  <c r="L309" i="19"/>
  <c r="L310" i="19"/>
  <c r="L311" i="19"/>
  <c r="L312" i="19"/>
  <c r="L313" i="19"/>
  <c r="L314" i="19"/>
  <c r="L315" i="19"/>
  <c r="L316" i="19"/>
  <c r="L334" i="19"/>
  <c r="L335" i="19"/>
  <c r="L336" i="19"/>
  <c r="L337" i="19"/>
  <c r="L338" i="19"/>
  <c r="L339" i="19"/>
  <c r="L340" i="19"/>
  <c r="L341" i="19"/>
  <c r="L342" i="19"/>
  <c r="L343" i="19"/>
  <c r="L344" i="19"/>
  <c r="L345" i="19"/>
  <c r="L346" i="19"/>
  <c r="L347" i="19"/>
  <c r="L348" i="19"/>
  <c r="L349" i="19"/>
  <c r="L350" i="19"/>
  <c r="L351" i="19"/>
  <c r="L352" i="19"/>
  <c r="L353" i="19"/>
  <c r="L354" i="19"/>
  <c r="L355" i="19"/>
  <c r="L356" i="19"/>
  <c r="L357" i="19"/>
  <c r="L358" i="19"/>
  <c r="L359" i="19"/>
  <c r="L360" i="19"/>
  <c r="L361" i="19"/>
  <c r="L379" i="19"/>
  <c r="L380" i="19"/>
  <c r="L1122" i="14"/>
  <c r="L1177" i="14"/>
  <c r="L1232" i="14"/>
  <c r="L1287" i="14"/>
  <c r="L1123" i="14"/>
  <c r="L1178" i="14"/>
  <c r="L1233" i="14"/>
  <c r="L1288" i="14"/>
  <c r="L1124" i="14"/>
  <c r="L1179" i="14"/>
  <c r="L1234" i="14"/>
  <c r="L1289" i="14"/>
  <c r="L1125" i="14"/>
  <c r="L1180" i="14"/>
  <c r="L1235" i="14"/>
  <c r="L1290" i="14"/>
  <c r="L1126" i="14"/>
  <c r="L1181" i="14"/>
  <c r="L1236" i="14"/>
  <c r="L1291" i="14"/>
  <c r="L1127" i="14"/>
  <c r="L1182" i="14"/>
  <c r="L1237" i="14"/>
  <c r="L1292" i="14"/>
  <c r="L1128" i="14"/>
  <c r="L1183" i="14"/>
  <c r="L1238" i="14"/>
  <c r="L1293" i="14"/>
  <c r="L1129" i="14"/>
  <c r="L1184" i="14"/>
  <c r="L1239" i="14"/>
  <c r="L1294" i="14"/>
  <c r="L1130" i="14"/>
  <c r="L1185" i="14"/>
  <c r="L1240" i="14"/>
  <c r="L1295" i="14"/>
  <c r="L1131" i="14"/>
  <c r="L1186" i="14"/>
  <c r="L1241" i="14"/>
  <c r="L1296" i="14"/>
  <c r="L1132" i="14"/>
  <c r="L1187" i="14"/>
  <c r="L1242" i="14"/>
  <c r="L1297" i="14"/>
  <c r="L1133" i="14"/>
  <c r="L1188" i="14"/>
  <c r="L1243" i="14"/>
  <c r="L1298" i="14"/>
  <c r="L1134" i="14"/>
  <c r="L1189" i="14"/>
  <c r="L1244" i="14"/>
  <c r="L1299" i="14"/>
  <c r="L1135" i="14"/>
  <c r="L1190" i="14"/>
  <c r="L1245" i="14"/>
  <c r="L1300" i="14"/>
  <c r="L1136" i="14"/>
  <c r="L1191" i="14"/>
  <c r="L1246" i="14"/>
  <c r="L1301" i="14"/>
  <c r="L1137" i="14"/>
  <c r="L1192" i="14"/>
  <c r="L1247" i="14"/>
  <c r="L1302" i="14"/>
  <c r="L1138" i="14"/>
  <c r="L1193" i="14"/>
  <c r="L1248" i="14"/>
  <c r="L1303" i="14"/>
  <c r="L1139" i="14"/>
  <c r="L1194" i="14"/>
  <c r="L1249" i="14"/>
  <c r="L1304" i="14"/>
  <c r="L1140" i="14"/>
  <c r="L1195" i="14"/>
  <c r="L1250" i="14"/>
  <c r="L1305" i="14"/>
  <c r="L1141" i="14"/>
  <c r="L1196" i="14"/>
  <c r="L1251" i="14"/>
  <c r="L1306" i="14"/>
  <c r="L1142" i="14"/>
  <c r="L1197" i="14"/>
  <c r="L1252" i="14"/>
  <c r="L1307" i="14"/>
  <c r="L1143" i="14"/>
  <c r="L1198" i="14"/>
  <c r="L1253" i="14"/>
  <c r="L1308" i="14"/>
  <c r="L1144" i="14"/>
  <c r="L1199" i="14"/>
  <c r="L1254" i="14"/>
  <c r="L1309" i="14"/>
  <c r="L1145" i="14"/>
  <c r="L1200" i="14"/>
  <c r="L1255" i="14"/>
  <c r="L1310" i="14"/>
  <c r="L1146" i="14"/>
  <c r="L1201" i="14"/>
  <c r="L1256" i="14"/>
  <c r="L1311" i="14"/>
  <c r="L1147" i="14"/>
  <c r="L1202" i="14"/>
  <c r="L1257" i="14"/>
  <c r="L1312" i="14"/>
  <c r="L1148" i="14"/>
  <c r="L1203" i="14"/>
  <c r="L1258" i="14"/>
  <c r="L1313" i="14"/>
  <c r="L1149" i="14"/>
  <c r="L1204" i="14"/>
  <c r="L1259" i="14"/>
  <c r="L1314" i="14"/>
  <c r="L1150" i="14"/>
  <c r="L1205" i="14"/>
  <c r="L1260" i="14"/>
  <c r="L1315" i="14"/>
  <c r="L1151" i="14"/>
  <c r="L1206" i="14"/>
  <c r="L1261" i="14"/>
  <c r="L1316" i="14"/>
  <c r="L1152" i="14"/>
  <c r="L1207" i="14"/>
  <c r="L1262" i="14"/>
  <c r="L1317" i="14"/>
  <c r="L1153" i="14"/>
  <c r="L1208" i="14"/>
  <c r="L1263" i="14"/>
  <c r="L1318" i="14"/>
  <c r="L1154" i="14"/>
  <c r="L1209" i="14"/>
  <c r="L1264" i="14"/>
  <c r="L1319" i="14"/>
  <c r="L1155" i="14"/>
  <c r="L1210" i="14"/>
  <c r="L1265" i="14"/>
  <c r="L1320" i="14"/>
  <c r="L1156" i="14"/>
  <c r="L1211" i="14"/>
  <c r="L1266" i="14"/>
  <c r="L1321" i="14"/>
  <c r="L1157" i="14"/>
  <c r="L1212" i="14"/>
  <c r="L1267" i="14"/>
  <c r="L1322" i="14"/>
  <c r="L1158" i="14"/>
  <c r="L1213" i="14"/>
  <c r="L1268" i="14"/>
  <c r="L1323" i="14"/>
  <c r="L1159" i="14"/>
  <c r="L1214" i="14"/>
  <c r="L1269" i="14"/>
  <c r="L1324" i="14"/>
  <c r="L1160" i="14"/>
  <c r="L1215" i="14"/>
  <c r="L1270" i="14"/>
  <c r="L1325" i="14"/>
  <c r="L1161" i="14"/>
  <c r="L1216" i="14"/>
  <c r="L1271" i="14"/>
  <c r="L1326" i="14"/>
  <c r="L1162" i="14"/>
  <c r="L1217" i="14"/>
  <c r="L1272" i="14"/>
  <c r="L1327" i="14"/>
  <c r="L1163" i="14"/>
  <c r="L1218" i="14"/>
  <c r="L1273" i="14"/>
  <c r="L1328" i="14"/>
  <c r="L1164" i="14"/>
  <c r="L1219" i="14"/>
  <c r="L1274" i="14"/>
  <c r="L1329" i="14"/>
  <c r="L1165" i="14"/>
  <c r="L1220" i="14"/>
  <c r="L1275" i="14"/>
  <c r="L1330" i="14"/>
  <c r="L1166" i="14"/>
  <c r="L1221" i="14"/>
  <c r="L1276" i="14"/>
  <c r="L1331" i="14"/>
  <c r="L1167" i="14"/>
  <c r="L1222" i="14"/>
  <c r="L1277" i="14"/>
  <c r="L1332" i="14"/>
  <c r="L1168" i="14"/>
  <c r="L1223" i="14"/>
  <c r="L1278" i="14"/>
  <c r="L1333" i="14"/>
  <c r="L1169" i="14"/>
  <c r="L1224" i="14"/>
  <c r="L1279" i="14"/>
  <c r="L1334" i="14"/>
  <c r="L1170" i="14"/>
  <c r="L1225" i="14"/>
  <c r="L1280" i="14"/>
  <c r="L1335" i="14"/>
  <c r="L1171" i="14"/>
  <c r="L1226" i="14"/>
  <c r="L1281" i="14"/>
  <c r="L1336" i="14"/>
  <c r="L431" i="19"/>
  <c r="L436" i="19"/>
  <c r="L437" i="19"/>
  <c r="L438" i="19"/>
  <c r="L439" i="19"/>
  <c r="L440" i="19"/>
  <c r="L56" i="15"/>
  <c r="L441" i="19" s="1"/>
  <c r="L65" i="15"/>
  <c r="L442" i="19" s="1"/>
  <c r="L74" i="15"/>
  <c r="L443" i="19" s="1"/>
  <c r="L85" i="15"/>
  <c r="L444" i="19" s="1"/>
  <c r="L445" i="19"/>
  <c r="L446" i="19"/>
  <c r="L447" i="19"/>
  <c r="L448" i="19"/>
  <c r="L449" i="19"/>
  <c r="L103" i="15"/>
  <c r="L450" i="19" s="1"/>
  <c r="L112" i="15"/>
  <c r="L451" i="19" s="1"/>
  <c r="L121" i="15"/>
  <c r="L452" i="19" s="1"/>
  <c r="L132" i="15"/>
  <c r="L453" i="19" s="1"/>
  <c r="L143" i="15"/>
  <c r="L454" i="19" s="1"/>
  <c r="L154" i="15"/>
  <c r="L455" i="19" s="1"/>
  <c r="L129" i="16"/>
  <c r="L204" i="16" s="1"/>
  <c r="L456" i="19" s="1"/>
  <c r="L153" i="16"/>
  <c r="L205" i="16" s="1"/>
  <c r="L177" i="16"/>
  <c r="L206" i="16" s="1"/>
  <c r="L458" i="19" s="1"/>
  <c r="L201" i="16"/>
  <c r="L207" i="16" s="1"/>
  <c r="L459" i="19" s="1"/>
  <c r="L226" i="16"/>
  <c r="L460" i="19" s="1"/>
  <c r="L466" i="19"/>
  <c r="L467" i="19"/>
  <c r="L468" i="19"/>
  <c r="L469" i="19"/>
  <c r="L470" i="19"/>
  <c r="L471" i="19"/>
  <c r="L472" i="19"/>
  <c r="L473" i="19"/>
  <c r="L474" i="19"/>
  <c r="L475" i="19"/>
  <c r="L52" i="21"/>
  <c r="L55" i="21"/>
  <c r="L59" i="21"/>
  <c r="L65" i="21"/>
  <c r="M242" i="12"/>
  <c r="M287" i="12" s="1"/>
  <c r="M109" i="19" s="1"/>
  <c r="M243" i="12"/>
  <c r="M288" i="12" s="1"/>
  <c r="M110" i="19" s="1"/>
  <c r="M244" i="12"/>
  <c r="M289" i="12" s="1"/>
  <c r="M111" i="19" s="1"/>
  <c r="M245" i="12"/>
  <c r="M290" i="12" s="1"/>
  <c r="M112" i="19" s="1"/>
  <c r="M33" i="19"/>
  <c r="M34" i="19"/>
  <c r="M35" i="19"/>
  <c r="M36" i="19"/>
  <c r="M37" i="19"/>
  <c r="M38" i="19"/>
  <c r="M22" i="19"/>
  <c r="M23" i="19"/>
  <c r="M319" i="10"/>
  <c r="M325" i="10" s="1"/>
  <c r="M41" i="19"/>
  <c r="M42" i="19"/>
  <c r="M43" i="19"/>
  <c r="M44" i="19"/>
  <c r="M45" i="19"/>
  <c r="M46" i="19"/>
  <c r="M47" i="19"/>
  <c r="M48" i="19"/>
  <c r="M49" i="19"/>
  <c r="M50" i="19"/>
  <c r="M51" i="19"/>
  <c r="M52" i="19"/>
  <c r="M53" i="19"/>
  <c r="M54" i="19"/>
  <c r="M55" i="19"/>
  <c r="M56" i="19"/>
  <c r="M57" i="19"/>
  <c r="M58" i="19"/>
  <c r="M76" i="19"/>
  <c r="M77" i="19"/>
  <c r="M78" i="19"/>
  <c r="M79" i="19"/>
  <c r="M80" i="19"/>
  <c r="M81" i="19"/>
  <c r="M82" i="19"/>
  <c r="M83" i="19"/>
  <c r="M84" i="19"/>
  <c r="M85" i="19"/>
  <c r="M86" i="19"/>
  <c r="M87" i="19"/>
  <c r="M88" i="19"/>
  <c r="M89" i="19"/>
  <c r="M90" i="19"/>
  <c r="M91" i="19"/>
  <c r="M92" i="19"/>
  <c r="M93" i="19"/>
  <c r="M246" i="12"/>
  <c r="M291" i="12" s="1"/>
  <c r="M113" i="19" s="1"/>
  <c r="M247" i="12"/>
  <c r="M292" i="12" s="1"/>
  <c r="M114" i="19" s="1"/>
  <c r="M248" i="12"/>
  <c r="M293" i="12" s="1"/>
  <c r="M115" i="19" s="1"/>
  <c r="M249" i="12"/>
  <c r="M294" i="12" s="1"/>
  <c r="M116" i="19" s="1"/>
  <c r="M250" i="12"/>
  <c r="M295" i="12" s="1"/>
  <c r="M117" i="19" s="1"/>
  <c r="M251" i="12"/>
  <c r="M296" i="12" s="1"/>
  <c r="M118" i="19" s="1"/>
  <c r="M252" i="12"/>
  <c r="M297" i="12" s="1"/>
  <c r="M119" i="19" s="1"/>
  <c r="M253" i="12"/>
  <c r="M298" i="12" s="1"/>
  <c r="M120" i="19" s="1"/>
  <c r="M254" i="12"/>
  <c r="M299" i="12" s="1"/>
  <c r="M121" i="19" s="1"/>
  <c r="M255" i="12"/>
  <c r="M300" i="12" s="1"/>
  <c r="M122" i="19" s="1"/>
  <c r="M256" i="12"/>
  <c r="M301" i="12" s="1"/>
  <c r="M123" i="19" s="1"/>
  <c r="M257" i="12"/>
  <c r="M302" i="12" s="1"/>
  <c r="M124" i="19" s="1"/>
  <c r="M258" i="12"/>
  <c r="M303" i="12" s="1"/>
  <c r="M125" i="19" s="1"/>
  <c r="M259" i="12"/>
  <c r="M304" i="12" s="1"/>
  <c r="M126" i="19" s="1"/>
  <c r="M260" i="12"/>
  <c r="M305" i="12" s="1"/>
  <c r="M127" i="19" s="1"/>
  <c r="M261" i="12"/>
  <c r="M306" i="12" s="1"/>
  <c r="M128" i="19" s="1"/>
  <c r="M307" i="12"/>
  <c r="M129" i="19" s="1"/>
  <c r="M308" i="12"/>
  <c r="M130" i="19" s="1"/>
  <c r="M425" i="12"/>
  <c r="M426" i="12"/>
  <c r="M427" i="12"/>
  <c r="M428" i="12"/>
  <c r="M429" i="12"/>
  <c r="M430" i="12"/>
  <c r="M431" i="12"/>
  <c r="M432" i="12"/>
  <c r="M433" i="12"/>
  <c r="M434" i="12"/>
  <c r="M435" i="12"/>
  <c r="M436" i="12"/>
  <c r="M437" i="12"/>
  <c r="M438" i="12"/>
  <c r="M439" i="12"/>
  <c r="M440" i="12"/>
  <c r="M441" i="12"/>
  <c r="M150" i="19"/>
  <c r="M151" i="19"/>
  <c r="M152" i="19"/>
  <c r="M153" i="19"/>
  <c r="M154" i="19"/>
  <c r="M155" i="19"/>
  <c r="M156" i="19"/>
  <c r="M157" i="19"/>
  <c r="M158" i="19"/>
  <c r="M159" i="19"/>
  <c r="M160" i="19"/>
  <c r="M161" i="19"/>
  <c r="M162" i="19"/>
  <c r="M163" i="19"/>
  <c r="M164" i="19"/>
  <c r="M165" i="19"/>
  <c r="M166" i="19"/>
  <c r="M167" i="19"/>
  <c r="M168" i="19"/>
  <c r="M169" i="19"/>
  <c r="M170" i="19"/>
  <c r="M171" i="19"/>
  <c r="M172" i="19"/>
  <c r="M173" i="19"/>
  <c r="M174" i="19"/>
  <c r="M175" i="19"/>
  <c r="M176" i="19"/>
  <c r="M177" i="19"/>
  <c r="M194" i="19"/>
  <c r="M195" i="19"/>
  <c r="M196" i="19"/>
  <c r="M197" i="19"/>
  <c r="M198" i="19"/>
  <c r="M199" i="19"/>
  <c r="M200" i="19"/>
  <c r="M201" i="19"/>
  <c r="M202" i="19"/>
  <c r="M203" i="19"/>
  <c r="M204" i="19"/>
  <c r="M205" i="19"/>
  <c r="M206" i="19"/>
  <c r="M207" i="19"/>
  <c r="M208" i="19"/>
  <c r="M209" i="19"/>
  <c r="M210" i="19"/>
  <c r="M211" i="19"/>
  <c r="M212" i="19"/>
  <c r="M213" i="19"/>
  <c r="M214" i="19"/>
  <c r="M215" i="19"/>
  <c r="M216" i="19"/>
  <c r="M217" i="19"/>
  <c r="M218" i="19"/>
  <c r="M219" i="19"/>
  <c r="M220" i="19"/>
  <c r="M221" i="19"/>
  <c r="M222" i="19"/>
  <c r="M223" i="19"/>
  <c r="M224" i="19"/>
  <c r="M225" i="19"/>
  <c r="M226" i="19"/>
  <c r="M227" i="19"/>
  <c r="M228" i="19"/>
  <c r="M229" i="19"/>
  <c r="M230" i="19"/>
  <c r="M231" i="19"/>
  <c r="M232" i="19"/>
  <c r="M244" i="19"/>
  <c r="M245" i="19"/>
  <c r="M246" i="19"/>
  <c r="M247" i="19"/>
  <c r="M248" i="19"/>
  <c r="M249" i="19"/>
  <c r="M250" i="19"/>
  <c r="M251" i="19"/>
  <c r="M252" i="19"/>
  <c r="M253" i="19"/>
  <c r="M254" i="19"/>
  <c r="M255" i="19"/>
  <c r="M256" i="19"/>
  <c r="M257" i="19"/>
  <c r="M258" i="19"/>
  <c r="M259" i="19"/>
  <c r="M260" i="19"/>
  <c r="M261" i="19"/>
  <c r="M262" i="19"/>
  <c r="M263" i="19"/>
  <c r="M264" i="19"/>
  <c r="M265" i="19"/>
  <c r="M266" i="19"/>
  <c r="M267" i="19"/>
  <c r="M268" i="19"/>
  <c r="M269" i="19"/>
  <c r="M270" i="19"/>
  <c r="M271" i="19"/>
  <c r="M289" i="19"/>
  <c r="M290" i="19"/>
  <c r="M291" i="19"/>
  <c r="M292" i="19"/>
  <c r="M293" i="19"/>
  <c r="M294" i="19"/>
  <c r="M295" i="19"/>
  <c r="M296" i="19"/>
  <c r="M297" i="19"/>
  <c r="M298" i="19"/>
  <c r="M299" i="19"/>
  <c r="M300" i="19"/>
  <c r="M301" i="19"/>
  <c r="M302" i="19"/>
  <c r="M303" i="19"/>
  <c r="M304" i="19"/>
  <c r="M305" i="19"/>
  <c r="M306" i="19"/>
  <c r="M307" i="19"/>
  <c r="M308" i="19"/>
  <c r="M309" i="19"/>
  <c r="M310" i="19"/>
  <c r="M311" i="19"/>
  <c r="M312" i="19"/>
  <c r="M313" i="19"/>
  <c r="M314" i="19"/>
  <c r="M315" i="19"/>
  <c r="M316" i="19"/>
  <c r="M334" i="19"/>
  <c r="M335" i="19"/>
  <c r="M336" i="19"/>
  <c r="M337" i="19"/>
  <c r="M338" i="19"/>
  <c r="M339" i="19"/>
  <c r="M340" i="19"/>
  <c r="M341" i="19"/>
  <c r="M342" i="19"/>
  <c r="M343" i="19"/>
  <c r="M344" i="19"/>
  <c r="M345" i="19"/>
  <c r="M346" i="19"/>
  <c r="M347" i="19"/>
  <c r="M348" i="19"/>
  <c r="M349" i="19"/>
  <c r="M350" i="19"/>
  <c r="M351" i="19"/>
  <c r="M352" i="19"/>
  <c r="M353" i="19"/>
  <c r="M354" i="19"/>
  <c r="M355" i="19"/>
  <c r="M356" i="19"/>
  <c r="M357" i="19"/>
  <c r="M358" i="19"/>
  <c r="M359" i="19"/>
  <c r="M360" i="19"/>
  <c r="M361" i="19"/>
  <c r="M379" i="19"/>
  <c r="M380" i="19"/>
  <c r="M1122" i="14"/>
  <c r="M1177" i="14"/>
  <c r="M1232" i="14"/>
  <c r="M1287" i="14"/>
  <c r="M1123" i="14"/>
  <c r="M1178" i="14"/>
  <c r="M1233" i="14"/>
  <c r="M1288" i="14"/>
  <c r="M1124" i="14"/>
  <c r="M1179" i="14"/>
  <c r="M1234" i="14"/>
  <c r="M1289" i="14"/>
  <c r="M1125" i="14"/>
  <c r="M1180" i="14"/>
  <c r="M1235" i="14"/>
  <c r="M1290" i="14"/>
  <c r="M1126" i="14"/>
  <c r="M1181" i="14"/>
  <c r="M1236" i="14"/>
  <c r="M1291" i="14"/>
  <c r="M1127" i="14"/>
  <c r="M1182" i="14"/>
  <c r="M1237" i="14"/>
  <c r="M1292" i="14"/>
  <c r="M1128" i="14"/>
  <c r="M1183" i="14"/>
  <c r="M1238" i="14"/>
  <c r="M1293" i="14"/>
  <c r="M1129" i="14"/>
  <c r="M1184" i="14"/>
  <c r="M1239" i="14"/>
  <c r="M1294" i="14"/>
  <c r="M1130" i="14"/>
  <c r="M1185" i="14"/>
  <c r="M1240" i="14"/>
  <c r="M1295" i="14"/>
  <c r="M1131" i="14"/>
  <c r="M1186" i="14"/>
  <c r="M1241" i="14"/>
  <c r="M1296" i="14"/>
  <c r="M1132" i="14"/>
  <c r="M1187" i="14"/>
  <c r="M1242" i="14"/>
  <c r="M1297" i="14"/>
  <c r="M1133" i="14"/>
  <c r="M1188" i="14"/>
  <c r="M1243" i="14"/>
  <c r="M1298" i="14"/>
  <c r="M1134" i="14"/>
  <c r="M1189" i="14"/>
  <c r="M1244" i="14"/>
  <c r="M1299" i="14"/>
  <c r="M1135" i="14"/>
  <c r="M1190" i="14"/>
  <c r="M1245" i="14"/>
  <c r="M1300" i="14"/>
  <c r="M1136" i="14"/>
  <c r="M1191" i="14"/>
  <c r="M1246" i="14"/>
  <c r="M1301" i="14"/>
  <c r="M1137" i="14"/>
  <c r="M1192" i="14"/>
  <c r="M1247" i="14"/>
  <c r="M1302" i="14"/>
  <c r="M1138" i="14"/>
  <c r="M1193" i="14"/>
  <c r="M1248" i="14"/>
  <c r="M1303" i="14"/>
  <c r="M1139" i="14"/>
  <c r="M1194" i="14"/>
  <c r="M1249" i="14"/>
  <c r="M1304" i="14"/>
  <c r="M1140" i="14"/>
  <c r="M1195" i="14"/>
  <c r="M1250" i="14"/>
  <c r="M1305" i="14"/>
  <c r="M1141" i="14"/>
  <c r="M1196" i="14"/>
  <c r="M1251" i="14"/>
  <c r="M1306" i="14"/>
  <c r="M1142" i="14"/>
  <c r="M1197" i="14"/>
  <c r="M1252" i="14"/>
  <c r="M1307" i="14"/>
  <c r="M1143" i="14"/>
  <c r="M1198" i="14"/>
  <c r="M1253" i="14"/>
  <c r="M1308" i="14"/>
  <c r="M1144" i="14"/>
  <c r="M1199" i="14"/>
  <c r="M1254" i="14"/>
  <c r="M1309" i="14"/>
  <c r="M1145" i="14"/>
  <c r="M1200" i="14"/>
  <c r="M1255" i="14"/>
  <c r="M1310" i="14"/>
  <c r="M1146" i="14"/>
  <c r="M1201" i="14"/>
  <c r="M1256" i="14"/>
  <c r="M1311" i="14"/>
  <c r="M1147" i="14"/>
  <c r="M1202" i="14"/>
  <c r="M1257" i="14"/>
  <c r="M1312" i="14"/>
  <c r="M1148" i="14"/>
  <c r="M1203" i="14"/>
  <c r="M1258" i="14"/>
  <c r="M1313" i="14"/>
  <c r="M1149" i="14"/>
  <c r="M1204" i="14"/>
  <c r="M1259" i="14"/>
  <c r="M1314" i="14"/>
  <c r="M1150" i="14"/>
  <c r="M1205" i="14"/>
  <c r="M1260" i="14"/>
  <c r="M1315" i="14"/>
  <c r="M1151" i="14"/>
  <c r="M1206" i="14"/>
  <c r="M1261" i="14"/>
  <c r="M1316" i="14"/>
  <c r="M1152" i="14"/>
  <c r="M1207" i="14"/>
  <c r="M1262" i="14"/>
  <c r="M1317" i="14"/>
  <c r="M1153" i="14"/>
  <c r="M1208" i="14"/>
  <c r="M1263" i="14"/>
  <c r="M1318" i="14"/>
  <c r="M1154" i="14"/>
  <c r="M1209" i="14"/>
  <c r="M1264" i="14"/>
  <c r="M1319" i="14"/>
  <c r="M1155" i="14"/>
  <c r="M1210" i="14"/>
  <c r="M1265" i="14"/>
  <c r="M1320" i="14"/>
  <c r="M1156" i="14"/>
  <c r="M1211" i="14"/>
  <c r="M1266" i="14"/>
  <c r="M1321" i="14"/>
  <c r="M1157" i="14"/>
  <c r="M1212" i="14"/>
  <c r="M1267" i="14"/>
  <c r="M1322" i="14"/>
  <c r="M1158" i="14"/>
  <c r="M1213" i="14"/>
  <c r="M1268" i="14"/>
  <c r="M1323" i="14"/>
  <c r="M1159" i="14"/>
  <c r="M1214" i="14"/>
  <c r="M1269" i="14"/>
  <c r="M1324" i="14"/>
  <c r="M1160" i="14"/>
  <c r="M1215" i="14"/>
  <c r="M1270" i="14"/>
  <c r="M1325" i="14"/>
  <c r="M1161" i="14"/>
  <c r="M1216" i="14"/>
  <c r="M1271" i="14"/>
  <c r="M1326" i="14"/>
  <c r="M1162" i="14"/>
  <c r="M1217" i="14"/>
  <c r="M1272" i="14"/>
  <c r="M1327" i="14"/>
  <c r="M1163" i="14"/>
  <c r="M1218" i="14"/>
  <c r="M1273" i="14"/>
  <c r="M1328" i="14"/>
  <c r="M1164" i="14"/>
  <c r="M1219" i="14"/>
  <c r="M1274" i="14"/>
  <c r="M1329" i="14"/>
  <c r="M1165" i="14"/>
  <c r="M1220" i="14"/>
  <c r="M1275" i="14"/>
  <c r="M1330" i="14"/>
  <c r="M1166" i="14"/>
  <c r="M1221" i="14"/>
  <c r="M1276" i="14"/>
  <c r="M1331" i="14"/>
  <c r="M1167" i="14"/>
  <c r="M1222" i="14"/>
  <c r="M1277" i="14"/>
  <c r="M1332" i="14"/>
  <c r="M1168" i="14"/>
  <c r="M1223" i="14"/>
  <c r="M1278" i="14"/>
  <c r="M1333" i="14"/>
  <c r="M1169" i="14"/>
  <c r="M1224" i="14"/>
  <c r="M1279" i="14"/>
  <c r="M1334" i="14"/>
  <c r="M1170" i="14"/>
  <c r="M1225" i="14"/>
  <c r="M1280" i="14"/>
  <c r="M1335" i="14"/>
  <c r="M1171" i="14"/>
  <c r="M1226" i="14"/>
  <c r="M1281" i="14"/>
  <c r="M1336" i="14"/>
  <c r="M431" i="19"/>
  <c r="M436" i="19"/>
  <c r="M437" i="19"/>
  <c r="M438" i="19"/>
  <c r="M439" i="19"/>
  <c r="M440" i="19"/>
  <c r="M56" i="15"/>
  <c r="M441" i="19" s="1"/>
  <c r="M65" i="15"/>
  <c r="M442" i="19" s="1"/>
  <c r="M74" i="15"/>
  <c r="M443" i="19" s="1"/>
  <c r="M85" i="15"/>
  <c r="M444" i="19" s="1"/>
  <c r="M445" i="19"/>
  <c r="M446" i="19"/>
  <c r="M447" i="19"/>
  <c r="M448" i="19"/>
  <c r="M449" i="19"/>
  <c r="M103" i="15"/>
  <c r="M450" i="19" s="1"/>
  <c r="M112" i="15"/>
  <c r="M451" i="19" s="1"/>
  <c r="M121" i="15"/>
  <c r="M452" i="19" s="1"/>
  <c r="M132" i="15"/>
  <c r="M453" i="19" s="1"/>
  <c r="M143" i="15"/>
  <c r="M454" i="19" s="1"/>
  <c r="M154" i="15"/>
  <c r="M455" i="19" s="1"/>
  <c r="M129" i="16"/>
  <c r="M204" i="16" s="1"/>
  <c r="M456" i="19" s="1"/>
  <c r="M153" i="16"/>
  <c r="M205" i="16" s="1"/>
  <c r="M457" i="19" s="1"/>
  <c r="M177" i="16"/>
  <c r="M206" i="16" s="1"/>
  <c r="M458" i="19" s="1"/>
  <c r="M201" i="16"/>
  <c r="M207" i="16" s="1"/>
  <c r="M459" i="19" s="1"/>
  <c r="M226" i="16"/>
  <c r="M460" i="19" s="1"/>
  <c r="M466" i="19"/>
  <c r="M467" i="19"/>
  <c r="M468" i="19"/>
  <c r="M469" i="19"/>
  <c r="M470" i="19"/>
  <c r="M471" i="19"/>
  <c r="M472" i="19"/>
  <c r="M473" i="19"/>
  <c r="M474" i="19"/>
  <c r="M475" i="19"/>
  <c r="M52" i="21"/>
  <c r="M55" i="21"/>
  <c r="M59" i="21"/>
  <c r="M65" i="21"/>
  <c r="N242" i="12"/>
  <c r="N287" i="12" s="1"/>
  <c r="N243" i="12"/>
  <c r="N288" i="12" s="1"/>
  <c r="N110" i="19" s="1"/>
  <c r="N244" i="12"/>
  <c r="N289" i="12" s="1"/>
  <c r="N111" i="19" s="1"/>
  <c r="N245" i="12"/>
  <c r="N290" i="12" s="1"/>
  <c r="N112" i="19" s="1"/>
  <c r="N33" i="19"/>
  <c r="N34" i="19"/>
  <c r="N35" i="19"/>
  <c r="N36" i="19"/>
  <c r="N37" i="19"/>
  <c r="N38" i="19"/>
  <c r="N22" i="19"/>
  <c r="N23" i="19"/>
  <c r="N319" i="10"/>
  <c r="N40" i="19" s="1"/>
  <c r="N41" i="19"/>
  <c r="N42" i="19"/>
  <c r="N43" i="19"/>
  <c r="N44" i="19"/>
  <c r="N45" i="19"/>
  <c r="N46" i="19"/>
  <c r="N47" i="19"/>
  <c r="N48" i="19"/>
  <c r="N49" i="19"/>
  <c r="N50" i="19"/>
  <c r="N51" i="19"/>
  <c r="N52" i="19"/>
  <c r="N53" i="19"/>
  <c r="N54" i="19"/>
  <c r="N55" i="19"/>
  <c r="N56" i="19"/>
  <c r="N57" i="19"/>
  <c r="N58" i="19"/>
  <c r="N76" i="19"/>
  <c r="N77" i="19"/>
  <c r="N78" i="19"/>
  <c r="N79" i="19"/>
  <c r="N80" i="19"/>
  <c r="N81" i="19"/>
  <c r="N82" i="19"/>
  <c r="N83" i="19"/>
  <c r="N84" i="19"/>
  <c r="N85" i="19"/>
  <c r="N86" i="19"/>
  <c r="N87" i="19"/>
  <c r="N88" i="19"/>
  <c r="N89" i="19"/>
  <c r="N90" i="19"/>
  <c r="N91" i="19"/>
  <c r="N92" i="19"/>
  <c r="N93" i="19"/>
  <c r="N246" i="12"/>
  <c r="N291" i="12" s="1"/>
  <c r="N113" i="19" s="1"/>
  <c r="N247" i="12"/>
  <c r="N292" i="12" s="1"/>
  <c r="N114" i="19" s="1"/>
  <c r="N248" i="12"/>
  <c r="N293" i="12" s="1"/>
  <c r="N115" i="19" s="1"/>
  <c r="N249" i="12"/>
  <c r="N294" i="12" s="1"/>
  <c r="N116" i="19" s="1"/>
  <c r="N250" i="12"/>
  <c r="N295" i="12" s="1"/>
  <c r="N117" i="19" s="1"/>
  <c r="N251" i="12"/>
  <c r="N296" i="12" s="1"/>
  <c r="N118" i="19" s="1"/>
  <c r="N252" i="12"/>
  <c r="N297" i="12" s="1"/>
  <c r="N119" i="19" s="1"/>
  <c r="N253" i="12"/>
  <c r="N298" i="12" s="1"/>
  <c r="N120" i="19" s="1"/>
  <c r="N254" i="12"/>
  <c r="N299" i="12" s="1"/>
  <c r="N121" i="19" s="1"/>
  <c r="N255" i="12"/>
  <c r="N300" i="12" s="1"/>
  <c r="N122" i="19" s="1"/>
  <c r="N256" i="12"/>
  <c r="N301" i="12" s="1"/>
  <c r="N123" i="19" s="1"/>
  <c r="N257" i="12"/>
  <c r="N302" i="12" s="1"/>
  <c r="N124" i="19" s="1"/>
  <c r="N258" i="12"/>
  <c r="N303" i="12" s="1"/>
  <c r="N125" i="19" s="1"/>
  <c r="N259" i="12"/>
  <c r="N304" i="12" s="1"/>
  <c r="N126" i="19" s="1"/>
  <c r="N260" i="12"/>
  <c r="N305" i="12" s="1"/>
  <c r="N127" i="19" s="1"/>
  <c r="N261" i="12"/>
  <c r="N306" i="12" s="1"/>
  <c r="N128" i="19" s="1"/>
  <c r="N307" i="12"/>
  <c r="N129" i="19" s="1"/>
  <c r="N308" i="12"/>
  <c r="N130" i="19" s="1"/>
  <c r="N425" i="12"/>
  <c r="N426" i="12"/>
  <c r="N427" i="12"/>
  <c r="N428" i="12"/>
  <c r="N429" i="12"/>
  <c r="N430" i="12"/>
  <c r="N431" i="12"/>
  <c r="N432" i="12"/>
  <c r="N433" i="12"/>
  <c r="N434" i="12"/>
  <c r="N435" i="12"/>
  <c r="N436" i="12"/>
  <c r="N437" i="12"/>
  <c r="N438" i="12"/>
  <c r="N439" i="12"/>
  <c r="N440" i="12"/>
  <c r="N441" i="12"/>
  <c r="N150" i="19"/>
  <c r="N151" i="19"/>
  <c r="N152" i="19"/>
  <c r="N153" i="19"/>
  <c r="N154" i="19"/>
  <c r="N155" i="19"/>
  <c r="N156" i="19"/>
  <c r="N157" i="19"/>
  <c r="N158" i="19"/>
  <c r="N159" i="19"/>
  <c r="N160" i="19"/>
  <c r="N161" i="19"/>
  <c r="N162" i="19"/>
  <c r="N163" i="19"/>
  <c r="N164" i="19"/>
  <c r="N165" i="19"/>
  <c r="N166" i="19"/>
  <c r="N167" i="19"/>
  <c r="N168" i="19"/>
  <c r="N169" i="19"/>
  <c r="N170" i="19"/>
  <c r="N171" i="19"/>
  <c r="N172" i="19"/>
  <c r="N173" i="19"/>
  <c r="N174" i="19"/>
  <c r="N175" i="19"/>
  <c r="N176" i="19"/>
  <c r="N177" i="19"/>
  <c r="N194" i="19"/>
  <c r="N195" i="19"/>
  <c r="N196" i="19"/>
  <c r="N197" i="19"/>
  <c r="N198" i="19"/>
  <c r="N199" i="19"/>
  <c r="N200" i="19"/>
  <c r="N201" i="19"/>
  <c r="N202" i="19"/>
  <c r="N203" i="19"/>
  <c r="N204" i="19"/>
  <c r="N205" i="19"/>
  <c r="N206" i="19"/>
  <c r="N207" i="19"/>
  <c r="N208" i="19"/>
  <c r="N209" i="19"/>
  <c r="N210" i="19"/>
  <c r="N211" i="19"/>
  <c r="N212" i="19"/>
  <c r="N213" i="19"/>
  <c r="N214" i="19"/>
  <c r="N215" i="19"/>
  <c r="N216" i="19"/>
  <c r="N217" i="19"/>
  <c r="N218" i="19"/>
  <c r="N219" i="19"/>
  <c r="N220" i="19"/>
  <c r="N221" i="19"/>
  <c r="N222" i="19"/>
  <c r="N223" i="19"/>
  <c r="N224" i="19"/>
  <c r="N225" i="19"/>
  <c r="N226" i="19"/>
  <c r="N227" i="19"/>
  <c r="N228" i="19"/>
  <c r="N229" i="19"/>
  <c r="N230" i="19"/>
  <c r="N231" i="19"/>
  <c r="N232" i="19"/>
  <c r="N244" i="19"/>
  <c r="N245" i="19"/>
  <c r="N246" i="19"/>
  <c r="N247" i="19"/>
  <c r="N248" i="19"/>
  <c r="N249" i="19"/>
  <c r="N250" i="19"/>
  <c r="N251" i="19"/>
  <c r="N252" i="19"/>
  <c r="N253" i="19"/>
  <c r="N254" i="19"/>
  <c r="N255" i="19"/>
  <c r="N256" i="19"/>
  <c r="N257" i="19"/>
  <c r="N258" i="19"/>
  <c r="N259" i="19"/>
  <c r="N260" i="19"/>
  <c r="N261" i="19"/>
  <c r="N262" i="19"/>
  <c r="N263" i="19"/>
  <c r="N264" i="19"/>
  <c r="N265" i="19"/>
  <c r="N266" i="19"/>
  <c r="N267" i="19"/>
  <c r="N268" i="19"/>
  <c r="N269" i="19"/>
  <c r="N270" i="19"/>
  <c r="N271" i="19"/>
  <c r="N289" i="19"/>
  <c r="N290" i="19"/>
  <c r="N291" i="19"/>
  <c r="N292" i="19"/>
  <c r="N293" i="19"/>
  <c r="N294" i="19"/>
  <c r="N295" i="19"/>
  <c r="N296" i="19"/>
  <c r="N297" i="19"/>
  <c r="N298" i="19"/>
  <c r="N299" i="19"/>
  <c r="N300" i="19"/>
  <c r="N301" i="19"/>
  <c r="N302" i="19"/>
  <c r="N303" i="19"/>
  <c r="N304" i="19"/>
  <c r="N305" i="19"/>
  <c r="N306" i="19"/>
  <c r="N307" i="19"/>
  <c r="N308" i="19"/>
  <c r="N309" i="19"/>
  <c r="N310" i="19"/>
  <c r="N311" i="19"/>
  <c r="N312" i="19"/>
  <c r="N313" i="19"/>
  <c r="N314" i="19"/>
  <c r="N315" i="19"/>
  <c r="N316" i="19"/>
  <c r="N334" i="19"/>
  <c r="N335" i="19"/>
  <c r="N336" i="19"/>
  <c r="N337" i="19"/>
  <c r="N338" i="19"/>
  <c r="N339" i="19"/>
  <c r="N340" i="19"/>
  <c r="N341" i="19"/>
  <c r="N342" i="19"/>
  <c r="N343" i="19"/>
  <c r="N344" i="19"/>
  <c r="N345" i="19"/>
  <c r="N346" i="19"/>
  <c r="N347" i="19"/>
  <c r="N348" i="19"/>
  <c r="N349" i="19"/>
  <c r="N350" i="19"/>
  <c r="N351" i="19"/>
  <c r="N352" i="19"/>
  <c r="N353" i="19"/>
  <c r="N354" i="19"/>
  <c r="N355" i="19"/>
  <c r="N356" i="19"/>
  <c r="N357" i="19"/>
  <c r="N358" i="19"/>
  <c r="N359" i="19"/>
  <c r="N360" i="19"/>
  <c r="N361" i="19"/>
  <c r="N379" i="19"/>
  <c r="N380" i="19"/>
  <c r="N1122" i="14"/>
  <c r="N1177" i="14"/>
  <c r="N1232" i="14"/>
  <c r="N1287" i="14"/>
  <c r="N1123" i="14"/>
  <c r="N1178" i="14"/>
  <c r="N1233" i="14"/>
  <c r="N1288" i="14"/>
  <c r="N1124" i="14"/>
  <c r="N1179" i="14"/>
  <c r="N1234" i="14"/>
  <c r="N1289" i="14"/>
  <c r="N1125" i="14"/>
  <c r="N1180" i="14"/>
  <c r="N1235" i="14"/>
  <c r="N1290" i="14"/>
  <c r="N1126" i="14"/>
  <c r="N1181" i="14"/>
  <c r="N1236" i="14"/>
  <c r="N1291" i="14"/>
  <c r="N1127" i="14"/>
  <c r="N1182" i="14"/>
  <c r="N1237" i="14"/>
  <c r="N1292" i="14"/>
  <c r="N1128" i="14"/>
  <c r="N1183" i="14"/>
  <c r="N1238" i="14"/>
  <c r="N1293" i="14"/>
  <c r="N1129" i="14"/>
  <c r="N1184" i="14"/>
  <c r="N1239" i="14"/>
  <c r="N1294" i="14"/>
  <c r="N1130" i="14"/>
  <c r="N1185" i="14"/>
  <c r="N1240" i="14"/>
  <c r="N1295" i="14"/>
  <c r="N1131" i="14"/>
  <c r="N1186" i="14"/>
  <c r="N1241" i="14"/>
  <c r="N1296" i="14"/>
  <c r="N1132" i="14"/>
  <c r="N1187" i="14"/>
  <c r="N1242" i="14"/>
  <c r="N1297" i="14"/>
  <c r="N1133" i="14"/>
  <c r="N1188" i="14"/>
  <c r="N1243" i="14"/>
  <c r="N1298" i="14"/>
  <c r="N1134" i="14"/>
  <c r="N1189" i="14"/>
  <c r="N1244" i="14"/>
  <c r="N1299" i="14"/>
  <c r="N1135" i="14"/>
  <c r="N1190" i="14"/>
  <c r="N1245" i="14"/>
  <c r="N1300" i="14"/>
  <c r="N1136" i="14"/>
  <c r="N1191" i="14"/>
  <c r="N1246" i="14"/>
  <c r="N1301" i="14"/>
  <c r="N1137" i="14"/>
  <c r="N1192" i="14"/>
  <c r="N1247" i="14"/>
  <c r="N1302" i="14"/>
  <c r="N1138" i="14"/>
  <c r="N1193" i="14"/>
  <c r="N1248" i="14"/>
  <c r="N1303" i="14"/>
  <c r="N1139" i="14"/>
  <c r="N1194" i="14"/>
  <c r="N1249" i="14"/>
  <c r="N1304" i="14"/>
  <c r="N1140" i="14"/>
  <c r="N1195" i="14"/>
  <c r="N1250" i="14"/>
  <c r="N1305" i="14"/>
  <c r="N1141" i="14"/>
  <c r="N1196" i="14"/>
  <c r="N1251" i="14"/>
  <c r="N1306" i="14"/>
  <c r="N1142" i="14"/>
  <c r="N1197" i="14"/>
  <c r="N1252" i="14"/>
  <c r="N1307" i="14"/>
  <c r="N1143" i="14"/>
  <c r="N1198" i="14"/>
  <c r="N1253" i="14"/>
  <c r="N1308" i="14"/>
  <c r="N1144" i="14"/>
  <c r="N1199" i="14"/>
  <c r="N1254" i="14"/>
  <c r="N1309" i="14"/>
  <c r="N1145" i="14"/>
  <c r="N1200" i="14"/>
  <c r="N1255" i="14"/>
  <c r="N1310" i="14"/>
  <c r="N1146" i="14"/>
  <c r="N1201" i="14"/>
  <c r="N1256" i="14"/>
  <c r="N1311" i="14"/>
  <c r="N1147" i="14"/>
  <c r="N1202" i="14"/>
  <c r="N1257" i="14"/>
  <c r="N1312" i="14"/>
  <c r="N1148" i="14"/>
  <c r="N1203" i="14"/>
  <c r="N1258" i="14"/>
  <c r="N1313" i="14"/>
  <c r="N1149" i="14"/>
  <c r="N1204" i="14"/>
  <c r="N1259" i="14"/>
  <c r="N1314" i="14"/>
  <c r="N1150" i="14"/>
  <c r="N1205" i="14"/>
  <c r="N1260" i="14"/>
  <c r="N1315" i="14"/>
  <c r="N1151" i="14"/>
  <c r="N1206" i="14"/>
  <c r="N1261" i="14"/>
  <c r="N1316" i="14"/>
  <c r="N1152" i="14"/>
  <c r="N1207" i="14"/>
  <c r="N1262" i="14"/>
  <c r="N1317" i="14"/>
  <c r="N1153" i="14"/>
  <c r="N1208" i="14"/>
  <c r="N1263" i="14"/>
  <c r="N1318" i="14"/>
  <c r="N1154" i="14"/>
  <c r="N1209" i="14"/>
  <c r="N1264" i="14"/>
  <c r="N1319" i="14"/>
  <c r="N1155" i="14"/>
  <c r="N1210" i="14"/>
  <c r="N1265" i="14"/>
  <c r="N1320" i="14"/>
  <c r="N1156" i="14"/>
  <c r="N1211" i="14"/>
  <c r="N1266" i="14"/>
  <c r="N1321" i="14"/>
  <c r="N1157" i="14"/>
  <c r="N1212" i="14"/>
  <c r="N1267" i="14"/>
  <c r="N1322" i="14"/>
  <c r="N1158" i="14"/>
  <c r="N1213" i="14"/>
  <c r="N1268" i="14"/>
  <c r="N1323" i="14"/>
  <c r="N1159" i="14"/>
  <c r="N1214" i="14"/>
  <c r="N1269" i="14"/>
  <c r="N1324" i="14"/>
  <c r="N1160" i="14"/>
  <c r="N1215" i="14"/>
  <c r="N1270" i="14"/>
  <c r="N1325" i="14"/>
  <c r="N1161" i="14"/>
  <c r="N1216" i="14"/>
  <c r="N1271" i="14"/>
  <c r="N1326" i="14"/>
  <c r="N1162" i="14"/>
  <c r="N1217" i="14"/>
  <c r="N1272" i="14"/>
  <c r="N1327" i="14"/>
  <c r="N1163" i="14"/>
  <c r="N1218" i="14"/>
  <c r="N1273" i="14"/>
  <c r="N1328" i="14"/>
  <c r="N1164" i="14"/>
  <c r="N1219" i="14"/>
  <c r="N1274" i="14"/>
  <c r="N1329" i="14"/>
  <c r="N1165" i="14"/>
  <c r="N1220" i="14"/>
  <c r="N1275" i="14"/>
  <c r="N1330" i="14"/>
  <c r="N1166" i="14"/>
  <c r="N1221" i="14"/>
  <c r="N1276" i="14"/>
  <c r="N1331" i="14"/>
  <c r="N1167" i="14"/>
  <c r="N1222" i="14"/>
  <c r="N1277" i="14"/>
  <c r="N1332" i="14"/>
  <c r="N1168" i="14"/>
  <c r="N1223" i="14"/>
  <c r="N1278" i="14"/>
  <c r="N1333" i="14"/>
  <c r="N1169" i="14"/>
  <c r="N1224" i="14"/>
  <c r="N1279" i="14"/>
  <c r="N1334" i="14"/>
  <c r="N1170" i="14"/>
  <c r="N1225" i="14"/>
  <c r="N1280" i="14"/>
  <c r="N1335" i="14"/>
  <c r="N1171" i="14"/>
  <c r="N1226" i="14"/>
  <c r="N1281" i="14"/>
  <c r="N1336" i="14"/>
  <c r="N431" i="19"/>
  <c r="N436" i="19"/>
  <c r="N437" i="19"/>
  <c r="N438" i="19"/>
  <c r="N439" i="19"/>
  <c r="N440" i="19"/>
  <c r="N56" i="15"/>
  <c r="N441" i="19" s="1"/>
  <c r="N65" i="15"/>
  <c r="N442" i="19" s="1"/>
  <c r="N74" i="15"/>
  <c r="N443" i="19" s="1"/>
  <c r="N85" i="15"/>
  <c r="N444" i="19" s="1"/>
  <c r="N445" i="19"/>
  <c r="N446" i="19"/>
  <c r="N447" i="19"/>
  <c r="N448" i="19"/>
  <c r="N449" i="19"/>
  <c r="N103" i="15"/>
  <c r="N450" i="19" s="1"/>
  <c r="N112" i="15"/>
  <c r="N451" i="19" s="1"/>
  <c r="N121" i="15"/>
  <c r="N452" i="19" s="1"/>
  <c r="N132" i="15"/>
  <c r="N453" i="19" s="1"/>
  <c r="N143" i="15"/>
  <c r="N454" i="19" s="1"/>
  <c r="N154" i="15"/>
  <c r="N455" i="19" s="1"/>
  <c r="N129" i="16"/>
  <c r="N204" i="16" s="1"/>
  <c r="N456" i="19" s="1"/>
  <c r="N153" i="16"/>
  <c r="N205" i="16" s="1"/>
  <c r="N457" i="19" s="1"/>
  <c r="N177" i="16"/>
  <c r="N206" i="16" s="1"/>
  <c r="N201" i="16"/>
  <c r="N207" i="16" s="1"/>
  <c r="N459" i="19" s="1"/>
  <c r="N226" i="16"/>
  <c r="N460" i="19" s="1"/>
  <c r="N466" i="19"/>
  <c r="N467" i="19"/>
  <c r="N468" i="19"/>
  <c r="N469" i="19"/>
  <c r="N470" i="19"/>
  <c r="N471" i="19"/>
  <c r="N472" i="19"/>
  <c r="N473" i="19"/>
  <c r="N474" i="19"/>
  <c r="N475" i="19"/>
  <c r="N52" i="21"/>
  <c r="N55" i="21"/>
  <c r="N59" i="21"/>
  <c r="N65" i="21"/>
  <c r="O242" i="12"/>
  <c r="O287" i="12" s="1"/>
  <c r="O109" i="19" s="1"/>
  <c r="O243" i="12"/>
  <c r="O288" i="12" s="1"/>
  <c r="O110" i="19" s="1"/>
  <c r="O244" i="12"/>
  <c r="O289" i="12" s="1"/>
  <c r="O111" i="19" s="1"/>
  <c r="O245" i="12"/>
  <c r="O290" i="12" s="1"/>
  <c r="O112" i="19" s="1"/>
  <c r="O33" i="19"/>
  <c r="O34" i="19"/>
  <c r="O35" i="19"/>
  <c r="O36" i="19"/>
  <c r="O37" i="19"/>
  <c r="O38" i="19"/>
  <c r="O22" i="19"/>
  <c r="O23" i="19"/>
  <c r="O319" i="10"/>
  <c r="O40" i="19" s="1"/>
  <c r="O41" i="19"/>
  <c r="O42" i="19"/>
  <c r="O43" i="19"/>
  <c r="O44" i="19"/>
  <c r="O45" i="19"/>
  <c r="O46" i="19"/>
  <c r="O47" i="19"/>
  <c r="O48" i="19"/>
  <c r="O49" i="19"/>
  <c r="O50" i="19"/>
  <c r="O51" i="19"/>
  <c r="O52" i="19"/>
  <c r="O53" i="19"/>
  <c r="O54" i="19"/>
  <c r="O55" i="19"/>
  <c r="O56" i="19"/>
  <c r="O57" i="19"/>
  <c r="O58" i="19"/>
  <c r="O76" i="19"/>
  <c r="O77" i="19"/>
  <c r="O78" i="19"/>
  <c r="O79" i="19"/>
  <c r="O80" i="19"/>
  <c r="O81" i="19"/>
  <c r="O82" i="19"/>
  <c r="O83" i="19"/>
  <c r="O84" i="19"/>
  <c r="O85" i="19"/>
  <c r="O86" i="19"/>
  <c r="O87" i="19"/>
  <c r="O88" i="19"/>
  <c r="O89" i="19"/>
  <c r="O90" i="19"/>
  <c r="O91" i="19"/>
  <c r="O92" i="19"/>
  <c r="O93" i="19"/>
  <c r="O246" i="12"/>
  <c r="O291" i="12" s="1"/>
  <c r="O113" i="19" s="1"/>
  <c r="O247" i="12"/>
  <c r="O292" i="12" s="1"/>
  <c r="O114" i="19" s="1"/>
  <c r="O248" i="12"/>
  <c r="O293" i="12" s="1"/>
  <c r="O115" i="19" s="1"/>
  <c r="O249" i="12"/>
  <c r="O294" i="12" s="1"/>
  <c r="O116" i="19" s="1"/>
  <c r="O250" i="12"/>
  <c r="O295" i="12" s="1"/>
  <c r="O117" i="19" s="1"/>
  <c r="O251" i="12"/>
  <c r="O296" i="12" s="1"/>
  <c r="O118" i="19" s="1"/>
  <c r="O252" i="12"/>
  <c r="O297" i="12" s="1"/>
  <c r="O119" i="19" s="1"/>
  <c r="O253" i="12"/>
  <c r="O298" i="12" s="1"/>
  <c r="O120" i="19" s="1"/>
  <c r="O254" i="12"/>
  <c r="O299" i="12" s="1"/>
  <c r="O121" i="19" s="1"/>
  <c r="O255" i="12"/>
  <c r="O300" i="12" s="1"/>
  <c r="O122" i="19" s="1"/>
  <c r="O256" i="12"/>
  <c r="O301" i="12" s="1"/>
  <c r="O123" i="19" s="1"/>
  <c r="O257" i="12"/>
  <c r="O302" i="12" s="1"/>
  <c r="O124" i="19" s="1"/>
  <c r="O258" i="12"/>
  <c r="O303" i="12" s="1"/>
  <c r="O125" i="19" s="1"/>
  <c r="O259" i="12"/>
  <c r="O304" i="12" s="1"/>
  <c r="O126" i="19" s="1"/>
  <c r="O260" i="12"/>
  <c r="O305" i="12" s="1"/>
  <c r="O127" i="19" s="1"/>
  <c r="O261" i="12"/>
  <c r="O306" i="12" s="1"/>
  <c r="O128" i="19" s="1"/>
  <c r="O307" i="12"/>
  <c r="O129" i="19" s="1"/>
  <c r="O308" i="12"/>
  <c r="O130" i="19" s="1"/>
  <c r="O425" i="12"/>
  <c r="O426" i="12"/>
  <c r="O427" i="12"/>
  <c r="O428" i="12"/>
  <c r="O429" i="12"/>
  <c r="O430" i="12"/>
  <c r="O431" i="12"/>
  <c r="O432" i="12"/>
  <c r="O433" i="12"/>
  <c r="O434" i="12"/>
  <c r="O435" i="12"/>
  <c r="O436" i="12"/>
  <c r="O437" i="12"/>
  <c r="O438" i="12"/>
  <c r="O439" i="12"/>
  <c r="O440" i="12"/>
  <c r="O441" i="12"/>
  <c r="O150" i="19"/>
  <c r="O151" i="19"/>
  <c r="O152" i="19"/>
  <c r="O153" i="19"/>
  <c r="O154" i="19"/>
  <c r="O155" i="19"/>
  <c r="O156" i="19"/>
  <c r="O157" i="19"/>
  <c r="O158" i="19"/>
  <c r="O159" i="19"/>
  <c r="O160" i="19"/>
  <c r="O161" i="19"/>
  <c r="O162" i="19"/>
  <c r="O163" i="19"/>
  <c r="O164" i="19"/>
  <c r="O165" i="19"/>
  <c r="O166" i="19"/>
  <c r="O167" i="19"/>
  <c r="O168" i="19"/>
  <c r="O169" i="19"/>
  <c r="O170" i="19"/>
  <c r="O171" i="19"/>
  <c r="O172" i="19"/>
  <c r="O173" i="19"/>
  <c r="O174" i="19"/>
  <c r="O175" i="19"/>
  <c r="O176" i="19"/>
  <c r="O177" i="19"/>
  <c r="O194" i="19"/>
  <c r="O195" i="19"/>
  <c r="O196" i="19"/>
  <c r="O197" i="19"/>
  <c r="O198" i="19"/>
  <c r="O199" i="19"/>
  <c r="O200" i="19"/>
  <c r="O201" i="19"/>
  <c r="O202" i="19"/>
  <c r="O203" i="19"/>
  <c r="O204" i="19"/>
  <c r="O205" i="19"/>
  <c r="O206" i="19"/>
  <c r="O207" i="19"/>
  <c r="O208" i="19"/>
  <c r="O209" i="19"/>
  <c r="O210" i="19"/>
  <c r="O211" i="19"/>
  <c r="O212" i="19"/>
  <c r="O213" i="19"/>
  <c r="O214" i="19"/>
  <c r="O215" i="19"/>
  <c r="O216" i="19"/>
  <c r="O217" i="19"/>
  <c r="O218" i="19"/>
  <c r="O219" i="19"/>
  <c r="O220" i="19"/>
  <c r="O221" i="19"/>
  <c r="O222" i="19"/>
  <c r="O223" i="19"/>
  <c r="O224" i="19"/>
  <c r="O225" i="19"/>
  <c r="O226" i="19"/>
  <c r="O227" i="19"/>
  <c r="O228" i="19"/>
  <c r="O229" i="19"/>
  <c r="O230" i="19"/>
  <c r="O231" i="19"/>
  <c r="O232" i="19"/>
  <c r="O244" i="19"/>
  <c r="O245" i="19"/>
  <c r="O246" i="19"/>
  <c r="O247" i="19"/>
  <c r="O248" i="19"/>
  <c r="O249" i="19"/>
  <c r="O250" i="19"/>
  <c r="O251" i="19"/>
  <c r="O252" i="19"/>
  <c r="O253" i="19"/>
  <c r="O254" i="19"/>
  <c r="O255" i="19"/>
  <c r="O256" i="19"/>
  <c r="O257" i="19"/>
  <c r="O258" i="19"/>
  <c r="O259" i="19"/>
  <c r="O260" i="19"/>
  <c r="O261" i="19"/>
  <c r="O262" i="19"/>
  <c r="O263" i="19"/>
  <c r="O264" i="19"/>
  <c r="O265" i="19"/>
  <c r="O266" i="19"/>
  <c r="O267" i="19"/>
  <c r="O268" i="19"/>
  <c r="O269" i="19"/>
  <c r="O270" i="19"/>
  <c r="O271" i="19"/>
  <c r="O289" i="19"/>
  <c r="O290" i="19"/>
  <c r="O291" i="19"/>
  <c r="O292" i="19"/>
  <c r="O293" i="19"/>
  <c r="O294" i="19"/>
  <c r="O295" i="19"/>
  <c r="O296" i="19"/>
  <c r="O297" i="19"/>
  <c r="O298" i="19"/>
  <c r="O299" i="19"/>
  <c r="O300" i="19"/>
  <c r="O301" i="19"/>
  <c r="O302" i="19"/>
  <c r="O303" i="19"/>
  <c r="O304" i="19"/>
  <c r="O305" i="19"/>
  <c r="O306" i="19"/>
  <c r="O307" i="19"/>
  <c r="O308" i="19"/>
  <c r="O309" i="19"/>
  <c r="O310" i="19"/>
  <c r="O311" i="19"/>
  <c r="O312" i="19"/>
  <c r="O313" i="19"/>
  <c r="O314" i="19"/>
  <c r="O315" i="19"/>
  <c r="O316" i="19"/>
  <c r="O334" i="19"/>
  <c r="O335" i="19"/>
  <c r="O336" i="19"/>
  <c r="O337" i="19"/>
  <c r="O338" i="19"/>
  <c r="O339" i="19"/>
  <c r="O340" i="19"/>
  <c r="O341" i="19"/>
  <c r="O342" i="19"/>
  <c r="O343" i="19"/>
  <c r="O344" i="19"/>
  <c r="O345" i="19"/>
  <c r="O346" i="19"/>
  <c r="O347" i="19"/>
  <c r="O348" i="19"/>
  <c r="O349" i="19"/>
  <c r="O350" i="19"/>
  <c r="O351" i="19"/>
  <c r="O352" i="19"/>
  <c r="O353" i="19"/>
  <c r="O354" i="19"/>
  <c r="O355" i="19"/>
  <c r="O356" i="19"/>
  <c r="O357" i="19"/>
  <c r="O358" i="19"/>
  <c r="O359" i="19"/>
  <c r="O360" i="19"/>
  <c r="O361" i="19"/>
  <c r="O379" i="19"/>
  <c r="O380" i="19"/>
  <c r="O1122" i="14"/>
  <c r="O1177" i="14"/>
  <c r="O1232" i="14"/>
  <c r="O1287" i="14"/>
  <c r="O1123" i="14"/>
  <c r="O1178" i="14"/>
  <c r="O1233" i="14"/>
  <c r="O1288" i="14"/>
  <c r="O1124" i="14"/>
  <c r="O1179" i="14"/>
  <c r="O1234" i="14"/>
  <c r="O1289" i="14"/>
  <c r="O1125" i="14"/>
  <c r="O1180" i="14"/>
  <c r="O1235" i="14"/>
  <c r="O1290" i="14"/>
  <c r="O1126" i="14"/>
  <c r="O1181" i="14"/>
  <c r="O1236" i="14"/>
  <c r="O1291" i="14"/>
  <c r="O1127" i="14"/>
  <c r="O1182" i="14"/>
  <c r="O1237" i="14"/>
  <c r="O1292" i="14"/>
  <c r="O1128" i="14"/>
  <c r="O1183" i="14"/>
  <c r="O1238" i="14"/>
  <c r="O1293" i="14"/>
  <c r="O1129" i="14"/>
  <c r="O1184" i="14"/>
  <c r="O1239" i="14"/>
  <c r="O1294" i="14"/>
  <c r="O1130" i="14"/>
  <c r="O1185" i="14"/>
  <c r="O1240" i="14"/>
  <c r="O1295" i="14"/>
  <c r="O1131" i="14"/>
  <c r="O1186" i="14"/>
  <c r="O1241" i="14"/>
  <c r="O1296" i="14"/>
  <c r="O1132" i="14"/>
  <c r="O1187" i="14"/>
  <c r="O1242" i="14"/>
  <c r="O1297" i="14"/>
  <c r="O1133" i="14"/>
  <c r="O1188" i="14"/>
  <c r="O1243" i="14"/>
  <c r="O1298" i="14"/>
  <c r="O1134" i="14"/>
  <c r="O1189" i="14"/>
  <c r="O1244" i="14"/>
  <c r="O1299" i="14"/>
  <c r="O1135" i="14"/>
  <c r="O1190" i="14"/>
  <c r="O1245" i="14"/>
  <c r="O1300" i="14"/>
  <c r="O1136" i="14"/>
  <c r="O1191" i="14"/>
  <c r="O1246" i="14"/>
  <c r="O1301" i="14"/>
  <c r="O1137" i="14"/>
  <c r="O1192" i="14"/>
  <c r="O1247" i="14"/>
  <c r="O1302" i="14"/>
  <c r="O1138" i="14"/>
  <c r="O1193" i="14"/>
  <c r="O1248" i="14"/>
  <c r="O1303" i="14"/>
  <c r="O1139" i="14"/>
  <c r="O1194" i="14"/>
  <c r="O1249" i="14"/>
  <c r="O1304" i="14"/>
  <c r="O1140" i="14"/>
  <c r="O1195" i="14"/>
  <c r="O1250" i="14"/>
  <c r="O1305" i="14"/>
  <c r="O1141" i="14"/>
  <c r="O1196" i="14"/>
  <c r="O1251" i="14"/>
  <c r="O1306" i="14"/>
  <c r="O1142" i="14"/>
  <c r="O1197" i="14"/>
  <c r="O1252" i="14"/>
  <c r="O1307" i="14"/>
  <c r="O1143" i="14"/>
  <c r="O1198" i="14"/>
  <c r="O1253" i="14"/>
  <c r="O1308" i="14"/>
  <c r="O1144" i="14"/>
  <c r="O1199" i="14"/>
  <c r="O1254" i="14"/>
  <c r="O1309" i="14"/>
  <c r="O1145" i="14"/>
  <c r="O1200" i="14"/>
  <c r="O1255" i="14"/>
  <c r="O1310" i="14"/>
  <c r="O1146" i="14"/>
  <c r="O1201" i="14"/>
  <c r="O1256" i="14"/>
  <c r="O1311" i="14"/>
  <c r="O1147" i="14"/>
  <c r="O1202" i="14"/>
  <c r="O1257" i="14"/>
  <c r="O1312" i="14"/>
  <c r="O1148" i="14"/>
  <c r="O1203" i="14"/>
  <c r="O1258" i="14"/>
  <c r="O1313" i="14"/>
  <c r="O1149" i="14"/>
  <c r="O1204" i="14"/>
  <c r="O1259" i="14"/>
  <c r="O1314" i="14"/>
  <c r="O1150" i="14"/>
  <c r="O1205" i="14"/>
  <c r="O1260" i="14"/>
  <c r="O1315" i="14"/>
  <c r="O1151" i="14"/>
  <c r="O1206" i="14"/>
  <c r="O1261" i="14"/>
  <c r="O1316" i="14"/>
  <c r="O1152" i="14"/>
  <c r="O1207" i="14"/>
  <c r="O1262" i="14"/>
  <c r="O1317" i="14"/>
  <c r="O1153" i="14"/>
  <c r="O1208" i="14"/>
  <c r="O1263" i="14"/>
  <c r="O1318" i="14"/>
  <c r="O1154" i="14"/>
  <c r="O1209" i="14"/>
  <c r="O1264" i="14"/>
  <c r="O1319" i="14"/>
  <c r="O1155" i="14"/>
  <c r="O1210" i="14"/>
  <c r="O1265" i="14"/>
  <c r="O1320" i="14"/>
  <c r="O1156" i="14"/>
  <c r="O1211" i="14"/>
  <c r="O1266" i="14"/>
  <c r="O1321" i="14"/>
  <c r="O1157" i="14"/>
  <c r="O1212" i="14"/>
  <c r="O1267" i="14"/>
  <c r="O1322" i="14"/>
  <c r="O1158" i="14"/>
  <c r="O1213" i="14"/>
  <c r="O1268" i="14"/>
  <c r="O1323" i="14"/>
  <c r="O1159" i="14"/>
  <c r="O1214" i="14"/>
  <c r="O1269" i="14"/>
  <c r="O1324" i="14"/>
  <c r="O1160" i="14"/>
  <c r="O1215" i="14"/>
  <c r="O1270" i="14"/>
  <c r="O1325" i="14"/>
  <c r="O1161" i="14"/>
  <c r="O1216" i="14"/>
  <c r="O1271" i="14"/>
  <c r="O1326" i="14"/>
  <c r="O1162" i="14"/>
  <c r="O1217" i="14"/>
  <c r="O1272" i="14"/>
  <c r="O1327" i="14"/>
  <c r="O1163" i="14"/>
  <c r="O1218" i="14"/>
  <c r="O1273" i="14"/>
  <c r="O1328" i="14"/>
  <c r="O1164" i="14"/>
  <c r="O1219" i="14"/>
  <c r="O1274" i="14"/>
  <c r="O1329" i="14"/>
  <c r="O1165" i="14"/>
  <c r="O1220" i="14"/>
  <c r="O1275" i="14"/>
  <c r="O1330" i="14"/>
  <c r="O1166" i="14"/>
  <c r="O1221" i="14"/>
  <c r="O1276" i="14"/>
  <c r="O1331" i="14"/>
  <c r="O1167" i="14"/>
  <c r="O1222" i="14"/>
  <c r="O1277" i="14"/>
  <c r="O1332" i="14"/>
  <c r="O1168" i="14"/>
  <c r="O1223" i="14"/>
  <c r="O1278" i="14"/>
  <c r="O1333" i="14"/>
  <c r="O1169" i="14"/>
  <c r="O1224" i="14"/>
  <c r="O1279" i="14"/>
  <c r="O1334" i="14"/>
  <c r="O1170" i="14"/>
  <c r="O1225" i="14"/>
  <c r="O1280" i="14"/>
  <c r="O1335" i="14"/>
  <c r="O1171" i="14"/>
  <c r="O1226" i="14"/>
  <c r="O1281" i="14"/>
  <c r="O1336" i="14"/>
  <c r="O431" i="19"/>
  <c r="O436" i="19"/>
  <c r="O437" i="19"/>
  <c r="O438" i="19"/>
  <c r="O439" i="19"/>
  <c r="O440" i="19"/>
  <c r="O56" i="15"/>
  <c r="O441" i="19" s="1"/>
  <c r="O65" i="15"/>
  <c r="O442" i="19" s="1"/>
  <c r="O74" i="15"/>
  <c r="O443" i="19" s="1"/>
  <c r="O85" i="15"/>
  <c r="O444" i="19" s="1"/>
  <c r="O445" i="19"/>
  <c r="O446" i="19"/>
  <c r="O447" i="19"/>
  <c r="O448" i="19"/>
  <c r="O449" i="19"/>
  <c r="O103" i="15"/>
  <c r="O450" i="19" s="1"/>
  <c r="O112" i="15"/>
  <c r="O451" i="19" s="1"/>
  <c r="O121" i="15"/>
  <c r="O452" i="19" s="1"/>
  <c r="O132" i="15"/>
  <c r="O453" i="19" s="1"/>
  <c r="O143" i="15"/>
  <c r="O454" i="19" s="1"/>
  <c r="O154" i="15"/>
  <c r="O455" i="19" s="1"/>
  <c r="O129" i="16"/>
  <c r="O204" i="16" s="1"/>
  <c r="O456" i="19" s="1"/>
  <c r="O153" i="16"/>
  <c r="O205" i="16" s="1"/>
  <c r="O457" i="19" s="1"/>
  <c r="O177" i="16"/>
  <c r="O206" i="16" s="1"/>
  <c r="O458" i="19" s="1"/>
  <c r="O201" i="16"/>
  <c r="O207" i="16" s="1"/>
  <c r="O459" i="19" s="1"/>
  <c r="O226" i="16"/>
  <c r="O460" i="19" s="1"/>
  <c r="O466" i="19"/>
  <c r="O467" i="19"/>
  <c r="O468" i="19"/>
  <c r="O469" i="19"/>
  <c r="O470" i="19"/>
  <c r="O471" i="19"/>
  <c r="O472" i="19"/>
  <c r="O473" i="19"/>
  <c r="O474" i="19"/>
  <c r="O475" i="19"/>
  <c r="O52" i="21"/>
  <c r="O39" i="26" s="1"/>
  <c r="O55" i="21"/>
  <c r="O59" i="21"/>
  <c r="O65" i="21"/>
  <c r="P242" i="12"/>
  <c r="P287" i="12" s="1"/>
  <c r="P109" i="19" s="1"/>
  <c r="P243" i="12"/>
  <c r="P288" i="12" s="1"/>
  <c r="P110" i="19" s="1"/>
  <c r="P244" i="12"/>
  <c r="P289" i="12" s="1"/>
  <c r="P111" i="19" s="1"/>
  <c r="P245" i="12"/>
  <c r="P290" i="12" s="1"/>
  <c r="P112" i="19" s="1"/>
  <c r="P33" i="19"/>
  <c r="P34" i="19"/>
  <c r="P35" i="19"/>
  <c r="P36" i="19"/>
  <c r="P37" i="19"/>
  <c r="P38" i="19"/>
  <c r="P22" i="19"/>
  <c r="P23" i="19"/>
  <c r="P319" i="10"/>
  <c r="P40" i="19" s="1"/>
  <c r="P41" i="19"/>
  <c r="P42" i="19"/>
  <c r="P43" i="19"/>
  <c r="P44" i="19"/>
  <c r="P45" i="19"/>
  <c r="P46" i="19"/>
  <c r="P47" i="19"/>
  <c r="P48" i="19"/>
  <c r="P49" i="19"/>
  <c r="P50" i="19"/>
  <c r="P51" i="19"/>
  <c r="P52" i="19"/>
  <c r="P53" i="19"/>
  <c r="P54" i="19"/>
  <c r="P55" i="19"/>
  <c r="P56" i="19"/>
  <c r="P57" i="19"/>
  <c r="P58" i="19"/>
  <c r="P76" i="19"/>
  <c r="P77" i="19"/>
  <c r="P78" i="19"/>
  <c r="P79" i="19"/>
  <c r="P80" i="19"/>
  <c r="P81" i="19"/>
  <c r="P82" i="19"/>
  <c r="P83" i="19"/>
  <c r="P84" i="19"/>
  <c r="P85" i="19"/>
  <c r="P86" i="19"/>
  <c r="P87" i="19"/>
  <c r="P88" i="19"/>
  <c r="P89" i="19"/>
  <c r="P90" i="19"/>
  <c r="P91" i="19"/>
  <c r="P92" i="19"/>
  <c r="P93" i="19"/>
  <c r="P246" i="12"/>
  <c r="P291" i="12" s="1"/>
  <c r="P113" i="19" s="1"/>
  <c r="P247" i="12"/>
  <c r="P292" i="12" s="1"/>
  <c r="P248" i="12"/>
  <c r="P293" i="12" s="1"/>
  <c r="P115" i="19" s="1"/>
  <c r="P249" i="12"/>
  <c r="P294" i="12" s="1"/>
  <c r="P116" i="19" s="1"/>
  <c r="P250" i="12"/>
  <c r="P295" i="12" s="1"/>
  <c r="P117" i="19" s="1"/>
  <c r="P251" i="12"/>
  <c r="P296" i="12" s="1"/>
  <c r="P118" i="19" s="1"/>
  <c r="P252" i="12"/>
  <c r="P297" i="12" s="1"/>
  <c r="P119" i="19" s="1"/>
  <c r="P253" i="12"/>
  <c r="P298" i="12" s="1"/>
  <c r="P120" i="19" s="1"/>
  <c r="P254" i="12"/>
  <c r="P299" i="12" s="1"/>
  <c r="P121" i="19" s="1"/>
  <c r="P255" i="12"/>
  <c r="P300" i="12" s="1"/>
  <c r="P122" i="19" s="1"/>
  <c r="P256" i="12"/>
  <c r="P301" i="12" s="1"/>
  <c r="P123" i="19" s="1"/>
  <c r="P257" i="12"/>
  <c r="P302" i="12" s="1"/>
  <c r="P124" i="19" s="1"/>
  <c r="P258" i="12"/>
  <c r="P303" i="12" s="1"/>
  <c r="P125" i="19" s="1"/>
  <c r="P259" i="12"/>
  <c r="P304" i="12" s="1"/>
  <c r="P126" i="19" s="1"/>
  <c r="P260" i="12"/>
  <c r="P305" i="12" s="1"/>
  <c r="P127" i="19" s="1"/>
  <c r="P261" i="12"/>
  <c r="P306" i="12" s="1"/>
  <c r="P128" i="19" s="1"/>
  <c r="P307" i="12"/>
  <c r="P129" i="19" s="1"/>
  <c r="P308" i="12"/>
  <c r="P130" i="19" s="1"/>
  <c r="P425" i="12"/>
  <c r="P426" i="12"/>
  <c r="P427" i="12"/>
  <c r="P428" i="12"/>
  <c r="P429" i="12"/>
  <c r="P430" i="12"/>
  <c r="P431" i="12"/>
  <c r="P432" i="12"/>
  <c r="P433" i="12"/>
  <c r="P434" i="12"/>
  <c r="P435" i="12"/>
  <c r="P436" i="12"/>
  <c r="P437" i="12"/>
  <c r="P438" i="12"/>
  <c r="P439" i="12"/>
  <c r="P440" i="12"/>
  <c r="P441" i="12"/>
  <c r="P150" i="19"/>
  <c r="P151" i="19"/>
  <c r="P152" i="19"/>
  <c r="P153" i="19"/>
  <c r="P154" i="19"/>
  <c r="P155" i="19"/>
  <c r="P156" i="19"/>
  <c r="P157" i="19"/>
  <c r="P158" i="19"/>
  <c r="P159" i="19"/>
  <c r="P160" i="19"/>
  <c r="P161" i="19"/>
  <c r="P162" i="19"/>
  <c r="P163" i="19"/>
  <c r="P164" i="19"/>
  <c r="P165" i="19"/>
  <c r="P166" i="19"/>
  <c r="P167" i="19"/>
  <c r="P168" i="19"/>
  <c r="P169" i="19"/>
  <c r="P170" i="19"/>
  <c r="P171" i="19"/>
  <c r="P172" i="19"/>
  <c r="P173" i="19"/>
  <c r="P174" i="19"/>
  <c r="P175" i="19"/>
  <c r="P176" i="19"/>
  <c r="P177" i="19"/>
  <c r="P194" i="19"/>
  <c r="P195" i="19"/>
  <c r="P196" i="19"/>
  <c r="P197" i="19"/>
  <c r="P198" i="19"/>
  <c r="P199" i="19"/>
  <c r="P200" i="19"/>
  <c r="P201" i="19"/>
  <c r="P202" i="19"/>
  <c r="P203" i="19"/>
  <c r="P204" i="19"/>
  <c r="P205" i="19"/>
  <c r="P206" i="19"/>
  <c r="P207" i="19"/>
  <c r="P208" i="19"/>
  <c r="P209" i="19"/>
  <c r="P210" i="19"/>
  <c r="P211" i="19"/>
  <c r="P212" i="19"/>
  <c r="P213" i="19"/>
  <c r="P214" i="19"/>
  <c r="P215" i="19"/>
  <c r="P216" i="19"/>
  <c r="P217" i="19"/>
  <c r="P218" i="19"/>
  <c r="P219" i="19"/>
  <c r="P220" i="19"/>
  <c r="P221" i="19"/>
  <c r="P222" i="19"/>
  <c r="P223" i="19"/>
  <c r="P224" i="19"/>
  <c r="P225" i="19"/>
  <c r="P226" i="19"/>
  <c r="P227" i="19"/>
  <c r="P228" i="19"/>
  <c r="P229" i="19"/>
  <c r="P230" i="19"/>
  <c r="P231" i="19"/>
  <c r="P232" i="19"/>
  <c r="P244" i="19"/>
  <c r="P245" i="19"/>
  <c r="P246" i="19"/>
  <c r="P247" i="19"/>
  <c r="P248" i="19"/>
  <c r="P249" i="19"/>
  <c r="P250" i="19"/>
  <c r="P251" i="19"/>
  <c r="P252" i="19"/>
  <c r="P253" i="19"/>
  <c r="P254" i="19"/>
  <c r="P255" i="19"/>
  <c r="P256" i="19"/>
  <c r="P257" i="19"/>
  <c r="P258" i="19"/>
  <c r="P259" i="19"/>
  <c r="P260" i="19"/>
  <c r="P261" i="19"/>
  <c r="P262" i="19"/>
  <c r="P263" i="19"/>
  <c r="P264" i="19"/>
  <c r="P265" i="19"/>
  <c r="P266" i="19"/>
  <c r="P267" i="19"/>
  <c r="P268" i="19"/>
  <c r="P269" i="19"/>
  <c r="P270" i="19"/>
  <c r="P271" i="19"/>
  <c r="P289" i="19"/>
  <c r="P290" i="19"/>
  <c r="P291" i="19"/>
  <c r="P292" i="19"/>
  <c r="P293" i="19"/>
  <c r="P294" i="19"/>
  <c r="P295" i="19"/>
  <c r="P296" i="19"/>
  <c r="P297" i="19"/>
  <c r="P298" i="19"/>
  <c r="P299" i="19"/>
  <c r="P300" i="19"/>
  <c r="P301" i="19"/>
  <c r="P302" i="19"/>
  <c r="P303" i="19"/>
  <c r="P304" i="19"/>
  <c r="P305" i="19"/>
  <c r="P306" i="19"/>
  <c r="P307" i="19"/>
  <c r="P308" i="19"/>
  <c r="P309" i="19"/>
  <c r="P310" i="19"/>
  <c r="P311" i="19"/>
  <c r="P312" i="19"/>
  <c r="P313" i="19"/>
  <c r="P314" i="19"/>
  <c r="P315" i="19"/>
  <c r="P316" i="19"/>
  <c r="P334" i="19"/>
  <c r="P335" i="19"/>
  <c r="P336" i="19"/>
  <c r="P337" i="19"/>
  <c r="P338" i="19"/>
  <c r="P339" i="19"/>
  <c r="P340" i="19"/>
  <c r="P341" i="19"/>
  <c r="P342" i="19"/>
  <c r="P343" i="19"/>
  <c r="P344" i="19"/>
  <c r="P345" i="19"/>
  <c r="P346" i="19"/>
  <c r="P347" i="19"/>
  <c r="P348" i="19"/>
  <c r="P349" i="19"/>
  <c r="P350" i="19"/>
  <c r="P351" i="19"/>
  <c r="P352" i="19"/>
  <c r="P353" i="19"/>
  <c r="P354" i="19"/>
  <c r="P355" i="19"/>
  <c r="P356" i="19"/>
  <c r="P357" i="19"/>
  <c r="P358" i="19"/>
  <c r="P359" i="19"/>
  <c r="P360" i="19"/>
  <c r="P361" i="19"/>
  <c r="P379" i="19"/>
  <c r="P380" i="19"/>
  <c r="P1122" i="14"/>
  <c r="P1177" i="14"/>
  <c r="P1232" i="14"/>
  <c r="P1287" i="14"/>
  <c r="P1123" i="14"/>
  <c r="P1178" i="14"/>
  <c r="P1233" i="14"/>
  <c r="P1288" i="14"/>
  <c r="P1124" i="14"/>
  <c r="P1179" i="14"/>
  <c r="P1234" i="14"/>
  <c r="P1289" i="14"/>
  <c r="P1125" i="14"/>
  <c r="P1180" i="14"/>
  <c r="P1235" i="14"/>
  <c r="P1290" i="14"/>
  <c r="P1126" i="14"/>
  <c r="P1181" i="14"/>
  <c r="P1236" i="14"/>
  <c r="P1291" i="14"/>
  <c r="P1127" i="14"/>
  <c r="P1182" i="14"/>
  <c r="P1237" i="14"/>
  <c r="P1292" i="14"/>
  <c r="P1128" i="14"/>
  <c r="P1183" i="14"/>
  <c r="P1238" i="14"/>
  <c r="P1293" i="14"/>
  <c r="P1129" i="14"/>
  <c r="P1184" i="14"/>
  <c r="P1239" i="14"/>
  <c r="P1294" i="14"/>
  <c r="P1130" i="14"/>
  <c r="P1185" i="14"/>
  <c r="P1240" i="14"/>
  <c r="P1295" i="14"/>
  <c r="P1131" i="14"/>
  <c r="P1186" i="14"/>
  <c r="P1241" i="14"/>
  <c r="P1296" i="14"/>
  <c r="P1132" i="14"/>
  <c r="P1187" i="14"/>
  <c r="P1242" i="14"/>
  <c r="P1297" i="14"/>
  <c r="P1133" i="14"/>
  <c r="P1188" i="14"/>
  <c r="P1243" i="14"/>
  <c r="P1298" i="14"/>
  <c r="P1134" i="14"/>
  <c r="P1189" i="14"/>
  <c r="P1244" i="14"/>
  <c r="P1299" i="14"/>
  <c r="P1135" i="14"/>
  <c r="P1190" i="14"/>
  <c r="P1245" i="14"/>
  <c r="P1300" i="14"/>
  <c r="P1136" i="14"/>
  <c r="P1191" i="14"/>
  <c r="P1246" i="14"/>
  <c r="P1301" i="14"/>
  <c r="P1137" i="14"/>
  <c r="P1192" i="14"/>
  <c r="P1247" i="14"/>
  <c r="P1302" i="14"/>
  <c r="P1138" i="14"/>
  <c r="P1193" i="14"/>
  <c r="P1248" i="14"/>
  <c r="P1303" i="14"/>
  <c r="P1139" i="14"/>
  <c r="P1194" i="14"/>
  <c r="P1249" i="14"/>
  <c r="P1304" i="14"/>
  <c r="P1140" i="14"/>
  <c r="P1195" i="14"/>
  <c r="P1250" i="14"/>
  <c r="P1305" i="14"/>
  <c r="P1141" i="14"/>
  <c r="P1196" i="14"/>
  <c r="P1251" i="14"/>
  <c r="P1306" i="14"/>
  <c r="P1142" i="14"/>
  <c r="P1197" i="14"/>
  <c r="P1252" i="14"/>
  <c r="P1307" i="14"/>
  <c r="P1143" i="14"/>
  <c r="P1198" i="14"/>
  <c r="P1253" i="14"/>
  <c r="P1308" i="14"/>
  <c r="P1144" i="14"/>
  <c r="P1199" i="14"/>
  <c r="P1254" i="14"/>
  <c r="P1309" i="14"/>
  <c r="P1145" i="14"/>
  <c r="P1200" i="14"/>
  <c r="P1255" i="14"/>
  <c r="P1310" i="14"/>
  <c r="P1146" i="14"/>
  <c r="P1201" i="14"/>
  <c r="P1256" i="14"/>
  <c r="P1311" i="14"/>
  <c r="P1147" i="14"/>
  <c r="P1202" i="14"/>
  <c r="P1257" i="14"/>
  <c r="P1312" i="14"/>
  <c r="P1148" i="14"/>
  <c r="P1203" i="14"/>
  <c r="P1258" i="14"/>
  <c r="P1313" i="14"/>
  <c r="P1149" i="14"/>
  <c r="P1204" i="14"/>
  <c r="P1259" i="14"/>
  <c r="P1314" i="14"/>
  <c r="P1150" i="14"/>
  <c r="P1205" i="14"/>
  <c r="P1260" i="14"/>
  <c r="P1315" i="14"/>
  <c r="P1151" i="14"/>
  <c r="P1206" i="14"/>
  <c r="P1261" i="14"/>
  <c r="P1316" i="14"/>
  <c r="P1152" i="14"/>
  <c r="P1207" i="14"/>
  <c r="P1262" i="14"/>
  <c r="P1317" i="14"/>
  <c r="P1153" i="14"/>
  <c r="P1208" i="14"/>
  <c r="P1263" i="14"/>
  <c r="P1318" i="14"/>
  <c r="P1154" i="14"/>
  <c r="P1209" i="14"/>
  <c r="P1264" i="14"/>
  <c r="P1319" i="14"/>
  <c r="P1155" i="14"/>
  <c r="P1210" i="14"/>
  <c r="P1265" i="14"/>
  <c r="P1320" i="14"/>
  <c r="P1156" i="14"/>
  <c r="P1211" i="14"/>
  <c r="P1266" i="14"/>
  <c r="P1321" i="14"/>
  <c r="P1157" i="14"/>
  <c r="P1212" i="14"/>
  <c r="P1267" i="14"/>
  <c r="P1322" i="14"/>
  <c r="P1158" i="14"/>
  <c r="P1213" i="14"/>
  <c r="P1268" i="14"/>
  <c r="P1323" i="14"/>
  <c r="P1159" i="14"/>
  <c r="P1214" i="14"/>
  <c r="P1269" i="14"/>
  <c r="P1324" i="14"/>
  <c r="P1160" i="14"/>
  <c r="P1215" i="14"/>
  <c r="P1270" i="14"/>
  <c r="P1325" i="14"/>
  <c r="P1161" i="14"/>
  <c r="P1216" i="14"/>
  <c r="P1271" i="14"/>
  <c r="P1326" i="14"/>
  <c r="P1162" i="14"/>
  <c r="P1217" i="14"/>
  <c r="P1272" i="14"/>
  <c r="P1327" i="14"/>
  <c r="P1163" i="14"/>
  <c r="P1218" i="14"/>
  <c r="P1273" i="14"/>
  <c r="P1328" i="14"/>
  <c r="P1164" i="14"/>
  <c r="P1219" i="14"/>
  <c r="P1274" i="14"/>
  <c r="P1329" i="14"/>
  <c r="P1165" i="14"/>
  <c r="P1220" i="14"/>
  <c r="P1275" i="14"/>
  <c r="P1330" i="14"/>
  <c r="P1166" i="14"/>
  <c r="P1221" i="14"/>
  <c r="P1276" i="14"/>
  <c r="P1331" i="14"/>
  <c r="P1167" i="14"/>
  <c r="P1222" i="14"/>
  <c r="P1277" i="14"/>
  <c r="P1332" i="14"/>
  <c r="P1168" i="14"/>
  <c r="P1223" i="14"/>
  <c r="P1278" i="14"/>
  <c r="P1333" i="14"/>
  <c r="P1169" i="14"/>
  <c r="P1224" i="14"/>
  <c r="P1279" i="14"/>
  <c r="P1334" i="14"/>
  <c r="P1170" i="14"/>
  <c r="P1225" i="14"/>
  <c r="P1280" i="14"/>
  <c r="P1335" i="14"/>
  <c r="P1171" i="14"/>
  <c r="P1226" i="14"/>
  <c r="P1281" i="14"/>
  <c r="P1336" i="14"/>
  <c r="P431" i="19"/>
  <c r="P436" i="19"/>
  <c r="P437" i="19"/>
  <c r="P438" i="19"/>
  <c r="P439" i="19"/>
  <c r="P440" i="19"/>
  <c r="P56" i="15"/>
  <c r="P441" i="19" s="1"/>
  <c r="P65" i="15"/>
  <c r="P442" i="19" s="1"/>
  <c r="P74" i="15"/>
  <c r="P443" i="19" s="1"/>
  <c r="P85" i="15"/>
  <c r="P444" i="19" s="1"/>
  <c r="P445" i="19"/>
  <c r="P446" i="19"/>
  <c r="P447" i="19"/>
  <c r="P448" i="19"/>
  <c r="P449" i="19"/>
  <c r="P103" i="15"/>
  <c r="P450" i="19" s="1"/>
  <c r="P112" i="15"/>
  <c r="P451" i="19" s="1"/>
  <c r="P121" i="15"/>
  <c r="P452" i="19" s="1"/>
  <c r="P132" i="15"/>
  <c r="P453" i="19" s="1"/>
  <c r="P143" i="15"/>
  <c r="P454" i="19" s="1"/>
  <c r="P154" i="15"/>
  <c r="P455" i="19" s="1"/>
  <c r="P129" i="16"/>
  <c r="P204" i="16" s="1"/>
  <c r="P456" i="19" s="1"/>
  <c r="P153" i="16"/>
  <c r="P205" i="16" s="1"/>
  <c r="P457" i="19" s="1"/>
  <c r="P177" i="16"/>
  <c r="P206" i="16" s="1"/>
  <c r="P458" i="19" s="1"/>
  <c r="P201" i="16"/>
  <c r="P207" i="16" s="1"/>
  <c r="P459" i="19" s="1"/>
  <c r="P226" i="16"/>
  <c r="P460" i="19" s="1"/>
  <c r="P466" i="19"/>
  <c r="P467" i="19"/>
  <c r="P468" i="19"/>
  <c r="P469" i="19"/>
  <c r="P470" i="19"/>
  <c r="P471" i="19"/>
  <c r="P472" i="19"/>
  <c r="P473" i="19"/>
  <c r="P474" i="19"/>
  <c r="P475" i="19"/>
  <c r="P52" i="21"/>
  <c r="P39" i="26" s="1"/>
  <c r="P55" i="21"/>
  <c r="P59" i="21"/>
  <c r="P65" i="21"/>
  <c r="Q242" i="12"/>
  <c r="Q287" i="12" s="1"/>
  <c r="Q109" i="19" s="1"/>
  <c r="Q243" i="12"/>
  <c r="Q288" i="12" s="1"/>
  <c r="Q110" i="19" s="1"/>
  <c r="Q244" i="12"/>
  <c r="Q289" i="12" s="1"/>
  <c r="Q111" i="19" s="1"/>
  <c r="Q245" i="12"/>
  <c r="Q290" i="12" s="1"/>
  <c r="Q112" i="19" s="1"/>
  <c r="Q33" i="19"/>
  <c r="Q34" i="19"/>
  <c r="Q35" i="19"/>
  <c r="Q36" i="19"/>
  <c r="Q37" i="19"/>
  <c r="Q38" i="19"/>
  <c r="Q22" i="19"/>
  <c r="Q23" i="19"/>
  <c r="Q319" i="10"/>
  <c r="Q40" i="19" s="1"/>
  <c r="Q41" i="19"/>
  <c r="Q42" i="19"/>
  <c r="Q43" i="19"/>
  <c r="Q44" i="19"/>
  <c r="Q45" i="19"/>
  <c r="Q46" i="19"/>
  <c r="Q47" i="19"/>
  <c r="Q48" i="19"/>
  <c r="Q49" i="19"/>
  <c r="Q50" i="19"/>
  <c r="Q51" i="19"/>
  <c r="Q52" i="19"/>
  <c r="Q53" i="19"/>
  <c r="Q54" i="19"/>
  <c r="Q55" i="19"/>
  <c r="Q56" i="19"/>
  <c r="Q57" i="19"/>
  <c r="Q58" i="19"/>
  <c r="Q76" i="19"/>
  <c r="Q77" i="19"/>
  <c r="Q78" i="19"/>
  <c r="Q79" i="19"/>
  <c r="Q80" i="19"/>
  <c r="Q81" i="19"/>
  <c r="Q82" i="19"/>
  <c r="Q83" i="19"/>
  <c r="Q84" i="19"/>
  <c r="Q85" i="19"/>
  <c r="Q86" i="19"/>
  <c r="Q87" i="19"/>
  <c r="Q88" i="19"/>
  <c r="Q89" i="19"/>
  <c r="Q90" i="19"/>
  <c r="Q91" i="19"/>
  <c r="Q92" i="19"/>
  <c r="Q93" i="19"/>
  <c r="Q246" i="12"/>
  <c r="Q291" i="12" s="1"/>
  <c r="Q113" i="19" s="1"/>
  <c r="Q247" i="12"/>
  <c r="Q292" i="12" s="1"/>
  <c r="Q114" i="19" s="1"/>
  <c r="Q248" i="12"/>
  <c r="Q293" i="12" s="1"/>
  <c r="Q115" i="19" s="1"/>
  <c r="Q249" i="12"/>
  <c r="Q294" i="12" s="1"/>
  <c r="Q116" i="19" s="1"/>
  <c r="Q250" i="12"/>
  <c r="Q295" i="12" s="1"/>
  <c r="Q117" i="19" s="1"/>
  <c r="Q251" i="12"/>
  <c r="Q296" i="12" s="1"/>
  <c r="Q118" i="19" s="1"/>
  <c r="Q252" i="12"/>
  <c r="Q297" i="12" s="1"/>
  <c r="Q119" i="19" s="1"/>
  <c r="Q253" i="12"/>
  <c r="Q298" i="12" s="1"/>
  <c r="Q120" i="19" s="1"/>
  <c r="Q254" i="12"/>
  <c r="Q299" i="12" s="1"/>
  <c r="Q121" i="19" s="1"/>
  <c r="Q255" i="12"/>
  <c r="Q300" i="12" s="1"/>
  <c r="Q122" i="19" s="1"/>
  <c r="Q256" i="12"/>
  <c r="Q301" i="12" s="1"/>
  <c r="Q123" i="19" s="1"/>
  <c r="Q257" i="12"/>
  <c r="Q302" i="12" s="1"/>
  <c r="Q124" i="19" s="1"/>
  <c r="Q258" i="12"/>
  <c r="Q303" i="12" s="1"/>
  <c r="Q125" i="19" s="1"/>
  <c r="Q259" i="12"/>
  <c r="Q304" i="12" s="1"/>
  <c r="Q126" i="19" s="1"/>
  <c r="Q260" i="12"/>
  <c r="Q305" i="12" s="1"/>
  <c r="Q127" i="19" s="1"/>
  <c r="Q261" i="12"/>
  <c r="Q306" i="12" s="1"/>
  <c r="Q128" i="19" s="1"/>
  <c r="Q307" i="12"/>
  <c r="Q129" i="19" s="1"/>
  <c r="Q308" i="12"/>
  <c r="Q130" i="19" s="1"/>
  <c r="Q425" i="12"/>
  <c r="Q426" i="12"/>
  <c r="Q427" i="12"/>
  <c r="Q428" i="12"/>
  <c r="Q429" i="12"/>
  <c r="Q430" i="12"/>
  <c r="Q431" i="12"/>
  <c r="Q432" i="12"/>
  <c r="Q433" i="12"/>
  <c r="Q434" i="12"/>
  <c r="Q435" i="12"/>
  <c r="Q436" i="12"/>
  <c r="Q437" i="12"/>
  <c r="Q438" i="12"/>
  <c r="Q439" i="12"/>
  <c r="Q440" i="12"/>
  <c r="Q441" i="12"/>
  <c r="Q150" i="19"/>
  <c r="Q151" i="19"/>
  <c r="Q152" i="19"/>
  <c r="Q153" i="19"/>
  <c r="Q154" i="19"/>
  <c r="Q155" i="19"/>
  <c r="Q156" i="19"/>
  <c r="Q157" i="19"/>
  <c r="Q158" i="19"/>
  <c r="Q159" i="19"/>
  <c r="Q160" i="19"/>
  <c r="Q161" i="19"/>
  <c r="Q162" i="19"/>
  <c r="Q163" i="19"/>
  <c r="Q164" i="19"/>
  <c r="Q165" i="19"/>
  <c r="Q166" i="19"/>
  <c r="Q167" i="19"/>
  <c r="Q168" i="19"/>
  <c r="Q169" i="19"/>
  <c r="Q170" i="19"/>
  <c r="Q171" i="19"/>
  <c r="Q172" i="19"/>
  <c r="Q173" i="19"/>
  <c r="Q174" i="19"/>
  <c r="Q175" i="19"/>
  <c r="Q176" i="19"/>
  <c r="Q177" i="19"/>
  <c r="Q194" i="19"/>
  <c r="Q195" i="19"/>
  <c r="Q196" i="19"/>
  <c r="Q197" i="19"/>
  <c r="Q198" i="19"/>
  <c r="Q199" i="19"/>
  <c r="Q200" i="19"/>
  <c r="Q201" i="19"/>
  <c r="Q202" i="19"/>
  <c r="Q203" i="19"/>
  <c r="Q204" i="19"/>
  <c r="Q205" i="19"/>
  <c r="Q206" i="19"/>
  <c r="Q207" i="19"/>
  <c r="Q208" i="19"/>
  <c r="Q209" i="19"/>
  <c r="Q210" i="19"/>
  <c r="Q211" i="19"/>
  <c r="Q212" i="19"/>
  <c r="Q213" i="19"/>
  <c r="Q214" i="19"/>
  <c r="Q215" i="19"/>
  <c r="Q216" i="19"/>
  <c r="Q217" i="19"/>
  <c r="Q218" i="19"/>
  <c r="Q219" i="19"/>
  <c r="Q220" i="19"/>
  <c r="Q221" i="19"/>
  <c r="Q222" i="19"/>
  <c r="Q223" i="19"/>
  <c r="Q224" i="19"/>
  <c r="Q225" i="19"/>
  <c r="Q226" i="19"/>
  <c r="Q227" i="19"/>
  <c r="Q228" i="19"/>
  <c r="Q229" i="19"/>
  <c r="Q230" i="19"/>
  <c r="Q231" i="19"/>
  <c r="Q232" i="19"/>
  <c r="Q244" i="19"/>
  <c r="Q245" i="19"/>
  <c r="Q246" i="19"/>
  <c r="Q247" i="19"/>
  <c r="Q248" i="19"/>
  <c r="Q249" i="19"/>
  <c r="Q250" i="19"/>
  <c r="Q251" i="19"/>
  <c r="Q252" i="19"/>
  <c r="Q253" i="19"/>
  <c r="Q254" i="19"/>
  <c r="Q255" i="19"/>
  <c r="Q256" i="19"/>
  <c r="Q257" i="19"/>
  <c r="Q258" i="19"/>
  <c r="Q259" i="19"/>
  <c r="Q260" i="19"/>
  <c r="Q261" i="19"/>
  <c r="Q262" i="19"/>
  <c r="Q263" i="19"/>
  <c r="Q264" i="19"/>
  <c r="Q265" i="19"/>
  <c r="Q266" i="19"/>
  <c r="Q267" i="19"/>
  <c r="Q268" i="19"/>
  <c r="Q269" i="19"/>
  <c r="Q270" i="19"/>
  <c r="Q271" i="19"/>
  <c r="Q289" i="19"/>
  <c r="Q290" i="19"/>
  <c r="Q291" i="19"/>
  <c r="Q292" i="19"/>
  <c r="Q293" i="19"/>
  <c r="Q294" i="19"/>
  <c r="Q295" i="19"/>
  <c r="Q296" i="19"/>
  <c r="Q297" i="19"/>
  <c r="Q298" i="19"/>
  <c r="Q299" i="19"/>
  <c r="Q300" i="19"/>
  <c r="Q301" i="19"/>
  <c r="Q302" i="19"/>
  <c r="Q303" i="19"/>
  <c r="Q304" i="19"/>
  <c r="Q305" i="19"/>
  <c r="Q306" i="19"/>
  <c r="Q307" i="19"/>
  <c r="Q308" i="19"/>
  <c r="Q309" i="19"/>
  <c r="Q310" i="19"/>
  <c r="Q311" i="19"/>
  <c r="Q312" i="19"/>
  <c r="Q313" i="19"/>
  <c r="Q314" i="19"/>
  <c r="Q315" i="19"/>
  <c r="Q316" i="19"/>
  <c r="Q334" i="19"/>
  <c r="Q335" i="19"/>
  <c r="Q336" i="19"/>
  <c r="Q337" i="19"/>
  <c r="Q338" i="19"/>
  <c r="Q339" i="19"/>
  <c r="Q340" i="19"/>
  <c r="Q341" i="19"/>
  <c r="Q342" i="19"/>
  <c r="Q343" i="19"/>
  <c r="Q344" i="19"/>
  <c r="Q345" i="19"/>
  <c r="Q346" i="19"/>
  <c r="Q347" i="19"/>
  <c r="Q348" i="19"/>
  <c r="Q349" i="19"/>
  <c r="Q350" i="19"/>
  <c r="Q351" i="19"/>
  <c r="Q352" i="19"/>
  <c r="Q353" i="19"/>
  <c r="Q354" i="19"/>
  <c r="Q355" i="19"/>
  <c r="Q356" i="19"/>
  <c r="Q357" i="19"/>
  <c r="Q358" i="19"/>
  <c r="Q359" i="19"/>
  <c r="Q360" i="19"/>
  <c r="Q361" i="19"/>
  <c r="Q379" i="19"/>
  <c r="Q380" i="19"/>
  <c r="Q1122" i="14"/>
  <c r="Q1177" i="14"/>
  <c r="Q1232" i="14"/>
  <c r="Q1287" i="14"/>
  <c r="Q1123" i="14"/>
  <c r="Q1178" i="14"/>
  <c r="Q1233" i="14"/>
  <c r="Q1288" i="14"/>
  <c r="Q1124" i="14"/>
  <c r="Q1179" i="14"/>
  <c r="Q1234" i="14"/>
  <c r="Q1289" i="14"/>
  <c r="Q1125" i="14"/>
  <c r="Q1180" i="14"/>
  <c r="Q1235" i="14"/>
  <c r="Q1290" i="14"/>
  <c r="Q1126" i="14"/>
  <c r="Q1181" i="14"/>
  <c r="Q1236" i="14"/>
  <c r="Q1291" i="14"/>
  <c r="Q1127" i="14"/>
  <c r="Q1182" i="14"/>
  <c r="Q1237" i="14"/>
  <c r="Q1292" i="14"/>
  <c r="Q1128" i="14"/>
  <c r="Q1183" i="14"/>
  <c r="Q1238" i="14"/>
  <c r="Q1293" i="14"/>
  <c r="Q1129" i="14"/>
  <c r="Q1184" i="14"/>
  <c r="Q1239" i="14"/>
  <c r="Q1294" i="14"/>
  <c r="Q1130" i="14"/>
  <c r="Q1185" i="14"/>
  <c r="Q1240" i="14"/>
  <c r="Q1295" i="14"/>
  <c r="Q1131" i="14"/>
  <c r="Q1186" i="14"/>
  <c r="Q1241" i="14"/>
  <c r="Q1296" i="14"/>
  <c r="Q1132" i="14"/>
  <c r="Q1187" i="14"/>
  <c r="Q1242" i="14"/>
  <c r="Q1297" i="14"/>
  <c r="Q1133" i="14"/>
  <c r="Q1188" i="14"/>
  <c r="Q1243" i="14"/>
  <c r="Q1298" i="14"/>
  <c r="Q1134" i="14"/>
  <c r="Q1189" i="14"/>
  <c r="Q1244" i="14"/>
  <c r="Q1299" i="14"/>
  <c r="Q1135" i="14"/>
  <c r="Q1190" i="14"/>
  <c r="Q1245" i="14"/>
  <c r="Q1300" i="14"/>
  <c r="Q1136" i="14"/>
  <c r="Q1191" i="14"/>
  <c r="Q1246" i="14"/>
  <c r="Q1301" i="14"/>
  <c r="Q1137" i="14"/>
  <c r="Q1192" i="14"/>
  <c r="Q1247" i="14"/>
  <c r="Q1302" i="14"/>
  <c r="Q1138" i="14"/>
  <c r="Q1193" i="14"/>
  <c r="Q1248" i="14"/>
  <c r="Q1303" i="14"/>
  <c r="Q1139" i="14"/>
  <c r="Q1194" i="14"/>
  <c r="Q1249" i="14"/>
  <c r="Q1304" i="14"/>
  <c r="Q1140" i="14"/>
  <c r="Q1195" i="14"/>
  <c r="Q1250" i="14"/>
  <c r="Q1305" i="14"/>
  <c r="Q1141" i="14"/>
  <c r="Q1196" i="14"/>
  <c r="Q1251" i="14"/>
  <c r="Q1306" i="14"/>
  <c r="Q1142" i="14"/>
  <c r="Q1197" i="14"/>
  <c r="Q1252" i="14"/>
  <c r="Q1307" i="14"/>
  <c r="Q1143" i="14"/>
  <c r="Q1198" i="14"/>
  <c r="Q1253" i="14"/>
  <c r="Q1308" i="14"/>
  <c r="Q1144" i="14"/>
  <c r="Q1199" i="14"/>
  <c r="Q1254" i="14"/>
  <c r="Q1309" i="14"/>
  <c r="Q1145" i="14"/>
  <c r="Q1200" i="14"/>
  <c r="Q1255" i="14"/>
  <c r="Q1310" i="14"/>
  <c r="Q1146" i="14"/>
  <c r="Q1201" i="14"/>
  <c r="Q1256" i="14"/>
  <c r="Q1311" i="14"/>
  <c r="Q1147" i="14"/>
  <c r="Q1202" i="14"/>
  <c r="Q1257" i="14"/>
  <c r="Q1312" i="14"/>
  <c r="Q1148" i="14"/>
  <c r="Q1203" i="14"/>
  <c r="Q1258" i="14"/>
  <c r="Q1313" i="14"/>
  <c r="Q1149" i="14"/>
  <c r="Q1204" i="14"/>
  <c r="Q1259" i="14"/>
  <c r="Q1314" i="14"/>
  <c r="Q1150" i="14"/>
  <c r="Q1205" i="14"/>
  <c r="Q1260" i="14"/>
  <c r="Q1315" i="14"/>
  <c r="Q1151" i="14"/>
  <c r="Q1206" i="14"/>
  <c r="Q1261" i="14"/>
  <c r="Q1316" i="14"/>
  <c r="Q1152" i="14"/>
  <c r="Q1207" i="14"/>
  <c r="Q1262" i="14"/>
  <c r="Q1317" i="14"/>
  <c r="Q1153" i="14"/>
  <c r="Q1208" i="14"/>
  <c r="Q1263" i="14"/>
  <c r="Q1318" i="14"/>
  <c r="Q1154" i="14"/>
  <c r="Q1209" i="14"/>
  <c r="Q1264" i="14"/>
  <c r="Q1319" i="14"/>
  <c r="Q1155" i="14"/>
  <c r="Q1210" i="14"/>
  <c r="Q1265" i="14"/>
  <c r="Q1320" i="14"/>
  <c r="Q1156" i="14"/>
  <c r="Q1211" i="14"/>
  <c r="Q1266" i="14"/>
  <c r="Q1321" i="14"/>
  <c r="Q1157" i="14"/>
  <c r="Q1212" i="14"/>
  <c r="Q1267" i="14"/>
  <c r="Q1322" i="14"/>
  <c r="Q1158" i="14"/>
  <c r="Q1213" i="14"/>
  <c r="Q1268" i="14"/>
  <c r="Q1323" i="14"/>
  <c r="Q1159" i="14"/>
  <c r="Q1214" i="14"/>
  <c r="Q1269" i="14"/>
  <c r="Q1324" i="14"/>
  <c r="Q1160" i="14"/>
  <c r="Q1215" i="14"/>
  <c r="Q1270" i="14"/>
  <c r="Q1325" i="14"/>
  <c r="Q1161" i="14"/>
  <c r="Q1216" i="14"/>
  <c r="Q1271" i="14"/>
  <c r="Q1326" i="14"/>
  <c r="Q1162" i="14"/>
  <c r="Q1217" i="14"/>
  <c r="Q1272" i="14"/>
  <c r="Q1327" i="14"/>
  <c r="Q1163" i="14"/>
  <c r="Q1218" i="14"/>
  <c r="Q1273" i="14"/>
  <c r="Q1328" i="14"/>
  <c r="Q1164" i="14"/>
  <c r="Q1219" i="14"/>
  <c r="Q1274" i="14"/>
  <c r="Q1329" i="14"/>
  <c r="Q1165" i="14"/>
  <c r="Q1220" i="14"/>
  <c r="Q1275" i="14"/>
  <c r="Q1330" i="14"/>
  <c r="Q1166" i="14"/>
  <c r="Q1221" i="14"/>
  <c r="Q1276" i="14"/>
  <c r="Q1331" i="14"/>
  <c r="Q1167" i="14"/>
  <c r="Q1222" i="14"/>
  <c r="Q1277" i="14"/>
  <c r="Q1332" i="14"/>
  <c r="Q1168" i="14"/>
  <c r="Q1223" i="14"/>
  <c r="Q1278" i="14"/>
  <c r="Q1333" i="14"/>
  <c r="Q1169" i="14"/>
  <c r="Q1224" i="14"/>
  <c r="Q1279" i="14"/>
  <c r="Q1334" i="14"/>
  <c r="Q1170" i="14"/>
  <c r="Q1225" i="14"/>
  <c r="Q1280" i="14"/>
  <c r="Q1335" i="14"/>
  <c r="Q1171" i="14"/>
  <c r="Q1226" i="14"/>
  <c r="Q1281" i="14"/>
  <c r="Q1336" i="14"/>
  <c r="Q431" i="19"/>
  <c r="Q436" i="19"/>
  <c r="Q437" i="19"/>
  <c r="Q438" i="19"/>
  <c r="Q439" i="19"/>
  <c r="Q440" i="19"/>
  <c r="Q56" i="15"/>
  <c r="Q441" i="19" s="1"/>
  <c r="Q65" i="15"/>
  <c r="Q442" i="19" s="1"/>
  <c r="Q74" i="15"/>
  <c r="Q443" i="19" s="1"/>
  <c r="Q85" i="15"/>
  <c r="Q444" i="19" s="1"/>
  <c r="Q445" i="19"/>
  <c r="Q446" i="19"/>
  <c r="Q447" i="19"/>
  <c r="Q448" i="19"/>
  <c r="Q449" i="19"/>
  <c r="Q103" i="15"/>
  <c r="Q450" i="19" s="1"/>
  <c r="Q112" i="15"/>
  <c r="Q451" i="19" s="1"/>
  <c r="Q121" i="15"/>
  <c r="Q452" i="19" s="1"/>
  <c r="Q132" i="15"/>
  <c r="Q453" i="19" s="1"/>
  <c r="Q143" i="15"/>
  <c r="Q454" i="19" s="1"/>
  <c r="Q154" i="15"/>
  <c r="Q455" i="19" s="1"/>
  <c r="Q129" i="16"/>
  <c r="Q204" i="16" s="1"/>
  <c r="Q456" i="19" s="1"/>
  <c r="Q153" i="16"/>
  <c r="Q205" i="16" s="1"/>
  <c r="Q177" i="16"/>
  <c r="Q206" i="16" s="1"/>
  <c r="Q458" i="19" s="1"/>
  <c r="Q201" i="16"/>
  <c r="Q207" i="16" s="1"/>
  <c r="Q459" i="19" s="1"/>
  <c r="Q226" i="16"/>
  <c r="Q460" i="19" s="1"/>
  <c r="Q466" i="19"/>
  <c r="Q467" i="19"/>
  <c r="Q468" i="19"/>
  <c r="Q469" i="19"/>
  <c r="Q470" i="19"/>
  <c r="Q471" i="19"/>
  <c r="Q472" i="19"/>
  <c r="Q473" i="19"/>
  <c r="Q474" i="19"/>
  <c r="Q475" i="19"/>
  <c r="Q52" i="21"/>
  <c r="Q39" i="26" s="1"/>
  <c r="Q55" i="21"/>
  <c r="Q59" i="21"/>
  <c r="Q65" i="21"/>
  <c r="R242" i="12"/>
  <c r="R287" i="12" s="1"/>
  <c r="R109" i="19" s="1"/>
  <c r="R243" i="12"/>
  <c r="R288" i="12" s="1"/>
  <c r="R110" i="19" s="1"/>
  <c r="R244" i="12"/>
  <c r="R289" i="12" s="1"/>
  <c r="R111" i="19" s="1"/>
  <c r="R245" i="12"/>
  <c r="R290" i="12" s="1"/>
  <c r="R112" i="19" s="1"/>
  <c r="R33" i="19"/>
  <c r="R34" i="19"/>
  <c r="R35" i="19"/>
  <c r="R36" i="19"/>
  <c r="R37" i="19"/>
  <c r="R38" i="19"/>
  <c r="R22" i="19"/>
  <c r="R23" i="19"/>
  <c r="R319" i="10"/>
  <c r="R40" i="19" s="1"/>
  <c r="R41" i="19"/>
  <c r="R42" i="19"/>
  <c r="R43" i="19"/>
  <c r="R44" i="19"/>
  <c r="R45" i="19"/>
  <c r="R46" i="19"/>
  <c r="R47" i="19"/>
  <c r="R48" i="19"/>
  <c r="R49" i="19"/>
  <c r="R50" i="19"/>
  <c r="R51" i="19"/>
  <c r="R52" i="19"/>
  <c r="R53" i="19"/>
  <c r="R54" i="19"/>
  <c r="R55" i="19"/>
  <c r="R56" i="19"/>
  <c r="R57" i="19"/>
  <c r="R58" i="19"/>
  <c r="R76" i="19"/>
  <c r="R77" i="19"/>
  <c r="R78" i="19"/>
  <c r="R79" i="19"/>
  <c r="R80" i="19"/>
  <c r="R81" i="19"/>
  <c r="R82" i="19"/>
  <c r="R83" i="19"/>
  <c r="R84" i="19"/>
  <c r="R85" i="19"/>
  <c r="R86" i="19"/>
  <c r="R87" i="19"/>
  <c r="R88" i="19"/>
  <c r="R89" i="19"/>
  <c r="R90" i="19"/>
  <c r="R91" i="19"/>
  <c r="R92" i="19"/>
  <c r="R93" i="19"/>
  <c r="R246" i="12"/>
  <c r="R291" i="12" s="1"/>
  <c r="R113" i="19" s="1"/>
  <c r="R247" i="12"/>
  <c r="R292" i="12" s="1"/>
  <c r="R114" i="19" s="1"/>
  <c r="R248" i="12"/>
  <c r="R293" i="12" s="1"/>
  <c r="R115" i="19" s="1"/>
  <c r="R249" i="12"/>
  <c r="R294" i="12" s="1"/>
  <c r="R116" i="19" s="1"/>
  <c r="R250" i="12"/>
  <c r="R295" i="12" s="1"/>
  <c r="R117" i="19" s="1"/>
  <c r="R251" i="12"/>
  <c r="R296" i="12" s="1"/>
  <c r="R118" i="19" s="1"/>
  <c r="R252" i="12"/>
  <c r="R297" i="12" s="1"/>
  <c r="R119" i="19" s="1"/>
  <c r="R253" i="12"/>
  <c r="R298" i="12" s="1"/>
  <c r="R120" i="19" s="1"/>
  <c r="R254" i="12"/>
  <c r="R299" i="12" s="1"/>
  <c r="R121" i="19" s="1"/>
  <c r="R255" i="12"/>
  <c r="R300" i="12" s="1"/>
  <c r="R122" i="19" s="1"/>
  <c r="R256" i="12"/>
  <c r="R301" i="12" s="1"/>
  <c r="R123" i="19" s="1"/>
  <c r="R257" i="12"/>
  <c r="R302" i="12" s="1"/>
  <c r="R124" i="19" s="1"/>
  <c r="R258" i="12"/>
  <c r="R303" i="12" s="1"/>
  <c r="R125" i="19" s="1"/>
  <c r="R259" i="12"/>
  <c r="R304" i="12" s="1"/>
  <c r="R126" i="19" s="1"/>
  <c r="R260" i="12"/>
  <c r="R305" i="12" s="1"/>
  <c r="R127" i="19" s="1"/>
  <c r="R261" i="12"/>
  <c r="R306" i="12" s="1"/>
  <c r="R128" i="19" s="1"/>
  <c r="R307" i="12"/>
  <c r="R129" i="19" s="1"/>
  <c r="R308" i="12"/>
  <c r="R130" i="19" s="1"/>
  <c r="R425" i="12"/>
  <c r="R426" i="12"/>
  <c r="R427" i="12"/>
  <c r="R428" i="12"/>
  <c r="R429" i="12"/>
  <c r="R430" i="12"/>
  <c r="R431" i="12"/>
  <c r="R432" i="12"/>
  <c r="R433" i="12"/>
  <c r="R434" i="12"/>
  <c r="R435" i="12"/>
  <c r="R436" i="12"/>
  <c r="R437" i="12"/>
  <c r="R438" i="12"/>
  <c r="R439" i="12"/>
  <c r="R440" i="12"/>
  <c r="R441" i="12"/>
  <c r="R150" i="19"/>
  <c r="R151" i="19"/>
  <c r="R152" i="19"/>
  <c r="R153" i="19"/>
  <c r="R154" i="19"/>
  <c r="R155" i="19"/>
  <c r="R156" i="19"/>
  <c r="R157" i="19"/>
  <c r="R158" i="19"/>
  <c r="R159" i="19"/>
  <c r="R160" i="19"/>
  <c r="R161" i="19"/>
  <c r="R162" i="19"/>
  <c r="R163" i="19"/>
  <c r="R164" i="19"/>
  <c r="R165" i="19"/>
  <c r="R166" i="19"/>
  <c r="R167" i="19"/>
  <c r="R168" i="19"/>
  <c r="R169" i="19"/>
  <c r="R170" i="19"/>
  <c r="R171" i="19"/>
  <c r="R172" i="19"/>
  <c r="R173" i="19"/>
  <c r="R174" i="19"/>
  <c r="R175" i="19"/>
  <c r="R176" i="19"/>
  <c r="R177" i="19"/>
  <c r="R194" i="19"/>
  <c r="R195" i="19"/>
  <c r="R196" i="19"/>
  <c r="R197" i="19"/>
  <c r="R198" i="19"/>
  <c r="R199" i="19"/>
  <c r="R200" i="19"/>
  <c r="R201" i="19"/>
  <c r="R202" i="19"/>
  <c r="R203" i="19"/>
  <c r="R204" i="19"/>
  <c r="R205" i="19"/>
  <c r="R206" i="19"/>
  <c r="R207" i="19"/>
  <c r="R208" i="19"/>
  <c r="R209" i="19"/>
  <c r="R210" i="19"/>
  <c r="R211" i="19"/>
  <c r="R212" i="19"/>
  <c r="R213" i="19"/>
  <c r="R214" i="19"/>
  <c r="R215" i="19"/>
  <c r="R216" i="19"/>
  <c r="R217" i="19"/>
  <c r="R218" i="19"/>
  <c r="R219" i="19"/>
  <c r="R220" i="19"/>
  <c r="R221" i="19"/>
  <c r="R222" i="19"/>
  <c r="R223" i="19"/>
  <c r="R224" i="19"/>
  <c r="R225" i="19"/>
  <c r="R226" i="19"/>
  <c r="R227" i="19"/>
  <c r="R228" i="19"/>
  <c r="R229" i="19"/>
  <c r="R230" i="19"/>
  <c r="R231" i="19"/>
  <c r="R232" i="19"/>
  <c r="R244" i="19"/>
  <c r="R245" i="19"/>
  <c r="R246" i="19"/>
  <c r="R247" i="19"/>
  <c r="R248" i="19"/>
  <c r="R249" i="19"/>
  <c r="R250" i="19"/>
  <c r="R251" i="19"/>
  <c r="R252" i="19"/>
  <c r="R253" i="19"/>
  <c r="R254" i="19"/>
  <c r="R255" i="19"/>
  <c r="R256" i="19"/>
  <c r="R257" i="19"/>
  <c r="R258" i="19"/>
  <c r="R259" i="19"/>
  <c r="R260" i="19"/>
  <c r="R261" i="19"/>
  <c r="R262" i="19"/>
  <c r="R263" i="19"/>
  <c r="R264" i="19"/>
  <c r="R265" i="19"/>
  <c r="R266" i="19"/>
  <c r="R267" i="19"/>
  <c r="R268" i="19"/>
  <c r="R269" i="19"/>
  <c r="R270" i="19"/>
  <c r="R271" i="19"/>
  <c r="R289" i="19"/>
  <c r="R290" i="19"/>
  <c r="R291" i="19"/>
  <c r="R292" i="19"/>
  <c r="R293" i="19"/>
  <c r="R294" i="19"/>
  <c r="R295" i="19"/>
  <c r="R296" i="19"/>
  <c r="R297" i="19"/>
  <c r="R298" i="19"/>
  <c r="R299" i="19"/>
  <c r="R300" i="19"/>
  <c r="R301" i="19"/>
  <c r="R302" i="19"/>
  <c r="R303" i="19"/>
  <c r="R304" i="19"/>
  <c r="R305" i="19"/>
  <c r="R306" i="19"/>
  <c r="R307" i="19"/>
  <c r="R308" i="19"/>
  <c r="R309" i="19"/>
  <c r="R310" i="19"/>
  <c r="R311" i="19"/>
  <c r="R312" i="19"/>
  <c r="R313" i="19"/>
  <c r="R314" i="19"/>
  <c r="R315" i="19"/>
  <c r="R316" i="19"/>
  <c r="R334" i="19"/>
  <c r="R335" i="19"/>
  <c r="R336" i="19"/>
  <c r="R337" i="19"/>
  <c r="R338" i="19"/>
  <c r="R339" i="19"/>
  <c r="R340" i="19"/>
  <c r="R341" i="19"/>
  <c r="R342" i="19"/>
  <c r="R343" i="19"/>
  <c r="R344" i="19"/>
  <c r="R345" i="19"/>
  <c r="R346" i="19"/>
  <c r="R347" i="19"/>
  <c r="R348" i="19"/>
  <c r="R349" i="19"/>
  <c r="R350" i="19"/>
  <c r="R351" i="19"/>
  <c r="R352" i="19"/>
  <c r="R353" i="19"/>
  <c r="R354" i="19"/>
  <c r="R355" i="19"/>
  <c r="R356" i="19"/>
  <c r="R357" i="19"/>
  <c r="R358" i="19"/>
  <c r="R359" i="19"/>
  <c r="R360" i="19"/>
  <c r="R361" i="19"/>
  <c r="R379" i="19"/>
  <c r="R380" i="19"/>
  <c r="R1122" i="14"/>
  <c r="R1177" i="14"/>
  <c r="R1232" i="14"/>
  <c r="R1287" i="14"/>
  <c r="R1123" i="14"/>
  <c r="R1178" i="14"/>
  <c r="R1233" i="14"/>
  <c r="R1288" i="14"/>
  <c r="R1124" i="14"/>
  <c r="R1179" i="14"/>
  <c r="R1234" i="14"/>
  <c r="R1289" i="14"/>
  <c r="R1125" i="14"/>
  <c r="R1180" i="14"/>
  <c r="R1235" i="14"/>
  <c r="R1290" i="14"/>
  <c r="R1126" i="14"/>
  <c r="R1181" i="14"/>
  <c r="R1236" i="14"/>
  <c r="R1291" i="14"/>
  <c r="R1127" i="14"/>
  <c r="R1182" i="14"/>
  <c r="R1237" i="14"/>
  <c r="R1292" i="14"/>
  <c r="R1128" i="14"/>
  <c r="R1183" i="14"/>
  <c r="R1238" i="14"/>
  <c r="R1293" i="14"/>
  <c r="R1129" i="14"/>
  <c r="R1184" i="14"/>
  <c r="R1239" i="14"/>
  <c r="R1294" i="14"/>
  <c r="R1130" i="14"/>
  <c r="R1185" i="14"/>
  <c r="R1240" i="14"/>
  <c r="R1295" i="14"/>
  <c r="R1131" i="14"/>
  <c r="R1186" i="14"/>
  <c r="R1241" i="14"/>
  <c r="R1296" i="14"/>
  <c r="R1132" i="14"/>
  <c r="R1187" i="14"/>
  <c r="R1242" i="14"/>
  <c r="R1297" i="14"/>
  <c r="R1133" i="14"/>
  <c r="R1188" i="14"/>
  <c r="R1243" i="14"/>
  <c r="R1298" i="14"/>
  <c r="R1134" i="14"/>
  <c r="R1189" i="14"/>
  <c r="R1244" i="14"/>
  <c r="R1299" i="14"/>
  <c r="R1135" i="14"/>
  <c r="R1190" i="14"/>
  <c r="R1245" i="14"/>
  <c r="R1300" i="14"/>
  <c r="R1136" i="14"/>
  <c r="R1191" i="14"/>
  <c r="R1246" i="14"/>
  <c r="R1301" i="14"/>
  <c r="R1137" i="14"/>
  <c r="R1192" i="14"/>
  <c r="R1247" i="14"/>
  <c r="R1302" i="14"/>
  <c r="R1138" i="14"/>
  <c r="R1193" i="14"/>
  <c r="R1248" i="14"/>
  <c r="R1303" i="14"/>
  <c r="R1139" i="14"/>
  <c r="R1194" i="14"/>
  <c r="R1249" i="14"/>
  <c r="R1304" i="14"/>
  <c r="R1140" i="14"/>
  <c r="R1195" i="14"/>
  <c r="R1250" i="14"/>
  <c r="R1305" i="14"/>
  <c r="R1141" i="14"/>
  <c r="R1196" i="14"/>
  <c r="R1251" i="14"/>
  <c r="R1306" i="14"/>
  <c r="R1142" i="14"/>
  <c r="R1197" i="14"/>
  <c r="R1252" i="14"/>
  <c r="R1307" i="14"/>
  <c r="R1143" i="14"/>
  <c r="R1198" i="14"/>
  <c r="R1253" i="14"/>
  <c r="R1308" i="14"/>
  <c r="R1144" i="14"/>
  <c r="R1199" i="14"/>
  <c r="R1254" i="14"/>
  <c r="R1309" i="14"/>
  <c r="R1145" i="14"/>
  <c r="R1200" i="14"/>
  <c r="R1255" i="14"/>
  <c r="R1310" i="14"/>
  <c r="R1146" i="14"/>
  <c r="R1201" i="14"/>
  <c r="R1256" i="14"/>
  <c r="R1311" i="14"/>
  <c r="R1147" i="14"/>
  <c r="R1202" i="14"/>
  <c r="R1257" i="14"/>
  <c r="R1312" i="14"/>
  <c r="R1148" i="14"/>
  <c r="R1203" i="14"/>
  <c r="R1258" i="14"/>
  <c r="R1313" i="14"/>
  <c r="R1149" i="14"/>
  <c r="R1204" i="14"/>
  <c r="R1259" i="14"/>
  <c r="R1314" i="14"/>
  <c r="R1150" i="14"/>
  <c r="R1205" i="14"/>
  <c r="R1260" i="14"/>
  <c r="R1315" i="14"/>
  <c r="R1151" i="14"/>
  <c r="R1206" i="14"/>
  <c r="R1261" i="14"/>
  <c r="R1316" i="14"/>
  <c r="R1152" i="14"/>
  <c r="R1207" i="14"/>
  <c r="R1262" i="14"/>
  <c r="R1317" i="14"/>
  <c r="R1153" i="14"/>
  <c r="R1208" i="14"/>
  <c r="R1263" i="14"/>
  <c r="R1318" i="14"/>
  <c r="R1154" i="14"/>
  <c r="R1209" i="14"/>
  <c r="R1264" i="14"/>
  <c r="R1319" i="14"/>
  <c r="R1155" i="14"/>
  <c r="R1210" i="14"/>
  <c r="R1265" i="14"/>
  <c r="R1320" i="14"/>
  <c r="R1156" i="14"/>
  <c r="R1211" i="14"/>
  <c r="R1266" i="14"/>
  <c r="R1321" i="14"/>
  <c r="R1157" i="14"/>
  <c r="R1212" i="14"/>
  <c r="R1267" i="14"/>
  <c r="R1322" i="14"/>
  <c r="R1158" i="14"/>
  <c r="R1213" i="14"/>
  <c r="R1268" i="14"/>
  <c r="R1323" i="14"/>
  <c r="R1159" i="14"/>
  <c r="R1214" i="14"/>
  <c r="R1269" i="14"/>
  <c r="R1324" i="14"/>
  <c r="R1160" i="14"/>
  <c r="R1215" i="14"/>
  <c r="R1270" i="14"/>
  <c r="R1325" i="14"/>
  <c r="R1161" i="14"/>
  <c r="R1216" i="14"/>
  <c r="R1271" i="14"/>
  <c r="R1326" i="14"/>
  <c r="R1162" i="14"/>
  <c r="R1217" i="14"/>
  <c r="R1272" i="14"/>
  <c r="R1327" i="14"/>
  <c r="R1163" i="14"/>
  <c r="R1218" i="14"/>
  <c r="R1273" i="14"/>
  <c r="R1328" i="14"/>
  <c r="R1164" i="14"/>
  <c r="R1219" i="14"/>
  <c r="R1274" i="14"/>
  <c r="R1329" i="14"/>
  <c r="R1165" i="14"/>
  <c r="R1220" i="14"/>
  <c r="R1275" i="14"/>
  <c r="R1330" i="14"/>
  <c r="R1166" i="14"/>
  <c r="R1221" i="14"/>
  <c r="R1276" i="14"/>
  <c r="R1331" i="14"/>
  <c r="R1167" i="14"/>
  <c r="R1222" i="14"/>
  <c r="R1277" i="14"/>
  <c r="R1332" i="14"/>
  <c r="R1168" i="14"/>
  <c r="R1223" i="14"/>
  <c r="R1278" i="14"/>
  <c r="R1333" i="14"/>
  <c r="R1169" i="14"/>
  <c r="R1224" i="14"/>
  <c r="R1279" i="14"/>
  <c r="R1334" i="14"/>
  <c r="R1170" i="14"/>
  <c r="R1225" i="14"/>
  <c r="R1280" i="14"/>
  <c r="R1335" i="14"/>
  <c r="R1171" i="14"/>
  <c r="R1226" i="14"/>
  <c r="R1281" i="14"/>
  <c r="R1336" i="14"/>
  <c r="R431" i="19"/>
  <c r="R436" i="19"/>
  <c r="R437" i="19"/>
  <c r="R438" i="19"/>
  <c r="R439" i="19"/>
  <c r="R440" i="19"/>
  <c r="R56" i="15"/>
  <c r="R441" i="19" s="1"/>
  <c r="R65" i="15"/>
  <c r="R442" i="19" s="1"/>
  <c r="R74" i="15"/>
  <c r="R443" i="19" s="1"/>
  <c r="R85" i="15"/>
  <c r="R444" i="19" s="1"/>
  <c r="R445" i="19"/>
  <c r="R446" i="19"/>
  <c r="R447" i="19"/>
  <c r="R448" i="19"/>
  <c r="R449" i="19"/>
  <c r="R103" i="15"/>
  <c r="R450" i="19" s="1"/>
  <c r="R112" i="15"/>
  <c r="R451" i="19" s="1"/>
  <c r="R121" i="15"/>
  <c r="R452" i="19" s="1"/>
  <c r="R132" i="15"/>
  <c r="R453" i="19" s="1"/>
  <c r="R143" i="15"/>
  <c r="R454" i="19" s="1"/>
  <c r="R154" i="15"/>
  <c r="R455" i="19" s="1"/>
  <c r="R129" i="16"/>
  <c r="R204" i="16" s="1"/>
  <c r="R153" i="16"/>
  <c r="R205" i="16" s="1"/>
  <c r="R457" i="19" s="1"/>
  <c r="R177" i="16"/>
  <c r="R206" i="16" s="1"/>
  <c r="R458" i="19" s="1"/>
  <c r="R201" i="16"/>
  <c r="R207" i="16" s="1"/>
  <c r="R459" i="19" s="1"/>
  <c r="R226" i="16"/>
  <c r="R460" i="19" s="1"/>
  <c r="R466" i="19"/>
  <c r="R467" i="19"/>
  <c r="R468" i="19"/>
  <c r="R469" i="19"/>
  <c r="R470" i="19"/>
  <c r="R471" i="19"/>
  <c r="R472" i="19"/>
  <c r="R473" i="19"/>
  <c r="R474" i="19"/>
  <c r="R475" i="19"/>
  <c r="R52" i="21"/>
  <c r="R39" i="26" s="1"/>
  <c r="R55" i="21"/>
  <c r="R59" i="21"/>
  <c r="R65" i="21"/>
  <c r="S242" i="12"/>
  <c r="S287" i="12" s="1"/>
  <c r="S109" i="19" s="1"/>
  <c r="S243" i="12"/>
  <c r="S288" i="12" s="1"/>
  <c r="S110" i="19" s="1"/>
  <c r="S244" i="12"/>
  <c r="S289" i="12" s="1"/>
  <c r="S111" i="19" s="1"/>
  <c r="S245" i="12"/>
  <c r="S290" i="12" s="1"/>
  <c r="S112" i="19" s="1"/>
  <c r="S33" i="19"/>
  <c r="S34" i="19"/>
  <c r="S35" i="19"/>
  <c r="S36" i="19"/>
  <c r="S37" i="19"/>
  <c r="S38" i="19"/>
  <c r="S22" i="19"/>
  <c r="S23" i="19"/>
  <c r="S319" i="10"/>
  <c r="S40" i="19" s="1"/>
  <c r="S41" i="19"/>
  <c r="S42" i="19"/>
  <c r="S43" i="19"/>
  <c r="S44" i="19"/>
  <c r="S45" i="19"/>
  <c r="S46" i="19"/>
  <c r="S47" i="19"/>
  <c r="S48" i="19"/>
  <c r="S49" i="19"/>
  <c r="S50" i="19"/>
  <c r="S51" i="19"/>
  <c r="S52" i="19"/>
  <c r="S53" i="19"/>
  <c r="S54" i="19"/>
  <c r="S55" i="19"/>
  <c r="S56" i="19"/>
  <c r="S57" i="19"/>
  <c r="S58" i="19"/>
  <c r="S76" i="19"/>
  <c r="S77" i="19"/>
  <c r="S78" i="19"/>
  <c r="S79" i="19"/>
  <c r="S80" i="19"/>
  <c r="S81" i="19"/>
  <c r="S82" i="19"/>
  <c r="S83" i="19"/>
  <c r="S84" i="19"/>
  <c r="S85" i="19"/>
  <c r="S86" i="19"/>
  <c r="S87" i="19"/>
  <c r="S88" i="19"/>
  <c r="S89" i="19"/>
  <c r="S90" i="19"/>
  <c r="S91" i="19"/>
  <c r="S92" i="19"/>
  <c r="S93" i="19"/>
  <c r="S246" i="12"/>
  <c r="S291" i="12" s="1"/>
  <c r="S113" i="19" s="1"/>
  <c r="S247" i="12"/>
  <c r="S292" i="12" s="1"/>
  <c r="S114" i="19" s="1"/>
  <c r="S248" i="12"/>
  <c r="S293" i="12" s="1"/>
  <c r="S115" i="19" s="1"/>
  <c r="S249" i="12"/>
  <c r="S294" i="12" s="1"/>
  <c r="S116" i="19" s="1"/>
  <c r="S250" i="12"/>
  <c r="S295" i="12" s="1"/>
  <c r="S117" i="19" s="1"/>
  <c r="S251" i="12"/>
  <c r="S296" i="12" s="1"/>
  <c r="S118" i="19" s="1"/>
  <c r="S252" i="12"/>
  <c r="S297" i="12" s="1"/>
  <c r="S119" i="19" s="1"/>
  <c r="S253" i="12"/>
  <c r="S298" i="12" s="1"/>
  <c r="S120" i="19" s="1"/>
  <c r="S254" i="12"/>
  <c r="S299" i="12" s="1"/>
  <c r="S121" i="19" s="1"/>
  <c r="S255" i="12"/>
  <c r="S300" i="12" s="1"/>
  <c r="S122" i="19" s="1"/>
  <c r="S256" i="12"/>
  <c r="S301" i="12" s="1"/>
  <c r="S123" i="19" s="1"/>
  <c r="S257" i="12"/>
  <c r="S302" i="12" s="1"/>
  <c r="S124" i="19" s="1"/>
  <c r="S258" i="12"/>
  <c r="S303" i="12" s="1"/>
  <c r="S125" i="19" s="1"/>
  <c r="S259" i="12"/>
  <c r="S304" i="12" s="1"/>
  <c r="S126" i="19" s="1"/>
  <c r="S260" i="12"/>
  <c r="S305" i="12" s="1"/>
  <c r="S127" i="19" s="1"/>
  <c r="S261" i="12"/>
  <c r="S306" i="12" s="1"/>
  <c r="S128" i="19" s="1"/>
  <c r="S307" i="12"/>
  <c r="S129" i="19" s="1"/>
  <c r="S308" i="12"/>
  <c r="S130" i="19" s="1"/>
  <c r="S425" i="12"/>
  <c r="S426" i="12"/>
  <c r="S427" i="12"/>
  <c r="S428" i="12"/>
  <c r="S429" i="12"/>
  <c r="S430" i="12"/>
  <c r="S431" i="12"/>
  <c r="S432" i="12"/>
  <c r="S433" i="12"/>
  <c r="S434" i="12"/>
  <c r="S435" i="12"/>
  <c r="S436" i="12"/>
  <c r="S437" i="12"/>
  <c r="S438" i="12"/>
  <c r="S439" i="12"/>
  <c r="S440" i="12"/>
  <c r="S441" i="12"/>
  <c r="S150" i="19"/>
  <c r="S151" i="19"/>
  <c r="S152" i="19"/>
  <c r="S153" i="19"/>
  <c r="S154" i="19"/>
  <c r="S155" i="19"/>
  <c r="S156" i="19"/>
  <c r="S157" i="19"/>
  <c r="S158" i="19"/>
  <c r="S159" i="19"/>
  <c r="S160" i="19"/>
  <c r="S161" i="19"/>
  <c r="S162" i="19"/>
  <c r="S163" i="19"/>
  <c r="S164" i="19"/>
  <c r="S165" i="19"/>
  <c r="S166" i="19"/>
  <c r="S167" i="19"/>
  <c r="S168" i="19"/>
  <c r="S169" i="19"/>
  <c r="S170" i="19"/>
  <c r="S171" i="19"/>
  <c r="S172" i="19"/>
  <c r="S173" i="19"/>
  <c r="S174" i="19"/>
  <c r="S175" i="19"/>
  <c r="S176" i="19"/>
  <c r="S177" i="19"/>
  <c r="S194" i="19"/>
  <c r="S195" i="19"/>
  <c r="S196" i="19"/>
  <c r="S197" i="19"/>
  <c r="S198" i="19"/>
  <c r="S199" i="19"/>
  <c r="S200" i="19"/>
  <c r="S201" i="19"/>
  <c r="S202" i="19"/>
  <c r="S203" i="19"/>
  <c r="S204" i="19"/>
  <c r="S205" i="19"/>
  <c r="S206" i="19"/>
  <c r="S207" i="19"/>
  <c r="S208" i="19"/>
  <c r="S209" i="19"/>
  <c r="S210" i="19"/>
  <c r="S211" i="19"/>
  <c r="S212" i="19"/>
  <c r="S213" i="19"/>
  <c r="S214" i="19"/>
  <c r="S215" i="19"/>
  <c r="S216" i="19"/>
  <c r="S217" i="19"/>
  <c r="S218" i="19"/>
  <c r="S219" i="19"/>
  <c r="S220" i="19"/>
  <c r="S221" i="19"/>
  <c r="S222" i="19"/>
  <c r="S223" i="19"/>
  <c r="S224" i="19"/>
  <c r="S225" i="19"/>
  <c r="S226" i="19"/>
  <c r="S227" i="19"/>
  <c r="S228" i="19"/>
  <c r="S229" i="19"/>
  <c r="S230" i="19"/>
  <c r="S231" i="19"/>
  <c r="S232" i="19"/>
  <c r="S244" i="19"/>
  <c r="S245" i="19"/>
  <c r="S246" i="19"/>
  <c r="S247" i="19"/>
  <c r="S248" i="19"/>
  <c r="S249" i="19"/>
  <c r="S250" i="19"/>
  <c r="S251" i="19"/>
  <c r="S252" i="19"/>
  <c r="S253" i="19"/>
  <c r="S254" i="19"/>
  <c r="S255" i="19"/>
  <c r="S256" i="19"/>
  <c r="S257" i="19"/>
  <c r="S258" i="19"/>
  <c r="S259" i="19"/>
  <c r="S260" i="19"/>
  <c r="S261" i="19"/>
  <c r="S262" i="19"/>
  <c r="S263" i="19"/>
  <c r="S264" i="19"/>
  <c r="S265" i="19"/>
  <c r="S266" i="19"/>
  <c r="S267" i="19"/>
  <c r="S268" i="19"/>
  <c r="S269" i="19"/>
  <c r="S270" i="19"/>
  <c r="S271" i="19"/>
  <c r="S289" i="19"/>
  <c r="S290" i="19"/>
  <c r="S291" i="19"/>
  <c r="S292" i="19"/>
  <c r="S293" i="19"/>
  <c r="S294" i="19"/>
  <c r="S295" i="19"/>
  <c r="S296" i="19"/>
  <c r="S297" i="19"/>
  <c r="S298" i="19"/>
  <c r="S299" i="19"/>
  <c r="S300" i="19"/>
  <c r="S301" i="19"/>
  <c r="S302" i="19"/>
  <c r="S303" i="19"/>
  <c r="S304" i="19"/>
  <c r="S305" i="19"/>
  <c r="S306" i="19"/>
  <c r="S307" i="19"/>
  <c r="S308" i="19"/>
  <c r="S309" i="19"/>
  <c r="S310" i="19"/>
  <c r="S311" i="19"/>
  <c r="S312" i="19"/>
  <c r="S313" i="19"/>
  <c r="S314" i="19"/>
  <c r="S315" i="19"/>
  <c r="S316" i="19"/>
  <c r="S334" i="19"/>
  <c r="S335" i="19"/>
  <c r="S336" i="19"/>
  <c r="S337" i="19"/>
  <c r="S338" i="19"/>
  <c r="S339" i="19"/>
  <c r="S340" i="19"/>
  <c r="S341" i="19"/>
  <c r="S342" i="19"/>
  <c r="S343" i="19"/>
  <c r="S344" i="19"/>
  <c r="S345" i="19"/>
  <c r="S346" i="19"/>
  <c r="S347" i="19"/>
  <c r="S348" i="19"/>
  <c r="S349" i="19"/>
  <c r="S350" i="19"/>
  <c r="S351" i="19"/>
  <c r="S352" i="19"/>
  <c r="S353" i="19"/>
  <c r="S354" i="19"/>
  <c r="S355" i="19"/>
  <c r="S356" i="19"/>
  <c r="S357" i="19"/>
  <c r="S358" i="19"/>
  <c r="S359" i="19"/>
  <c r="S360" i="19"/>
  <c r="S361" i="19"/>
  <c r="S379" i="19"/>
  <c r="S380" i="19"/>
  <c r="S1122" i="14"/>
  <c r="S1177" i="14"/>
  <c r="S1232" i="14"/>
  <c r="S1287" i="14"/>
  <c r="S1123" i="14"/>
  <c r="S1178" i="14"/>
  <c r="S1233" i="14"/>
  <c r="S1288" i="14"/>
  <c r="S1124" i="14"/>
  <c r="S1179" i="14"/>
  <c r="S1234" i="14"/>
  <c r="S1289" i="14"/>
  <c r="S1125" i="14"/>
  <c r="S1180" i="14"/>
  <c r="S1235" i="14"/>
  <c r="S1290" i="14"/>
  <c r="S1126" i="14"/>
  <c r="S1181" i="14"/>
  <c r="S1236" i="14"/>
  <c r="S1291" i="14"/>
  <c r="S1127" i="14"/>
  <c r="S1182" i="14"/>
  <c r="S1237" i="14"/>
  <c r="S1292" i="14"/>
  <c r="S1128" i="14"/>
  <c r="S1183" i="14"/>
  <c r="S1238" i="14"/>
  <c r="S1293" i="14"/>
  <c r="S1129" i="14"/>
  <c r="S1184" i="14"/>
  <c r="S1239" i="14"/>
  <c r="S1294" i="14"/>
  <c r="S1130" i="14"/>
  <c r="S1185" i="14"/>
  <c r="S1240" i="14"/>
  <c r="S1295" i="14"/>
  <c r="S1131" i="14"/>
  <c r="S1186" i="14"/>
  <c r="S1241" i="14"/>
  <c r="S1296" i="14"/>
  <c r="S1132" i="14"/>
  <c r="S1187" i="14"/>
  <c r="S1242" i="14"/>
  <c r="S1297" i="14"/>
  <c r="S1133" i="14"/>
  <c r="S1188" i="14"/>
  <c r="S1243" i="14"/>
  <c r="S1298" i="14"/>
  <c r="S1134" i="14"/>
  <c r="S1189" i="14"/>
  <c r="S1244" i="14"/>
  <c r="S1299" i="14"/>
  <c r="S1135" i="14"/>
  <c r="S1190" i="14"/>
  <c r="S1245" i="14"/>
  <c r="S1300" i="14"/>
  <c r="S1136" i="14"/>
  <c r="S1191" i="14"/>
  <c r="S1246" i="14"/>
  <c r="S1301" i="14"/>
  <c r="S1137" i="14"/>
  <c r="S1192" i="14"/>
  <c r="S1247" i="14"/>
  <c r="S1302" i="14"/>
  <c r="S1138" i="14"/>
  <c r="S1193" i="14"/>
  <c r="S1248" i="14"/>
  <c r="S1303" i="14"/>
  <c r="S1139" i="14"/>
  <c r="S1194" i="14"/>
  <c r="S1249" i="14"/>
  <c r="S1304" i="14"/>
  <c r="S1140" i="14"/>
  <c r="S1195" i="14"/>
  <c r="S1250" i="14"/>
  <c r="S1305" i="14"/>
  <c r="S1141" i="14"/>
  <c r="S1196" i="14"/>
  <c r="S1251" i="14"/>
  <c r="S1306" i="14"/>
  <c r="S1142" i="14"/>
  <c r="S1197" i="14"/>
  <c r="S1252" i="14"/>
  <c r="S1307" i="14"/>
  <c r="S1143" i="14"/>
  <c r="S1198" i="14"/>
  <c r="S1253" i="14"/>
  <c r="S1308" i="14"/>
  <c r="S1144" i="14"/>
  <c r="S1199" i="14"/>
  <c r="S1254" i="14"/>
  <c r="S1309" i="14"/>
  <c r="S1145" i="14"/>
  <c r="S1200" i="14"/>
  <c r="S1255" i="14"/>
  <c r="S1310" i="14"/>
  <c r="S1146" i="14"/>
  <c r="S1201" i="14"/>
  <c r="S1256" i="14"/>
  <c r="S1311" i="14"/>
  <c r="S1147" i="14"/>
  <c r="S1202" i="14"/>
  <c r="S1257" i="14"/>
  <c r="S1312" i="14"/>
  <c r="S1148" i="14"/>
  <c r="S1203" i="14"/>
  <c r="S1258" i="14"/>
  <c r="S1313" i="14"/>
  <c r="S1149" i="14"/>
  <c r="S1204" i="14"/>
  <c r="S1259" i="14"/>
  <c r="S1314" i="14"/>
  <c r="S1150" i="14"/>
  <c r="S1205" i="14"/>
  <c r="S1260" i="14"/>
  <c r="S1315" i="14"/>
  <c r="S1151" i="14"/>
  <c r="S1206" i="14"/>
  <c r="S1261" i="14"/>
  <c r="S1316" i="14"/>
  <c r="S1152" i="14"/>
  <c r="S1207" i="14"/>
  <c r="S1262" i="14"/>
  <c r="S1317" i="14"/>
  <c r="S1153" i="14"/>
  <c r="S1208" i="14"/>
  <c r="S1263" i="14"/>
  <c r="S1318" i="14"/>
  <c r="S1154" i="14"/>
  <c r="S1209" i="14"/>
  <c r="S1264" i="14"/>
  <c r="S1319" i="14"/>
  <c r="S1155" i="14"/>
  <c r="S1210" i="14"/>
  <c r="S1265" i="14"/>
  <c r="S1320" i="14"/>
  <c r="S1156" i="14"/>
  <c r="S1211" i="14"/>
  <c r="S1266" i="14"/>
  <c r="S1321" i="14"/>
  <c r="S1157" i="14"/>
  <c r="S1212" i="14"/>
  <c r="S1267" i="14"/>
  <c r="S1322" i="14"/>
  <c r="S1158" i="14"/>
  <c r="S1213" i="14"/>
  <c r="S1268" i="14"/>
  <c r="S1323" i="14"/>
  <c r="S1159" i="14"/>
  <c r="S1214" i="14"/>
  <c r="S1269" i="14"/>
  <c r="S1324" i="14"/>
  <c r="S1160" i="14"/>
  <c r="S1215" i="14"/>
  <c r="S1270" i="14"/>
  <c r="S1325" i="14"/>
  <c r="S1161" i="14"/>
  <c r="S1216" i="14"/>
  <c r="S1271" i="14"/>
  <c r="S1326" i="14"/>
  <c r="S1162" i="14"/>
  <c r="S1217" i="14"/>
  <c r="S1272" i="14"/>
  <c r="S1327" i="14"/>
  <c r="S1163" i="14"/>
  <c r="S1218" i="14"/>
  <c r="S1273" i="14"/>
  <c r="S1328" i="14"/>
  <c r="S1164" i="14"/>
  <c r="S1219" i="14"/>
  <c r="S1274" i="14"/>
  <c r="S1329" i="14"/>
  <c r="S1165" i="14"/>
  <c r="S1220" i="14"/>
  <c r="S1275" i="14"/>
  <c r="S1330" i="14"/>
  <c r="S1166" i="14"/>
  <c r="S1221" i="14"/>
  <c r="S1276" i="14"/>
  <c r="S1331" i="14"/>
  <c r="S1167" i="14"/>
  <c r="S1222" i="14"/>
  <c r="S1277" i="14"/>
  <c r="S1332" i="14"/>
  <c r="S1168" i="14"/>
  <c r="S1223" i="14"/>
  <c r="S1278" i="14"/>
  <c r="S1333" i="14"/>
  <c r="S1169" i="14"/>
  <c r="S1224" i="14"/>
  <c r="S1279" i="14"/>
  <c r="S1334" i="14"/>
  <c r="S1170" i="14"/>
  <c r="S1225" i="14"/>
  <c r="S1280" i="14"/>
  <c r="S1335" i="14"/>
  <c r="S1171" i="14"/>
  <c r="S1226" i="14"/>
  <c r="S1281" i="14"/>
  <c r="S1336" i="14"/>
  <c r="S431" i="19"/>
  <c r="S436" i="19"/>
  <c r="S437" i="19"/>
  <c r="S438" i="19"/>
  <c r="S439" i="19"/>
  <c r="S440" i="19"/>
  <c r="S56" i="15"/>
  <c r="S441" i="19" s="1"/>
  <c r="S65" i="15"/>
  <c r="S442" i="19" s="1"/>
  <c r="S74" i="15"/>
  <c r="S443" i="19" s="1"/>
  <c r="S85" i="15"/>
  <c r="S444" i="19" s="1"/>
  <c r="S445" i="19"/>
  <c r="S446" i="19"/>
  <c r="S447" i="19"/>
  <c r="S448" i="19"/>
  <c r="S449" i="19"/>
  <c r="S103" i="15"/>
  <c r="S450" i="19" s="1"/>
  <c r="S112" i="15"/>
  <c r="S451" i="19" s="1"/>
  <c r="S121" i="15"/>
  <c r="S452" i="19" s="1"/>
  <c r="S132" i="15"/>
  <c r="S453" i="19" s="1"/>
  <c r="S143" i="15"/>
  <c r="S454" i="19" s="1"/>
  <c r="S154" i="15"/>
  <c r="S455" i="19" s="1"/>
  <c r="S129" i="16"/>
  <c r="S204" i="16" s="1"/>
  <c r="S456" i="19" s="1"/>
  <c r="S153" i="16"/>
  <c r="S205" i="16" s="1"/>
  <c r="S457" i="19" s="1"/>
  <c r="S177" i="16"/>
  <c r="S206" i="16" s="1"/>
  <c r="S458" i="19" s="1"/>
  <c r="S201" i="16"/>
  <c r="S207" i="16" s="1"/>
  <c r="S459" i="19" s="1"/>
  <c r="S226" i="16"/>
  <c r="S460" i="19" s="1"/>
  <c r="S466" i="19"/>
  <c r="S467" i="19"/>
  <c r="S468" i="19"/>
  <c r="S469" i="19"/>
  <c r="S470" i="19"/>
  <c r="S471" i="19"/>
  <c r="S472" i="19"/>
  <c r="S473" i="19"/>
  <c r="S474" i="19"/>
  <c r="S475" i="19"/>
  <c r="S52" i="21"/>
  <c r="S39" i="26" s="1"/>
  <c r="S55" i="21"/>
  <c r="S59" i="21"/>
  <c r="S65" i="21"/>
  <c r="T242" i="12"/>
  <c r="T287" i="12" s="1"/>
  <c r="T109" i="19" s="1"/>
  <c r="T243" i="12"/>
  <c r="T288" i="12" s="1"/>
  <c r="T110" i="19" s="1"/>
  <c r="T244" i="12"/>
  <c r="T289" i="12" s="1"/>
  <c r="T111" i="19" s="1"/>
  <c r="T245" i="12"/>
  <c r="T290" i="12" s="1"/>
  <c r="T112" i="19" s="1"/>
  <c r="T33" i="19"/>
  <c r="T34" i="19"/>
  <c r="T35" i="19"/>
  <c r="T36" i="19"/>
  <c r="T37" i="19"/>
  <c r="T38" i="19"/>
  <c r="T22" i="19"/>
  <c r="T23" i="19"/>
  <c r="T319" i="10"/>
  <c r="T40" i="19" s="1"/>
  <c r="T41" i="19"/>
  <c r="T42" i="19"/>
  <c r="T43" i="19"/>
  <c r="T44" i="19"/>
  <c r="T45" i="19"/>
  <c r="T46" i="19"/>
  <c r="T47" i="19"/>
  <c r="T48" i="19"/>
  <c r="T49" i="19"/>
  <c r="T50" i="19"/>
  <c r="T51" i="19"/>
  <c r="T52" i="19"/>
  <c r="T53" i="19"/>
  <c r="T54" i="19"/>
  <c r="T55" i="19"/>
  <c r="T56" i="19"/>
  <c r="T57" i="19"/>
  <c r="T58" i="19"/>
  <c r="T76" i="19"/>
  <c r="T77" i="19"/>
  <c r="T78" i="19"/>
  <c r="T79" i="19"/>
  <c r="T80" i="19"/>
  <c r="T81" i="19"/>
  <c r="T82" i="19"/>
  <c r="T83" i="19"/>
  <c r="T84" i="19"/>
  <c r="T85" i="19"/>
  <c r="T86" i="19"/>
  <c r="T87" i="19"/>
  <c r="T88" i="19"/>
  <c r="T89" i="19"/>
  <c r="T90" i="19"/>
  <c r="T91" i="19"/>
  <c r="T92" i="19"/>
  <c r="T93" i="19"/>
  <c r="T246" i="12"/>
  <c r="T291" i="12" s="1"/>
  <c r="T113" i="19" s="1"/>
  <c r="T247" i="12"/>
  <c r="T292" i="12" s="1"/>
  <c r="T114" i="19" s="1"/>
  <c r="T248" i="12"/>
  <c r="T293" i="12" s="1"/>
  <c r="T115" i="19" s="1"/>
  <c r="T249" i="12"/>
  <c r="T294" i="12" s="1"/>
  <c r="T116" i="19" s="1"/>
  <c r="T250" i="12"/>
  <c r="T295" i="12" s="1"/>
  <c r="T117" i="19" s="1"/>
  <c r="T251" i="12"/>
  <c r="T296" i="12" s="1"/>
  <c r="T252" i="12"/>
  <c r="T297" i="12" s="1"/>
  <c r="T119" i="19" s="1"/>
  <c r="T253" i="12"/>
  <c r="T298" i="12" s="1"/>
  <c r="T120" i="19" s="1"/>
  <c r="T254" i="12"/>
  <c r="T299" i="12" s="1"/>
  <c r="T121" i="19" s="1"/>
  <c r="T255" i="12"/>
  <c r="T300" i="12" s="1"/>
  <c r="T122" i="19" s="1"/>
  <c r="T256" i="12"/>
  <c r="T301" i="12" s="1"/>
  <c r="T123" i="19" s="1"/>
  <c r="T257" i="12"/>
  <c r="T302" i="12" s="1"/>
  <c r="T124" i="19" s="1"/>
  <c r="T258" i="12"/>
  <c r="T303" i="12" s="1"/>
  <c r="T125" i="19" s="1"/>
  <c r="T259" i="12"/>
  <c r="T304" i="12" s="1"/>
  <c r="T126" i="19" s="1"/>
  <c r="T260" i="12"/>
  <c r="T305" i="12" s="1"/>
  <c r="T127" i="19" s="1"/>
  <c r="T261" i="12"/>
  <c r="T306" i="12" s="1"/>
  <c r="T128" i="19" s="1"/>
  <c r="T307" i="12"/>
  <c r="T129" i="19" s="1"/>
  <c r="T308" i="12"/>
  <c r="T130" i="19" s="1"/>
  <c r="T425" i="12"/>
  <c r="T426" i="12"/>
  <c r="T427" i="12"/>
  <c r="T428" i="12"/>
  <c r="T429" i="12"/>
  <c r="T430" i="12"/>
  <c r="T431" i="12"/>
  <c r="T432" i="12"/>
  <c r="T433" i="12"/>
  <c r="T434" i="12"/>
  <c r="T435" i="12"/>
  <c r="T436" i="12"/>
  <c r="T437" i="12"/>
  <c r="T438" i="12"/>
  <c r="T439" i="12"/>
  <c r="T440" i="12"/>
  <c r="T441" i="12"/>
  <c r="T150" i="19"/>
  <c r="T151" i="19"/>
  <c r="T152" i="19"/>
  <c r="T153" i="19"/>
  <c r="T154" i="19"/>
  <c r="T155" i="19"/>
  <c r="T156" i="19"/>
  <c r="T157" i="19"/>
  <c r="T158" i="19"/>
  <c r="T159" i="19"/>
  <c r="T160" i="19"/>
  <c r="T161" i="19"/>
  <c r="T162" i="19"/>
  <c r="T163" i="19"/>
  <c r="T164" i="19"/>
  <c r="T165" i="19"/>
  <c r="T166" i="19"/>
  <c r="T167" i="19"/>
  <c r="T168" i="19"/>
  <c r="T169" i="19"/>
  <c r="T170" i="19"/>
  <c r="T171" i="19"/>
  <c r="T172" i="19"/>
  <c r="T173" i="19"/>
  <c r="T174" i="19"/>
  <c r="T175" i="19"/>
  <c r="T176" i="19"/>
  <c r="T177" i="19"/>
  <c r="T194" i="19"/>
  <c r="T195" i="19"/>
  <c r="T196" i="19"/>
  <c r="T197" i="19"/>
  <c r="T198" i="19"/>
  <c r="T199" i="19"/>
  <c r="T200" i="19"/>
  <c r="T201" i="19"/>
  <c r="T202" i="19"/>
  <c r="T203" i="19"/>
  <c r="T204" i="19"/>
  <c r="T205" i="19"/>
  <c r="T206" i="19"/>
  <c r="T207" i="19"/>
  <c r="T208" i="19"/>
  <c r="T209" i="19"/>
  <c r="T210" i="19"/>
  <c r="T211" i="19"/>
  <c r="T212" i="19"/>
  <c r="T213" i="19"/>
  <c r="T214" i="19"/>
  <c r="T215" i="19"/>
  <c r="T216" i="19"/>
  <c r="T217" i="19"/>
  <c r="T218" i="19"/>
  <c r="T219" i="19"/>
  <c r="T220" i="19"/>
  <c r="T221" i="19"/>
  <c r="T222" i="19"/>
  <c r="T223" i="19"/>
  <c r="T224" i="19"/>
  <c r="T225" i="19"/>
  <c r="T226" i="19"/>
  <c r="T227" i="19"/>
  <c r="T228" i="19"/>
  <c r="T229" i="19"/>
  <c r="T230" i="19"/>
  <c r="T231" i="19"/>
  <c r="T232" i="19"/>
  <c r="T244" i="19"/>
  <c r="T245" i="19"/>
  <c r="T246" i="19"/>
  <c r="T247" i="19"/>
  <c r="T248" i="19"/>
  <c r="T249" i="19"/>
  <c r="T250" i="19"/>
  <c r="T251" i="19"/>
  <c r="T252" i="19"/>
  <c r="T253" i="19"/>
  <c r="T254" i="19"/>
  <c r="T255" i="19"/>
  <c r="T256" i="19"/>
  <c r="T257" i="19"/>
  <c r="T258" i="19"/>
  <c r="T259" i="19"/>
  <c r="T260" i="19"/>
  <c r="T261" i="19"/>
  <c r="T262" i="19"/>
  <c r="T263" i="19"/>
  <c r="T264" i="19"/>
  <c r="T265" i="19"/>
  <c r="T266" i="19"/>
  <c r="T267" i="19"/>
  <c r="T268" i="19"/>
  <c r="T269" i="19"/>
  <c r="T270" i="19"/>
  <c r="T271" i="19"/>
  <c r="T289" i="19"/>
  <c r="T290" i="19"/>
  <c r="T291" i="19"/>
  <c r="T292" i="19"/>
  <c r="T293" i="19"/>
  <c r="T294" i="19"/>
  <c r="T295" i="19"/>
  <c r="T296" i="19"/>
  <c r="T297" i="19"/>
  <c r="T298" i="19"/>
  <c r="T299" i="19"/>
  <c r="T300" i="19"/>
  <c r="T301" i="19"/>
  <c r="T302" i="19"/>
  <c r="T303" i="19"/>
  <c r="T304" i="19"/>
  <c r="T305" i="19"/>
  <c r="T306" i="19"/>
  <c r="T307" i="19"/>
  <c r="T308" i="19"/>
  <c r="T309" i="19"/>
  <c r="T310" i="19"/>
  <c r="T311" i="19"/>
  <c r="T312" i="19"/>
  <c r="T313" i="19"/>
  <c r="T314" i="19"/>
  <c r="T315" i="19"/>
  <c r="T316" i="19"/>
  <c r="T334" i="19"/>
  <c r="T335" i="19"/>
  <c r="T336" i="19"/>
  <c r="T337" i="19"/>
  <c r="T338" i="19"/>
  <c r="T339" i="19"/>
  <c r="T340" i="19"/>
  <c r="T341" i="19"/>
  <c r="T342" i="19"/>
  <c r="T343" i="19"/>
  <c r="T344" i="19"/>
  <c r="T345" i="19"/>
  <c r="T346" i="19"/>
  <c r="T347" i="19"/>
  <c r="T348" i="19"/>
  <c r="T349" i="19"/>
  <c r="T350" i="19"/>
  <c r="T351" i="19"/>
  <c r="T352" i="19"/>
  <c r="T353" i="19"/>
  <c r="T354" i="19"/>
  <c r="T355" i="19"/>
  <c r="T356" i="19"/>
  <c r="T357" i="19"/>
  <c r="T358" i="19"/>
  <c r="T359" i="19"/>
  <c r="T360" i="19"/>
  <c r="T361" i="19"/>
  <c r="T379" i="19"/>
  <c r="T380" i="19"/>
  <c r="T1122" i="14"/>
  <c r="T1177" i="14"/>
  <c r="T1232" i="14"/>
  <c r="T1287" i="14"/>
  <c r="T1123" i="14"/>
  <c r="T1178" i="14"/>
  <c r="T1233" i="14"/>
  <c r="T1288" i="14"/>
  <c r="T1124" i="14"/>
  <c r="T1179" i="14"/>
  <c r="T1234" i="14"/>
  <c r="T1289" i="14"/>
  <c r="T1125" i="14"/>
  <c r="T1180" i="14"/>
  <c r="T1235" i="14"/>
  <c r="T1290" i="14"/>
  <c r="T1126" i="14"/>
  <c r="T1181" i="14"/>
  <c r="T1236" i="14"/>
  <c r="T1291" i="14"/>
  <c r="T1127" i="14"/>
  <c r="T1182" i="14"/>
  <c r="T1237" i="14"/>
  <c r="T1292" i="14"/>
  <c r="T1128" i="14"/>
  <c r="T1183" i="14"/>
  <c r="T1238" i="14"/>
  <c r="T1293" i="14"/>
  <c r="T1129" i="14"/>
  <c r="T1184" i="14"/>
  <c r="T1239" i="14"/>
  <c r="T1294" i="14"/>
  <c r="T1130" i="14"/>
  <c r="T1185" i="14"/>
  <c r="T1240" i="14"/>
  <c r="T1295" i="14"/>
  <c r="T1131" i="14"/>
  <c r="T1186" i="14"/>
  <c r="T1241" i="14"/>
  <c r="T1296" i="14"/>
  <c r="T1132" i="14"/>
  <c r="T1187" i="14"/>
  <c r="T1242" i="14"/>
  <c r="T1297" i="14"/>
  <c r="T1133" i="14"/>
  <c r="T1188" i="14"/>
  <c r="T1243" i="14"/>
  <c r="T1298" i="14"/>
  <c r="T1134" i="14"/>
  <c r="T1189" i="14"/>
  <c r="T1244" i="14"/>
  <c r="T1299" i="14"/>
  <c r="T1135" i="14"/>
  <c r="T1190" i="14"/>
  <c r="T1245" i="14"/>
  <c r="T1300" i="14"/>
  <c r="T1136" i="14"/>
  <c r="T1191" i="14"/>
  <c r="T1246" i="14"/>
  <c r="T1301" i="14"/>
  <c r="T1137" i="14"/>
  <c r="T1192" i="14"/>
  <c r="T1247" i="14"/>
  <c r="T1302" i="14"/>
  <c r="T1138" i="14"/>
  <c r="T1193" i="14"/>
  <c r="T1248" i="14"/>
  <c r="T1303" i="14"/>
  <c r="T1139" i="14"/>
  <c r="T1194" i="14"/>
  <c r="T1249" i="14"/>
  <c r="T1304" i="14"/>
  <c r="T1140" i="14"/>
  <c r="T1195" i="14"/>
  <c r="T1250" i="14"/>
  <c r="T1305" i="14"/>
  <c r="T1141" i="14"/>
  <c r="T1196" i="14"/>
  <c r="T1251" i="14"/>
  <c r="T1306" i="14"/>
  <c r="T1142" i="14"/>
  <c r="T1197" i="14"/>
  <c r="T1252" i="14"/>
  <c r="T1307" i="14"/>
  <c r="T1143" i="14"/>
  <c r="T1198" i="14"/>
  <c r="T1253" i="14"/>
  <c r="T1308" i="14"/>
  <c r="T1144" i="14"/>
  <c r="T1199" i="14"/>
  <c r="T1254" i="14"/>
  <c r="T1309" i="14"/>
  <c r="T1145" i="14"/>
  <c r="T1200" i="14"/>
  <c r="T1255" i="14"/>
  <c r="T1310" i="14"/>
  <c r="T1146" i="14"/>
  <c r="T1201" i="14"/>
  <c r="T1256" i="14"/>
  <c r="T1311" i="14"/>
  <c r="T1147" i="14"/>
  <c r="T1202" i="14"/>
  <c r="T1257" i="14"/>
  <c r="T1312" i="14"/>
  <c r="T1148" i="14"/>
  <c r="T1203" i="14"/>
  <c r="T1258" i="14"/>
  <c r="T1313" i="14"/>
  <c r="T1149" i="14"/>
  <c r="T1204" i="14"/>
  <c r="T1259" i="14"/>
  <c r="T1314" i="14"/>
  <c r="T1150" i="14"/>
  <c r="T1205" i="14"/>
  <c r="T1260" i="14"/>
  <c r="T1315" i="14"/>
  <c r="T1151" i="14"/>
  <c r="T1206" i="14"/>
  <c r="T1261" i="14"/>
  <c r="T1316" i="14"/>
  <c r="T1152" i="14"/>
  <c r="T1207" i="14"/>
  <c r="T1262" i="14"/>
  <c r="T1317" i="14"/>
  <c r="T1153" i="14"/>
  <c r="T1208" i="14"/>
  <c r="T1263" i="14"/>
  <c r="T1318" i="14"/>
  <c r="T1154" i="14"/>
  <c r="T1209" i="14"/>
  <c r="T1264" i="14"/>
  <c r="T1319" i="14"/>
  <c r="T1155" i="14"/>
  <c r="T1210" i="14"/>
  <c r="T1265" i="14"/>
  <c r="T1320" i="14"/>
  <c r="T1156" i="14"/>
  <c r="T1211" i="14"/>
  <c r="T1266" i="14"/>
  <c r="T1321" i="14"/>
  <c r="T1157" i="14"/>
  <c r="T1212" i="14"/>
  <c r="T1267" i="14"/>
  <c r="T1322" i="14"/>
  <c r="T1158" i="14"/>
  <c r="T1213" i="14"/>
  <c r="T1268" i="14"/>
  <c r="T1323" i="14"/>
  <c r="T1159" i="14"/>
  <c r="T1214" i="14"/>
  <c r="T1269" i="14"/>
  <c r="T1324" i="14"/>
  <c r="T1160" i="14"/>
  <c r="T1215" i="14"/>
  <c r="T1270" i="14"/>
  <c r="T1325" i="14"/>
  <c r="T1161" i="14"/>
  <c r="T1216" i="14"/>
  <c r="T1271" i="14"/>
  <c r="T1326" i="14"/>
  <c r="T1162" i="14"/>
  <c r="T1217" i="14"/>
  <c r="T1272" i="14"/>
  <c r="T1327" i="14"/>
  <c r="T1163" i="14"/>
  <c r="T1218" i="14"/>
  <c r="T1273" i="14"/>
  <c r="T1328" i="14"/>
  <c r="T1164" i="14"/>
  <c r="T1219" i="14"/>
  <c r="T1274" i="14"/>
  <c r="T1329" i="14"/>
  <c r="T1165" i="14"/>
  <c r="T1220" i="14"/>
  <c r="T1275" i="14"/>
  <c r="T1330" i="14"/>
  <c r="T1166" i="14"/>
  <c r="T1221" i="14"/>
  <c r="T1276" i="14"/>
  <c r="T1331" i="14"/>
  <c r="T1167" i="14"/>
  <c r="T1222" i="14"/>
  <c r="T1277" i="14"/>
  <c r="T1332" i="14"/>
  <c r="T1168" i="14"/>
  <c r="T1223" i="14"/>
  <c r="T1278" i="14"/>
  <c r="T1333" i="14"/>
  <c r="T1169" i="14"/>
  <c r="T1224" i="14"/>
  <c r="T1279" i="14"/>
  <c r="T1334" i="14"/>
  <c r="T1170" i="14"/>
  <c r="T1225" i="14"/>
  <c r="T1280" i="14"/>
  <c r="T1335" i="14"/>
  <c r="T1171" i="14"/>
  <c r="T1226" i="14"/>
  <c r="T1281" i="14"/>
  <c r="T1336" i="14"/>
  <c r="T431" i="19"/>
  <c r="T436" i="19"/>
  <c r="T437" i="19"/>
  <c r="T438" i="19"/>
  <c r="T439" i="19"/>
  <c r="T440" i="19"/>
  <c r="T56" i="15"/>
  <c r="T441" i="19" s="1"/>
  <c r="T65" i="15"/>
  <c r="T442" i="19" s="1"/>
  <c r="T74" i="15"/>
  <c r="T443" i="19" s="1"/>
  <c r="T85" i="15"/>
  <c r="T444" i="19" s="1"/>
  <c r="T445" i="19"/>
  <c r="T446" i="19"/>
  <c r="T447" i="19"/>
  <c r="T448" i="19"/>
  <c r="T449" i="19"/>
  <c r="T103" i="15"/>
  <c r="T450" i="19" s="1"/>
  <c r="T112" i="15"/>
  <c r="T451" i="19" s="1"/>
  <c r="T121" i="15"/>
  <c r="T452" i="19" s="1"/>
  <c r="T132" i="15"/>
  <c r="T453" i="19" s="1"/>
  <c r="T143" i="15"/>
  <c r="T454" i="19" s="1"/>
  <c r="T154" i="15"/>
  <c r="T455" i="19" s="1"/>
  <c r="T129" i="16"/>
  <c r="T204" i="16" s="1"/>
  <c r="T456" i="19" s="1"/>
  <c r="T153" i="16"/>
  <c r="T205" i="16" s="1"/>
  <c r="T457" i="19" s="1"/>
  <c r="T177" i="16"/>
  <c r="T206" i="16" s="1"/>
  <c r="T458" i="19" s="1"/>
  <c r="T201" i="16"/>
  <c r="T207" i="16" s="1"/>
  <c r="T459" i="19" s="1"/>
  <c r="T226" i="16"/>
  <c r="T460" i="19" s="1"/>
  <c r="T466" i="19"/>
  <c r="T467" i="19"/>
  <c r="T468" i="19"/>
  <c r="T469" i="19"/>
  <c r="T470" i="19"/>
  <c r="T471" i="19"/>
  <c r="T472" i="19"/>
  <c r="T473" i="19"/>
  <c r="T474" i="19"/>
  <c r="T475" i="19"/>
  <c r="T52" i="21"/>
  <c r="T39" i="26" s="1"/>
  <c r="T55" i="21"/>
  <c r="T59" i="21"/>
  <c r="T65" i="21"/>
  <c r="U242" i="12"/>
  <c r="U287" i="12" s="1"/>
  <c r="U109" i="19" s="1"/>
  <c r="U243" i="12"/>
  <c r="U288" i="12" s="1"/>
  <c r="U110" i="19" s="1"/>
  <c r="U244" i="12"/>
  <c r="U289" i="12" s="1"/>
  <c r="U111" i="19" s="1"/>
  <c r="U245" i="12"/>
  <c r="U290" i="12" s="1"/>
  <c r="U112" i="19" s="1"/>
  <c r="U33" i="19"/>
  <c r="U34" i="19"/>
  <c r="U35" i="19"/>
  <c r="U36" i="19"/>
  <c r="U37" i="19"/>
  <c r="U38" i="19"/>
  <c r="U22" i="19"/>
  <c r="U23" i="19"/>
  <c r="U319" i="10"/>
  <c r="U40" i="19" s="1"/>
  <c r="U41" i="19"/>
  <c r="U42" i="19"/>
  <c r="U43" i="19"/>
  <c r="U44" i="19"/>
  <c r="U45" i="19"/>
  <c r="U46" i="19"/>
  <c r="U47" i="19"/>
  <c r="U48" i="19"/>
  <c r="U49" i="19"/>
  <c r="U50" i="19"/>
  <c r="U51" i="19"/>
  <c r="U52" i="19"/>
  <c r="U53" i="19"/>
  <c r="U54" i="19"/>
  <c r="U55" i="19"/>
  <c r="U56" i="19"/>
  <c r="U57" i="19"/>
  <c r="U58" i="19"/>
  <c r="U76" i="19"/>
  <c r="U77" i="19"/>
  <c r="U78" i="19"/>
  <c r="U79" i="19"/>
  <c r="U80" i="19"/>
  <c r="U81" i="19"/>
  <c r="U82" i="19"/>
  <c r="U83" i="19"/>
  <c r="U84" i="19"/>
  <c r="U85" i="19"/>
  <c r="U86" i="19"/>
  <c r="U87" i="19"/>
  <c r="U88" i="19"/>
  <c r="U89" i="19"/>
  <c r="U90" i="19"/>
  <c r="U91" i="19"/>
  <c r="U92" i="19"/>
  <c r="U93" i="19"/>
  <c r="U246" i="12"/>
  <c r="U291" i="12" s="1"/>
  <c r="U113" i="19" s="1"/>
  <c r="U247" i="12"/>
  <c r="U292" i="12" s="1"/>
  <c r="U114" i="19" s="1"/>
  <c r="U248" i="12"/>
  <c r="U293" i="12" s="1"/>
  <c r="U115" i="19" s="1"/>
  <c r="U249" i="12"/>
  <c r="U294" i="12" s="1"/>
  <c r="U116" i="19" s="1"/>
  <c r="U250" i="12"/>
  <c r="U295" i="12" s="1"/>
  <c r="U117" i="19" s="1"/>
  <c r="U251" i="12"/>
  <c r="U296" i="12" s="1"/>
  <c r="U118" i="19" s="1"/>
  <c r="U252" i="12"/>
  <c r="U297" i="12" s="1"/>
  <c r="U119" i="19" s="1"/>
  <c r="U253" i="12"/>
  <c r="U298" i="12" s="1"/>
  <c r="U120" i="19" s="1"/>
  <c r="U254" i="12"/>
  <c r="U299" i="12" s="1"/>
  <c r="U121" i="19" s="1"/>
  <c r="U255" i="12"/>
  <c r="U300" i="12" s="1"/>
  <c r="U122" i="19" s="1"/>
  <c r="U256" i="12"/>
  <c r="U301" i="12" s="1"/>
  <c r="U123" i="19" s="1"/>
  <c r="U257" i="12"/>
  <c r="U302" i="12" s="1"/>
  <c r="U124" i="19" s="1"/>
  <c r="U258" i="12"/>
  <c r="U303" i="12" s="1"/>
  <c r="U125" i="19" s="1"/>
  <c r="U259" i="12"/>
  <c r="U304" i="12" s="1"/>
  <c r="U126" i="19" s="1"/>
  <c r="U260" i="12"/>
  <c r="U305" i="12" s="1"/>
  <c r="U127" i="19" s="1"/>
  <c r="U261" i="12"/>
  <c r="U306" i="12" s="1"/>
  <c r="U128" i="19" s="1"/>
  <c r="U307" i="12"/>
  <c r="U129" i="19" s="1"/>
  <c r="U308" i="12"/>
  <c r="U130" i="19" s="1"/>
  <c r="U425" i="12"/>
  <c r="U426" i="12"/>
  <c r="U427" i="12"/>
  <c r="U428" i="12"/>
  <c r="U429" i="12"/>
  <c r="U430" i="12"/>
  <c r="U431" i="12"/>
  <c r="U432" i="12"/>
  <c r="U433" i="12"/>
  <c r="U434" i="12"/>
  <c r="U435" i="12"/>
  <c r="U436" i="12"/>
  <c r="U437" i="12"/>
  <c r="U438" i="12"/>
  <c r="U439" i="12"/>
  <c r="U440" i="12"/>
  <c r="U441" i="12"/>
  <c r="U150" i="19"/>
  <c r="U151" i="19"/>
  <c r="U152" i="19"/>
  <c r="U153" i="19"/>
  <c r="U154" i="19"/>
  <c r="U155" i="19"/>
  <c r="U156" i="19"/>
  <c r="U157" i="19"/>
  <c r="U158" i="19"/>
  <c r="U159" i="19"/>
  <c r="U160" i="19"/>
  <c r="U161" i="19"/>
  <c r="U162" i="19"/>
  <c r="U163" i="19"/>
  <c r="U164" i="19"/>
  <c r="U165" i="19"/>
  <c r="U166" i="19"/>
  <c r="U167" i="19"/>
  <c r="U168" i="19"/>
  <c r="U169" i="19"/>
  <c r="U170" i="19"/>
  <c r="U171" i="19"/>
  <c r="U172" i="19"/>
  <c r="U173" i="19"/>
  <c r="U174" i="19"/>
  <c r="U175" i="19"/>
  <c r="U176" i="19"/>
  <c r="U177" i="19"/>
  <c r="U194" i="19"/>
  <c r="U195" i="19"/>
  <c r="U196" i="19"/>
  <c r="U197" i="19"/>
  <c r="U198" i="19"/>
  <c r="U199" i="19"/>
  <c r="U200" i="19"/>
  <c r="U201" i="19"/>
  <c r="U202" i="19"/>
  <c r="U203" i="19"/>
  <c r="U204" i="19"/>
  <c r="U205" i="19"/>
  <c r="U206" i="19"/>
  <c r="U207" i="19"/>
  <c r="U208" i="19"/>
  <c r="U209" i="19"/>
  <c r="U210" i="19"/>
  <c r="U211" i="19"/>
  <c r="U212" i="19"/>
  <c r="U213" i="19"/>
  <c r="U214" i="19"/>
  <c r="U215" i="19"/>
  <c r="U216" i="19"/>
  <c r="U217" i="19"/>
  <c r="U218" i="19"/>
  <c r="U219" i="19"/>
  <c r="U220" i="19"/>
  <c r="U221" i="19"/>
  <c r="U222" i="19"/>
  <c r="U223" i="19"/>
  <c r="U224" i="19"/>
  <c r="U225" i="19"/>
  <c r="U226" i="19"/>
  <c r="U227" i="19"/>
  <c r="U228" i="19"/>
  <c r="U229" i="19"/>
  <c r="U230" i="19"/>
  <c r="U231" i="19"/>
  <c r="U232" i="19"/>
  <c r="U244" i="19"/>
  <c r="U245" i="19"/>
  <c r="U246" i="19"/>
  <c r="U247" i="19"/>
  <c r="U248" i="19"/>
  <c r="U249" i="19"/>
  <c r="U250" i="19"/>
  <c r="U251" i="19"/>
  <c r="U252" i="19"/>
  <c r="U253" i="19"/>
  <c r="U254" i="19"/>
  <c r="U255" i="19"/>
  <c r="U256" i="19"/>
  <c r="U257" i="19"/>
  <c r="U258" i="19"/>
  <c r="U259" i="19"/>
  <c r="U260" i="19"/>
  <c r="U261" i="19"/>
  <c r="U262" i="19"/>
  <c r="U263" i="19"/>
  <c r="U264" i="19"/>
  <c r="U265" i="19"/>
  <c r="U266" i="19"/>
  <c r="U267" i="19"/>
  <c r="U268" i="19"/>
  <c r="U269" i="19"/>
  <c r="U270" i="19"/>
  <c r="U271" i="19"/>
  <c r="U289" i="19"/>
  <c r="U290" i="19"/>
  <c r="U291" i="19"/>
  <c r="U292" i="19"/>
  <c r="U293" i="19"/>
  <c r="U294" i="19"/>
  <c r="U295" i="19"/>
  <c r="U296" i="19"/>
  <c r="U297" i="19"/>
  <c r="U298" i="19"/>
  <c r="U299" i="19"/>
  <c r="U300" i="19"/>
  <c r="U301" i="19"/>
  <c r="U302" i="19"/>
  <c r="U303" i="19"/>
  <c r="U304" i="19"/>
  <c r="U305" i="19"/>
  <c r="U306" i="19"/>
  <c r="U307" i="19"/>
  <c r="U308" i="19"/>
  <c r="U309" i="19"/>
  <c r="U310" i="19"/>
  <c r="U311" i="19"/>
  <c r="U312" i="19"/>
  <c r="U313" i="19"/>
  <c r="U314" i="19"/>
  <c r="U315" i="19"/>
  <c r="U316" i="19"/>
  <c r="U334" i="19"/>
  <c r="U335" i="19"/>
  <c r="U336" i="19"/>
  <c r="U337" i="19"/>
  <c r="U338" i="19"/>
  <c r="U339" i="19"/>
  <c r="U340" i="19"/>
  <c r="U341" i="19"/>
  <c r="U342" i="19"/>
  <c r="U343" i="19"/>
  <c r="U344" i="19"/>
  <c r="U345" i="19"/>
  <c r="U346" i="19"/>
  <c r="U347" i="19"/>
  <c r="U348" i="19"/>
  <c r="U349" i="19"/>
  <c r="U350" i="19"/>
  <c r="U351" i="19"/>
  <c r="U352" i="19"/>
  <c r="U353" i="19"/>
  <c r="U354" i="19"/>
  <c r="U355" i="19"/>
  <c r="U356" i="19"/>
  <c r="U357" i="19"/>
  <c r="U358" i="19"/>
  <c r="U359" i="19"/>
  <c r="U360" i="19"/>
  <c r="U361" i="19"/>
  <c r="U379" i="19"/>
  <c r="U380" i="19"/>
  <c r="U1122" i="14"/>
  <c r="U1177" i="14"/>
  <c r="U1232" i="14"/>
  <c r="U1287" i="14"/>
  <c r="U1123" i="14"/>
  <c r="U1178" i="14"/>
  <c r="U1233" i="14"/>
  <c r="U1288" i="14"/>
  <c r="U1124" i="14"/>
  <c r="U1179" i="14"/>
  <c r="U1234" i="14"/>
  <c r="U1289" i="14"/>
  <c r="U1125" i="14"/>
  <c r="U1180" i="14"/>
  <c r="U1235" i="14"/>
  <c r="U1290" i="14"/>
  <c r="U1126" i="14"/>
  <c r="U1181" i="14"/>
  <c r="U1236" i="14"/>
  <c r="U1291" i="14"/>
  <c r="U1127" i="14"/>
  <c r="U1182" i="14"/>
  <c r="U1237" i="14"/>
  <c r="U1292" i="14"/>
  <c r="U1128" i="14"/>
  <c r="U1183" i="14"/>
  <c r="U1238" i="14"/>
  <c r="U1293" i="14"/>
  <c r="U1129" i="14"/>
  <c r="U1184" i="14"/>
  <c r="U1239" i="14"/>
  <c r="U1294" i="14"/>
  <c r="U1130" i="14"/>
  <c r="U1185" i="14"/>
  <c r="U1240" i="14"/>
  <c r="U1295" i="14"/>
  <c r="U1131" i="14"/>
  <c r="U1186" i="14"/>
  <c r="U1241" i="14"/>
  <c r="U1296" i="14"/>
  <c r="U1132" i="14"/>
  <c r="U1187" i="14"/>
  <c r="U1242" i="14"/>
  <c r="U1297" i="14"/>
  <c r="U1133" i="14"/>
  <c r="U1188" i="14"/>
  <c r="U1243" i="14"/>
  <c r="U1298" i="14"/>
  <c r="U1134" i="14"/>
  <c r="U1189" i="14"/>
  <c r="U1244" i="14"/>
  <c r="U1299" i="14"/>
  <c r="U1135" i="14"/>
  <c r="U1190" i="14"/>
  <c r="U1245" i="14"/>
  <c r="U1300" i="14"/>
  <c r="U1136" i="14"/>
  <c r="U1191" i="14"/>
  <c r="U1246" i="14"/>
  <c r="U1301" i="14"/>
  <c r="U1137" i="14"/>
  <c r="U1192" i="14"/>
  <c r="U1247" i="14"/>
  <c r="U1302" i="14"/>
  <c r="U1138" i="14"/>
  <c r="U1193" i="14"/>
  <c r="U1248" i="14"/>
  <c r="U1303" i="14"/>
  <c r="U1139" i="14"/>
  <c r="U1194" i="14"/>
  <c r="U1249" i="14"/>
  <c r="U1304" i="14"/>
  <c r="U1140" i="14"/>
  <c r="U1195" i="14"/>
  <c r="U1250" i="14"/>
  <c r="U1305" i="14"/>
  <c r="U1141" i="14"/>
  <c r="U1196" i="14"/>
  <c r="U1251" i="14"/>
  <c r="U1306" i="14"/>
  <c r="U1142" i="14"/>
  <c r="U1197" i="14"/>
  <c r="U1252" i="14"/>
  <c r="U1307" i="14"/>
  <c r="U1143" i="14"/>
  <c r="U1198" i="14"/>
  <c r="U1253" i="14"/>
  <c r="U1308" i="14"/>
  <c r="U1144" i="14"/>
  <c r="U1199" i="14"/>
  <c r="U1254" i="14"/>
  <c r="U1309" i="14"/>
  <c r="U1145" i="14"/>
  <c r="U1200" i="14"/>
  <c r="U1255" i="14"/>
  <c r="U1310" i="14"/>
  <c r="U1146" i="14"/>
  <c r="U1201" i="14"/>
  <c r="U1256" i="14"/>
  <c r="U1311" i="14"/>
  <c r="U1147" i="14"/>
  <c r="U1202" i="14"/>
  <c r="U1257" i="14"/>
  <c r="U1312" i="14"/>
  <c r="U1148" i="14"/>
  <c r="U1203" i="14"/>
  <c r="U1258" i="14"/>
  <c r="U1313" i="14"/>
  <c r="U1149" i="14"/>
  <c r="U1204" i="14"/>
  <c r="U1259" i="14"/>
  <c r="U1314" i="14"/>
  <c r="U1150" i="14"/>
  <c r="U1205" i="14"/>
  <c r="U1260" i="14"/>
  <c r="U1315" i="14"/>
  <c r="U1151" i="14"/>
  <c r="U1206" i="14"/>
  <c r="U1261" i="14"/>
  <c r="U1316" i="14"/>
  <c r="U1152" i="14"/>
  <c r="U1207" i="14"/>
  <c r="U1262" i="14"/>
  <c r="U1317" i="14"/>
  <c r="U1153" i="14"/>
  <c r="U1208" i="14"/>
  <c r="U1263" i="14"/>
  <c r="U1318" i="14"/>
  <c r="U1154" i="14"/>
  <c r="U1209" i="14"/>
  <c r="U1264" i="14"/>
  <c r="U1319" i="14"/>
  <c r="U1155" i="14"/>
  <c r="U1210" i="14"/>
  <c r="U1265" i="14"/>
  <c r="U1320" i="14"/>
  <c r="U1156" i="14"/>
  <c r="U1211" i="14"/>
  <c r="U1266" i="14"/>
  <c r="U1321" i="14"/>
  <c r="U1157" i="14"/>
  <c r="U1212" i="14"/>
  <c r="U1267" i="14"/>
  <c r="U1322" i="14"/>
  <c r="U1158" i="14"/>
  <c r="U1213" i="14"/>
  <c r="U1268" i="14"/>
  <c r="U1323" i="14"/>
  <c r="U1159" i="14"/>
  <c r="U1214" i="14"/>
  <c r="U1269" i="14"/>
  <c r="U1324" i="14"/>
  <c r="U1160" i="14"/>
  <c r="U1215" i="14"/>
  <c r="U1270" i="14"/>
  <c r="U1325" i="14"/>
  <c r="U1161" i="14"/>
  <c r="U1216" i="14"/>
  <c r="U1271" i="14"/>
  <c r="U1326" i="14"/>
  <c r="U1162" i="14"/>
  <c r="U1217" i="14"/>
  <c r="U1272" i="14"/>
  <c r="U1327" i="14"/>
  <c r="U1163" i="14"/>
  <c r="U1218" i="14"/>
  <c r="U1273" i="14"/>
  <c r="U1328" i="14"/>
  <c r="U1164" i="14"/>
  <c r="U1219" i="14"/>
  <c r="U1274" i="14"/>
  <c r="U1329" i="14"/>
  <c r="U1165" i="14"/>
  <c r="U1220" i="14"/>
  <c r="U1275" i="14"/>
  <c r="U1330" i="14"/>
  <c r="U1166" i="14"/>
  <c r="U1221" i="14"/>
  <c r="U1276" i="14"/>
  <c r="U1331" i="14"/>
  <c r="U1167" i="14"/>
  <c r="U1222" i="14"/>
  <c r="U1277" i="14"/>
  <c r="U1332" i="14"/>
  <c r="U1168" i="14"/>
  <c r="U1223" i="14"/>
  <c r="U1278" i="14"/>
  <c r="U1333" i="14"/>
  <c r="U1169" i="14"/>
  <c r="U1224" i="14"/>
  <c r="U1279" i="14"/>
  <c r="U1334" i="14"/>
  <c r="U1170" i="14"/>
  <c r="U1225" i="14"/>
  <c r="U1280" i="14"/>
  <c r="U1335" i="14"/>
  <c r="U1171" i="14"/>
  <c r="U1226" i="14"/>
  <c r="U1281" i="14"/>
  <c r="U1336" i="14"/>
  <c r="U431" i="19"/>
  <c r="U436" i="19"/>
  <c r="U437" i="19"/>
  <c r="U438" i="19"/>
  <c r="U439" i="19"/>
  <c r="U440" i="19"/>
  <c r="U56" i="15"/>
  <c r="U441" i="19" s="1"/>
  <c r="U65" i="15"/>
  <c r="U442" i="19" s="1"/>
  <c r="U74" i="15"/>
  <c r="U443" i="19" s="1"/>
  <c r="U85" i="15"/>
  <c r="U444" i="19" s="1"/>
  <c r="U445" i="19"/>
  <c r="U446" i="19"/>
  <c r="U447" i="19"/>
  <c r="U448" i="19"/>
  <c r="U449" i="19"/>
  <c r="U103" i="15"/>
  <c r="U450" i="19" s="1"/>
  <c r="U112" i="15"/>
  <c r="U451" i="19" s="1"/>
  <c r="U121" i="15"/>
  <c r="U452" i="19" s="1"/>
  <c r="U132" i="15"/>
  <c r="U453" i="19" s="1"/>
  <c r="U143" i="15"/>
  <c r="U454" i="19" s="1"/>
  <c r="U154" i="15"/>
  <c r="U455" i="19" s="1"/>
  <c r="U129" i="16"/>
  <c r="U204" i="16" s="1"/>
  <c r="U456" i="19" s="1"/>
  <c r="U153" i="16"/>
  <c r="U205" i="16" s="1"/>
  <c r="U177" i="16"/>
  <c r="U206" i="16" s="1"/>
  <c r="U458" i="19" s="1"/>
  <c r="U201" i="16"/>
  <c r="U207" i="16" s="1"/>
  <c r="U459" i="19" s="1"/>
  <c r="U226" i="16"/>
  <c r="U460" i="19" s="1"/>
  <c r="U466" i="19"/>
  <c r="U467" i="19"/>
  <c r="U468" i="19"/>
  <c r="U469" i="19"/>
  <c r="U470" i="19"/>
  <c r="U471" i="19"/>
  <c r="U472" i="19"/>
  <c r="U473" i="19"/>
  <c r="U474" i="19"/>
  <c r="U475" i="19"/>
  <c r="U52" i="21"/>
  <c r="U39" i="26" s="1"/>
  <c r="U55" i="21"/>
  <c r="U59" i="21"/>
  <c r="U65" i="21"/>
  <c r="V242" i="12"/>
  <c r="V287" i="12" s="1"/>
  <c r="V109" i="19" s="1"/>
  <c r="V243" i="12"/>
  <c r="V288" i="12" s="1"/>
  <c r="V110" i="19" s="1"/>
  <c r="V244" i="12"/>
  <c r="V289" i="12" s="1"/>
  <c r="V111" i="19" s="1"/>
  <c r="V245" i="12"/>
  <c r="V290" i="12" s="1"/>
  <c r="V112" i="19" s="1"/>
  <c r="V33" i="19"/>
  <c r="V34" i="19"/>
  <c r="V35" i="19"/>
  <c r="V36" i="19"/>
  <c r="V37" i="19"/>
  <c r="V38" i="19"/>
  <c r="V22" i="19"/>
  <c r="V23" i="19"/>
  <c r="V319" i="10"/>
  <c r="V40" i="19" s="1"/>
  <c r="V41" i="19"/>
  <c r="V42" i="19"/>
  <c r="V43" i="19"/>
  <c r="V44" i="19"/>
  <c r="V45" i="19"/>
  <c r="V46" i="19"/>
  <c r="V47" i="19"/>
  <c r="V48" i="19"/>
  <c r="V49" i="19"/>
  <c r="V50" i="19"/>
  <c r="V51" i="19"/>
  <c r="V52" i="19"/>
  <c r="V53" i="19"/>
  <c r="V54" i="19"/>
  <c r="V55" i="19"/>
  <c r="V56" i="19"/>
  <c r="V57" i="19"/>
  <c r="V58" i="19"/>
  <c r="V76" i="19"/>
  <c r="V77" i="19"/>
  <c r="V78" i="19"/>
  <c r="V79" i="19"/>
  <c r="V80" i="19"/>
  <c r="V81" i="19"/>
  <c r="V82" i="19"/>
  <c r="V83" i="19"/>
  <c r="V84" i="19"/>
  <c r="V85" i="19"/>
  <c r="V86" i="19"/>
  <c r="V87" i="19"/>
  <c r="V88" i="19"/>
  <c r="V89" i="19"/>
  <c r="V90" i="19"/>
  <c r="V91" i="19"/>
  <c r="V92" i="19"/>
  <c r="V93" i="19"/>
  <c r="V246" i="12"/>
  <c r="V291" i="12" s="1"/>
  <c r="V113" i="19" s="1"/>
  <c r="V247" i="12"/>
  <c r="V292" i="12" s="1"/>
  <c r="V114" i="19" s="1"/>
  <c r="V248" i="12"/>
  <c r="V293" i="12" s="1"/>
  <c r="V115" i="19" s="1"/>
  <c r="V249" i="12"/>
  <c r="V294" i="12" s="1"/>
  <c r="V116" i="19" s="1"/>
  <c r="V250" i="12"/>
  <c r="V295" i="12" s="1"/>
  <c r="V117" i="19" s="1"/>
  <c r="V251" i="12"/>
  <c r="V296" i="12" s="1"/>
  <c r="V118" i="19" s="1"/>
  <c r="V252" i="12"/>
  <c r="V297" i="12" s="1"/>
  <c r="V119" i="19" s="1"/>
  <c r="V253" i="12"/>
  <c r="V298" i="12" s="1"/>
  <c r="V120" i="19" s="1"/>
  <c r="V254" i="12"/>
  <c r="V299" i="12" s="1"/>
  <c r="V121" i="19" s="1"/>
  <c r="V255" i="12"/>
  <c r="V300" i="12" s="1"/>
  <c r="V122" i="19" s="1"/>
  <c r="V256" i="12"/>
  <c r="V301" i="12" s="1"/>
  <c r="V123" i="19" s="1"/>
  <c r="V257" i="12"/>
  <c r="V302" i="12" s="1"/>
  <c r="V124" i="19" s="1"/>
  <c r="V258" i="12"/>
  <c r="V303" i="12" s="1"/>
  <c r="V125" i="19" s="1"/>
  <c r="V259" i="12"/>
  <c r="V304" i="12" s="1"/>
  <c r="V126" i="19" s="1"/>
  <c r="V260" i="12"/>
  <c r="V305" i="12" s="1"/>
  <c r="V127" i="19" s="1"/>
  <c r="V261" i="12"/>
  <c r="V306" i="12" s="1"/>
  <c r="V307" i="12"/>
  <c r="V129" i="19" s="1"/>
  <c r="V308" i="12"/>
  <c r="V130" i="19" s="1"/>
  <c r="V425" i="12"/>
  <c r="V426" i="12"/>
  <c r="V427" i="12"/>
  <c r="V428" i="12"/>
  <c r="V429" i="12"/>
  <c r="V430" i="12"/>
  <c r="V431" i="12"/>
  <c r="V432" i="12"/>
  <c r="V433" i="12"/>
  <c r="V434" i="12"/>
  <c r="V435" i="12"/>
  <c r="V436" i="12"/>
  <c r="V437" i="12"/>
  <c r="V438" i="12"/>
  <c r="V439" i="12"/>
  <c r="V440" i="12"/>
  <c r="V441" i="12"/>
  <c r="V150" i="19"/>
  <c r="V151" i="19"/>
  <c r="V152" i="19"/>
  <c r="V153" i="19"/>
  <c r="V154" i="19"/>
  <c r="V155" i="19"/>
  <c r="V156" i="19"/>
  <c r="V157" i="19"/>
  <c r="V158" i="19"/>
  <c r="V159" i="19"/>
  <c r="V160" i="19"/>
  <c r="V161" i="19"/>
  <c r="V162" i="19"/>
  <c r="V163" i="19"/>
  <c r="V164" i="19"/>
  <c r="V165" i="19"/>
  <c r="V166" i="19"/>
  <c r="V167" i="19"/>
  <c r="V168" i="19"/>
  <c r="V169" i="19"/>
  <c r="V170" i="19"/>
  <c r="V171" i="19"/>
  <c r="V172" i="19"/>
  <c r="V173" i="19"/>
  <c r="V174" i="19"/>
  <c r="V175" i="19"/>
  <c r="V176" i="19"/>
  <c r="V177" i="19"/>
  <c r="V194" i="19"/>
  <c r="V195" i="19"/>
  <c r="V196" i="19"/>
  <c r="V197" i="19"/>
  <c r="V198" i="19"/>
  <c r="V199" i="19"/>
  <c r="V200" i="19"/>
  <c r="V201" i="19"/>
  <c r="V202" i="19"/>
  <c r="V203" i="19"/>
  <c r="V204" i="19"/>
  <c r="V205" i="19"/>
  <c r="V206" i="19"/>
  <c r="V207" i="19"/>
  <c r="V208" i="19"/>
  <c r="V209" i="19"/>
  <c r="V210" i="19"/>
  <c r="V211" i="19"/>
  <c r="V212" i="19"/>
  <c r="V213" i="19"/>
  <c r="V214" i="19"/>
  <c r="V215" i="19"/>
  <c r="V216" i="19"/>
  <c r="V217" i="19"/>
  <c r="V218" i="19"/>
  <c r="V219" i="19"/>
  <c r="V220" i="19"/>
  <c r="V221" i="19"/>
  <c r="V222" i="19"/>
  <c r="V223" i="19"/>
  <c r="V224" i="19"/>
  <c r="V225" i="19"/>
  <c r="V226" i="19"/>
  <c r="V227" i="19"/>
  <c r="V228" i="19"/>
  <c r="V229" i="19"/>
  <c r="V230" i="19"/>
  <c r="V231" i="19"/>
  <c r="V232" i="19"/>
  <c r="V244" i="19"/>
  <c r="V245" i="19"/>
  <c r="V246" i="19"/>
  <c r="V247" i="19"/>
  <c r="V248" i="19"/>
  <c r="V249" i="19"/>
  <c r="V250" i="19"/>
  <c r="V251" i="19"/>
  <c r="V252" i="19"/>
  <c r="V253" i="19"/>
  <c r="V254" i="19"/>
  <c r="V255" i="19"/>
  <c r="V256" i="19"/>
  <c r="V257" i="19"/>
  <c r="V258" i="19"/>
  <c r="V259" i="19"/>
  <c r="V260" i="19"/>
  <c r="V261" i="19"/>
  <c r="V262" i="19"/>
  <c r="V263" i="19"/>
  <c r="V264" i="19"/>
  <c r="V265" i="19"/>
  <c r="V266" i="19"/>
  <c r="V267" i="19"/>
  <c r="V268" i="19"/>
  <c r="V269" i="19"/>
  <c r="V270" i="19"/>
  <c r="V271" i="19"/>
  <c r="V289" i="19"/>
  <c r="V290" i="19"/>
  <c r="V291" i="19"/>
  <c r="V292" i="19"/>
  <c r="V293" i="19"/>
  <c r="V294" i="19"/>
  <c r="V295" i="19"/>
  <c r="V296" i="19"/>
  <c r="V297" i="19"/>
  <c r="V298" i="19"/>
  <c r="V299" i="19"/>
  <c r="V300" i="19"/>
  <c r="V301" i="19"/>
  <c r="V302" i="19"/>
  <c r="V303" i="19"/>
  <c r="V304" i="19"/>
  <c r="V305" i="19"/>
  <c r="V306" i="19"/>
  <c r="V307" i="19"/>
  <c r="V308" i="19"/>
  <c r="V309" i="19"/>
  <c r="V310" i="19"/>
  <c r="V311" i="19"/>
  <c r="V312" i="19"/>
  <c r="V313" i="19"/>
  <c r="V314" i="19"/>
  <c r="V315" i="19"/>
  <c r="V316" i="19"/>
  <c r="V334" i="19"/>
  <c r="V335" i="19"/>
  <c r="V336" i="19"/>
  <c r="V337" i="19"/>
  <c r="V338" i="19"/>
  <c r="V339" i="19"/>
  <c r="V340" i="19"/>
  <c r="V341" i="19"/>
  <c r="V342" i="19"/>
  <c r="V343" i="19"/>
  <c r="V344" i="19"/>
  <c r="V345" i="19"/>
  <c r="V346" i="19"/>
  <c r="V347" i="19"/>
  <c r="V348" i="19"/>
  <c r="V349" i="19"/>
  <c r="V350" i="19"/>
  <c r="V351" i="19"/>
  <c r="V352" i="19"/>
  <c r="V353" i="19"/>
  <c r="V354" i="19"/>
  <c r="V355" i="19"/>
  <c r="V356" i="19"/>
  <c r="V357" i="19"/>
  <c r="V358" i="19"/>
  <c r="V359" i="19"/>
  <c r="V360" i="19"/>
  <c r="V361" i="19"/>
  <c r="V379" i="19"/>
  <c r="V380" i="19"/>
  <c r="V1122" i="14"/>
  <c r="V1177" i="14"/>
  <c r="V1232" i="14"/>
  <c r="V1287" i="14"/>
  <c r="V1123" i="14"/>
  <c r="V1178" i="14"/>
  <c r="V1233" i="14"/>
  <c r="V1288" i="14"/>
  <c r="V1124" i="14"/>
  <c r="V1179" i="14"/>
  <c r="V1234" i="14"/>
  <c r="V1289" i="14"/>
  <c r="V1125" i="14"/>
  <c r="V1180" i="14"/>
  <c r="V1235" i="14"/>
  <c r="V1290" i="14"/>
  <c r="V1126" i="14"/>
  <c r="V1181" i="14"/>
  <c r="V1236" i="14"/>
  <c r="V1291" i="14"/>
  <c r="V1127" i="14"/>
  <c r="V1182" i="14"/>
  <c r="V1237" i="14"/>
  <c r="V1292" i="14"/>
  <c r="V1128" i="14"/>
  <c r="V1183" i="14"/>
  <c r="V1238" i="14"/>
  <c r="V1293" i="14"/>
  <c r="V1129" i="14"/>
  <c r="V1184" i="14"/>
  <c r="V1239" i="14"/>
  <c r="V1294" i="14"/>
  <c r="V1130" i="14"/>
  <c r="V1185" i="14"/>
  <c r="V1240" i="14"/>
  <c r="V1295" i="14"/>
  <c r="V1131" i="14"/>
  <c r="V1186" i="14"/>
  <c r="V1241" i="14"/>
  <c r="V1296" i="14"/>
  <c r="V1132" i="14"/>
  <c r="V1187" i="14"/>
  <c r="V1242" i="14"/>
  <c r="V1297" i="14"/>
  <c r="V1133" i="14"/>
  <c r="V1188" i="14"/>
  <c r="V1243" i="14"/>
  <c r="V1298" i="14"/>
  <c r="V1134" i="14"/>
  <c r="V1189" i="14"/>
  <c r="V1244" i="14"/>
  <c r="V1299" i="14"/>
  <c r="V1135" i="14"/>
  <c r="V1190" i="14"/>
  <c r="V1245" i="14"/>
  <c r="V1300" i="14"/>
  <c r="V1136" i="14"/>
  <c r="V1191" i="14"/>
  <c r="V1246" i="14"/>
  <c r="V1301" i="14"/>
  <c r="V1137" i="14"/>
  <c r="V1192" i="14"/>
  <c r="V1247" i="14"/>
  <c r="V1302" i="14"/>
  <c r="V1138" i="14"/>
  <c r="V1193" i="14"/>
  <c r="V1248" i="14"/>
  <c r="V1303" i="14"/>
  <c r="V1139" i="14"/>
  <c r="V1194" i="14"/>
  <c r="V1249" i="14"/>
  <c r="V1304" i="14"/>
  <c r="V1140" i="14"/>
  <c r="V1195" i="14"/>
  <c r="V1250" i="14"/>
  <c r="V1305" i="14"/>
  <c r="V1141" i="14"/>
  <c r="V1196" i="14"/>
  <c r="V1251" i="14"/>
  <c r="V1306" i="14"/>
  <c r="V1142" i="14"/>
  <c r="V1197" i="14"/>
  <c r="V1252" i="14"/>
  <c r="V1307" i="14"/>
  <c r="V1143" i="14"/>
  <c r="V1198" i="14"/>
  <c r="V1253" i="14"/>
  <c r="V1308" i="14"/>
  <c r="V1144" i="14"/>
  <c r="V1199" i="14"/>
  <c r="V1254" i="14"/>
  <c r="V1309" i="14"/>
  <c r="V1145" i="14"/>
  <c r="V1200" i="14"/>
  <c r="V1255" i="14"/>
  <c r="V1310" i="14"/>
  <c r="V1146" i="14"/>
  <c r="V1201" i="14"/>
  <c r="V1256" i="14"/>
  <c r="V1311" i="14"/>
  <c r="V1147" i="14"/>
  <c r="V1202" i="14"/>
  <c r="V1257" i="14"/>
  <c r="V1312" i="14"/>
  <c r="V1148" i="14"/>
  <c r="V1203" i="14"/>
  <c r="V1258" i="14"/>
  <c r="V1313" i="14"/>
  <c r="V1149" i="14"/>
  <c r="V1204" i="14"/>
  <c r="V1259" i="14"/>
  <c r="V1314" i="14"/>
  <c r="V1150" i="14"/>
  <c r="V1205" i="14"/>
  <c r="V1260" i="14"/>
  <c r="V1315" i="14"/>
  <c r="V1151" i="14"/>
  <c r="V1206" i="14"/>
  <c r="V1261" i="14"/>
  <c r="V1316" i="14"/>
  <c r="V1152" i="14"/>
  <c r="V1207" i="14"/>
  <c r="V1262" i="14"/>
  <c r="V1317" i="14"/>
  <c r="V1153" i="14"/>
  <c r="V1208" i="14"/>
  <c r="V1263" i="14"/>
  <c r="V1318" i="14"/>
  <c r="V1154" i="14"/>
  <c r="V1209" i="14"/>
  <c r="V1264" i="14"/>
  <c r="V1319" i="14"/>
  <c r="V1155" i="14"/>
  <c r="V1210" i="14"/>
  <c r="V1265" i="14"/>
  <c r="V1320" i="14"/>
  <c r="V1156" i="14"/>
  <c r="V1211" i="14"/>
  <c r="V1266" i="14"/>
  <c r="V1321" i="14"/>
  <c r="V1157" i="14"/>
  <c r="V1212" i="14"/>
  <c r="V1267" i="14"/>
  <c r="V1322" i="14"/>
  <c r="V1158" i="14"/>
  <c r="V1213" i="14"/>
  <c r="V1268" i="14"/>
  <c r="V1323" i="14"/>
  <c r="V1159" i="14"/>
  <c r="V1214" i="14"/>
  <c r="V1269" i="14"/>
  <c r="V1324" i="14"/>
  <c r="V1160" i="14"/>
  <c r="V1215" i="14"/>
  <c r="V1270" i="14"/>
  <c r="V1325" i="14"/>
  <c r="V1161" i="14"/>
  <c r="V1216" i="14"/>
  <c r="V1271" i="14"/>
  <c r="V1326" i="14"/>
  <c r="V1162" i="14"/>
  <c r="V1217" i="14"/>
  <c r="V1272" i="14"/>
  <c r="V1327" i="14"/>
  <c r="V1163" i="14"/>
  <c r="V1218" i="14"/>
  <c r="V1273" i="14"/>
  <c r="V1328" i="14"/>
  <c r="V1164" i="14"/>
  <c r="V1219" i="14"/>
  <c r="V1274" i="14"/>
  <c r="V1329" i="14"/>
  <c r="V1165" i="14"/>
  <c r="V1220" i="14"/>
  <c r="V1275" i="14"/>
  <c r="V1330" i="14"/>
  <c r="V1166" i="14"/>
  <c r="V1221" i="14"/>
  <c r="V1276" i="14"/>
  <c r="V1331" i="14"/>
  <c r="V1167" i="14"/>
  <c r="V1222" i="14"/>
  <c r="V1277" i="14"/>
  <c r="V1332" i="14"/>
  <c r="V1168" i="14"/>
  <c r="V1223" i="14"/>
  <c r="V1278" i="14"/>
  <c r="V1333" i="14"/>
  <c r="V1169" i="14"/>
  <c r="V1224" i="14"/>
  <c r="V1279" i="14"/>
  <c r="V1334" i="14"/>
  <c r="V1170" i="14"/>
  <c r="V1225" i="14"/>
  <c r="V1280" i="14"/>
  <c r="V1335" i="14"/>
  <c r="V1171" i="14"/>
  <c r="V1226" i="14"/>
  <c r="V1281" i="14"/>
  <c r="V1336" i="14"/>
  <c r="V431" i="19"/>
  <c r="V436" i="19"/>
  <c r="V437" i="19"/>
  <c r="V438" i="19"/>
  <c r="V439" i="19"/>
  <c r="V440" i="19"/>
  <c r="V56" i="15"/>
  <c r="V441" i="19" s="1"/>
  <c r="V65" i="15"/>
  <c r="V442" i="19" s="1"/>
  <c r="V74" i="15"/>
  <c r="V443" i="19" s="1"/>
  <c r="V85" i="15"/>
  <c r="V444" i="19" s="1"/>
  <c r="V445" i="19"/>
  <c r="V446" i="19"/>
  <c r="V447" i="19"/>
  <c r="V448" i="19"/>
  <c r="V449" i="19"/>
  <c r="V103" i="15"/>
  <c r="V450" i="19" s="1"/>
  <c r="V112" i="15"/>
  <c r="V451" i="19" s="1"/>
  <c r="V121" i="15"/>
  <c r="V452" i="19" s="1"/>
  <c r="V132" i="15"/>
  <c r="V453" i="19" s="1"/>
  <c r="V143" i="15"/>
  <c r="V454" i="19" s="1"/>
  <c r="V154" i="15"/>
  <c r="V455" i="19" s="1"/>
  <c r="V129" i="16"/>
  <c r="V204" i="16" s="1"/>
  <c r="V456" i="19" s="1"/>
  <c r="V153" i="16"/>
  <c r="V205" i="16" s="1"/>
  <c r="V457" i="19" s="1"/>
  <c r="V177" i="16"/>
  <c r="V206" i="16" s="1"/>
  <c r="V458" i="19" s="1"/>
  <c r="V201" i="16"/>
  <c r="V207" i="16" s="1"/>
  <c r="V459" i="19" s="1"/>
  <c r="V226" i="16"/>
  <c r="V460" i="19" s="1"/>
  <c r="V466" i="19"/>
  <c r="V467" i="19"/>
  <c r="V468" i="19"/>
  <c r="V469" i="19"/>
  <c r="V470" i="19"/>
  <c r="V471" i="19"/>
  <c r="V472" i="19"/>
  <c r="V473" i="19"/>
  <c r="V474" i="19"/>
  <c r="V475" i="19"/>
  <c r="V52" i="21"/>
  <c r="V39" i="26" s="1"/>
  <c r="V55" i="21"/>
  <c r="V59" i="21"/>
  <c r="V65" i="21"/>
  <c r="W242" i="12"/>
  <c r="W287" i="12" s="1"/>
  <c r="W243" i="12"/>
  <c r="W288" i="12" s="1"/>
  <c r="W110" i="19" s="1"/>
  <c r="W244" i="12"/>
  <c r="W289" i="12" s="1"/>
  <c r="W111" i="19" s="1"/>
  <c r="W245" i="12"/>
  <c r="W290" i="12" s="1"/>
  <c r="W112" i="19" s="1"/>
  <c r="W33" i="19"/>
  <c r="W34" i="19"/>
  <c r="W35" i="19"/>
  <c r="W36" i="19"/>
  <c r="W37" i="19"/>
  <c r="W38" i="19"/>
  <c r="W22" i="19"/>
  <c r="W23" i="19"/>
  <c r="W319" i="10"/>
  <c r="W40" i="19" s="1"/>
  <c r="W41" i="19"/>
  <c r="W42" i="19"/>
  <c r="W43" i="19"/>
  <c r="W44" i="19"/>
  <c r="W45" i="19"/>
  <c r="W46" i="19"/>
  <c r="W47" i="19"/>
  <c r="W48" i="19"/>
  <c r="W49" i="19"/>
  <c r="W50" i="19"/>
  <c r="W51" i="19"/>
  <c r="W52" i="19"/>
  <c r="W53" i="19"/>
  <c r="W54" i="19"/>
  <c r="W55" i="19"/>
  <c r="W56" i="19"/>
  <c r="W57" i="19"/>
  <c r="W58" i="19"/>
  <c r="W76" i="19"/>
  <c r="W77" i="19"/>
  <c r="W78" i="19"/>
  <c r="W79" i="19"/>
  <c r="W80" i="19"/>
  <c r="W81" i="19"/>
  <c r="W82" i="19"/>
  <c r="W83" i="19"/>
  <c r="W84" i="19"/>
  <c r="W85" i="19"/>
  <c r="W86" i="19"/>
  <c r="W87" i="19"/>
  <c r="W88" i="19"/>
  <c r="W89" i="19"/>
  <c r="W90" i="19"/>
  <c r="W91" i="19"/>
  <c r="W92" i="19"/>
  <c r="W93" i="19"/>
  <c r="W246" i="12"/>
  <c r="W291" i="12" s="1"/>
  <c r="W113" i="19" s="1"/>
  <c r="W247" i="12"/>
  <c r="W292" i="12" s="1"/>
  <c r="W114" i="19" s="1"/>
  <c r="W248" i="12"/>
  <c r="W293" i="12" s="1"/>
  <c r="W115" i="19" s="1"/>
  <c r="W249" i="12"/>
  <c r="W294" i="12" s="1"/>
  <c r="W116" i="19" s="1"/>
  <c r="W250" i="12"/>
  <c r="W295" i="12" s="1"/>
  <c r="W117" i="19" s="1"/>
  <c r="W251" i="12"/>
  <c r="W296" i="12" s="1"/>
  <c r="W118" i="19" s="1"/>
  <c r="W252" i="12"/>
  <c r="W297" i="12" s="1"/>
  <c r="W119" i="19" s="1"/>
  <c r="W253" i="12"/>
  <c r="W298" i="12" s="1"/>
  <c r="W120" i="19" s="1"/>
  <c r="W254" i="12"/>
  <c r="W299" i="12" s="1"/>
  <c r="W121" i="19" s="1"/>
  <c r="W255" i="12"/>
  <c r="W300" i="12" s="1"/>
  <c r="W122" i="19" s="1"/>
  <c r="W256" i="12"/>
  <c r="W301" i="12" s="1"/>
  <c r="W123" i="19" s="1"/>
  <c r="W257" i="12"/>
  <c r="W302" i="12" s="1"/>
  <c r="W124" i="19" s="1"/>
  <c r="W258" i="12"/>
  <c r="W303" i="12" s="1"/>
  <c r="W125" i="19" s="1"/>
  <c r="W259" i="12"/>
  <c r="W304" i="12" s="1"/>
  <c r="W126" i="19" s="1"/>
  <c r="W260" i="12"/>
  <c r="W305" i="12" s="1"/>
  <c r="W127" i="19" s="1"/>
  <c r="W261" i="12"/>
  <c r="W306" i="12" s="1"/>
  <c r="W128" i="19" s="1"/>
  <c r="W307" i="12"/>
  <c r="W129" i="19" s="1"/>
  <c r="W308" i="12"/>
  <c r="W130" i="19" s="1"/>
  <c r="W425" i="12"/>
  <c r="W426" i="12"/>
  <c r="W427" i="12"/>
  <c r="W428" i="12"/>
  <c r="W429" i="12"/>
  <c r="W430" i="12"/>
  <c r="W431" i="12"/>
  <c r="W432" i="12"/>
  <c r="W433" i="12"/>
  <c r="W434" i="12"/>
  <c r="W435" i="12"/>
  <c r="W436" i="12"/>
  <c r="W437" i="12"/>
  <c r="W438" i="12"/>
  <c r="W439" i="12"/>
  <c r="W440" i="12"/>
  <c r="W441" i="12"/>
  <c r="W150" i="19"/>
  <c r="W151" i="19"/>
  <c r="W152" i="19"/>
  <c r="W153" i="19"/>
  <c r="W154" i="19"/>
  <c r="W155" i="19"/>
  <c r="W156" i="19"/>
  <c r="W157" i="19"/>
  <c r="W158" i="19"/>
  <c r="W159" i="19"/>
  <c r="W160" i="19"/>
  <c r="W161" i="19"/>
  <c r="W162" i="19"/>
  <c r="W163" i="19"/>
  <c r="W164" i="19"/>
  <c r="W165" i="19"/>
  <c r="W166" i="19"/>
  <c r="W167" i="19"/>
  <c r="W168" i="19"/>
  <c r="W169" i="19"/>
  <c r="W170" i="19"/>
  <c r="W171" i="19"/>
  <c r="W172" i="19"/>
  <c r="W173" i="19"/>
  <c r="W174" i="19"/>
  <c r="W175" i="19"/>
  <c r="W176" i="19"/>
  <c r="W177" i="19"/>
  <c r="W194" i="19"/>
  <c r="W195" i="19"/>
  <c r="W196" i="19"/>
  <c r="W197" i="19"/>
  <c r="W198" i="19"/>
  <c r="W199" i="19"/>
  <c r="W200" i="19"/>
  <c r="W201" i="19"/>
  <c r="W202" i="19"/>
  <c r="W203" i="19"/>
  <c r="W204" i="19"/>
  <c r="W205" i="19"/>
  <c r="W206" i="19"/>
  <c r="W207" i="19"/>
  <c r="W208" i="19"/>
  <c r="W209" i="19"/>
  <c r="W210" i="19"/>
  <c r="W211" i="19"/>
  <c r="W212" i="19"/>
  <c r="W213" i="19"/>
  <c r="W214" i="19"/>
  <c r="W215" i="19"/>
  <c r="W216" i="19"/>
  <c r="W217" i="19"/>
  <c r="W218" i="19"/>
  <c r="W219" i="19"/>
  <c r="W220" i="19"/>
  <c r="W221" i="19"/>
  <c r="W222" i="19"/>
  <c r="W223" i="19"/>
  <c r="W224" i="19"/>
  <c r="W225" i="19"/>
  <c r="W226" i="19"/>
  <c r="W227" i="19"/>
  <c r="W228" i="19"/>
  <c r="W229" i="19"/>
  <c r="W230" i="19"/>
  <c r="W231" i="19"/>
  <c r="W232" i="19"/>
  <c r="W244" i="19"/>
  <c r="W245" i="19"/>
  <c r="W246" i="19"/>
  <c r="W247" i="19"/>
  <c r="W248" i="19"/>
  <c r="W249" i="19"/>
  <c r="W250" i="19"/>
  <c r="W251" i="19"/>
  <c r="W252" i="19"/>
  <c r="W253" i="19"/>
  <c r="W254" i="19"/>
  <c r="W255" i="19"/>
  <c r="W256" i="19"/>
  <c r="W257" i="19"/>
  <c r="W258" i="19"/>
  <c r="W259" i="19"/>
  <c r="W260" i="19"/>
  <c r="W261" i="19"/>
  <c r="W262" i="19"/>
  <c r="W263" i="19"/>
  <c r="W264" i="19"/>
  <c r="W265" i="19"/>
  <c r="W266" i="19"/>
  <c r="W267" i="19"/>
  <c r="W268" i="19"/>
  <c r="W269" i="19"/>
  <c r="W270" i="19"/>
  <c r="W271" i="19"/>
  <c r="W289" i="19"/>
  <c r="W290" i="19"/>
  <c r="W291" i="19"/>
  <c r="W292" i="19"/>
  <c r="W293" i="19"/>
  <c r="W294" i="19"/>
  <c r="W295" i="19"/>
  <c r="W296" i="19"/>
  <c r="W297" i="19"/>
  <c r="W298" i="19"/>
  <c r="W299" i="19"/>
  <c r="W300" i="19"/>
  <c r="W301" i="19"/>
  <c r="W302" i="19"/>
  <c r="W303" i="19"/>
  <c r="W304" i="19"/>
  <c r="W305" i="19"/>
  <c r="W306" i="19"/>
  <c r="W307" i="19"/>
  <c r="W308" i="19"/>
  <c r="W309" i="19"/>
  <c r="W310" i="19"/>
  <c r="W311" i="19"/>
  <c r="W312" i="19"/>
  <c r="W313" i="19"/>
  <c r="W314" i="19"/>
  <c r="W315" i="19"/>
  <c r="W316" i="19"/>
  <c r="W334" i="19"/>
  <c r="W335" i="19"/>
  <c r="W336" i="19"/>
  <c r="W337" i="19"/>
  <c r="W338" i="19"/>
  <c r="W339" i="19"/>
  <c r="W340" i="19"/>
  <c r="W341" i="19"/>
  <c r="W342" i="19"/>
  <c r="W343" i="19"/>
  <c r="W344" i="19"/>
  <c r="W345" i="19"/>
  <c r="W346" i="19"/>
  <c r="W347" i="19"/>
  <c r="W348" i="19"/>
  <c r="W349" i="19"/>
  <c r="W350" i="19"/>
  <c r="W351" i="19"/>
  <c r="W352" i="19"/>
  <c r="W353" i="19"/>
  <c r="W354" i="19"/>
  <c r="W355" i="19"/>
  <c r="W356" i="19"/>
  <c r="W357" i="19"/>
  <c r="W358" i="19"/>
  <c r="W359" i="19"/>
  <c r="W360" i="19"/>
  <c r="W361" i="19"/>
  <c r="W379" i="19"/>
  <c r="W380" i="19"/>
  <c r="W1122" i="14"/>
  <c r="W1177" i="14"/>
  <c r="W1232" i="14"/>
  <c r="W1287" i="14"/>
  <c r="W1123" i="14"/>
  <c r="W1178" i="14"/>
  <c r="W1233" i="14"/>
  <c r="W1288" i="14"/>
  <c r="W1124" i="14"/>
  <c r="W1179" i="14"/>
  <c r="W1234" i="14"/>
  <c r="W1289" i="14"/>
  <c r="W1125" i="14"/>
  <c r="W1180" i="14"/>
  <c r="W1235" i="14"/>
  <c r="W1290" i="14"/>
  <c r="W1126" i="14"/>
  <c r="W1181" i="14"/>
  <c r="W1236" i="14"/>
  <c r="W1291" i="14"/>
  <c r="W1127" i="14"/>
  <c r="W1182" i="14"/>
  <c r="W1237" i="14"/>
  <c r="W1292" i="14"/>
  <c r="W1128" i="14"/>
  <c r="W1183" i="14"/>
  <c r="W1238" i="14"/>
  <c r="W1293" i="14"/>
  <c r="W1129" i="14"/>
  <c r="W1184" i="14"/>
  <c r="W1239" i="14"/>
  <c r="W1294" i="14"/>
  <c r="W1130" i="14"/>
  <c r="W1185" i="14"/>
  <c r="W1240" i="14"/>
  <c r="W1295" i="14"/>
  <c r="W1131" i="14"/>
  <c r="W1186" i="14"/>
  <c r="W1241" i="14"/>
  <c r="W1296" i="14"/>
  <c r="W1132" i="14"/>
  <c r="W1187" i="14"/>
  <c r="W1242" i="14"/>
  <c r="W1297" i="14"/>
  <c r="W1133" i="14"/>
  <c r="W1188" i="14"/>
  <c r="W1243" i="14"/>
  <c r="W1298" i="14"/>
  <c r="W1134" i="14"/>
  <c r="W1189" i="14"/>
  <c r="W1244" i="14"/>
  <c r="W1299" i="14"/>
  <c r="W1135" i="14"/>
  <c r="W1190" i="14"/>
  <c r="W1245" i="14"/>
  <c r="W1300" i="14"/>
  <c r="W1136" i="14"/>
  <c r="W1191" i="14"/>
  <c r="W1246" i="14"/>
  <c r="W1301" i="14"/>
  <c r="W1137" i="14"/>
  <c r="W1192" i="14"/>
  <c r="W1247" i="14"/>
  <c r="W1302" i="14"/>
  <c r="W1138" i="14"/>
  <c r="W1193" i="14"/>
  <c r="W1248" i="14"/>
  <c r="W1303" i="14"/>
  <c r="W1139" i="14"/>
  <c r="W1194" i="14"/>
  <c r="W1249" i="14"/>
  <c r="W1304" i="14"/>
  <c r="W1140" i="14"/>
  <c r="W1195" i="14"/>
  <c r="W1250" i="14"/>
  <c r="W1305" i="14"/>
  <c r="W1141" i="14"/>
  <c r="W1196" i="14"/>
  <c r="W1251" i="14"/>
  <c r="W1306" i="14"/>
  <c r="W1142" i="14"/>
  <c r="W1197" i="14"/>
  <c r="W1252" i="14"/>
  <c r="W1307" i="14"/>
  <c r="W1143" i="14"/>
  <c r="W1198" i="14"/>
  <c r="W1253" i="14"/>
  <c r="W1308" i="14"/>
  <c r="W1144" i="14"/>
  <c r="W1199" i="14"/>
  <c r="W1254" i="14"/>
  <c r="W1309" i="14"/>
  <c r="W1145" i="14"/>
  <c r="W1200" i="14"/>
  <c r="W1255" i="14"/>
  <c r="W1310" i="14"/>
  <c r="W1146" i="14"/>
  <c r="W1201" i="14"/>
  <c r="W1256" i="14"/>
  <c r="W1311" i="14"/>
  <c r="W1147" i="14"/>
  <c r="W1202" i="14"/>
  <c r="W1257" i="14"/>
  <c r="W1312" i="14"/>
  <c r="W1148" i="14"/>
  <c r="W1203" i="14"/>
  <c r="W1258" i="14"/>
  <c r="W1313" i="14"/>
  <c r="W1149" i="14"/>
  <c r="W1204" i="14"/>
  <c r="W1259" i="14"/>
  <c r="W1314" i="14"/>
  <c r="W1150" i="14"/>
  <c r="W1205" i="14"/>
  <c r="W1260" i="14"/>
  <c r="W1315" i="14"/>
  <c r="W1151" i="14"/>
  <c r="W1206" i="14"/>
  <c r="W1261" i="14"/>
  <c r="W1316" i="14"/>
  <c r="W1152" i="14"/>
  <c r="W1207" i="14"/>
  <c r="W1262" i="14"/>
  <c r="W1317" i="14"/>
  <c r="W1153" i="14"/>
  <c r="W1208" i="14"/>
  <c r="W1263" i="14"/>
  <c r="W1318" i="14"/>
  <c r="W1154" i="14"/>
  <c r="W1209" i="14"/>
  <c r="W1264" i="14"/>
  <c r="W1319" i="14"/>
  <c r="W1155" i="14"/>
  <c r="W1210" i="14"/>
  <c r="W1265" i="14"/>
  <c r="W1320" i="14"/>
  <c r="W1156" i="14"/>
  <c r="W1211" i="14"/>
  <c r="W1266" i="14"/>
  <c r="W1321" i="14"/>
  <c r="W1157" i="14"/>
  <c r="W1212" i="14"/>
  <c r="W1267" i="14"/>
  <c r="W1322" i="14"/>
  <c r="W1158" i="14"/>
  <c r="W1213" i="14"/>
  <c r="W1268" i="14"/>
  <c r="W1323" i="14"/>
  <c r="W1159" i="14"/>
  <c r="W1214" i="14"/>
  <c r="W1269" i="14"/>
  <c r="W1324" i="14"/>
  <c r="W1160" i="14"/>
  <c r="W1215" i="14"/>
  <c r="W1270" i="14"/>
  <c r="W1325" i="14"/>
  <c r="W1161" i="14"/>
  <c r="W1216" i="14"/>
  <c r="W1271" i="14"/>
  <c r="W1326" i="14"/>
  <c r="W1162" i="14"/>
  <c r="W1217" i="14"/>
  <c r="W1272" i="14"/>
  <c r="W1327" i="14"/>
  <c r="W1163" i="14"/>
  <c r="W1218" i="14"/>
  <c r="W1273" i="14"/>
  <c r="W1328" i="14"/>
  <c r="W1164" i="14"/>
  <c r="W1219" i="14"/>
  <c r="W1274" i="14"/>
  <c r="W1329" i="14"/>
  <c r="W1165" i="14"/>
  <c r="W1220" i="14"/>
  <c r="W1275" i="14"/>
  <c r="W1330" i="14"/>
  <c r="W1166" i="14"/>
  <c r="W1221" i="14"/>
  <c r="W1276" i="14"/>
  <c r="W1331" i="14"/>
  <c r="W1167" i="14"/>
  <c r="W1222" i="14"/>
  <c r="W1277" i="14"/>
  <c r="W1332" i="14"/>
  <c r="W1168" i="14"/>
  <c r="W1223" i="14"/>
  <c r="W1278" i="14"/>
  <c r="W1333" i="14"/>
  <c r="W1169" i="14"/>
  <c r="W1224" i="14"/>
  <c r="W1279" i="14"/>
  <c r="W1334" i="14"/>
  <c r="W1170" i="14"/>
  <c r="W1225" i="14"/>
  <c r="W1280" i="14"/>
  <c r="W1335" i="14"/>
  <c r="W1171" i="14"/>
  <c r="W1226" i="14"/>
  <c r="W1281" i="14"/>
  <c r="W1336" i="14"/>
  <c r="W431" i="19"/>
  <c r="W436" i="19"/>
  <c r="W437" i="19"/>
  <c r="W438" i="19"/>
  <c r="W439" i="19"/>
  <c r="W440" i="19"/>
  <c r="W56" i="15"/>
  <c r="W441" i="19" s="1"/>
  <c r="W65" i="15"/>
  <c r="W442" i="19" s="1"/>
  <c r="W74" i="15"/>
  <c r="W443" i="19" s="1"/>
  <c r="W85" i="15"/>
  <c r="W444" i="19" s="1"/>
  <c r="W445" i="19"/>
  <c r="W446" i="19"/>
  <c r="W447" i="19"/>
  <c r="W448" i="19"/>
  <c r="W449" i="19"/>
  <c r="W103" i="15"/>
  <c r="W450" i="19" s="1"/>
  <c r="W112" i="15"/>
  <c r="W451" i="19" s="1"/>
  <c r="W121" i="15"/>
  <c r="W452" i="19" s="1"/>
  <c r="W132" i="15"/>
  <c r="W453" i="19" s="1"/>
  <c r="W143" i="15"/>
  <c r="W454" i="19" s="1"/>
  <c r="W154" i="15"/>
  <c r="W455" i="19" s="1"/>
  <c r="W129" i="16"/>
  <c r="W204" i="16" s="1"/>
  <c r="W456" i="19" s="1"/>
  <c r="W153" i="16"/>
  <c r="W205" i="16" s="1"/>
  <c r="W457" i="19" s="1"/>
  <c r="W177" i="16"/>
  <c r="W206" i="16" s="1"/>
  <c r="W458" i="19" s="1"/>
  <c r="W201" i="16"/>
  <c r="W207" i="16" s="1"/>
  <c r="W459" i="19" s="1"/>
  <c r="W226" i="16"/>
  <c r="W460" i="19" s="1"/>
  <c r="W466" i="19"/>
  <c r="W467" i="19"/>
  <c r="W468" i="19"/>
  <c r="W469" i="19"/>
  <c r="W470" i="19"/>
  <c r="W471" i="19"/>
  <c r="W472" i="19"/>
  <c r="W473" i="19"/>
  <c r="W474" i="19"/>
  <c r="W475" i="19"/>
  <c r="W52" i="21"/>
  <c r="W55" i="21"/>
  <c r="W59" i="21"/>
  <c r="W65" i="21"/>
  <c r="X242" i="12"/>
  <c r="X287" i="12" s="1"/>
  <c r="X243" i="12"/>
  <c r="X288" i="12" s="1"/>
  <c r="X110" i="19" s="1"/>
  <c r="X244" i="12"/>
  <c r="X289" i="12" s="1"/>
  <c r="X111" i="19" s="1"/>
  <c r="X245" i="12"/>
  <c r="X290" i="12" s="1"/>
  <c r="X112" i="19" s="1"/>
  <c r="X33" i="19"/>
  <c r="X34" i="19"/>
  <c r="X35" i="19"/>
  <c r="X36" i="19"/>
  <c r="X37" i="19"/>
  <c r="X38" i="19"/>
  <c r="X22" i="19"/>
  <c r="X23" i="19"/>
  <c r="X319" i="10"/>
  <c r="X40" i="19" s="1"/>
  <c r="X41" i="19"/>
  <c r="X42" i="19"/>
  <c r="X43" i="19"/>
  <c r="X44" i="19"/>
  <c r="X45" i="19"/>
  <c r="X46" i="19"/>
  <c r="X47" i="19"/>
  <c r="X48" i="19"/>
  <c r="X49" i="19"/>
  <c r="X50" i="19"/>
  <c r="X51" i="19"/>
  <c r="X52" i="19"/>
  <c r="X53" i="19"/>
  <c r="X54" i="19"/>
  <c r="X55" i="19"/>
  <c r="X56" i="19"/>
  <c r="X57" i="19"/>
  <c r="X58" i="19"/>
  <c r="X76" i="19"/>
  <c r="X77" i="19"/>
  <c r="X78" i="19"/>
  <c r="X79" i="19"/>
  <c r="X80" i="19"/>
  <c r="X81" i="19"/>
  <c r="X82" i="19"/>
  <c r="X83" i="19"/>
  <c r="X84" i="19"/>
  <c r="X85" i="19"/>
  <c r="X86" i="19"/>
  <c r="X87" i="19"/>
  <c r="X88" i="19"/>
  <c r="X89" i="19"/>
  <c r="X90" i="19"/>
  <c r="X91" i="19"/>
  <c r="X92" i="19"/>
  <c r="X93" i="19"/>
  <c r="X246" i="12"/>
  <c r="X291" i="12" s="1"/>
  <c r="X113" i="19" s="1"/>
  <c r="X247" i="12"/>
  <c r="X292" i="12" s="1"/>
  <c r="X114" i="19" s="1"/>
  <c r="X248" i="12"/>
  <c r="X293" i="12" s="1"/>
  <c r="X115" i="19" s="1"/>
  <c r="X249" i="12"/>
  <c r="X294" i="12" s="1"/>
  <c r="X116" i="19" s="1"/>
  <c r="X250" i="12"/>
  <c r="X295" i="12" s="1"/>
  <c r="X117" i="19" s="1"/>
  <c r="X251" i="12"/>
  <c r="X296" i="12" s="1"/>
  <c r="X118" i="19" s="1"/>
  <c r="X252" i="12"/>
  <c r="X297" i="12" s="1"/>
  <c r="X119" i="19" s="1"/>
  <c r="X253" i="12"/>
  <c r="X298" i="12" s="1"/>
  <c r="X120" i="19" s="1"/>
  <c r="X254" i="12"/>
  <c r="X299" i="12" s="1"/>
  <c r="X121" i="19" s="1"/>
  <c r="X255" i="12"/>
  <c r="X300" i="12" s="1"/>
  <c r="X122" i="19" s="1"/>
  <c r="X256" i="12"/>
  <c r="X301" i="12" s="1"/>
  <c r="X123" i="19" s="1"/>
  <c r="X257" i="12"/>
  <c r="X302" i="12" s="1"/>
  <c r="X124" i="19" s="1"/>
  <c r="X258" i="12"/>
  <c r="X303" i="12" s="1"/>
  <c r="X125" i="19" s="1"/>
  <c r="X259" i="12"/>
  <c r="X304" i="12" s="1"/>
  <c r="X126" i="19" s="1"/>
  <c r="X260" i="12"/>
  <c r="X305" i="12" s="1"/>
  <c r="X127" i="19" s="1"/>
  <c r="X261" i="12"/>
  <c r="X306" i="12" s="1"/>
  <c r="X128" i="19" s="1"/>
  <c r="X307" i="12"/>
  <c r="X129" i="19" s="1"/>
  <c r="X308" i="12"/>
  <c r="X130" i="19" s="1"/>
  <c r="X425" i="12"/>
  <c r="X426" i="12"/>
  <c r="X427" i="12"/>
  <c r="X428" i="12"/>
  <c r="X429" i="12"/>
  <c r="X430" i="12"/>
  <c r="X431" i="12"/>
  <c r="X432" i="12"/>
  <c r="X433" i="12"/>
  <c r="X434" i="12"/>
  <c r="X435" i="12"/>
  <c r="X436" i="12"/>
  <c r="X437" i="12"/>
  <c r="X438" i="12"/>
  <c r="X439" i="12"/>
  <c r="X440" i="12"/>
  <c r="X441" i="12"/>
  <c r="X150" i="19"/>
  <c r="X151" i="19"/>
  <c r="X152" i="19"/>
  <c r="X153" i="19"/>
  <c r="X154" i="19"/>
  <c r="X155" i="19"/>
  <c r="X156" i="19"/>
  <c r="X157" i="19"/>
  <c r="X158" i="19"/>
  <c r="X159" i="19"/>
  <c r="X160" i="19"/>
  <c r="X161" i="19"/>
  <c r="X162" i="19"/>
  <c r="X163" i="19"/>
  <c r="X164" i="19"/>
  <c r="X165" i="19"/>
  <c r="X166" i="19"/>
  <c r="X167" i="19"/>
  <c r="X168" i="19"/>
  <c r="X169" i="19"/>
  <c r="X170" i="19"/>
  <c r="X171" i="19"/>
  <c r="X172" i="19"/>
  <c r="X173" i="19"/>
  <c r="X174" i="19"/>
  <c r="X175" i="19"/>
  <c r="X176" i="19"/>
  <c r="X177" i="19"/>
  <c r="X194" i="19"/>
  <c r="X195" i="19"/>
  <c r="X196" i="19"/>
  <c r="X197" i="19"/>
  <c r="X198" i="19"/>
  <c r="X199" i="19"/>
  <c r="X200" i="19"/>
  <c r="X201" i="19"/>
  <c r="X202" i="19"/>
  <c r="X203" i="19"/>
  <c r="X204" i="19"/>
  <c r="X205" i="19"/>
  <c r="X206" i="19"/>
  <c r="X207" i="19"/>
  <c r="X208" i="19"/>
  <c r="X209" i="19"/>
  <c r="X210" i="19"/>
  <c r="X211" i="19"/>
  <c r="X212" i="19"/>
  <c r="X213" i="19"/>
  <c r="X214" i="19"/>
  <c r="X215" i="19"/>
  <c r="X216" i="19"/>
  <c r="X217" i="19"/>
  <c r="X218" i="19"/>
  <c r="X219" i="19"/>
  <c r="X220" i="19"/>
  <c r="X221" i="19"/>
  <c r="X222" i="19"/>
  <c r="X223" i="19"/>
  <c r="X224" i="19"/>
  <c r="X225" i="19"/>
  <c r="X226" i="19"/>
  <c r="X227" i="19"/>
  <c r="X228" i="19"/>
  <c r="X229" i="19"/>
  <c r="X230" i="19"/>
  <c r="X231" i="19"/>
  <c r="X232" i="19"/>
  <c r="X244" i="19"/>
  <c r="X245" i="19"/>
  <c r="X246" i="19"/>
  <c r="X247" i="19"/>
  <c r="X248" i="19"/>
  <c r="X249" i="19"/>
  <c r="X250" i="19"/>
  <c r="X251" i="19"/>
  <c r="X252" i="19"/>
  <c r="X253" i="19"/>
  <c r="X254" i="19"/>
  <c r="X255" i="19"/>
  <c r="X256" i="19"/>
  <c r="X257" i="19"/>
  <c r="X258" i="19"/>
  <c r="X259" i="19"/>
  <c r="X260" i="19"/>
  <c r="X261" i="19"/>
  <c r="X262" i="19"/>
  <c r="X263" i="19"/>
  <c r="X264" i="19"/>
  <c r="X265" i="19"/>
  <c r="X266" i="19"/>
  <c r="X267" i="19"/>
  <c r="X268" i="19"/>
  <c r="X269" i="19"/>
  <c r="X270" i="19"/>
  <c r="X271" i="19"/>
  <c r="X289" i="19"/>
  <c r="X290" i="19"/>
  <c r="X291" i="19"/>
  <c r="X292" i="19"/>
  <c r="X293" i="19"/>
  <c r="X294" i="19"/>
  <c r="X295" i="19"/>
  <c r="X296" i="19"/>
  <c r="X297" i="19"/>
  <c r="X298" i="19"/>
  <c r="X299" i="19"/>
  <c r="X300" i="19"/>
  <c r="X301" i="19"/>
  <c r="X302" i="19"/>
  <c r="X303" i="19"/>
  <c r="X304" i="19"/>
  <c r="X305" i="19"/>
  <c r="X306" i="19"/>
  <c r="X307" i="19"/>
  <c r="X308" i="19"/>
  <c r="X309" i="19"/>
  <c r="X310" i="19"/>
  <c r="X311" i="19"/>
  <c r="X312" i="19"/>
  <c r="X313" i="19"/>
  <c r="X314" i="19"/>
  <c r="X315" i="19"/>
  <c r="X316" i="19"/>
  <c r="X334" i="19"/>
  <c r="X335" i="19"/>
  <c r="X336" i="19"/>
  <c r="X337" i="19"/>
  <c r="X338" i="19"/>
  <c r="X339" i="19"/>
  <c r="X340" i="19"/>
  <c r="X341" i="19"/>
  <c r="X342" i="19"/>
  <c r="X343" i="19"/>
  <c r="X344" i="19"/>
  <c r="X345" i="19"/>
  <c r="X346" i="19"/>
  <c r="X347" i="19"/>
  <c r="X348" i="19"/>
  <c r="X349" i="19"/>
  <c r="X350" i="19"/>
  <c r="X351" i="19"/>
  <c r="X352" i="19"/>
  <c r="X353" i="19"/>
  <c r="X354" i="19"/>
  <c r="X355" i="19"/>
  <c r="X356" i="19"/>
  <c r="X357" i="19"/>
  <c r="X358" i="19"/>
  <c r="X359" i="19"/>
  <c r="X360" i="19"/>
  <c r="X361" i="19"/>
  <c r="X379" i="19"/>
  <c r="X380" i="19"/>
  <c r="X1122" i="14"/>
  <c r="X1177" i="14"/>
  <c r="X1232" i="14"/>
  <c r="X1287" i="14"/>
  <c r="X1123" i="14"/>
  <c r="X1178" i="14"/>
  <c r="X1233" i="14"/>
  <c r="X1288" i="14"/>
  <c r="X1124" i="14"/>
  <c r="X1179" i="14"/>
  <c r="X1234" i="14"/>
  <c r="X1289" i="14"/>
  <c r="X1125" i="14"/>
  <c r="X1180" i="14"/>
  <c r="X1235" i="14"/>
  <c r="X1290" i="14"/>
  <c r="X1126" i="14"/>
  <c r="X1181" i="14"/>
  <c r="X1236" i="14"/>
  <c r="X1291" i="14"/>
  <c r="X1127" i="14"/>
  <c r="X1182" i="14"/>
  <c r="X1237" i="14"/>
  <c r="X1292" i="14"/>
  <c r="X1128" i="14"/>
  <c r="X1183" i="14"/>
  <c r="X1238" i="14"/>
  <c r="X1293" i="14"/>
  <c r="X1129" i="14"/>
  <c r="X1184" i="14"/>
  <c r="X1239" i="14"/>
  <c r="X1294" i="14"/>
  <c r="X1130" i="14"/>
  <c r="X1185" i="14"/>
  <c r="X1240" i="14"/>
  <c r="X1295" i="14"/>
  <c r="X1131" i="14"/>
  <c r="X1186" i="14"/>
  <c r="X1241" i="14"/>
  <c r="X1296" i="14"/>
  <c r="X1132" i="14"/>
  <c r="X1187" i="14"/>
  <c r="X1242" i="14"/>
  <c r="X1297" i="14"/>
  <c r="X1133" i="14"/>
  <c r="X1188" i="14"/>
  <c r="X1243" i="14"/>
  <c r="X1298" i="14"/>
  <c r="X1134" i="14"/>
  <c r="X1189" i="14"/>
  <c r="X1244" i="14"/>
  <c r="X1299" i="14"/>
  <c r="X1135" i="14"/>
  <c r="X1190" i="14"/>
  <c r="X1245" i="14"/>
  <c r="X1300" i="14"/>
  <c r="X1136" i="14"/>
  <c r="X1191" i="14"/>
  <c r="X1246" i="14"/>
  <c r="X1301" i="14"/>
  <c r="X1137" i="14"/>
  <c r="X1192" i="14"/>
  <c r="X1247" i="14"/>
  <c r="X1302" i="14"/>
  <c r="X1138" i="14"/>
  <c r="X1193" i="14"/>
  <c r="X1248" i="14"/>
  <c r="X1303" i="14"/>
  <c r="X1139" i="14"/>
  <c r="X1194" i="14"/>
  <c r="X1249" i="14"/>
  <c r="X1304" i="14"/>
  <c r="X1140" i="14"/>
  <c r="X1195" i="14"/>
  <c r="X1250" i="14"/>
  <c r="X1305" i="14"/>
  <c r="X1141" i="14"/>
  <c r="X1196" i="14"/>
  <c r="X1251" i="14"/>
  <c r="X1306" i="14"/>
  <c r="X1142" i="14"/>
  <c r="X1197" i="14"/>
  <c r="X1252" i="14"/>
  <c r="X1307" i="14"/>
  <c r="X1143" i="14"/>
  <c r="X1198" i="14"/>
  <c r="X1253" i="14"/>
  <c r="X1308" i="14"/>
  <c r="X1144" i="14"/>
  <c r="X1199" i="14"/>
  <c r="X1254" i="14"/>
  <c r="X1309" i="14"/>
  <c r="X1145" i="14"/>
  <c r="X1200" i="14"/>
  <c r="X1255" i="14"/>
  <c r="X1310" i="14"/>
  <c r="X1146" i="14"/>
  <c r="X1201" i="14"/>
  <c r="X1256" i="14"/>
  <c r="X1311" i="14"/>
  <c r="X1147" i="14"/>
  <c r="X1202" i="14"/>
  <c r="X1257" i="14"/>
  <c r="X1312" i="14"/>
  <c r="X1148" i="14"/>
  <c r="X1203" i="14"/>
  <c r="X1258" i="14"/>
  <c r="X1313" i="14"/>
  <c r="X1149" i="14"/>
  <c r="X1204" i="14"/>
  <c r="X1259" i="14"/>
  <c r="X1314" i="14"/>
  <c r="X1150" i="14"/>
  <c r="X1205" i="14"/>
  <c r="X1260" i="14"/>
  <c r="X1315" i="14"/>
  <c r="X1151" i="14"/>
  <c r="X1206" i="14"/>
  <c r="X1261" i="14"/>
  <c r="X1316" i="14"/>
  <c r="X1152" i="14"/>
  <c r="X1207" i="14"/>
  <c r="X1262" i="14"/>
  <c r="X1317" i="14"/>
  <c r="X1153" i="14"/>
  <c r="X1208" i="14"/>
  <c r="X1263" i="14"/>
  <c r="X1318" i="14"/>
  <c r="X1154" i="14"/>
  <c r="X1209" i="14"/>
  <c r="X1264" i="14"/>
  <c r="X1319" i="14"/>
  <c r="X1155" i="14"/>
  <c r="X1210" i="14"/>
  <c r="X1265" i="14"/>
  <c r="X1320" i="14"/>
  <c r="X1156" i="14"/>
  <c r="X1211" i="14"/>
  <c r="X1266" i="14"/>
  <c r="X1321" i="14"/>
  <c r="X1157" i="14"/>
  <c r="X1212" i="14"/>
  <c r="X1267" i="14"/>
  <c r="X1322" i="14"/>
  <c r="X1158" i="14"/>
  <c r="X1213" i="14"/>
  <c r="X1268" i="14"/>
  <c r="X1323" i="14"/>
  <c r="X1159" i="14"/>
  <c r="X1214" i="14"/>
  <c r="X1269" i="14"/>
  <c r="X1324" i="14"/>
  <c r="X1160" i="14"/>
  <c r="X1215" i="14"/>
  <c r="X1270" i="14"/>
  <c r="X1325" i="14"/>
  <c r="X1161" i="14"/>
  <c r="X1216" i="14"/>
  <c r="X1271" i="14"/>
  <c r="X1326" i="14"/>
  <c r="X1162" i="14"/>
  <c r="X1217" i="14"/>
  <c r="X1272" i="14"/>
  <c r="X1327" i="14"/>
  <c r="X1163" i="14"/>
  <c r="X1218" i="14"/>
  <c r="X1273" i="14"/>
  <c r="X1328" i="14"/>
  <c r="X1164" i="14"/>
  <c r="X1219" i="14"/>
  <c r="X1274" i="14"/>
  <c r="X1329" i="14"/>
  <c r="X1165" i="14"/>
  <c r="X1220" i="14"/>
  <c r="X1275" i="14"/>
  <c r="X1330" i="14"/>
  <c r="X1166" i="14"/>
  <c r="X1221" i="14"/>
  <c r="X1276" i="14"/>
  <c r="X1331" i="14"/>
  <c r="X1167" i="14"/>
  <c r="X1222" i="14"/>
  <c r="X1277" i="14"/>
  <c r="X1332" i="14"/>
  <c r="X1168" i="14"/>
  <c r="X1223" i="14"/>
  <c r="X1278" i="14"/>
  <c r="X1333" i="14"/>
  <c r="X1169" i="14"/>
  <c r="X1224" i="14"/>
  <c r="X1279" i="14"/>
  <c r="X1334" i="14"/>
  <c r="X1170" i="14"/>
  <c r="X1225" i="14"/>
  <c r="X1280" i="14"/>
  <c r="X1335" i="14"/>
  <c r="X1171" i="14"/>
  <c r="X1226" i="14"/>
  <c r="X1281" i="14"/>
  <c r="X1336" i="14"/>
  <c r="X431" i="19"/>
  <c r="X436" i="19"/>
  <c r="X437" i="19"/>
  <c r="X438" i="19"/>
  <c r="X439" i="19"/>
  <c r="X440" i="19"/>
  <c r="X56" i="15"/>
  <c r="X441" i="19" s="1"/>
  <c r="X65" i="15"/>
  <c r="X442" i="19" s="1"/>
  <c r="X74" i="15"/>
  <c r="X443" i="19" s="1"/>
  <c r="X85" i="15"/>
  <c r="X444" i="19" s="1"/>
  <c r="X445" i="19"/>
  <c r="X446" i="19"/>
  <c r="X447" i="19"/>
  <c r="X448" i="19"/>
  <c r="X449" i="19"/>
  <c r="X103" i="15"/>
  <c r="X450" i="19" s="1"/>
  <c r="X112" i="15"/>
  <c r="X451" i="19" s="1"/>
  <c r="X121" i="15"/>
  <c r="X452" i="19" s="1"/>
  <c r="X132" i="15"/>
  <c r="X453" i="19" s="1"/>
  <c r="X143" i="15"/>
  <c r="X454" i="19" s="1"/>
  <c r="X154" i="15"/>
  <c r="X455" i="19" s="1"/>
  <c r="X129" i="16"/>
  <c r="X204" i="16" s="1"/>
  <c r="X456" i="19" s="1"/>
  <c r="X153" i="16"/>
  <c r="X205" i="16" s="1"/>
  <c r="X177" i="16"/>
  <c r="X206" i="16" s="1"/>
  <c r="X458" i="19" s="1"/>
  <c r="X201" i="16"/>
  <c r="X207" i="16" s="1"/>
  <c r="X459" i="19" s="1"/>
  <c r="X226" i="16"/>
  <c r="X460" i="19" s="1"/>
  <c r="X466" i="19"/>
  <c r="X467" i="19"/>
  <c r="X468" i="19"/>
  <c r="X469" i="19"/>
  <c r="X470" i="19"/>
  <c r="X471" i="19"/>
  <c r="X472" i="19"/>
  <c r="X473" i="19"/>
  <c r="X474" i="19"/>
  <c r="X475" i="19"/>
  <c r="X52" i="21"/>
  <c r="X55" i="21"/>
  <c r="X59" i="21"/>
  <c r="X65" i="21"/>
  <c r="Y242" i="12"/>
  <c r="Y287" i="12" s="1"/>
  <c r="Y243" i="12"/>
  <c r="Y288" i="12" s="1"/>
  <c r="Y110" i="19" s="1"/>
  <c r="Y244" i="12"/>
  <c r="Y289" i="12" s="1"/>
  <c r="Y111" i="19" s="1"/>
  <c r="Y245" i="12"/>
  <c r="Y290" i="12" s="1"/>
  <c r="Y112" i="19" s="1"/>
  <c r="Y33" i="19"/>
  <c r="Y34" i="19"/>
  <c r="Y35" i="19"/>
  <c r="Y36" i="19"/>
  <c r="Y37" i="19"/>
  <c r="Y38" i="19"/>
  <c r="Y22" i="19"/>
  <c r="Y23" i="19"/>
  <c r="Y319" i="10"/>
  <c r="Y40" i="19" s="1"/>
  <c r="Y41" i="19"/>
  <c r="Y42" i="19"/>
  <c r="Y43" i="19"/>
  <c r="Y44" i="19"/>
  <c r="Y45" i="19"/>
  <c r="Y46" i="19"/>
  <c r="Y47" i="19"/>
  <c r="Y48" i="19"/>
  <c r="Y49" i="19"/>
  <c r="Y50" i="19"/>
  <c r="Y51" i="19"/>
  <c r="Y52" i="19"/>
  <c r="Y53" i="19"/>
  <c r="Y54" i="19"/>
  <c r="Y55" i="19"/>
  <c r="Y56" i="19"/>
  <c r="Y57" i="19"/>
  <c r="Y58" i="19"/>
  <c r="Y76" i="19"/>
  <c r="Y77" i="19"/>
  <c r="Y78" i="19"/>
  <c r="Y79" i="19"/>
  <c r="Y80" i="19"/>
  <c r="Y81" i="19"/>
  <c r="Y82" i="19"/>
  <c r="Y83" i="19"/>
  <c r="Y84" i="19"/>
  <c r="Y85" i="19"/>
  <c r="Y86" i="19"/>
  <c r="Y87" i="19"/>
  <c r="Y88" i="19"/>
  <c r="Y89" i="19"/>
  <c r="Y90" i="19"/>
  <c r="Y91" i="19"/>
  <c r="Y92" i="19"/>
  <c r="Y93" i="19"/>
  <c r="Y246" i="12"/>
  <c r="Y291" i="12" s="1"/>
  <c r="Y113" i="19" s="1"/>
  <c r="Y247" i="12"/>
  <c r="Y292" i="12" s="1"/>
  <c r="Y114" i="19" s="1"/>
  <c r="Y248" i="12"/>
  <c r="Y293" i="12" s="1"/>
  <c r="Y115" i="19" s="1"/>
  <c r="Y249" i="12"/>
  <c r="Y294" i="12" s="1"/>
  <c r="Y116" i="19" s="1"/>
  <c r="Y250" i="12"/>
  <c r="Y295" i="12" s="1"/>
  <c r="Y117" i="19" s="1"/>
  <c r="Y251" i="12"/>
  <c r="Y296" i="12" s="1"/>
  <c r="Y118" i="19" s="1"/>
  <c r="Y252" i="12"/>
  <c r="Y297" i="12" s="1"/>
  <c r="Y119" i="19" s="1"/>
  <c r="Y253" i="12"/>
  <c r="Y298" i="12" s="1"/>
  <c r="Y120" i="19" s="1"/>
  <c r="Y254" i="12"/>
  <c r="Y299" i="12" s="1"/>
  <c r="Y121" i="19" s="1"/>
  <c r="Y255" i="12"/>
  <c r="Y300" i="12" s="1"/>
  <c r="Y122" i="19" s="1"/>
  <c r="Y256" i="12"/>
  <c r="Y301" i="12" s="1"/>
  <c r="Y123" i="19" s="1"/>
  <c r="Y257" i="12"/>
  <c r="Y302" i="12" s="1"/>
  <c r="Y124" i="19" s="1"/>
  <c r="Y258" i="12"/>
  <c r="Y303" i="12" s="1"/>
  <c r="Y125" i="19" s="1"/>
  <c r="Y259" i="12"/>
  <c r="Y304" i="12" s="1"/>
  <c r="Y126" i="19" s="1"/>
  <c r="Y260" i="12"/>
  <c r="Y305" i="12" s="1"/>
  <c r="Y127" i="19" s="1"/>
  <c r="Y261" i="12"/>
  <c r="Y306" i="12" s="1"/>
  <c r="Y128" i="19" s="1"/>
  <c r="Y307" i="12"/>
  <c r="Y129" i="19" s="1"/>
  <c r="Y308" i="12"/>
  <c r="Y130" i="19" s="1"/>
  <c r="Y425" i="12"/>
  <c r="Y426" i="12"/>
  <c r="Y427" i="12"/>
  <c r="Y428" i="12"/>
  <c r="Y429" i="12"/>
  <c r="Y430" i="12"/>
  <c r="Y431" i="12"/>
  <c r="Y432" i="12"/>
  <c r="Y433" i="12"/>
  <c r="Y434" i="12"/>
  <c r="Y435" i="12"/>
  <c r="Y436" i="12"/>
  <c r="Y437" i="12"/>
  <c r="Y438" i="12"/>
  <c r="Y439" i="12"/>
  <c r="Y440" i="12"/>
  <c r="Y441" i="12"/>
  <c r="Y150" i="19"/>
  <c r="Y151" i="19"/>
  <c r="Y152" i="19"/>
  <c r="Y153" i="19"/>
  <c r="Y154" i="19"/>
  <c r="Y155" i="19"/>
  <c r="Y156" i="19"/>
  <c r="Y157" i="19"/>
  <c r="Y158" i="19"/>
  <c r="Y159" i="19"/>
  <c r="Y160" i="19"/>
  <c r="Y161" i="19"/>
  <c r="Y162" i="19"/>
  <c r="Y163" i="19"/>
  <c r="Y164" i="19"/>
  <c r="Y165" i="19"/>
  <c r="Y166" i="19"/>
  <c r="Y167" i="19"/>
  <c r="Y168" i="19"/>
  <c r="Y169" i="19"/>
  <c r="Y170" i="19"/>
  <c r="Y171" i="19"/>
  <c r="Y172" i="19"/>
  <c r="Y173" i="19"/>
  <c r="Y174" i="19"/>
  <c r="Y175" i="19"/>
  <c r="Y176" i="19"/>
  <c r="Y177" i="19"/>
  <c r="Y194" i="19"/>
  <c r="Y195" i="19"/>
  <c r="Y196" i="19"/>
  <c r="Y197" i="19"/>
  <c r="Y198" i="19"/>
  <c r="Y199" i="19"/>
  <c r="Y200" i="19"/>
  <c r="Y201" i="19"/>
  <c r="Y202" i="19"/>
  <c r="Y203" i="19"/>
  <c r="Y204" i="19"/>
  <c r="Y205" i="19"/>
  <c r="Y206" i="19"/>
  <c r="Y207" i="19"/>
  <c r="Y208" i="19"/>
  <c r="Y209" i="19"/>
  <c r="Y210" i="19"/>
  <c r="Y211" i="19"/>
  <c r="Y212" i="19"/>
  <c r="Y213" i="19"/>
  <c r="Y214" i="19"/>
  <c r="Y215" i="19"/>
  <c r="Y216" i="19"/>
  <c r="Y217" i="19"/>
  <c r="Y218" i="19"/>
  <c r="Y219" i="19"/>
  <c r="Y220" i="19"/>
  <c r="Y221" i="19"/>
  <c r="Y222" i="19"/>
  <c r="Y223" i="19"/>
  <c r="Y224" i="19"/>
  <c r="Y225" i="19"/>
  <c r="Y226" i="19"/>
  <c r="Y227" i="19"/>
  <c r="Y228" i="19"/>
  <c r="Y229" i="19"/>
  <c r="Y230" i="19"/>
  <c r="Y231" i="19"/>
  <c r="Y232" i="19"/>
  <c r="Y244" i="19"/>
  <c r="Y245" i="19"/>
  <c r="Y246" i="19"/>
  <c r="Y247" i="19"/>
  <c r="Y248" i="19"/>
  <c r="Y249" i="19"/>
  <c r="Y250" i="19"/>
  <c r="Y251" i="19"/>
  <c r="Y252" i="19"/>
  <c r="Y253" i="19"/>
  <c r="Y254" i="19"/>
  <c r="Y255" i="19"/>
  <c r="Y256" i="19"/>
  <c r="Y257" i="19"/>
  <c r="Y258" i="19"/>
  <c r="Y259" i="19"/>
  <c r="Y260" i="19"/>
  <c r="Y261" i="19"/>
  <c r="Y262" i="19"/>
  <c r="Y263" i="19"/>
  <c r="Y264" i="19"/>
  <c r="Y265" i="19"/>
  <c r="Y266" i="19"/>
  <c r="Y267" i="19"/>
  <c r="Y268" i="19"/>
  <c r="Y269" i="19"/>
  <c r="Y270" i="19"/>
  <c r="Y271" i="19"/>
  <c r="Y289" i="19"/>
  <c r="Y290" i="19"/>
  <c r="Y291" i="19"/>
  <c r="Y292" i="19"/>
  <c r="Y293" i="19"/>
  <c r="Y294" i="19"/>
  <c r="Y295" i="19"/>
  <c r="Y296" i="19"/>
  <c r="Y297" i="19"/>
  <c r="Y298" i="19"/>
  <c r="Y299" i="19"/>
  <c r="Y300" i="19"/>
  <c r="Y301" i="19"/>
  <c r="Y302" i="19"/>
  <c r="Y303" i="19"/>
  <c r="Y304" i="19"/>
  <c r="Y305" i="19"/>
  <c r="Y306" i="19"/>
  <c r="Y307" i="19"/>
  <c r="Y308" i="19"/>
  <c r="Y309" i="19"/>
  <c r="Y310" i="19"/>
  <c r="Y311" i="19"/>
  <c r="Y312" i="19"/>
  <c r="Y313" i="19"/>
  <c r="Y314" i="19"/>
  <c r="Y315" i="19"/>
  <c r="Y316" i="19"/>
  <c r="Y334" i="19"/>
  <c r="Y335" i="19"/>
  <c r="Y336" i="19"/>
  <c r="Y337" i="19"/>
  <c r="Y338" i="19"/>
  <c r="Y339" i="19"/>
  <c r="Y340" i="19"/>
  <c r="Y341" i="19"/>
  <c r="Y342" i="19"/>
  <c r="Y343" i="19"/>
  <c r="Y344" i="19"/>
  <c r="Y345" i="19"/>
  <c r="Y346" i="19"/>
  <c r="Y347" i="19"/>
  <c r="Y348" i="19"/>
  <c r="Y349" i="19"/>
  <c r="Y350" i="19"/>
  <c r="Y351" i="19"/>
  <c r="Y352" i="19"/>
  <c r="Y353" i="19"/>
  <c r="Y354" i="19"/>
  <c r="Y355" i="19"/>
  <c r="Y356" i="19"/>
  <c r="Y357" i="19"/>
  <c r="Y358" i="19"/>
  <c r="Y359" i="19"/>
  <c r="Y360" i="19"/>
  <c r="Y361" i="19"/>
  <c r="Y379" i="19"/>
  <c r="Y380" i="19"/>
  <c r="Y1122" i="14"/>
  <c r="Y1177" i="14"/>
  <c r="Y1232" i="14"/>
  <c r="Y1287" i="14"/>
  <c r="Y1123" i="14"/>
  <c r="Y1178" i="14"/>
  <c r="Y1233" i="14"/>
  <c r="Y1288" i="14"/>
  <c r="Y1124" i="14"/>
  <c r="Y1179" i="14"/>
  <c r="Y1234" i="14"/>
  <c r="Y1289" i="14"/>
  <c r="Y1125" i="14"/>
  <c r="Y1180" i="14"/>
  <c r="Y1235" i="14"/>
  <c r="Y1290" i="14"/>
  <c r="Y1126" i="14"/>
  <c r="Y1181" i="14"/>
  <c r="Y1236" i="14"/>
  <c r="Y1291" i="14"/>
  <c r="Y1127" i="14"/>
  <c r="Y1182" i="14"/>
  <c r="Y1237" i="14"/>
  <c r="Y1292" i="14"/>
  <c r="Y1128" i="14"/>
  <c r="Y1183" i="14"/>
  <c r="Y1238" i="14"/>
  <c r="Y1293" i="14"/>
  <c r="Y1129" i="14"/>
  <c r="Y1184" i="14"/>
  <c r="Y1239" i="14"/>
  <c r="Y1294" i="14"/>
  <c r="Y1130" i="14"/>
  <c r="Y1185" i="14"/>
  <c r="Y1240" i="14"/>
  <c r="Y1295" i="14"/>
  <c r="Y1131" i="14"/>
  <c r="Y1186" i="14"/>
  <c r="Y1241" i="14"/>
  <c r="Y1296" i="14"/>
  <c r="Y1132" i="14"/>
  <c r="Y1187" i="14"/>
  <c r="Y1242" i="14"/>
  <c r="Y1297" i="14"/>
  <c r="Y1133" i="14"/>
  <c r="Y1188" i="14"/>
  <c r="Y1243" i="14"/>
  <c r="Y1298" i="14"/>
  <c r="Y1134" i="14"/>
  <c r="Y1189" i="14"/>
  <c r="Y1244" i="14"/>
  <c r="Y1299" i="14"/>
  <c r="Y1135" i="14"/>
  <c r="Y1190" i="14"/>
  <c r="Y1245" i="14"/>
  <c r="Y1300" i="14"/>
  <c r="Y1136" i="14"/>
  <c r="Y1191" i="14"/>
  <c r="Y1246" i="14"/>
  <c r="Y1301" i="14"/>
  <c r="Y1137" i="14"/>
  <c r="Y1192" i="14"/>
  <c r="Y1247" i="14"/>
  <c r="Y1302" i="14"/>
  <c r="Y1138" i="14"/>
  <c r="Y1193" i="14"/>
  <c r="Y1248" i="14"/>
  <c r="Y1303" i="14"/>
  <c r="Y1139" i="14"/>
  <c r="Y1194" i="14"/>
  <c r="Y1249" i="14"/>
  <c r="Y1304" i="14"/>
  <c r="Y1140" i="14"/>
  <c r="Y1195" i="14"/>
  <c r="Y1250" i="14"/>
  <c r="Y1305" i="14"/>
  <c r="Y1141" i="14"/>
  <c r="Y1196" i="14"/>
  <c r="Y1251" i="14"/>
  <c r="Y1306" i="14"/>
  <c r="Y1142" i="14"/>
  <c r="Y1197" i="14"/>
  <c r="Y1252" i="14"/>
  <c r="Y1307" i="14"/>
  <c r="Y1143" i="14"/>
  <c r="Y1198" i="14"/>
  <c r="Y1253" i="14"/>
  <c r="Y1308" i="14"/>
  <c r="Y1144" i="14"/>
  <c r="Y1199" i="14"/>
  <c r="Y1254" i="14"/>
  <c r="Y1309" i="14"/>
  <c r="Y1145" i="14"/>
  <c r="Y1200" i="14"/>
  <c r="Y1255" i="14"/>
  <c r="Y1310" i="14"/>
  <c r="Y1146" i="14"/>
  <c r="Y1201" i="14"/>
  <c r="Y1256" i="14"/>
  <c r="Y1311" i="14"/>
  <c r="Y1147" i="14"/>
  <c r="Y1202" i="14"/>
  <c r="Y1257" i="14"/>
  <c r="Y1312" i="14"/>
  <c r="Y1148" i="14"/>
  <c r="Y1203" i="14"/>
  <c r="Y1258" i="14"/>
  <c r="Y1313" i="14"/>
  <c r="Y1149" i="14"/>
  <c r="Y1204" i="14"/>
  <c r="Y1259" i="14"/>
  <c r="Y1314" i="14"/>
  <c r="Y1150" i="14"/>
  <c r="Y1205" i="14"/>
  <c r="Y1260" i="14"/>
  <c r="Y1315" i="14"/>
  <c r="Y1151" i="14"/>
  <c r="Y1206" i="14"/>
  <c r="Y1261" i="14"/>
  <c r="Y1316" i="14"/>
  <c r="Y1152" i="14"/>
  <c r="Y1207" i="14"/>
  <c r="Y1262" i="14"/>
  <c r="Y1317" i="14"/>
  <c r="Y1153" i="14"/>
  <c r="Y1208" i="14"/>
  <c r="Y1263" i="14"/>
  <c r="Y1318" i="14"/>
  <c r="Y1154" i="14"/>
  <c r="Y1209" i="14"/>
  <c r="Y1264" i="14"/>
  <c r="Y1319" i="14"/>
  <c r="Y1155" i="14"/>
  <c r="Y1210" i="14"/>
  <c r="Y1265" i="14"/>
  <c r="Y1320" i="14"/>
  <c r="Y1156" i="14"/>
  <c r="Y1211" i="14"/>
  <c r="Y1266" i="14"/>
  <c r="Y1321" i="14"/>
  <c r="Y1157" i="14"/>
  <c r="Y1212" i="14"/>
  <c r="Y1267" i="14"/>
  <c r="Y1322" i="14"/>
  <c r="Y1158" i="14"/>
  <c r="Y1213" i="14"/>
  <c r="Y1268" i="14"/>
  <c r="Y1323" i="14"/>
  <c r="Y1159" i="14"/>
  <c r="Y1214" i="14"/>
  <c r="Y1269" i="14"/>
  <c r="Y1324" i="14"/>
  <c r="Y1160" i="14"/>
  <c r="Y1215" i="14"/>
  <c r="Y1270" i="14"/>
  <c r="Y1325" i="14"/>
  <c r="Y1161" i="14"/>
  <c r="Y1216" i="14"/>
  <c r="Y1271" i="14"/>
  <c r="Y1326" i="14"/>
  <c r="Y1162" i="14"/>
  <c r="Y1217" i="14"/>
  <c r="Y1272" i="14"/>
  <c r="Y1327" i="14"/>
  <c r="Y1163" i="14"/>
  <c r="Y1218" i="14"/>
  <c r="Y1273" i="14"/>
  <c r="Y1328" i="14"/>
  <c r="Y1164" i="14"/>
  <c r="Y1219" i="14"/>
  <c r="Y1274" i="14"/>
  <c r="Y1329" i="14"/>
  <c r="Y1165" i="14"/>
  <c r="Y1220" i="14"/>
  <c r="Y1275" i="14"/>
  <c r="Y1330" i="14"/>
  <c r="Y1166" i="14"/>
  <c r="Y1221" i="14"/>
  <c r="Y1276" i="14"/>
  <c r="Y1331" i="14"/>
  <c r="Y1167" i="14"/>
  <c r="Y1222" i="14"/>
  <c r="Y1277" i="14"/>
  <c r="Y1332" i="14"/>
  <c r="Y1168" i="14"/>
  <c r="Y1223" i="14"/>
  <c r="Y1278" i="14"/>
  <c r="Y1333" i="14"/>
  <c r="Y1169" i="14"/>
  <c r="Y1224" i="14"/>
  <c r="Y1279" i="14"/>
  <c r="Y1334" i="14"/>
  <c r="Y1170" i="14"/>
  <c r="Y1225" i="14"/>
  <c r="Y1280" i="14"/>
  <c r="Y1335" i="14"/>
  <c r="Y1171" i="14"/>
  <c r="Y1226" i="14"/>
  <c r="Y1281" i="14"/>
  <c r="Y1336" i="14"/>
  <c r="Y431" i="19"/>
  <c r="Y436" i="19"/>
  <c r="Y437" i="19"/>
  <c r="Y438" i="19"/>
  <c r="Y439" i="19"/>
  <c r="Y440" i="19"/>
  <c r="Y56" i="15"/>
  <c r="Y441" i="19" s="1"/>
  <c r="Y65" i="15"/>
  <c r="Y442" i="19" s="1"/>
  <c r="Y74" i="15"/>
  <c r="Y443" i="19" s="1"/>
  <c r="Y85" i="15"/>
  <c r="Y444" i="19" s="1"/>
  <c r="Y445" i="19"/>
  <c r="Y446" i="19"/>
  <c r="Y447" i="19"/>
  <c r="Y448" i="19"/>
  <c r="Y449" i="19"/>
  <c r="Y103" i="15"/>
  <c r="Y450" i="19" s="1"/>
  <c r="Y112" i="15"/>
  <c r="Y451" i="19" s="1"/>
  <c r="Y121" i="15"/>
  <c r="Y452" i="19" s="1"/>
  <c r="Y132" i="15"/>
  <c r="Y453" i="19" s="1"/>
  <c r="Y143" i="15"/>
  <c r="Y454" i="19" s="1"/>
  <c r="Y154" i="15"/>
  <c r="Y455" i="19" s="1"/>
  <c r="Y129" i="16"/>
  <c r="Y204" i="16" s="1"/>
  <c r="Y153" i="16"/>
  <c r="Y205" i="16" s="1"/>
  <c r="Y457" i="19" s="1"/>
  <c r="Y177" i="16"/>
  <c r="Y206" i="16" s="1"/>
  <c r="Y458" i="19" s="1"/>
  <c r="Y201" i="16"/>
  <c r="Y207" i="16" s="1"/>
  <c r="Y459" i="19" s="1"/>
  <c r="Y226" i="16"/>
  <c r="Y460" i="19" s="1"/>
  <c r="Y466" i="19"/>
  <c r="Y467" i="19"/>
  <c r="Y468" i="19"/>
  <c r="Y469" i="19"/>
  <c r="Y470" i="19"/>
  <c r="Y471" i="19"/>
  <c r="Y472" i="19"/>
  <c r="Y473" i="19"/>
  <c r="Y474" i="19"/>
  <c r="Y475" i="19"/>
  <c r="Y52" i="21"/>
  <c r="Y55" i="21"/>
  <c r="Y59" i="21"/>
  <c r="Y65" i="21"/>
  <c r="Z242" i="12"/>
  <c r="Z287" i="12" s="1"/>
  <c r="Z109" i="19" s="1"/>
  <c r="Z243" i="12"/>
  <c r="Z288" i="12" s="1"/>
  <c r="Z110" i="19" s="1"/>
  <c r="Z244" i="12"/>
  <c r="Z289" i="12" s="1"/>
  <c r="Z111" i="19" s="1"/>
  <c r="Z245" i="12"/>
  <c r="Z290" i="12" s="1"/>
  <c r="Z112" i="19" s="1"/>
  <c r="Z33" i="19"/>
  <c r="Z34" i="19"/>
  <c r="Z35" i="19"/>
  <c r="Z36" i="19"/>
  <c r="Z37" i="19"/>
  <c r="Z38" i="19"/>
  <c r="Z22" i="19"/>
  <c r="Z23" i="19"/>
  <c r="Z319" i="10"/>
  <c r="Z40" i="19" s="1"/>
  <c r="Z41" i="19"/>
  <c r="Z42" i="19"/>
  <c r="Z43" i="19"/>
  <c r="Z44" i="19"/>
  <c r="Z45" i="19"/>
  <c r="Z46" i="19"/>
  <c r="Z47" i="19"/>
  <c r="Z48" i="19"/>
  <c r="Z49" i="19"/>
  <c r="Z50" i="19"/>
  <c r="Z51" i="19"/>
  <c r="Z52" i="19"/>
  <c r="Z53" i="19"/>
  <c r="Z54" i="19"/>
  <c r="Z55" i="19"/>
  <c r="Z56" i="19"/>
  <c r="Z57" i="19"/>
  <c r="Z58" i="19"/>
  <c r="Z76" i="19"/>
  <c r="Z77" i="19"/>
  <c r="Z78" i="19"/>
  <c r="Z79" i="19"/>
  <c r="Z80" i="19"/>
  <c r="Z81" i="19"/>
  <c r="Z82" i="19"/>
  <c r="Z83" i="19"/>
  <c r="Z84" i="19"/>
  <c r="Z85" i="19"/>
  <c r="Z86" i="19"/>
  <c r="Z87" i="19"/>
  <c r="Z88" i="19"/>
  <c r="Z89" i="19"/>
  <c r="Z90" i="19"/>
  <c r="Z91" i="19"/>
  <c r="Z92" i="19"/>
  <c r="Z93" i="19"/>
  <c r="Z246" i="12"/>
  <c r="Z291" i="12" s="1"/>
  <c r="Z113" i="19" s="1"/>
  <c r="Z247" i="12"/>
  <c r="Z292" i="12" s="1"/>
  <c r="Z114" i="19" s="1"/>
  <c r="Z248" i="12"/>
  <c r="Z293" i="12" s="1"/>
  <c r="Z115" i="19" s="1"/>
  <c r="Z249" i="12"/>
  <c r="Z294" i="12" s="1"/>
  <c r="Z116" i="19" s="1"/>
  <c r="Z250" i="12"/>
  <c r="Z295" i="12" s="1"/>
  <c r="Z251" i="12"/>
  <c r="Z296" i="12" s="1"/>
  <c r="Z118" i="19" s="1"/>
  <c r="Z252" i="12"/>
  <c r="Z297" i="12" s="1"/>
  <c r="Z119" i="19" s="1"/>
  <c r="Z253" i="12"/>
  <c r="Z298" i="12" s="1"/>
  <c r="Z120" i="19" s="1"/>
  <c r="Z254" i="12"/>
  <c r="Z299" i="12" s="1"/>
  <c r="Z121" i="19" s="1"/>
  <c r="Z255" i="12"/>
  <c r="Z300" i="12" s="1"/>
  <c r="Z122" i="19" s="1"/>
  <c r="Z256" i="12"/>
  <c r="Z301" i="12" s="1"/>
  <c r="Z123" i="19" s="1"/>
  <c r="Z257" i="12"/>
  <c r="Z302" i="12" s="1"/>
  <c r="Z124" i="19" s="1"/>
  <c r="Z258" i="12"/>
  <c r="Z303" i="12" s="1"/>
  <c r="Z125" i="19" s="1"/>
  <c r="Z259" i="12"/>
  <c r="Z304" i="12" s="1"/>
  <c r="Z126" i="19" s="1"/>
  <c r="Z260" i="12"/>
  <c r="Z305" i="12" s="1"/>
  <c r="Z127" i="19" s="1"/>
  <c r="Z261" i="12"/>
  <c r="Z306" i="12" s="1"/>
  <c r="Z128" i="19" s="1"/>
  <c r="Z307" i="12"/>
  <c r="Z129" i="19" s="1"/>
  <c r="Z308" i="12"/>
  <c r="Z130" i="19" s="1"/>
  <c r="Z425" i="12"/>
  <c r="Z426" i="12"/>
  <c r="Z427" i="12"/>
  <c r="Z428" i="12"/>
  <c r="Z429" i="12"/>
  <c r="Z430" i="12"/>
  <c r="Z431" i="12"/>
  <c r="Z432" i="12"/>
  <c r="Z433" i="12"/>
  <c r="Z434" i="12"/>
  <c r="Z435" i="12"/>
  <c r="Z436" i="12"/>
  <c r="Z437" i="12"/>
  <c r="Z438" i="12"/>
  <c r="Z439" i="12"/>
  <c r="Z440" i="12"/>
  <c r="Z441" i="12"/>
  <c r="Z150" i="19"/>
  <c r="Z151" i="19"/>
  <c r="Z152" i="19"/>
  <c r="Z153" i="19"/>
  <c r="Z154" i="19"/>
  <c r="Z155" i="19"/>
  <c r="Z156" i="19"/>
  <c r="Z157" i="19"/>
  <c r="Z158" i="19"/>
  <c r="Z159" i="19"/>
  <c r="Z160" i="19"/>
  <c r="Z161" i="19"/>
  <c r="Z162" i="19"/>
  <c r="Z163" i="19"/>
  <c r="Z164" i="19"/>
  <c r="Z165" i="19"/>
  <c r="Z166" i="19"/>
  <c r="Z167" i="19"/>
  <c r="Z168" i="19"/>
  <c r="Z169" i="19"/>
  <c r="Z170" i="19"/>
  <c r="Z171" i="19"/>
  <c r="Z172" i="19"/>
  <c r="Z173" i="19"/>
  <c r="Z174" i="19"/>
  <c r="Z175" i="19"/>
  <c r="Z176" i="19"/>
  <c r="Z177" i="19"/>
  <c r="Z194" i="19"/>
  <c r="Z195" i="19"/>
  <c r="Z196" i="19"/>
  <c r="Z197" i="19"/>
  <c r="Z198" i="19"/>
  <c r="Z199" i="19"/>
  <c r="Z200" i="19"/>
  <c r="Z201" i="19"/>
  <c r="Z202" i="19"/>
  <c r="Z203" i="19"/>
  <c r="Z204" i="19"/>
  <c r="Z205" i="19"/>
  <c r="Z206" i="19"/>
  <c r="Z207" i="19"/>
  <c r="Z208" i="19"/>
  <c r="Z209" i="19"/>
  <c r="Z210" i="19"/>
  <c r="Z211" i="19"/>
  <c r="Z212" i="19"/>
  <c r="Z213" i="19"/>
  <c r="Z214" i="19"/>
  <c r="Z215" i="19"/>
  <c r="Z216" i="19"/>
  <c r="Z217" i="19"/>
  <c r="Z218" i="19"/>
  <c r="Z219" i="19"/>
  <c r="Z220" i="19"/>
  <c r="Z221" i="19"/>
  <c r="Z222" i="19"/>
  <c r="Z223" i="19"/>
  <c r="Z224" i="19"/>
  <c r="Z225" i="19"/>
  <c r="Z226" i="19"/>
  <c r="Z227" i="19"/>
  <c r="Z228" i="19"/>
  <c r="Z229" i="19"/>
  <c r="Z230" i="19"/>
  <c r="Z231" i="19"/>
  <c r="Z232" i="19"/>
  <c r="Z244" i="19"/>
  <c r="Z245" i="19"/>
  <c r="Z246" i="19"/>
  <c r="Z247" i="19"/>
  <c r="Z248" i="19"/>
  <c r="Z249" i="19"/>
  <c r="Z250" i="19"/>
  <c r="Z251" i="19"/>
  <c r="Z252" i="19"/>
  <c r="Z253" i="19"/>
  <c r="Z254" i="19"/>
  <c r="Z255" i="19"/>
  <c r="Z256" i="19"/>
  <c r="Z257" i="19"/>
  <c r="Z258" i="19"/>
  <c r="Z259" i="19"/>
  <c r="Z260" i="19"/>
  <c r="Z261" i="19"/>
  <c r="Z262" i="19"/>
  <c r="Z263" i="19"/>
  <c r="Z264" i="19"/>
  <c r="Z265" i="19"/>
  <c r="Z266" i="19"/>
  <c r="Z267" i="19"/>
  <c r="Z268" i="19"/>
  <c r="Z269" i="19"/>
  <c r="Z270" i="19"/>
  <c r="Z271" i="19"/>
  <c r="Z289" i="19"/>
  <c r="Z290" i="19"/>
  <c r="Z291" i="19"/>
  <c r="Z292" i="19"/>
  <c r="Z293" i="19"/>
  <c r="Z294" i="19"/>
  <c r="Z295" i="19"/>
  <c r="Z296" i="19"/>
  <c r="Z297" i="19"/>
  <c r="Z298" i="19"/>
  <c r="Z299" i="19"/>
  <c r="Z300" i="19"/>
  <c r="Z301" i="19"/>
  <c r="Z302" i="19"/>
  <c r="Z303" i="19"/>
  <c r="Z304" i="19"/>
  <c r="Z305" i="19"/>
  <c r="Z306" i="19"/>
  <c r="Z307" i="19"/>
  <c r="Z308" i="19"/>
  <c r="Z309" i="19"/>
  <c r="Z310" i="19"/>
  <c r="Z311" i="19"/>
  <c r="Z312" i="19"/>
  <c r="Z313" i="19"/>
  <c r="Z314" i="19"/>
  <c r="Z315" i="19"/>
  <c r="Z316" i="19"/>
  <c r="Z334" i="19"/>
  <c r="Z335" i="19"/>
  <c r="Z336" i="19"/>
  <c r="Z337" i="19"/>
  <c r="Z338" i="19"/>
  <c r="Z339" i="19"/>
  <c r="Z340" i="19"/>
  <c r="Z341" i="19"/>
  <c r="Z342" i="19"/>
  <c r="Z343" i="19"/>
  <c r="Z344" i="19"/>
  <c r="Z345" i="19"/>
  <c r="Z346" i="19"/>
  <c r="Z347" i="19"/>
  <c r="Z348" i="19"/>
  <c r="Z349" i="19"/>
  <c r="Z350" i="19"/>
  <c r="Z351" i="19"/>
  <c r="Z352" i="19"/>
  <c r="Z353" i="19"/>
  <c r="Z354" i="19"/>
  <c r="Z355" i="19"/>
  <c r="Z356" i="19"/>
  <c r="Z357" i="19"/>
  <c r="Z358" i="19"/>
  <c r="Z359" i="19"/>
  <c r="Z360" i="19"/>
  <c r="Z361" i="19"/>
  <c r="Z379" i="19"/>
  <c r="Z380" i="19"/>
  <c r="Z1122" i="14"/>
  <c r="Z1177" i="14"/>
  <c r="Z1232" i="14"/>
  <c r="Z1287" i="14"/>
  <c r="Z1123" i="14"/>
  <c r="Z1178" i="14"/>
  <c r="Z1233" i="14"/>
  <c r="Z1288" i="14"/>
  <c r="Z1124" i="14"/>
  <c r="Z1179" i="14"/>
  <c r="Z1234" i="14"/>
  <c r="Z1289" i="14"/>
  <c r="Z1125" i="14"/>
  <c r="Z1180" i="14"/>
  <c r="Z1235" i="14"/>
  <c r="Z1290" i="14"/>
  <c r="Z1126" i="14"/>
  <c r="Z1181" i="14"/>
  <c r="Z1236" i="14"/>
  <c r="Z1291" i="14"/>
  <c r="Z1127" i="14"/>
  <c r="Z1182" i="14"/>
  <c r="Z1237" i="14"/>
  <c r="Z1292" i="14"/>
  <c r="Z1128" i="14"/>
  <c r="Z1183" i="14"/>
  <c r="Z1238" i="14"/>
  <c r="Z1293" i="14"/>
  <c r="Z1129" i="14"/>
  <c r="Z1184" i="14"/>
  <c r="Z1239" i="14"/>
  <c r="Z1294" i="14"/>
  <c r="Z1130" i="14"/>
  <c r="Z1185" i="14"/>
  <c r="Z1240" i="14"/>
  <c r="Z1295" i="14"/>
  <c r="Z1131" i="14"/>
  <c r="Z1186" i="14"/>
  <c r="Z1241" i="14"/>
  <c r="Z1296" i="14"/>
  <c r="Z1132" i="14"/>
  <c r="Z1187" i="14"/>
  <c r="Z1242" i="14"/>
  <c r="Z1297" i="14"/>
  <c r="Z1133" i="14"/>
  <c r="Z1188" i="14"/>
  <c r="Z1243" i="14"/>
  <c r="Z1298" i="14"/>
  <c r="Z1134" i="14"/>
  <c r="Z1189" i="14"/>
  <c r="Z1244" i="14"/>
  <c r="Z1299" i="14"/>
  <c r="Z1135" i="14"/>
  <c r="Z1190" i="14"/>
  <c r="Z1245" i="14"/>
  <c r="Z1300" i="14"/>
  <c r="Z1136" i="14"/>
  <c r="Z1191" i="14"/>
  <c r="Z1246" i="14"/>
  <c r="Z1301" i="14"/>
  <c r="Z1137" i="14"/>
  <c r="Z1192" i="14"/>
  <c r="Z1247" i="14"/>
  <c r="Z1302" i="14"/>
  <c r="Z1138" i="14"/>
  <c r="Z1193" i="14"/>
  <c r="Z1248" i="14"/>
  <c r="Z1303" i="14"/>
  <c r="Z1139" i="14"/>
  <c r="Z1194" i="14"/>
  <c r="Z1249" i="14"/>
  <c r="Z1304" i="14"/>
  <c r="Z1140" i="14"/>
  <c r="Z1195" i="14"/>
  <c r="Z1250" i="14"/>
  <c r="Z1305" i="14"/>
  <c r="Z1141" i="14"/>
  <c r="Z1196" i="14"/>
  <c r="Z1251" i="14"/>
  <c r="Z1306" i="14"/>
  <c r="Z1142" i="14"/>
  <c r="Z1197" i="14"/>
  <c r="Z1252" i="14"/>
  <c r="Z1307" i="14"/>
  <c r="Z1143" i="14"/>
  <c r="Z1198" i="14"/>
  <c r="Z1253" i="14"/>
  <c r="Z1308" i="14"/>
  <c r="Z1144" i="14"/>
  <c r="Z1199" i="14"/>
  <c r="Z1254" i="14"/>
  <c r="Z1309" i="14"/>
  <c r="Z1145" i="14"/>
  <c r="Z1200" i="14"/>
  <c r="Z1255" i="14"/>
  <c r="Z1310" i="14"/>
  <c r="Z1146" i="14"/>
  <c r="Z1201" i="14"/>
  <c r="Z1256" i="14"/>
  <c r="Z1311" i="14"/>
  <c r="Z1147" i="14"/>
  <c r="Z1202" i="14"/>
  <c r="Z1257" i="14"/>
  <c r="Z1312" i="14"/>
  <c r="Z1148" i="14"/>
  <c r="Z1203" i="14"/>
  <c r="Z1258" i="14"/>
  <c r="Z1313" i="14"/>
  <c r="Z1149" i="14"/>
  <c r="Z1204" i="14"/>
  <c r="Z1259" i="14"/>
  <c r="Z1314" i="14"/>
  <c r="Z1150" i="14"/>
  <c r="Z1205" i="14"/>
  <c r="Z1260" i="14"/>
  <c r="Z1315" i="14"/>
  <c r="Z1151" i="14"/>
  <c r="Z1206" i="14"/>
  <c r="Z1261" i="14"/>
  <c r="Z1316" i="14"/>
  <c r="Z1152" i="14"/>
  <c r="Z1207" i="14"/>
  <c r="Z1262" i="14"/>
  <c r="Z1317" i="14"/>
  <c r="Z1153" i="14"/>
  <c r="Z1208" i="14"/>
  <c r="Z1263" i="14"/>
  <c r="Z1318" i="14"/>
  <c r="Z1154" i="14"/>
  <c r="Z1209" i="14"/>
  <c r="Z1264" i="14"/>
  <c r="Z1319" i="14"/>
  <c r="Z1155" i="14"/>
  <c r="Z1210" i="14"/>
  <c r="Z1265" i="14"/>
  <c r="Z1320" i="14"/>
  <c r="Z1156" i="14"/>
  <c r="Z1211" i="14"/>
  <c r="Z1266" i="14"/>
  <c r="Z1321" i="14"/>
  <c r="Z1157" i="14"/>
  <c r="Z1212" i="14"/>
  <c r="Z1267" i="14"/>
  <c r="Z1322" i="14"/>
  <c r="Z1158" i="14"/>
  <c r="Z1213" i="14"/>
  <c r="Z1268" i="14"/>
  <c r="Z1323" i="14"/>
  <c r="Z1159" i="14"/>
  <c r="Z1214" i="14"/>
  <c r="Z1269" i="14"/>
  <c r="Z1324" i="14"/>
  <c r="Z1160" i="14"/>
  <c r="Z1215" i="14"/>
  <c r="Z1270" i="14"/>
  <c r="Z1325" i="14"/>
  <c r="Z1161" i="14"/>
  <c r="Z1216" i="14"/>
  <c r="Z1271" i="14"/>
  <c r="Z1326" i="14"/>
  <c r="Z1162" i="14"/>
  <c r="Z1217" i="14"/>
  <c r="Z1272" i="14"/>
  <c r="Z1327" i="14"/>
  <c r="Z1163" i="14"/>
  <c r="Z1218" i="14"/>
  <c r="Z1273" i="14"/>
  <c r="Z1328" i="14"/>
  <c r="Z1164" i="14"/>
  <c r="Z1219" i="14"/>
  <c r="Z1274" i="14"/>
  <c r="Z1329" i="14"/>
  <c r="Z1165" i="14"/>
  <c r="Z1220" i="14"/>
  <c r="Z1275" i="14"/>
  <c r="Z1330" i="14"/>
  <c r="Z1166" i="14"/>
  <c r="Z1221" i="14"/>
  <c r="Z1276" i="14"/>
  <c r="Z1331" i="14"/>
  <c r="Z1167" i="14"/>
  <c r="Z1222" i="14"/>
  <c r="Z1277" i="14"/>
  <c r="Z1332" i="14"/>
  <c r="Z1168" i="14"/>
  <c r="Z1223" i="14"/>
  <c r="Z1278" i="14"/>
  <c r="Z1333" i="14"/>
  <c r="Z1169" i="14"/>
  <c r="Z1224" i="14"/>
  <c r="Z1279" i="14"/>
  <c r="Z1334" i="14"/>
  <c r="Z1170" i="14"/>
  <c r="Z1225" i="14"/>
  <c r="Z1280" i="14"/>
  <c r="Z1335" i="14"/>
  <c r="Z1171" i="14"/>
  <c r="Z1226" i="14"/>
  <c r="Z1281" i="14"/>
  <c r="Z1336" i="14"/>
  <c r="Z431" i="19"/>
  <c r="Z436" i="19"/>
  <c r="Z437" i="19"/>
  <c r="Z438" i="19"/>
  <c r="Z439" i="19"/>
  <c r="Z440" i="19"/>
  <c r="Z56" i="15"/>
  <c r="Z441" i="19" s="1"/>
  <c r="Z65" i="15"/>
  <c r="Z442" i="19" s="1"/>
  <c r="Z74" i="15"/>
  <c r="Z443" i="19" s="1"/>
  <c r="Z85" i="15"/>
  <c r="Z444" i="19" s="1"/>
  <c r="Z445" i="19"/>
  <c r="Z446" i="19"/>
  <c r="Z447" i="19"/>
  <c r="Z448" i="19"/>
  <c r="Z449" i="19"/>
  <c r="Z103" i="15"/>
  <c r="Z450" i="19" s="1"/>
  <c r="Z112" i="15"/>
  <c r="Z451" i="19" s="1"/>
  <c r="Z121" i="15"/>
  <c r="Z452" i="19" s="1"/>
  <c r="Z132" i="15"/>
  <c r="Z453" i="19" s="1"/>
  <c r="Z143" i="15"/>
  <c r="Z454" i="19" s="1"/>
  <c r="Z154" i="15"/>
  <c r="Z455" i="19" s="1"/>
  <c r="Z129" i="16"/>
  <c r="Z204" i="16" s="1"/>
  <c r="Z456" i="19" s="1"/>
  <c r="Z153" i="16"/>
  <c r="Z205" i="16" s="1"/>
  <c r="Z177" i="16"/>
  <c r="Z206" i="16" s="1"/>
  <c r="Z458" i="19" s="1"/>
  <c r="Z201" i="16"/>
  <c r="Z207" i="16" s="1"/>
  <c r="Z459" i="19" s="1"/>
  <c r="Z226" i="16"/>
  <c r="Z460" i="19" s="1"/>
  <c r="Z466" i="19"/>
  <c r="Z467" i="19"/>
  <c r="Z468" i="19"/>
  <c r="Z469" i="19"/>
  <c r="Z470" i="19"/>
  <c r="Z471" i="19"/>
  <c r="Z472" i="19"/>
  <c r="Z473" i="19"/>
  <c r="Z474" i="19"/>
  <c r="Z475" i="19"/>
  <c r="Z52" i="21"/>
  <c r="Z55" i="21"/>
  <c r="Z59" i="21"/>
  <c r="Z65" i="21"/>
  <c r="AA242" i="12"/>
  <c r="AA287" i="12" s="1"/>
  <c r="AA243" i="12"/>
  <c r="AA288" i="12" s="1"/>
  <c r="AA110" i="19" s="1"/>
  <c r="AA244" i="12"/>
  <c r="AA289" i="12" s="1"/>
  <c r="AA111" i="19" s="1"/>
  <c r="AA245" i="12"/>
  <c r="AA290" i="12" s="1"/>
  <c r="AA112" i="19" s="1"/>
  <c r="AA33" i="19"/>
  <c r="AA34" i="19"/>
  <c r="AA35" i="19"/>
  <c r="AA36" i="19"/>
  <c r="AA37" i="19"/>
  <c r="AA38" i="19"/>
  <c r="AA22" i="19"/>
  <c r="AA23" i="19"/>
  <c r="AA319" i="10"/>
  <c r="AA40" i="19" s="1"/>
  <c r="AA41" i="19"/>
  <c r="AA42" i="19"/>
  <c r="AA43" i="19"/>
  <c r="AA44" i="19"/>
  <c r="AA45" i="19"/>
  <c r="AA46" i="19"/>
  <c r="AA47" i="19"/>
  <c r="AA48" i="19"/>
  <c r="AA49" i="19"/>
  <c r="AA50" i="19"/>
  <c r="AA51" i="19"/>
  <c r="AA52" i="19"/>
  <c r="AA53" i="19"/>
  <c r="AA54" i="19"/>
  <c r="AA55" i="19"/>
  <c r="AA56" i="19"/>
  <c r="AA57" i="19"/>
  <c r="AA58" i="19"/>
  <c r="AA76" i="19"/>
  <c r="AA77" i="19"/>
  <c r="AA78" i="19"/>
  <c r="AA79" i="19"/>
  <c r="AA80" i="19"/>
  <c r="AA81" i="19"/>
  <c r="AA82" i="19"/>
  <c r="AA83" i="19"/>
  <c r="AA84" i="19"/>
  <c r="AA85" i="19"/>
  <c r="AA86" i="19"/>
  <c r="AA87" i="19"/>
  <c r="AA88" i="19"/>
  <c r="AA89" i="19"/>
  <c r="AA90" i="19"/>
  <c r="AA91" i="19"/>
  <c r="AA92" i="19"/>
  <c r="AA93" i="19"/>
  <c r="AA246" i="12"/>
  <c r="AA291" i="12" s="1"/>
  <c r="AA113" i="19" s="1"/>
  <c r="AA247" i="12"/>
  <c r="AA292" i="12" s="1"/>
  <c r="AA114" i="19" s="1"/>
  <c r="AA248" i="12"/>
  <c r="AA293" i="12" s="1"/>
  <c r="AA115" i="19" s="1"/>
  <c r="AA249" i="12"/>
  <c r="AA294" i="12" s="1"/>
  <c r="AA116" i="19" s="1"/>
  <c r="AA250" i="12"/>
  <c r="AA295" i="12" s="1"/>
  <c r="AA117" i="19" s="1"/>
  <c r="AA251" i="12"/>
  <c r="AA296" i="12" s="1"/>
  <c r="AA118" i="19" s="1"/>
  <c r="AA252" i="12"/>
  <c r="AA297" i="12" s="1"/>
  <c r="AA119" i="19" s="1"/>
  <c r="AA253" i="12"/>
  <c r="AA298" i="12" s="1"/>
  <c r="AA120" i="19" s="1"/>
  <c r="AA254" i="12"/>
  <c r="AA299" i="12" s="1"/>
  <c r="AA121" i="19" s="1"/>
  <c r="AA255" i="12"/>
  <c r="AA300" i="12" s="1"/>
  <c r="AA122" i="19" s="1"/>
  <c r="AA256" i="12"/>
  <c r="AA301" i="12" s="1"/>
  <c r="AA123" i="19" s="1"/>
  <c r="AA257" i="12"/>
  <c r="AA302" i="12" s="1"/>
  <c r="AA124" i="19" s="1"/>
  <c r="AA258" i="12"/>
  <c r="AA303" i="12" s="1"/>
  <c r="AA125" i="19" s="1"/>
  <c r="AA259" i="12"/>
  <c r="AA304" i="12" s="1"/>
  <c r="AA126" i="19" s="1"/>
  <c r="AA260" i="12"/>
  <c r="AA305" i="12" s="1"/>
  <c r="AA127" i="19" s="1"/>
  <c r="AA261" i="12"/>
  <c r="AA306" i="12" s="1"/>
  <c r="AA128" i="19" s="1"/>
  <c r="AA307" i="12"/>
  <c r="AA129" i="19" s="1"/>
  <c r="AA308" i="12"/>
  <c r="AA130" i="19" s="1"/>
  <c r="AA425" i="12"/>
  <c r="AA426" i="12"/>
  <c r="AA427" i="12"/>
  <c r="AA428" i="12"/>
  <c r="AA429" i="12"/>
  <c r="AA430" i="12"/>
  <c r="AA431" i="12"/>
  <c r="AA432" i="12"/>
  <c r="AA433" i="12"/>
  <c r="AA434" i="12"/>
  <c r="AA435" i="12"/>
  <c r="AA436" i="12"/>
  <c r="AA437" i="12"/>
  <c r="AA438" i="12"/>
  <c r="AA439" i="12"/>
  <c r="AA440" i="12"/>
  <c r="AA441" i="12"/>
  <c r="AA150" i="19"/>
  <c r="AA151" i="19"/>
  <c r="AA152" i="19"/>
  <c r="AA153" i="19"/>
  <c r="AA154" i="19"/>
  <c r="AA155" i="19"/>
  <c r="AA156" i="19"/>
  <c r="AA157" i="19"/>
  <c r="AA158" i="19"/>
  <c r="AA159" i="19"/>
  <c r="AA160" i="19"/>
  <c r="AA161" i="19"/>
  <c r="AA162" i="19"/>
  <c r="AA163" i="19"/>
  <c r="AA164" i="19"/>
  <c r="AA165" i="19"/>
  <c r="AA166" i="19"/>
  <c r="AA167" i="19"/>
  <c r="AA168" i="19"/>
  <c r="AA169" i="19"/>
  <c r="AA170" i="19"/>
  <c r="AA171" i="19"/>
  <c r="AA172" i="19"/>
  <c r="AA173" i="19"/>
  <c r="AA174" i="19"/>
  <c r="AA175" i="19"/>
  <c r="AA176" i="19"/>
  <c r="AA177" i="19"/>
  <c r="AA194" i="19"/>
  <c r="AA195" i="19"/>
  <c r="AA196" i="19"/>
  <c r="AA197" i="19"/>
  <c r="AA198" i="19"/>
  <c r="AA199" i="19"/>
  <c r="AA200" i="19"/>
  <c r="AA201" i="19"/>
  <c r="AA202" i="19"/>
  <c r="AA203" i="19"/>
  <c r="AA204" i="19"/>
  <c r="AA205" i="19"/>
  <c r="AA206" i="19"/>
  <c r="AA207" i="19"/>
  <c r="AA208" i="19"/>
  <c r="AA209" i="19"/>
  <c r="AA210" i="19"/>
  <c r="AA211" i="19"/>
  <c r="AA212" i="19"/>
  <c r="AA213" i="19"/>
  <c r="AA214" i="19"/>
  <c r="AA215" i="19"/>
  <c r="AA216" i="19"/>
  <c r="AA217" i="19"/>
  <c r="AA218" i="19"/>
  <c r="AA219" i="19"/>
  <c r="AA220" i="19"/>
  <c r="AA221" i="19"/>
  <c r="AA222" i="19"/>
  <c r="AA223" i="19"/>
  <c r="AA224" i="19"/>
  <c r="AA225" i="19"/>
  <c r="AA226" i="19"/>
  <c r="AA227" i="19"/>
  <c r="AA228" i="19"/>
  <c r="AA229" i="19"/>
  <c r="AA230" i="19"/>
  <c r="AA231" i="19"/>
  <c r="AA232" i="19"/>
  <c r="AA244" i="19"/>
  <c r="AA245" i="19"/>
  <c r="AA246" i="19"/>
  <c r="AA247" i="19"/>
  <c r="AA248" i="19"/>
  <c r="AA249" i="19"/>
  <c r="AA250" i="19"/>
  <c r="AA251" i="19"/>
  <c r="AA252" i="19"/>
  <c r="AA253" i="19"/>
  <c r="AA254" i="19"/>
  <c r="AA255" i="19"/>
  <c r="AA256" i="19"/>
  <c r="AA257" i="19"/>
  <c r="AA258" i="19"/>
  <c r="AA259" i="19"/>
  <c r="AA260" i="19"/>
  <c r="AA261" i="19"/>
  <c r="AA262" i="19"/>
  <c r="AA263" i="19"/>
  <c r="AA264" i="19"/>
  <c r="AA265" i="19"/>
  <c r="AA266" i="19"/>
  <c r="AA267" i="19"/>
  <c r="AA268" i="19"/>
  <c r="AA269" i="19"/>
  <c r="AA270" i="19"/>
  <c r="AA271" i="19"/>
  <c r="AA289" i="19"/>
  <c r="AA290" i="19"/>
  <c r="AA291" i="19"/>
  <c r="AA292" i="19"/>
  <c r="AA293" i="19"/>
  <c r="AA294" i="19"/>
  <c r="AA295" i="19"/>
  <c r="AA296" i="19"/>
  <c r="AA297" i="19"/>
  <c r="AA298" i="19"/>
  <c r="AA299" i="19"/>
  <c r="AA300" i="19"/>
  <c r="AA301" i="19"/>
  <c r="AA302" i="19"/>
  <c r="AA303" i="19"/>
  <c r="AA304" i="19"/>
  <c r="AA305" i="19"/>
  <c r="AA306" i="19"/>
  <c r="AA307" i="19"/>
  <c r="AA308" i="19"/>
  <c r="AA309" i="19"/>
  <c r="AA310" i="19"/>
  <c r="AA311" i="19"/>
  <c r="AA312" i="19"/>
  <c r="AA313" i="19"/>
  <c r="AA314" i="19"/>
  <c r="AA315" i="19"/>
  <c r="AA316" i="19"/>
  <c r="AA334" i="19"/>
  <c r="AA335" i="19"/>
  <c r="AA336" i="19"/>
  <c r="AA337" i="19"/>
  <c r="AA338" i="19"/>
  <c r="AA339" i="19"/>
  <c r="AA340" i="19"/>
  <c r="AA341" i="19"/>
  <c r="AA342" i="19"/>
  <c r="AA343" i="19"/>
  <c r="AA344" i="19"/>
  <c r="AA345" i="19"/>
  <c r="AA346" i="19"/>
  <c r="AA347" i="19"/>
  <c r="AA348" i="19"/>
  <c r="AA349" i="19"/>
  <c r="AA350" i="19"/>
  <c r="AA351" i="19"/>
  <c r="AA352" i="19"/>
  <c r="AA353" i="19"/>
  <c r="AA354" i="19"/>
  <c r="AA355" i="19"/>
  <c r="AA356" i="19"/>
  <c r="AA357" i="19"/>
  <c r="AA358" i="19"/>
  <c r="AA359" i="19"/>
  <c r="AA360" i="19"/>
  <c r="AA361" i="19"/>
  <c r="AA379" i="19"/>
  <c r="AA380" i="19"/>
  <c r="AA1122" i="14"/>
  <c r="AA1177" i="14"/>
  <c r="AA1232" i="14"/>
  <c r="AA1287" i="14"/>
  <c r="AA1123" i="14"/>
  <c r="AA1178" i="14"/>
  <c r="AA1233" i="14"/>
  <c r="AA1288" i="14"/>
  <c r="AA1124" i="14"/>
  <c r="AA1179" i="14"/>
  <c r="AA1234" i="14"/>
  <c r="AA1289" i="14"/>
  <c r="AA1125" i="14"/>
  <c r="AA1180" i="14"/>
  <c r="AA1235" i="14"/>
  <c r="AA1290" i="14"/>
  <c r="AA1126" i="14"/>
  <c r="AA1181" i="14"/>
  <c r="AA1236" i="14"/>
  <c r="AA1291" i="14"/>
  <c r="AA1127" i="14"/>
  <c r="AA1182" i="14"/>
  <c r="AA1237" i="14"/>
  <c r="AA1292" i="14"/>
  <c r="AA1128" i="14"/>
  <c r="AA1183" i="14"/>
  <c r="AA1238" i="14"/>
  <c r="AA1293" i="14"/>
  <c r="AA1129" i="14"/>
  <c r="AA1184" i="14"/>
  <c r="AA1239" i="14"/>
  <c r="AA1294" i="14"/>
  <c r="AA1130" i="14"/>
  <c r="AA1185" i="14"/>
  <c r="AA1240" i="14"/>
  <c r="AA1295" i="14"/>
  <c r="AA1131" i="14"/>
  <c r="AA1186" i="14"/>
  <c r="AA1241" i="14"/>
  <c r="AA1296" i="14"/>
  <c r="AA1132" i="14"/>
  <c r="AA1187" i="14"/>
  <c r="AA1242" i="14"/>
  <c r="AA1297" i="14"/>
  <c r="AA1133" i="14"/>
  <c r="AA1188" i="14"/>
  <c r="AA1243" i="14"/>
  <c r="AA1298" i="14"/>
  <c r="AA1134" i="14"/>
  <c r="AA1189" i="14"/>
  <c r="AA1244" i="14"/>
  <c r="AA1299" i="14"/>
  <c r="AA1135" i="14"/>
  <c r="AA1190" i="14"/>
  <c r="AA1245" i="14"/>
  <c r="AA1300" i="14"/>
  <c r="AA1136" i="14"/>
  <c r="AA1191" i="14"/>
  <c r="AA1246" i="14"/>
  <c r="AA1301" i="14"/>
  <c r="AA1137" i="14"/>
  <c r="AA1192" i="14"/>
  <c r="AA1247" i="14"/>
  <c r="AA1302" i="14"/>
  <c r="AA1138" i="14"/>
  <c r="AA1193" i="14"/>
  <c r="AA1248" i="14"/>
  <c r="AA1303" i="14"/>
  <c r="AA1139" i="14"/>
  <c r="AA1194" i="14"/>
  <c r="AA1249" i="14"/>
  <c r="AA1304" i="14"/>
  <c r="AA1140" i="14"/>
  <c r="AA1195" i="14"/>
  <c r="AA1250" i="14"/>
  <c r="AA1305" i="14"/>
  <c r="AA1141" i="14"/>
  <c r="AA1196" i="14"/>
  <c r="AA1251" i="14"/>
  <c r="AA1306" i="14"/>
  <c r="AA1142" i="14"/>
  <c r="AA1197" i="14"/>
  <c r="AA1252" i="14"/>
  <c r="AA1307" i="14"/>
  <c r="AA1143" i="14"/>
  <c r="AA1198" i="14"/>
  <c r="AA1253" i="14"/>
  <c r="AA1308" i="14"/>
  <c r="AA1144" i="14"/>
  <c r="AA1199" i="14"/>
  <c r="AA1254" i="14"/>
  <c r="AA1309" i="14"/>
  <c r="AA1145" i="14"/>
  <c r="AA1200" i="14"/>
  <c r="AA1255" i="14"/>
  <c r="AA1310" i="14"/>
  <c r="AA1146" i="14"/>
  <c r="AA1201" i="14"/>
  <c r="AA1256" i="14"/>
  <c r="AA1311" i="14"/>
  <c r="AA1147" i="14"/>
  <c r="AA1202" i="14"/>
  <c r="AA1257" i="14"/>
  <c r="AA1312" i="14"/>
  <c r="AA1148" i="14"/>
  <c r="AA1203" i="14"/>
  <c r="AA1258" i="14"/>
  <c r="AA1313" i="14"/>
  <c r="AA1149" i="14"/>
  <c r="AA1204" i="14"/>
  <c r="AA1259" i="14"/>
  <c r="AA1314" i="14"/>
  <c r="AA1150" i="14"/>
  <c r="AA1205" i="14"/>
  <c r="AA1260" i="14"/>
  <c r="AA1315" i="14"/>
  <c r="AA1151" i="14"/>
  <c r="AA1206" i="14"/>
  <c r="AA1261" i="14"/>
  <c r="AA1316" i="14"/>
  <c r="AA1152" i="14"/>
  <c r="AA1207" i="14"/>
  <c r="AA1262" i="14"/>
  <c r="AA1317" i="14"/>
  <c r="AA1153" i="14"/>
  <c r="AA1208" i="14"/>
  <c r="AA1263" i="14"/>
  <c r="AA1318" i="14"/>
  <c r="AA1154" i="14"/>
  <c r="AA1209" i="14"/>
  <c r="AA1264" i="14"/>
  <c r="AA1319" i="14"/>
  <c r="AA1155" i="14"/>
  <c r="AA1210" i="14"/>
  <c r="AA1265" i="14"/>
  <c r="AA1320" i="14"/>
  <c r="AA1156" i="14"/>
  <c r="AA1211" i="14"/>
  <c r="AA1266" i="14"/>
  <c r="AA1321" i="14"/>
  <c r="AA1157" i="14"/>
  <c r="AA1212" i="14"/>
  <c r="AA1267" i="14"/>
  <c r="AA1322" i="14"/>
  <c r="AA1158" i="14"/>
  <c r="AA1213" i="14"/>
  <c r="AA1268" i="14"/>
  <c r="AA1323" i="14"/>
  <c r="AA1159" i="14"/>
  <c r="AA1214" i="14"/>
  <c r="AA1269" i="14"/>
  <c r="AA1324" i="14"/>
  <c r="AA1160" i="14"/>
  <c r="AA1215" i="14"/>
  <c r="AA1270" i="14"/>
  <c r="AA1325" i="14"/>
  <c r="AA1161" i="14"/>
  <c r="AA1216" i="14"/>
  <c r="AA1271" i="14"/>
  <c r="AA1326" i="14"/>
  <c r="AA1162" i="14"/>
  <c r="AA1217" i="14"/>
  <c r="AA1272" i="14"/>
  <c r="AA1327" i="14"/>
  <c r="AA1163" i="14"/>
  <c r="AA1218" i="14"/>
  <c r="AA1273" i="14"/>
  <c r="AA1328" i="14"/>
  <c r="AA1164" i="14"/>
  <c r="AA1219" i="14"/>
  <c r="AA1274" i="14"/>
  <c r="AA1329" i="14"/>
  <c r="AA1165" i="14"/>
  <c r="AA1220" i="14"/>
  <c r="AA1275" i="14"/>
  <c r="AA1330" i="14"/>
  <c r="AA1166" i="14"/>
  <c r="AA1221" i="14"/>
  <c r="AA1276" i="14"/>
  <c r="AA1331" i="14"/>
  <c r="AA1167" i="14"/>
  <c r="AA1222" i="14"/>
  <c r="AA1277" i="14"/>
  <c r="AA1332" i="14"/>
  <c r="AA1168" i="14"/>
  <c r="AA1223" i="14"/>
  <c r="AA1278" i="14"/>
  <c r="AA1333" i="14"/>
  <c r="AA1169" i="14"/>
  <c r="AA1224" i="14"/>
  <c r="AA1279" i="14"/>
  <c r="AA1334" i="14"/>
  <c r="AA1170" i="14"/>
  <c r="AA1225" i="14"/>
  <c r="AA1280" i="14"/>
  <c r="AA1335" i="14"/>
  <c r="AA1171" i="14"/>
  <c r="AA1226" i="14"/>
  <c r="AA1281" i="14"/>
  <c r="AA1336" i="14"/>
  <c r="AA431" i="19"/>
  <c r="AA436" i="19"/>
  <c r="AA437" i="19"/>
  <c r="AA438" i="19"/>
  <c r="AA439" i="19"/>
  <c r="AA440" i="19"/>
  <c r="AA56" i="15"/>
  <c r="AA441" i="19" s="1"/>
  <c r="AA65" i="15"/>
  <c r="AA442" i="19" s="1"/>
  <c r="AA74" i="15"/>
  <c r="AA443" i="19" s="1"/>
  <c r="AA85" i="15"/>
  <c r="AA444" i="19" s="1"/>
  <c r="AA445" i="19"/>
  <c r="AA446" i="19"/>
  <c r="AA447" i="19"/>
  <c r="AA448" i="19"/>
  <c r="AA449" i="19"/>
  <c r="AA103" i="15"/>
  <c r="AA450" i="19" s="1"/>
  <c r="AA112" i="15"/>
  <c r="AA451" i="19" s="1"/>
  <c r="AA121" i="15"/>
  <c r="AA452" i="19" s="1"/>
  <c r="AA132" i="15"/>
  <c r="AA453" i="19" s="1"/>
  <c r="AA143" i="15"/>
  <c r="AA454" i="19" s="1"/>
  <c r="AA154" i="15"/>
  <c r="AA455" i="19" s="1"/>
  <c r="AA129" i="16"/>
  <c r="AA204" i="16" s="1"/>
  <c r="AA153" i="16"/>
  <c r="AA205" i="16" s="1"/>
  <c r="AA457" i="19" s="1"/>
  <c r="AA177" i="16"/>
  <c r="AA206" i="16" s="1"/>
  <c r="AA458" i="19" s="1"/>
  <c r="AA201" i="16"/>
  <c r="AA207" i="16" s="1"/>
  <c r="AA459" i="19" s="1"/>
  <c r="AA226" i="16"/>
  <c r="AA460" i="19" s="1"/>
  <c r="AA466" i="19"/>
  <c r="AA467" i="19"/>
  <c r="AA468" i="19"/>
  <c r="AA469" i="19"/>
  <c r="AA470" i="19"/>
  <c r="AA471" i="19"/>
  <c r="AA472" i="19"/>
  <c r="AA473" i="19"/>
  <c r="AA474" i="19"/>
  <c r="AA475" i="19"/>
  <c r="AA52" i="21"/>
  <c r="AA55" i="21"/>
  <c r="AA59" i="21"/>
  <c r="AA65" i="21"/>
  <c r="AB242" i="12"/>
  <c r="AB287" i="12" s="1"/>
  <c r="AB243" i="12"/>
  <c r="AB288" i="12" s="1"/>
  <c r="AB110" i="19" s="1"/>
  <c r="AB244" i="12"/>
  <c r="AB289" i="12" s="1"/>
  <c r="AB111" i="19" s="1"/>
  <c r="AB245" i="12"/>
  <c r="AB290" i="12" s="1"/>
  <c r="AB112" i="19" s="1"/>
  <c r="AB33" i="19"/>
  <c r="AB34" i="19"/>
  <c r="AB35" i="19"/>
  <c r="AB36" i="19"/>
  <c r="AB37" i="19"/>
  <c r="AB38" i="19"/>
  <c r="AB22" i="19"/>
  <c r="AB23" i="19"/>
  <c r="AB319" i="10"/>
  <c r="AB40" i="19" s="1"/>
  <c r="AB41" i="19"/>
  <c r="AB42" i="19"/>
  <c r="AB43" i="19"/>
  <c r="AB44" i="19"/>
  <c r="AB45" i="19"/>
  <c r="AB46" i="19"/>
  <c r="AB47" i="19"/>
  <c r="AB48" i="19"/>
  <c r="AB49" i="19"/>
  <c r="AB50" i="19"/>
  <c r="AB51" i="19"/>
  <c r="AB52" i="19"/>
  <c r="AB53" i="19"/>
  <c r="AB54" i="19"/>
  <c r="AB55" i="19"/>
  <c r="AB56" i="19"/>
  <c r="AB57" i="19"/>
  <c r="AB58" i="19"/>
  <c r="AB76" i="19"/>
  <c r="AB77" i="19"/>
  <c r="AB78" i="19"/>
  <c r="AB79" i="19"/>
  <c r="AB80" i="19"/>
  <c r="AB81" i="19"/>
  <c r="AB82" i="19"/>
  <c r="AB83" i="19"/>
  <c r="AB84" i="19"/>
  <c r="AB85" i="19"/>
  <c r="AB86" i="19"/>
  <c r="AB87" i="19"/>
  <c r="AB88" i="19"/>
  <c r="AB89" i="19"/>
  <c r="AB90" i="19"/>
  <c r="AB91" i="19"/>
  <c r="AB92" i="19"/>
  <c r="AB93" i="19"/>
  <c r="AB246" i="12"/>
  <c r="AB291" i="12" s="1"/>
  <c r="AB113" i="19" s="1"/>
  <c r="AB247" i="12"/>
  <c r="AB292" i="12" s="1"/>
  <c r="AB114" i="19" s="1"/>
  <c r="AB248" i="12"/>
  <c r="AB293" i="12" s="1"/>
  <c r="AB115" i="19" s="1"/>
  <c r="AB249" i="12"/>
  <c r="AB294" i="12" s="1"/>
  <c r="AB116" i="19" s="1"/>
  <c r="AB250" i="12"/>
  <c r="AB295" i="12" s="1"/>
  <c r="AB117" i="19" s="1"/>
  <c r="AB251" i="12"/>
  <c r="AB296" i="12" s="1"/>
  <c r="AB118" i="19" s="1"/>
  <c r="AB252" i="12"/>
  <c r="AB297" i="12" s="1"/>
  <c r="AB119" i="19" s="1"/>
  <c r="AB253" i="12"/>
  <c r="AB298" i="12" s="1"/>
  <c r="AB120" i="19" s="1"/>
  <c r="AB254" i="12"/>
  <c r="AB299" i="12" s="1"/>
  <c r="AB121" i="19" s="1"/>
  <c r="AB255" i="12"/>
  <c r="AB300" i="12" s="1"/>
  <c r="AB122" i="19" s="1"/>
  <c r="AB256" i="12"/>
  <c r="AB301" i="12" s="1"/>
  <c r="AB123" i="19" s="1"/>
  <c r="AB257" i="12"/>
  <c r="AB302" i="12" s="1"/>
  <c r="AB124" i="19" s="1"/>
  <c r="AB258" i="12"/>
  <c r="AB303" i="12" s="1"/>
  <c r="AB125" i="19" s="1"/>
  <c r="AB259" i="12"/>
  <c r="AB304" i="12" s="1"/>
  <c r="AB126" i="19" s="1"/>
  <c r="AB260" i="12"/>
  <c r="AB305" i="12" s="1"/>
  <c r="AB127" i="19" s="1"/>
  <c r="AB261" i="12"/>
  <c r="AB306" i="12" s="1"/>
  <c r="AB128" i="19" s="1"/>
  <c r="AB307" i="12"/>
  <c r="AB129" i="19" s="1"/>
  <c r="AB308" i="12"/>
  <c r="AB130" i="19" s="1"/>
  <c r="AB425" i="12"/>
  <c r="AB426" i="12"/>
  <c r="AB427" i="12"/>
  <c r="AB428" i="12"/>
  <c r="AB429" i="12"/>
  <c r="AB430" i="12"/>
  <c r="AB431" i="12"/>
  <c r="AB432" i="12"/>
  <c r="AB433" i="12"/>
  <c r="AB434" i="12"/>
  <c r="AB435" i="12"/>
  <c r="AB436" i="12"/>
  <c r="AB437" i="12"/>
  <c r="AB438" i="12"/>
  <c r="AB439" i="12"/>
  <c r="AB440" i="12"/>
  <c r="AB441" i="12"/>
  <c r="AB150" i="19"/>
  <c r="AB151" i="19"/>
  <c r="AB152" i="19"/>
  <c r="AB153" i="19"/>
  <c r="AB154" i="19"/>
  <c r="AB155" i="19"/>
  <c r="AB156" i="19"/>
  <c r="AB157" i="19"/>
  <c r="AB158" i="19"/>
  <c r="AB159" i="19"/>
  <c r="AB160" i="19"/>
  <c r="AB161" i="19"/>
  <c r="AB162" i="19"/>
  <c r="AB163" i="19"/>
  <c r="AB164" i="19"/>
  <c r="AB165" i="19"/>
  <c r="AB166" i="19"/>
  <c r="AB167" i="19"/>
  <c r="AB168" i="19"/>
  <c r="AB169" i="19"/>
  <c r="AB170" i="19"/>
  <c r="AB171" i="19"/>
  <c r="AB172" i="19"/>
  <c r="AB173" i="19"/>
  <c r="AB174" i="19"/>
  <c r="AB175" i="19"/>
  <c r="AB176" i="19"/>
  <c r="AB177" i="19"/>
  <c r="AB194" i="19"/>
  <c r="AB195" i="19"/>
  <c r="AB196" i="19"/>
  <c r="AB197" i="19"/>
  <c r="AB198" i="19"/>
  <c r="AB199" i="19"/>
  <c r="AB200" i="19"/>
  <c r="AB201" i="19"/>
  <c r="AB202" i="19"/>
  <c r="AB203" i="19"/>
  <c r="AB204" i="19"/>
  <c r="AB205" i="19"/>
  <c r="AB206" i="19"/>
  <c r="AB207" i="19"/>
  <c r="AB208" i="19"/>
  <c r="AB209" i="19"/>
  <c r="AB210" i="19"/>
  <c r="AB211" i="19"/>
  <c r="AB212" i="19"/>
  <c r="AB213" i="19"/>
  <c r="AB214" i="19"/>
  <c r="AB215" i="19"/>
  <c r="AB216" i="19"/>
  <c r="AB217" i="19"/>
  <c r="AB218" i="19"/>
  <c r="AB219" i="19"/>
  <c r="AB220" i="19"/>
  <c r="AB221" i="19"/>
  <c r="AB222" i="19"/>
  <c r="AB223" i="19"/>
  <c r="AB224" i="19"/>
  <c r="AB225" i="19"/>
  <c r="AB226" i="19"/>
  <c r="AB227" i="19"/>
  <c r="AB228" i="19"/>
  <c r="AB229" i="19"/>
  <c r="AB230" i="19"/>
  <c r="AB231" i="19"/>
  <c r="AB232" i="19"/>
  <c r="AB244" i="19"/>
  <c r="AB245" i="19"/>
  <c r="AB246" i="19"/>
  <c r="AB247" i="19"/>
  <c r="AB248" i="19"/>
  <c r="AB249" i="19"/>
  <c r="AB250" i="19"/>
  <c r="AB251" i="19"/>
  <c r="AB252" i="19"/>
  <c r="AB253" i="19"/>
  <c r="AB254" i="19"/>
  <c r="AB255" i="19"/>
  <c r="AB256" i="19"/>
  <c r="AB257" i="19"/>
  <c r="AB258" i="19"/>
  <c r="AB259" i="19"/>
  <c r="AB260" i="19"/>
  <c r="AB261" i="19"/>
  <c r="AB262" i="19"/>
  <c r="AB263" i="19"/>
  <c r="AB264" i="19"/>
  <c r="AB265" i="19"/>
  <c r="AB266" i="19"/>
  <c r="AB267" i="19"/>
  <c r="AB268" i="19"/>
  <c r="AB269" i="19"/>
  <c r="AB270" i="19"/>
  <c r="AB271" i="19"/>
  <c r="AB289" i="19"/>
  <c r="AB290" i="19"/>
  <c r="AB291" i="19"/>
  <c r="AB292" i="19"/>
  <c r="AB293" i="19"/>
  <c r="AB294" i="19"/>
  <c r="AB295" i="19"/>
  <c r="AB296" i="19"/>
  <c r="AB297" i="19"/>
  <c r="AB298" i="19"/>
  <c r="AB299" i="19"/>
  <c r="AB300" i="19"/>
  <c r="AB301" i="19"/>
  <c r="AB302" i="19"/>
  <c r="AB303" i="19"/>
  <c r="AB304" i="19"/>
  <c r="AB305" i="19"/>
  <c r="AB306" i="19"/>
  <c r="AB307" i="19"/>
  <c r="AB308" i="19"/>
  <c r="AB309" i="19"/>
  <c r="AB310" i="19"/>
  <c r="AB311" i="19"/>
  <c r="AB312" i="19"/>
  <c r="AB313" i="19"/>
  <c r="AB314" i="19"/>
  <c r="AB315" i="19"/>
  <c r="AB316" i="19"/>
  <c r="AB334" i="19"/>
  <c r="AB335" i="19"/>
  <c r="AB336" i="19"/>
  <c r="AB337" i="19"/>
  <c r="AB338" i="19"/>
  <c r="AB339" i="19"/>
  <c r="AB340" i="19"/>
  <c r="AB341" i="19"/>
  <c r="AB342" i="19"/>
  <c r="AB343" i="19"/>
  <c r="AB344" i="19"/>
  <c r="AB345" i="19"/>
  <c r="AB346" i="19"/>
  <c r="AB347" i="19"/>
  <c r="AB348" i="19"/>
  <c r="AB349" i="19"/>
  <c r="AB350" i="19"/>
  <c r="AB351" i="19"/>
  <c r="AB352" i="19"/>
  <c r="AB353" i="19"/>
  <c r="AB354" i="19"/>
  <c r="AB355" i="19"/>
  <c r="AB356" i="19"/>
  <c r="AB357" i="19"/>
  <c r="AB358" i="19"/>
  <c r="AB359" i="19"/>
  <c r="AB360" i="19"/>
  <c r="AB361" i="19"/>
  <c r="AB379" i="19"/>
  <c r="AB380" i="19"/>
  <c r="AB1122" i="14"/>
  <c r="AB1177" i="14"/>
  <c r="AB1232" i="14"/>
  <c r="AB1287" i="14"/>
  <c r="AB1123" i="14"/>
  <c r="AB1178" i="14"/>
  <c r="AB1233" i="14"/>
  <c r="AB1288" i="14"/>
  <c r="AB1124" i="14"/>
  <c r="AB1179" i="14"/>
  <c r="AB1234" i="14"/>
  <c r="AB1289" i="14"/>
  <c r="AB1125" i="14"/>
  <c r="AB1180" i="14"/>
  <c r="AB1235" i="14"/>
  <c r="AB1290" i="14"/>
  <c r="AB1126" i="14"/>
  <c r="AB1181" i="14"/>
  <c r="AB1236" i="14"/>
  <c r="AB1291" i="14"/>
  <c r="AB1127" i="14"/>
  <c r="AB1182" i="14"/>
  <c r="AB1237" i="14"/>
  <c r="AB1292" i="14"/>
  <c r="AB1128" i="14"/>
  <c r="AB1183" i="14"/>
  <c r="AB1238" i="14"/>
  <c r="AB1293" i="14"/>
  <c r="AB1129" i="14"/>
  <c r="AB1184" i="14"/>
  <c r="AB1239" i="14"/>
  <c r="AB1294" i="14"/>
  <c r="AB1130" i="14"/>
  <c r="AB1185" i="14"/>
  <c r="AB1240" i="14"/>
  <c r="AB1295" i="14"/>
  <c r="AB1131" i="14"/>
  <c r="AB1186" i="14"/>
  <c r="AB1241" i="14"/>
  <c r="AB1296" i="14"/>
  <c r="AB1132" i="14"/>
  <c r="AB1187" i="14"/>
  <c r="AB1242" i="14"/>
  <c r="AB1297" i="14"/>
  <c r="AB1133" i="14"/>
  <c r="AB1188" i="14"/>
  <c r="AB1243" i="14"/>
  <c r="AB1298" i="14"/>
  <c r="AB1134" i="14"/>
  <c r="AB1189" i="14"/>
  <c r="AB1244" i="14"/>
  <c r="AB1299" i="14"/>
  <c r="AB1135" i="14"/>
  <c r="AB1190" i="14"/>
  <c r="AB1245" i="14"/>
  <c r="AB1300" i="14"/>
  <c r="AB1136" i="14"/>
  <c r="AB1191" i="14"/>
  <c r="AB1246" i="14"/>
  <c r="AB1301" i="14"/>
  <c r="AB1137" i="14"/>
  <c r="AB1192" i="14"/>
  <c r="AB1247" i="14"/>
  <c r="AB1302" i="14"/>
  <c r="AB1138" i="14"/>
  <c r="AB1193" i="14"/>
  <c r="AB1248" i="14"/>
  <c r="AB1303" i="14"/>
  <c r="AB1139" i="14"/>
  <c r="AB1194" i="14"/>
  <c r="AB1249" i="14"/>
  <c r="AB1304" i="14"/>
  <c r="AB1140" i="14"/>
  <c r="AB1195" i="14"/>
  <c r="AB1250" i="14"/>
  <c r="AB1305" i="14"/>
  <c r="AB1141" i="14"/>
  <c r="AB1196" i="14"/>
  <c r="AB1251" i="14"/>
  <c r="AB1306" i="14"/>
  <c r="AB1142" i="14"/>
  <c r="AB1197" i="14"/>
  <c r="AB1252" i="14"/>
  <c r="AB1307" i="14"/>
  <c r="AB1143" i="14"/>
  <c r="AB1198" i="14"/>
  <c r="AB1253" i="14"/>
  <c r="AB1308" i="14"/>
  <c r="AB1144" i="14"/>
  <c r="AB1199" i="14"/>
  <c r="AB1254" i="14"/>
  <c r="AB1309" i="14"/>
  <c r="AB1145" i="14"/>
  <c r="AB1200" i="14"/>
  <c r="AB1255" i="14"/>
  <c r="AB1310" i="14"/>
  <c r="AB1146" i="14"/>
  <c r="AB1201" i="14"/>
  <c r="AB1256" i="14"/>
  <c r="AB1311" i="14"/>
  <c r="AB1147" i="14"/>
  <c r="AB1202" i="14"/>
  <c r="AB1257" i="14"/>
  <c r="AB1312" i="14"/>
  <c r="AB1148" i="14"/>
  <c r="AB1203" i="14"/>
  <c r="AB1258" i="14"/>
  <c r="AB1313" i="14"/>
  <c r="AB1149" i="14"/>
  <c r="AB1204" i="14"/>
  <c r="AB1259" i="14"/>
  <c r="AB1314" i="14"/>
  <c r="AB1150" i="14"/>
  <c r="AB1205" i="14"/>
  <c r="AB1260" i="14"/>
  <c r="AB1315" i="14"/>
  <c r="AB1151" i="14"/>
  <c r="AB1206" i="14"/>
  <c r="AB1261" i="14"/>
  <c r="AB1316" i="14"/>
  <c r="AB1152" i="14"/>
  <c r="AB1207" i="14"/>
  <c r="AB1262" i="14"/>
  <c r="AB1317" i="14"/>
  <c r="AB1153" i="14"/>
  <c r="AB1208" i="14"/>
  <c r="AB1263" i="14"/>
  <c r="AB1318" i="14"/>
  <c r="AB1154" i="14"/>
  <c r="AB1209" i="14"/>
  <c r="AB1264" i="14"/>
  <c r="AB1319" i="14"/>
  <c r="AB1155" i="14"/>
  <c r="AB1210" i="14"/>
  <c r="AB1265" i="14"/>
  <c r="AB1320" i="14"/>
  <c r="AB1156" i="14"/>
  <c r="AB1211" i="14"/>
  <c r="AB1266" i="14"/>
  <c r="AB1321" i="14"/>
  <c r="AB1157" i="14"/>
  <c r="AB1212" i="14"/>
  <c r="AB1267" i="14"/>
  <c r="AB1322" i="14"/>
  <c r="AB1158" i="14"/>
  <c r="AB1213" i="14"/>
  <c r="AB1268" i="14"/>
  <c r="AB1323" i="14"/>
  <c r="AB1159" i="14"/>
  <c r="AB1214" i="14"/>
  <c r="AB1269" i="14"/>
  <c r="AB1324" i="14"/>
  <c r="AB1160" i="14"/>
  <c r="AB1215" i="14"/>
  <c r="AB1270" i="14"/>
  <c r="AB1325" i="14"/>
  <c r="AB1161" i="14"/>
  <c r="AB1216" i="14"/>
  <c r="AB1271" i="14"/>
  <c r="AB1326" i="14"/>
  <c r="AB1162" i="14"/>
  <c r="AB1217" i="14"/>
  <c r="AB1272" i="14"/>
  <c r="AB1327" i="14"/>
  <c r="AB1163" i="14"/>
  <c r="AB1218" i="14"/>
  <c r="AB1273" i="14"/>
  <c r="AB1328" i="14"/>
  <c r="AB1164" i="14"/>
  <c r="AB1219" i="14"/>
  <c r="AB1274" i="14"/>
  <c r="AB1329" i="14"/>
  <c r="AB1165" i="14"/>
  <c r="AB1220" i="14"/>
  <c r="AB1275" i="14"/>
  <c r="AB1330" i="14"/>
  <c r="AB1166" i="14"/>
  <c r="AB1221" i="14"/>
  <c r="AB1276" i="14"/>
  <c r="AB1331" i="14"/>
  <c r="AB1167" i="14"/>
  <c r="AB1222" i="14"/>
  <c r="AB1277" i="14"/>
  <c r="AB1332" i="14"/>
  <c r="AB1168" i="14"/>
  <c r="AB1223" i="14"/>
  <c r="AB1278" i="14"/>
  <c r="AB1333" i="14"/>
  <c r="AB1169" i="14"/>
  <c r="AB1224" i="14"/>
  <c r="AB1279" i="14"/>
  <c r="AB1334" i="14"/>
  <c r="AB1170" i="14"/>
  <c r="AB1225" i="14"/>
  <c r="AB1280" i="14"/>
  <c r="AB1335" i="14"/>
  <c r="AB1171" i="14"/>
  <c r="AB1226" i="14"/>
  <c r="AB1281" i="14"/>
  <c r="AB1336" i="14"/>
  <c r="AB431" i="19"/>
  <c r="AB436" i="19"/>
  <c r="AB437" i="19"/>
  <c r="AB438" i="19"/>
  <c r="AB439" i="19"/>
  <c r="AB440" i="19"/>
  <c r="AB56" i="15"/>
  <c r="AB441" i="19" s="1"/>
  <c r="AB65" i="15"/>
  <c r="AB442" i="19" s="1"/>
  <c r="AB74" i="15"/>
  <c r="AB443" i="19" s="1"/>
  <c r="AB85" i="15"/>
  <c r="AB444" i="19" s="1"/>
  <c r="AB445" i="19"/>
  <c r="AB446" i="19"/>
  <c r="AB447" i="19"/>
  <c r="AB448" i="19"/>
  <c r="AB449" i="19"/>
  <c r="AB103" i="15"/>
  <c r="AB450" i="19" s="1"/>
  <c r="AB112" i="15"/>
  <c r="AB451" i="19" s="1"/>
  <c r="AB121" i="15"/>
  <c r="AB452" i="19" s="1"/>
  <c r="AB132" i="15"/>
  <c r="AB453" i="19" s="1"/>
  <c r="AB143" i="15"/>
  <c r="AB454" i="19" s="1"/>
  <c r="AB154" i="15"/>
  <c r="AB455" i="19" s="1"/>
  <c r="AB129" i="16"/>
  <c r="AB204" i="16" s="1"/>
  <c r="AB153" i="16"/>
  <c r="AB205" i="16" s="1"/>
  <c r="AB457" i="19" s="1"/>
  <c r="AB177" i="16"/>
  <c r="AB206" i="16" s="1"/>
  <c r="AB458" i="19" s="1"/>
  <c r="AB201" i="16"/>
  <c r="AB207" i="16" s="1"/>
  <c r="AB459" i="19" s="1"/>
  <c r="AB226" i="16"/>
  <c r="AB241" i="16" s="1"/>
  <c r="AB466" i="19"/>
  <c r="AB467" i="19"/>
  <c r="AB468" i="19"/>
  <c r="AB469" i="19"/>
  <c r="AB470" i="19"/>
  <c r="AB471" i="19"/>
  <c r="AB472" i="19"/>
  <c r="AB473" i="19"/>
  <c r="AB474" i="19"/>
  <c r="AB475" i="19"/>
  <c r="AB52" i="21"/>
  <c r="AB39" i="26" s="1"/>
  <c r="AB55" i="21"/>
  <c r="AB59" i="21"/>
  <c r="AB65" i="21"/>
  <c r="U33" i="6"/>
  <c r="W33" i="6"/>
  <c r="V33" i="6"/>
  <c r="I33" i="6"/>
  <c r="J33" i="6"/>
  <c r="K33" i="6"/>
  <c r="L33" i="6"/>
  <c r="M33" i="6"/>
  <c r="M117" i="27" s="1"/>
  <c r="N33" i="6"/>
  <c r="N117" i="27" s="1"/>
  <c r="O33" i="6"/>
  <c r="O117" i="27" s="1"/>
  <c r="P33" i="6"/>
  <c r="P117" i="27" s="1"/>
  <c r="Q33" i="6"/>
  <c r="Q117" i="27" s="1"/>
  <c r="R33" i="6"/>
  <c r="R117" i="27" s="1"/>
  <c r="S33" i="6"/>
  <c r="S117" i="27" s="1"/>
  <c r="T33" i="6"/>
  <c r="T117" i="27" s="1"/>
  <c r="X33" i="6"/>
  <c r="Y33" i="6"/>
  <c r="Z33" i="6"/>
  <c r="AA33" i="6"/>
  <c r="AB33" i="6"/>
  <c r="C9" i="28"/>
  <c r="W93" i="27"/>
  <c r="M93" i="27"/>
  <c r="N93" i="27"/>
  <c r="O93" i="27"/>
  <c r="P93" i="27"/>
  <c r="Q93" i="27"/>
  <c r="R93" i="27"/>
  <c r="S93" i="27"/>
  <c r="T93" i="27"/>
  <c r="U93" i="27"/>
  <c r="V93" i="27"/>
  <c r="X93" i="27"/>
  <c r="Y93" i="27"/>
  <c r="Z93" i="27"/>
  <c r="AA93" i="27"/>
  <c r="AB93" i="27"/>
  <c r="F39" i="26"/>
  <c r="G41" i="26"/>
  <c r="H41" i="26"/>
  <c r="K11" i="26"/>
  <c r="J11" i="26"/>
  <c r="I11" i="26"/>
  <c r="I26" i="26" s="1"/>
  <c r="F17" i="26"/>
  <c r="I32" i="6"/>
  <c r="I25" i="26" s="1"/>
  <c r="J32" i="6"/>
  <c r="J25" i="26" s="1"/>
  <c r="K32" i="6"/>
  <c r="K25" i="26" s="1"/>
  <c r="L11" i="26"/>
  <c r="L32" i="6"/>
  <c r="L25" i="26" s="1"/>
  <c r="M11" i="26"/>
  <c r="M32" i="6"/>
  <c r="M25" i="26" s="1"/>
  <c r="N11" i="26"/>
  <c r="N32" i="6"/>
  <c r="N25" i="26" s="1"/>
  <c r="O11" i="26"/>
  <c r="O32" i="6"/>
  <c r="O25" i="26" s="1"/>
  <c r="P11" i="26"/>
  <c r="P32" i="6"/>
  <c r="P25" i="26" s="1"/>
  <c r="Q11" i="26"/>
  <c r="Q32" i="6"/>
  <c r="Q25" i="26" s="1"/>
  <c r="R11" i="26"/>
  <c r="R32" i="6"/>
  <c r="R25" i="26" s="1"/>
  <c r="S11" i="26"/>
  <c r="S32" i="6"/>
  <c r="S25" i="26" s="1"/>
  <c r="T11" i="26"/>
  <c r="T32" i="6"/>
  <c r="T25" i="26" s="1"/>
  <c r="U11" i="26"/>
  <c r="U32" i="6"/>
  <c r="U25" i="26" s="1"/>
  <c r="V11" i="26"/>
  <c r="V32" i="6"/>
  <c r="V25" i="26" s="1"/>
  <c r="W11" i="26"/>
  <c r="W32" i="6"/>
  <c r="W25" i="26" s="1"/>
  <c r="X11" i="26"/>
  <c r="X32" i="6"/>
  <c r="X25" i="26" s="1"/>
  <c r="Y11" i="26"/>
  <c r="Y32" i="6"/>
  <c r="Y25" i="26" s="1"/>
  <c r="Z11" i="26"/>
  <c r="Z32" i="6"/>
  <c r="Z25" i="26" s="1"/>
  <c r="AA11" i="26"/>
  <c r="AA32" i="6"/>
  <c r="AA25" i="26" s="1"/>
  <c r="AB11" i="26"/>
  <c r="AB32" i="6"/>
  <c r="AB25" i="26" s="1"/>
  <c r="U10" i="26"/>
  <c r="F21" i="26"/>
  <c r="F19" i="26"/>
  <c r="U24" i="26"/>
  <c r="W10" i="26"/>
  <c r="W24" i="26"/>
  <c r="X24" i="26"/>
  <c r="X10" i="26"/>
  <c r="V10" i="26"/>
  <c r="V24" i="26"/>
  <c r="I10" i="26"/>
  <c r="I24" i="26"/>
  <c r="J10" i="26"/>
  <c r="J24" i="26"/>
  <c r="K10" i="26"/>
  <c r="K24" i="26"/>
  <c r="L10" i="26"/>
  <c r="L24" i="26"/>
  <c r="M10" i="26"/>
  <c r="M24" i="26"/>
  <c r="N10" i="26"/>
  <c r="N24" i="26"/>
  <c r="O10" i="26"/>
  <c r="O24" i="26"/>
  <c r="P10" i="26"/>
  <c r="P24" i="26"/>
  <c r="Q10" i="26"/>
  <c r="Q24" i="26"/>
  <c r="R10" i="26"/>
  <c r="R24" i="26"/>
  <c r="S10" i="26"/>
  <c r="S24" i="26"/>
  <c r="T10" i="26"/>
  <c r="T24" i="26"/>
  <c r="Y10" i="26"/>
  <c r="Y24" i="26"/>
  <c r="Z10" i="26"/>
  <c r="Z24" i="26"/>
  <c r="AA10" i="26"/>
  <c r="AA24" i="26"/>
  <c r="AB10" i="26"/>
  <c r="F20" i="26"/>
  <c r="F51" i="22"/>
  <c r="F52" i="22" s="1"/>
  <c r="F53" i="22" s="1"/>
  <c r="F54" i="22" s="1"/>
  <c r="F55" i="22" s="1"/>
  <c r="F56" i="22" s="1"/>
  <c r="F57" i="22" s="1"/>
  <c r="F58" i="22" s="1"/>
  <c r="AB47" i="22"/>
  <c r="AB64" i="22"/>
  <c r="AA47" i="22"/>
  <c r="AA64" i="22"/>
  <c r="Z47" i="22"/>
  <c r="Z64" i="22"/>
  <c r="Y47" i="22"/>
  <c r="Y64" i="22"/>
  <c r="X47" i="22"/>
  <c r="X64" i="22"/>
  <c r="W47" i="22"/>
  <c r="W64" i="22"/>
  <c r="V47" i="22"/>
  <c r="V64" i="22"/>
  <c r="U47" i="22"/>
  <c r="U64" i="22"/>
  <c r="T47" i="22"/>
  <c r="T64" i="22"/>
  <c r="S47" i="22"/>
  <c r="S64" i="22"/>
  <c r="R47" i="22"/>
  <c r="R64" i="22"/>
  <c r="Q47" i="22"/>
  <c r="Q64" i="22"/>
  <c r="P47" i="22"/>
  <c r="P64" i="22"/>
  <c r="O47" i="22"/>
  <c r="O64" i="22"/>
  <c r="N47" i="22"/>
  <c r="N64" i="22"/>
  <c r="M47" i="22"/>
  <c r="M64" i="22"/>
  <c r="L47" i="22"/>
  <c r="L64" i="22"/>
  <c r="K47" i="22"/>
  <c r="K64" i="22"/>
  <c r="J47" i="22"/>
  <c r="J64" i="22"/>
  <c r="I47" i="22"/>
  <c r="I64" i="22"/>
  <c r="H47" i="22"/>
  <c r="H64" i="22"/>
  <c r="G47" i="22"/>
  <c r="G64" i="22"/>
  <c r="F68" i="13"/>
  <c r="D99" i="13"/>
  <c r="D226" i="19" s="1"/>
  <c r="D100" i="13"/>
  <c r="D227" i="19" s="1"/>
  <c r="D101" i="13"/>
  <c r="D228" i="19" s="1"/>
  <c r="D286" i="8"/>
  <c r="D102" i="13" s="1"/>
  <c r="D229" i="19" s="1"/>
  <c r="D287" i="8"/>
  <c r="D103" i="13" s="1"/>
  <c r="D230" i="19" s="1"/>
  <c r="D288" i="8"/>
  <c r="D104" i="13" s="1"/>
  <c r="D231" i="19" s="1"/>
  <c r="D289" i="8"/>
  <c r="D105" i="13" s="1"/>
  <c r="D232" i="19" s="1"/>
  <c r="D22" i="16"/>
  <c r="D136" i="16" s="1"/>
  <c r="D23" i="16"/>
  <c r="D137" i="16" s="1"/>
  <c r="D24" i="16"/>
  <c r="D46" i="16" s="1"/>
  <c r="D25" i="16"/>
  <c r="D115" i="16" s="1"/>
  <c r="D26" i="16"/>
  <c r="D1291" i="14"/>
  <c r="D702" i="14"/>
  <c r="D372" i="14"/>
  <c r="D1349" i="14"/>
  <c r="D388" i="19" s="1"/>
  <c r="D265" i="14"/>
  <c r="D871" i="14"/>
  <c r="D487" i="8"/>
  <c r="D872" i="14" s="1"/>
  <c r="D488" i="8"/>
  <c r="D601" i="14" s="1"/>
  <c r="D489" i="8"/>
  <c r="D546" i="14" s="1"/>
  <c r="D490" i="8"/>
  <c r="D1043" i="14" s="1"/>
  <c r="D491" i="8"/>
  <c r="D604" i="14" s="1"/>
  <c r="D492" i="8"/>
  <c r="D1303" i="14" s="1"/>
  <c r="D493" i="8"/>
  <c r="D273" i="14" s="1"/>
  <c r="D494" i="8"/>
  <c r="D1325" i="14" s="1"/>
  <c r="D495" i="8"/>
  <c r="D1381" i="14" s="1"/>
  <c r="D420" i="19" s="1"/>
  <c r="D496" i="8"/>
  <c r="D497" i="8"/>
  <c r="D995" i="14" s="1"/>
  <c r="D498" i="8"/>
  <c r="D883" i="14" s="1"/>
  <c r="D499" i="8"/>
  <c r="D1275" i="14" s="1"/>
  <c r="D500" i="8"/>
  <c r="D943" i="14" s="1"/>
  <c r="D501" i="8"/>
  <c r="D668" i="14" s="1"/>
  <c r="D502" i="8"/>
  <c r="D1278" i="14" s="1"/>
  <c r="D503" i="8"/>
  <c r="D1334" i="14" s="1"/>
  <c r="D504" i="8"/>
  <c r="D617" i="14" s="1"/>
  <c r="D505" i="8"/>
  <c r="D618" i="14" s="1"/>
  <c r="D482" i="14"/>
  <c r="D192" i="13"/>
  <c r="D309" i="19" s="1"/>
  <c r="D193" i="13"/>
  <c r="D310" i="19" s="1"/>
  <c r="D194" i="13"/>
  <c r="D311" i="19" s="1"/>
  <c r="D195" i="13"/>
  <c r="D312" i="19" s="1"/>
  <c r="D196" i="13"/>
  <c r="D313" i="19" s="1"/>
  <c r="D197" i="13"/>
  <c r="D314" i="19" s="1"/>
  <c r="D198" i="13"/>
  <c r="D315" i="19" s="1"/>
  <c r="D199" i="13"/>
  <c r="D316" i="19" s="1"/>
  <c r="D191" i="13"/>
  <c r="D308" i="19" s="1"/>
  <c r="D146" i="13"/>
  <c r="D268" i="19" s="1"/>
  <c r="D269" i="19"/>
  <c r="D270" i="19"/>
  <c r="D271" i="19"/>
  <c r="D145" i="13"/>
  <c r="D267" i="19" s="1"/>
  <c r="D37" i="13"/>
  <c r="D170" i="19" s="1"/>
  <c r="D38" i="13"/>
  <c r="D171" i="19" s="1"/>
  <c r="D39" i="13"/>
  <c r="D172" i="19" s="1"/>
  <c r="D40" i="13"/>
  <c r="D173" i="19" s="1"/>
  <c r="D41" i="13"/>
  <c r="D174" i="19" s="1"/>
  <c r="D42" i="13"/>
  <c r="D175" i="19" s="1"/>
  <c r="D176" i="19"/>
  <c r="D177" i="19"/>
  <c r="D36" i="13"/>
  <c r="D169" i="19" s="1"/>
  <c r="D68" i="11"/>
  <c r="D87" i="19" s="1"/>
  <c r="D69" i="11"/>
  <c r="D88" i="19" s="1"/>
  <c r="D70" i="11"/>
  <c r="D89" i="19" s="1"/>
  <c r="D71" i="11"/>
  <c r="D90" i="19" s="1"/>
  <c r="D72" i="11"/>
  <c r="D91" i="19" s="1"/>
  <c r="D132" i="8"/>
  <c r="D73" i="11" s="1"/>
  <c r="D92" i="19" s="1"/>
  <c r="D133" i="8"/>
  <c r="D144" i="8"/>
  <c r="D145" i="8"/>
  <c r="D67" i="11"/>
  <c r="D86" i="19" s="1"/>
  <c r="D35" i="11"/>
  <c r="D59" i="19" s="1"/>
  <c r="D34" i="11"/>
  <c r="D58" i="19" s="1"/>
  <c r="D33" i="11"/>
  <c r="D57" i="19" s="1"/>
  <c r="D32" i="11"/>
  <c r="D56" i="19" s="1"/>
  <c r="D31" i="11"/>
  <c r="D55" i="19" s="1"/>
  <c r="D30" i="11"/>
  <c r="D54" i="19" s="1"/>
  <c r="D29" i="11"/>
  <c r="D53" i="19" s="1"/>
  <c r="D28" i="11"/>
  <c r="D52" i="19" s="1"/>
  <c r="D27" i="11"/>
  <c r="D51" i="19" s="1"/>
  <c r="D26" i="11"/>
  <c r="D50" i="19" s="1"/>
  <c r="D25" i="11"/>
  <c r="D49" i="19" s="1"/>
  <c r="D24" i="11"/>
  <c r="D48" i="19" s="1"/>
  <c r="D57" i="8"/>
  <c r="D303" i="10" s="1"/>
  <c r="D58" i="8"/>
  <c r="D304" i="10" s="1"/>
  <c r="D59" i="8"/>
  <c r="D305" i="10" s="1"/>
  <c r="D60" i="8"/>
  <c r="D306" i="10" s="1"/>
  <c r="F18" i="13"/>
  <c r="F19" i="13" s="1"/>
  <c r="F20" i="13" s="1"/>
  <c r="F21" i="13" s="1"/>
  <c r="F22" i="13" s="1"/>
  <c r="F155" i="19" s="1"/>
  <c r="AB11" i="28"/>
  <c r="AA11" i="28"/>
  <c r="Z11" i="28"/>
  <c r="Y11" i="28"/>
  <c r="X11" i="28"/>
  <c r="W11" i="28"/>
  <c r="V11" i="28"/>
  <c r="U11" i="28"/>
  <c r="T11" i="28"/>
  <c r="S11" i="28"/>
  <c r="R11" i="28"/>
  <c r="Q11" i="28"/>
  <c r="P11" i="28"/>
  <c r="O11" i="28"/>
  <c r="N11" i="28"/>
  <c r="M11" i="28"/>
  <c r="L11" i="28"/>
  <c r="K11" i="28"/>
  <c r="J11" i="28"/>
  <c r="I11" i="28"/>
  <c r="H11" i="28"/>
  <c r="G11" i="28"/>
  <c r="AB10" i="28"/>
  <c r="AA10" i="28"/>
  <c r="Z10" i="28"/>
  <c r="Y10" i="28"/>
  <c r="X10" i="28"/>
  <c r="W10" i="28"/>
  <c r="V10" i="28"/>
  <c r="U10" i="28"/>
  <c r="T10" i="28"/>
  <c r="S10" i="28"/>
  <c r="R10" i="28"/>
  <c r="Q10" i="28"/>
  <c r="P10" i="28"/>
  <c r="O10" i="28"/>
  <c r="N10" i="28"/>
  <c r="M10" i="28"/>
  <c r="L10" i="28"/>
  <c r="K10" i="28"/>
  <c r="J10" i="28"/>
  <c r="I10" i="28"/>
  <c r="H10" i="28"/>
  <c r="G10" i="28"/>
  <c r="C10" i="28"/>
  <c r="AB9" i="28"/>
  <c r="AA9" i="28"/>
  <c r="Z9" i="28"/>
  <c r="Y9" i="28"/>
  <c r="X9" i="28"/>
  <c r="W9" i="28"/>
  <c r="V9" i="28"/>
  <c r="U9" i="28"/>
  <c r="T9" i="28"/>
  <c r="S9" i="28"/>
  <c r="R9" i="28"/>
  <c r="Q9" i="28"/>
  <c r="P9" i="28"/>
  <c r="O9" i="28"/>
  <c r="N9" i="28"/>
  <c r="M9" i="28"/>
  <c r="L9" i="28"/>
  <c r="K9" i="28"/>
  <c r="J9" i="28"/>
  <c r="I9" i="28"/>
  <c r="H9" i="28"/>
  <c r="G9" i="28"/>
  <c r="G7" i="28"/>
  <c r="B7" i="28"/>
  <c r="G6" i="28"/>
  <c r="B6" i="28"/>
  <c r="G5" i="28"/>
  <c r="B5" i="28"/>
  <c r="G4" i="28"/>
  <c r="B4" i="28"/>
  <c r="G3" i="28"/>
  <c r="B3" i="28"/>
  <c r="G2" i="28"/>
  <c r="B2" i="28"/>
  <c r="E155" i="27"/>
  <c r="D155" i="27"/>
  <c r="E152" i="27"/>
  <c r="E153" i="27" s="1"/>
  <c r="D153" i="27"/>
  <c r="D152" i="27"/>
  <c r="D151" i="27"/>
  <c r="D150" i="27"/>
  <c r="D86" i="27"/>
  <c r="E83" i="27"/>
  <c r="E84" i="27" s="1"/>
  <c r="D84" i="27"/>
  <c r="D83" i="27"/>
  <c r="F379" i="19"/>
  <c r="F52" i="17"/>
  <c r="F87" i="17" s="1"/>
  <c r="F88" i="17" s="1"/>
  <c r="F89" i="17" s="1"/>
  <c r="F90" i="17" s="1"/>
  <c r="F91" i="17" s="1"/>
  <c r="F92" i="17" s="1"/>
  <c r="F93" i="17" s="1"/>
  <c r="F94" i="17" s="1"/>
  <c r="F95" i="17" s="1"/>
  <c r="F96" i="17" s="1"/>
  <c r="F97" i="17" s="1"/>
  <c r="F98" i="17" s="1"/>
  <c r="F99" i="17" s="1"/>
  <c r="F100" i="17" s="1"/>
  <c r="F101" i="17" s="1"/>
  <c r="F102" i="17" s="1"/>
  <c r="F103" i="17" s="1"/>
  <c r="F104" i="17" s="1"/>
  <c r="F105" i="17" s="1"/>
  <c r="F106" i="17" s="1"/>
  <c r="F107" i="17" s="1"/>
  <c r="F108" i="17" s="1"/>
  <c r="F109" i="17" s="1"/>
  <c r="F110" i="17" s="1"/>
  <c r="F111" i="17" s="1"/>
  <c r="F112" i="17" s="1"/>
  <c r="F113" i="17" s="1"/>
  <c r="F114" i="17" s="1"/>
  <c r="F115" i="17" s="1"/>
  <c r="F116" i="17" s="1"/>
  <c r="F118" i="17" s="1"/>
  <c r="F273" i="13" s="1"/>
  <c r="D68" i="27"/>
  <c r="D67" i="27"/>
  <c r="D66" i="27"/>
  <c r="F27" i="22"/>
  <c r="F28" i="22" s="1"/>
  <c r="F29" i="22" s="1"/>
  <c r="F31" i="22" s="1"/>
  <c r="D65" i="27"/>
  <c r="F480" i="19"/>
  <c r="F36" i="21" s="1"/>
  <c r="D64" i="27"/>
  <c r="D63" i="27"/>
  <c r="D62" i="27"/>
  <c r="D60" i="27"/>
  <c r="D59" i="27"/>
  <c r="F65" i="21"/>
  <c r="F67" i="21" s="1"/>
  <c r="F69" i="21" s="1"/>
  <c r="D58" i="27"/>
  <c r="F59" i="21"/>
  <c r="D57" i="27"/>
  <c r="F52" i="21"/>
  <c r="D56" i="27"/>
  <c r="F89" i="15"/>
  <c r="F446" i="19" s="1"/>
  <c r="D54" i="27"/>
  <c r="F466" i="19"/>
  <c r="D53" i="27"/>
  <c r="F109" i="16"/>
  <c r="F110" i="16" s="1"/>
  <c r="F111" i="16" s="1"/>
  <c r="D52" i="27"/>
  <c r="D43" i="27"/>
  <c r="D41" i="27"/>
  <c r="D38" i="27"/>
  <c r="D37" i="27"/>
  <c r="D36" i="27"/>
  <c r="D35" i="27"/>
  <c r="D34" i="27"/>
  <c r="D33" i="27"/>
  <c r="D32" i="27"/>
  <c r="F41" i="19"/>
  <c r="D31" i="27"/>
  <c r="F47" i="10"/>
  <c r="F78" i="10" s="1"/>
  <c r="F107" i="10" s="1"/>
  <c r="F138" i="10" s="1"/>
  <c r="F167" i="10" s="1"/>
  <c r="F198" i="10" s="1"/>
  <c r="F227" i="10" s="1"/>
  <c r="F258" i="10" s="1"/>
  <c r="D30" i="27"/>
  <c r="D19" i="27"/>
  <c r="D17" i="27"/>
  <c r="G7" i="27"/>
  <c r="B7" i="27"/>
  <c r="G6" i="27"/>
  <c r="B6" i="27"/>
  <c r="G5" i="27"/>
  <c r="B5" i="27"/>
  <c r="G4" i="27"/>
  <c r="B4" i="27"/>
  <c r="G3" i="27"/>
  <c r="B3" i="27"/>
  <c r="G2" i="27"/>
  <c r="B2" i="27"/>
  <c r="E54" i="26"/>
  <c r="E55" i="26" s="1"/>
  <c r="E56" i="26" s="1"/>
  <c r="E46" i="26"/>
  <c r="E47" i="26" s="1"/>
  <c r="E48" i="26" s="1"/>
  <c r="E95" i="26" s="1"/>
  <c r="E41" i="26"/>
  <c r="C41" i="26"/>
  <c r="C40" i="26"/>
  <c r="D52" i="21"/>
  <c r="C39" i="26" s="1"/>
  <c r="I9" i="26"/>
  <c r="I35" i="26" s="1"/>
  <c r="J9" i="26"/>
  <c r="J35" i="26" s="1"/>
  <c r="K9" i="26"/>
  <c r="K35" i="26" s="1"/>
  <c r="AB9" i="26"/>
  <c r="AB35" i="26" s="1"/>
  <c r="AA9" i="26"/>
  <c r="AA35" i="26" s="1"/>
  <c r="Z9" i="26"/>
  <c r="Z35" i="26" s="1"/>
  <c r="Y9" i="26"/>
  <c r="Y35" i="26" s="1"/>
  <c r="X9" i="26"/>
  <c r="X35" i="26" s="1"/>
  <c r="W9" i="26"/>
  <c r="W35" i="26" s="1"/>
  <c r="V9" i="26"/>
  <c r="V35" i="26" s="1"/>
  <c r="U9" i="26"/>
  <c r="U35" i="26" s="1"/>
  <c r="T9" i="26"/>
  <c r="T35" i="26" s="1"/>
  <c r="S9" i="26"/>
  <c r="S35" i="26" s="1"/>
  <c r="R9" i="26"/>
  <c r="R35" i="26" s="1"/>
  <c r="Q9" i="26"/>
  <c r="Q35" i="26" s="1"/>
  <c r="P9" i="26"/>
  <c r="P35" i="26" s="1"/>
  <c r="O9" i="26"/>
  <c r="O35" i="26" s="1"/>
  <c r="N9" i="26"/>
  <c r="N35" i="26" s="1"/>
  <c r="M9" i="26"/>
  <c r="M35" i="26" s="1"/>
  <c r="L9" i="26"/>
  <c r="L35" i="26" s="1"/>
  <c r="E32" i="26"/>
  <c r="E28" i="26"/>
  <c r="C28" i="26"/>
  <c r="C27" i="26"/>
  <c r="E25" i="26"/>
  <c r="E26" i="26" s="1"/>
  <c r="C26" i="26"/>
  <c r="C25" i="26"/>
  <c r="C24" i="26"/>
  <c r="E20" i="26"/>
  <c r="E21" i="26" s="1"/>
  <c r="E17" i="26"/>
  <c r="F16" i="26"/>
  <c r="H11" i="26"/>
  <c r="G11" i="26"/>
  <c r="H10" i="26"/>
  <c r="G10" i="26"/>
  <c r="C10" i="26"/>
  <c r="H9" i="26"/>
  <c r="G9" i="26"/>
  <c r="C9" i="26"/>
  <c r="G7" i="26"/>
  <c r="B7" i="26"/>
  <c r="G6" i="26"/>
  <c r="B6" i="26"/>
  <c r="G5" i="26"/>
  <c r="B5" i="26"/>
  <c r="G4" i="26"/>
  <c r="B4" i="26"/>
  <c r="G3" i="26"/>
  <c r="B3" i="26"/>
  <c r="G2" i="26"/>
  <c r="B2" i="26"/>
  <c r="AB24" i="25"/>
  <c r="AA24" i="25"/>
  <c r="Z24" i="25"/>
  <c r="Y24" i="25"/>
  <c r="X24" i="25"/>
  <c r="W24" i="25"/>
  <c r="V24" i="25"/>
  <c r="U24" i="25"/>
  <c r="T24" i="25"/>
  <c r="S24" i="25"/>
  <c r="R24" i="25"/>
  <c r="Q24" i="25"/>
  <c r="P24" i="25"/>
  <c r="O24" i="25"/>
  <c r="N24" i="25"/>
  <c r="M24" i="25"/>
  <c r="L24" i="25"/>
  <c r="K24" i="25"/>
  <c r="J24" i="25"/>
  <c r="I24" i="25"/>
  <c r="H24" i="25"/>
  <c r="G24" i="25"/>
  <c r="F19" i="25"/>
  <c r="F20" i="25" s="1"/>
  <c r="F21" i="25" s="1"/>
  <c r="F22" i="25" s="1"/>
  <c r="F24" i="25" s="1"/>
  <c r="AB11" i="25"/>
  <c r="AA11" i="25"/>
  <c r="Z11" i="25"/>
  <c r="Y11" i="25"/>
  <c r="X11" i="25"/>
  <c r="W11" i="25"/>
  <c r="V11" i="25"/>
  <c r="U11" i="25"/>
  <c r="T11" i="25"/>
  <c r="S11" i="25"/>
  <c r="R11" i="25"/>
  <c r="Q11" i="25"/>
  <c r="P11" i="25"/>
  <c r="O11" i="25"/>
  <c r="N11" i="25"/>
  <c r="M11" i="25"/>
  <c r="L11" i="25"/>
  <c r="K11" i="25"/>
  <c r="J11" i="25"/>
  <c r="I11" i="25"/>
  <c r="H11" i="25"/>
  <c r="G11" i="25"/>
  <c r="AB10" i="25"/>
  <c r="AA10" i="25"/>
  <c r="Z10" i="25"/>
  <c r="Y10" i="25"/>
  <c r="X10" i="25"/>
  <c r="W10" i="25"/>
  <c r="V10" i="25"/>
  <c r="U10" i="25"/>
  <c r="T10" i="25"/>
  <c r="S10" i="25"/>
  <c r="R10" i="25"/>
  <c r="Q10" i="25"/>
  <c r="P10" i="25"/>
  <c r="O10" i="25"/>
  <c r="N10" i="25"/>
  <c r="M10" i="25"/>
  <c r="L10" i="25"/>
  <c r="K10" i="25"/>
  <c r="J10" i="25"/>
  <c r="I10" i="25"/>
  <c r="H10" i="25"/>
  <c r="G10" i="25"/>
  <c r="C10" i="25"/>
  <c r="C9" i="25"/>
  <c r="G7" i="25"/>
  <c r="B7" i="25"/>
  <c r="G6" i="25"/>
  <c r="B6" i="25"/>
  <c r="G5" i="25"/>
  <c r="B5" i="25"/>
  <c r="G4" i="25"/>
  <c r="B4" i="25"/>
  <c r="G3" i="25"/>
  <c r="B3" i="25"/>
  <c r="G2" i="25"/>
  <c r="B2" i="25"/>
  <c r="C11" i="24"/>
  <c r="AJ19" i="23"/>
  <c r="AJ33" i="23"/>
  <c r="AJ48" i="23"/>
  <c r="AJ72" i="23"/>
  <c r="AJ75" i="23" s="1"/>
  <c r="AB19" i="23"/>
  <c r="AB33" i="23"/>
  <c r="AB48" i="23"/>
  <c r="AB72" i="23"/>
  <c r="AB75" i="23" s="1"/>
  <c r="AA19" i="23"/>
  <c r="AA33" i="23"/>
  <c r="AA48" i="23"/>
  <c r="AA72" i="23"/>
  <c r="AA75" i="23" s="1"/>
  <c r="Z19" i="23"/>
  <c r="Z33" i="23"/>
  <c r="Z48" i="23"/>
  <c r="Z72" i="23"/>
  <c r="Z75" i="23" s="1"/>
  <c r="Y19" i="23"/>
  <c r="Y33" i="23"/>
  <c r="Y48" i="23"/>
  <c r="Y72" i="23"/>
  <c r="Y75" i="23" s="1"/>
  <c r="X19" i="23"/>
  <c r="X33" i="23"/>
  <c r="X48" i="23"/>
  <c r="X72" i="23"/>
  <c r="X75" i="23" s="1"/>
  <c r="W19" i="23"/>
  <c r="W33" i="23"/>
  <c r="W48" i="23"/>
  <c r="W72" i="23"/>
  <c r="W75" i="23" s="1"/>
  <c r="V19" i="23"/>
  <c r="V33" i="23"/>
  <c r="V48" i="23"/>
  <c r="V72" i="23"/>
  <c r="V75" i="23" s="1"/>
  <c r="U19" i="23"/>
  <c r="U33" i="23"/>
  <c r="U48" i="23"/>
  <c r="U72" i="23"/>
  <c r="U75" i="23" s="1"/>
  <c r="T19" i="23"/>
  <c r="T33" i="23"/>
  <c r="T48" i="23"/>
  <c r="T72" i="23"/>
  <c r="T75" i="23" s="1"/>
  <c r="S19" i="23"/>
  <c r="S33" i="23"/>
  <c r="S48" i="23"/>
  <c r="S72" i="23"/>
  <c r="S75" i="23" s="1"/>
  <c r="R19" i="23"/>
  <c r="R33" i="23"/>
  <c r="R48" i="23"/>
  <c r="R72" i="23"/>
  <c r="R75" i="23" s="1"/>
  <c r="Q19" i="23"/>
  <c r="Q33" i="23"/>
  <c r="Q48" i="23"/>
  <c r="Q72" i="23"/>
  <c r="Q75" i="23" s="1"/>
  <c r="P19" i="23"/>
  <c r="P33" i="23"/>
  <c r="P48" i="23"/>
  <c r="P72" i="23"/>
  <c r="P75" i="23" s="1"/>
  <c r="O19" i="23"/>
  <c r="O33" i="23"/>
  <c r="O48" i="23"/>
  <c r="O72" i="23"/>
  <c r="O75" i="23" s="1"/>
  <c r="N19" i="23"/>
  <c r="N33" i="23"/>
  <c r="N48" i="23"/>
  <c r="N72" i="23"/>
  <c r="N75" i="23" s="1"/>
  <c r="M19" i="23"/>
  <c r="M33" i="23"/>
  <c r="M48" i="23"/>
  <c r="M72" i="23"/>
  <c r="M75" i="23" s="1"/>
  <c r="L19" i="23"/>
  <c r="L33" i="23"/>
  <c r="L48" i="23"/>
  <c r="L72" i="23"/>
  <c r="L75" i="23" s="1"/>
  <c r="K19" i="23"/>
  <c r="K33" i="23"/>
  <c r="K48" i="23"/>
  <c r="K72" i="23"/>
  <c r="K75" i="23" s="1"/>
  <c r="J19" i="23"/>
  <c r="J33" i="23"/>
  <c r="J48" i="23"/>
  <c r="J72" i="23"/>
  <c r="J75" i="23" s="1"/>
  <c r="I19" i="23"/>
  <c r="I33" i="23"/>
  <c r="I48" i="23"/>
  <c r="I72" i="23"/>
  <c r="I75" i="23" s="1"/>
  <c r="H19" i="23"/>
  <c r="H33" i="23"/>
  <c r="H48" i="23"/>
  <c r="H72" i="23"/>
  <c r="H75" i="23" s="1"/>
  <c r="G19" i="23"/>
  <c r="G33" i="23"/>
  <c r="G48" i="23"/>
  <c r="G72" i="23"/>
  <c r="G75" i="23" s="1"/>
  <c r="F68" i="23"/>
  <c r="F69" i="23" s="1"/>
  <c r="F70" i="23" s="1"/>
  <c r="F72" i="23" s="1"/>
  <c r="F75" i="23" s="1"/>
  <c r="F77" i="23" s="1"/>
  <c r="D77" i="23"/>
  <c r="D75" i="23"/>
  <c r="D74" i="23"/>
  <c r="D72" i="23"/>
  <c r="D70" i="23"/>
  <c r="D69" i="23"/>
  <c r="D68" i="23"/>
  <c r="D67" i="23"/>
  <c r="D66" i="23"/>
  <c r="D64" i="23"/>
  <c r="D58" i="23"/>
  <c r="D105" i="23" s="1"/>
  <c r="D57" i="23"/>
  <c r="D104" i="23" s="1"/>
  <c r="D56" i="23"/>
  <c r="D103" i="23" s="1"/>
  <c r="D55" i="23"/>
  <c r="D102" i="23" s="1"/>
  <c r="D54" i="23"/>
  <c r="D101" i="23" s="1"/>
  <c r="D53" i="23"/>
  <c r="D100" i="23" s="1"/>
  <c r="D52" i="23"/>
  <c r="D50" i="23"/>
  <c r="D48" i="23"/>
  <c r="D44" i="23"/>
  <c r="D97" i="23" s="1"/>
  <c r="D43" i="23"/>
  <c r="D42" i="23"/>
  <c r="D96" i="23" s="1"/>
  <c r="D41" i="23"/>
  <c r="D95" i="23" s="1"/>
  <c r="D40" i="23"/>
  <c r="D94" i="23" s="1"/>
  <c r="D39" i="23"/>
  <c r="D38" i="23"/>
  <c r="D37" i="23"/>
  <c r="D93" i="23" s="1"/>
  <c r="D36" i="23"/>
  <c r="D92" i="23" s="1"/>
  <c r="D35" i="23"/>
  <c r="D33" i="23"/>
  <c r="D940" i="8"/>
  <c r="D31" i="23" s="1"/>
  <c r="D87" i="23" s="1"/>
  <c r="D939" i="8"/>
  <c r="D30" i="23" s="1"/>
  <c r="D86" i="23" s="1"/>
  <c r="D29" i="23"/>
  <c r="D85" i="23" s="1"/>
  <c r="D28" i="23"/>
  <c r="D84" i="23" s="1"/>
  <c r="D27" i="23"/>
  <c r="D83" i="23" s="1"/>
  <c r="D25" i="23"/>
  <c r="D24" i="23"/>
  <c r="D23" i="23"/>
  <c r="D82" i="23" s="1"/>
  <c r="D22" i="23"/>
  <c r="D21" i="23"/>
  <c r="F17" i="23"/>
  <c r="F19" i="23" s="1"/>
  <c r="D19" i="23"/>
  <c r="D17" i="23"/>
  <c r="D16" i="23"/>
  <c r="D15" i="23"/>
  <c r="G7" i="23"/>
  <c r="B7" i="23"/>
  <c r="G6" i="23"/>
  <c r="B6" i="23"/>
  <c r="G5" i="23"/>
  <c r="B5" i="23"/>
  <c r="G4" i="23"/>
  <c r="B4" i="23"/>
  <c r="G3" i="23"/>
  <c r="B3" i="23"/>
  <c r="G2" i="23"/>
  <c r="B2" i="23"/>
  <c r="D78" i="22"/>
  <c r="D77" i="22"/>
  <c r="D76" i="22"/>
  <c r="D74" i="22"/>
  <c r="D72" i="22"/>
  <c r="D70" i="22"/>
  <c r="D66" i="22"/>
  <c r="D64" i="22"/>
  <c r="D58" i="22"/>
  <c r="D57" i="22"/>
  <c r="D56" i="22"/>
  <c r="D55" i="22"/>
  <c r="D54" i="22"/>
  <c r="D53" i="22"/>
  <c r="D52" i="22"/>
  <c r="D51" i="22"/>
  <c r="D50" i="22"/>
  <c r="D49" i="22"/>
  <c r="F35" i="22"/>
  <c r="F36" i="22" s="1"/>
  <c r="F37" i="22" s="1"/>
  <c r="F38" i="22" s="1"/>
  <c r="F39" i="22" s="1"/>
  <c r="F40" i="22" s="1"/>
  <c r="F41" i="22" s="1"/>
  <c r="F42" i="22" s="1"/>
  <c r="D47" i="22"/>
  <c r="D42" i="22"/>
  <c r="D41" i="22"/>
  <c r="D40" i="22"/>
  <c r="D39" i="22"/>
  <c r="D38" i="22"/>
  <c r="D37" i="22"/>
  <c r="D36" i="22"/>
  <c r="D35" i="22"/>
  <c r="D34" i="22"/>
  <c r="D33" i="22"/>
  <c r="D31" i="22"/>
  <c r="D29" i="22"/>
  <c r="D28" i="22"/>
  <c r="D27" i="22"/>
  <c r="D26" i="22"/>
  <c r="F18" i="22"/>
  <c r="F19" i="22" s="1"/>
  <c r="E22" i="22"/>
  <c r="E19" i="22"/>
  <c r="E18" i="22"/>
  <c r="D17" i="22"/>
  <c r="D16" i="22"/>
  <c r="D15" i="22"/>
  <c r="AB11" i="22"/>
  <c r="AA11" i="22"/>
  <c r="Z11" i="22"/>
  <c r="Y11" i="22"/>
  <c r="X11" i="22"/>
  <c r="W11" i="22"/>
  <c r="V11" i="22"/>
  <c r="U11" i="22"/>
  <c r="T11" i="22"/>
  <c r="S11" i="22"/>
  <c r="R11" i="22"/>
  <c r="Q11" i="22"/>
  <c r="P11" i="22"/>
  <c r="O11" i="22"/>
  <c r="N11" i="22"/>
  <c r="M11" i="22"/>
  <c r="L11" i="22"/>
  <c r="K11" i="22"/>
  <c r="J11" i="22"/>
  <c r="I11" i="22"/>
  <c r="H11" i="22"/>
  <c r="G11" i="22"/>
  <c r="AB10" i="22"/>
  <c r="AA10" i="22"/>
  <c r="Z10" i="22"/>
  <c r="Y10" i="22"/>
  <c r="X10" i="22"/>
  <c r="W10" i="22"/>
  <c r="V10" i="22"/>
  <c r="U10" i="22"/>
  <c r="T10" i="22"/>
  <c r="S10" i="22"/>
  <c r="R10" i="22"/>
  <c r="Q10" i="22"/>
  <c r="P10" i="22"/>
  <c r="O10" i="22"/>
  <c r="N10" i="22"/>
  <c r="M10" i="22"/>
  <c r="L10" i="22"/>
  <c r="K10" i="22"/>
  <c r="J10" i="22"/>
  <c r="I10" i="22"/>
  <c r="H10" i="22"/>
  <c r="G10" i="22"/>
  <c r="D10" i="22"/>
  <c r="AB9" i="22"/>
  <c r="AA9" i="22"/>
  <c r="Z9" i="22"/>
  <c r="Y9" i="22"/>
  <c r="X9" i="22"/>
  <c r="W9" i="22"/>
  <c r="V9" i="22"/>
  <c r="U9" i="22"/>
  <c r="T9" i="22"/>
  <c r="S9" i="22"/>
  <c r="R9" i="22"/>
  <c r="Q9" i="22"/>
  <c r="P9" i="22"/>
  <c r="O9" i="22"/>
  <c r="N9" i="22"/>
  <c r="M9" i="22"/>
  <c r="L9" i="22"/>
  <c r="K9" i="22"/>
  <c r="J9" i="22"/>
  <c r="I9" i="22"/>
  <c r="H9" i="22"/>
  <c r="G9" i="22"/>
  <c r="D9" i="22"/>
  <c r="G7" i="22"/>
  <c r="B7" i="22"/>
  <c r="G6" i="22"/>
  <c r="B6" i="22"/>
  <c r="G5" i="22"/>
  <c r="B5" i="22"/>
  <c r="G4" i="22"/>
  <c r="B4" i="22"/>
  <c r="G3" i="22"/>
  <c r="B3" i="22"/>
  <c r="G2" i="22"/>
  <c r="B2" i="22"/>
  <c r="D30" i="21"/>
  <c r="D31" i="21"/>
  <c r="AB35" i="21"/>
  <c r="AB36" i="21"/>
  <c r="AB37" i="21"/>
  <c r="AB38" i="21"/>
  <c r="AB39" i="21"/>
  <c r="AB40" i="21"/>
  <c r="AB41" i="21"/>
  <c r="AB42" i="21"/>
  <c r="AB43" i="21"/>
  <c r="AB44" i="21"/>
  <c r="AA35" i="21"/>
  <c r="AA36" i="21"/>
  <c r="AA37" i="21"/>
  <c r="AA38" i="21"/>
  <c r="AA39" i="21"/>
  <c r="AA40" i="21"/>
  <c r="AA41" i="21"/>
  <c r="AA42" i="21"/>
  <c r="AA43" i="21"/>
  <c r="AA44" i="21"/>
  <c r="Z35" i="21"/>
  <c r="Z36" i="21"/>
  <c r="Z37" i="21"/>
  <c r="Z38" i="21"/>
  <c r="Z39" i="21"/>
  <c r="Z40" i="21"/>
  <c r="Z41" i="21"/>
  <c r="Z42" i="21"/>
  <c r="Z43" i="21"/>
  <c r="Z44" i="21"/>
  <c r="Y35" i="21"/>
  <c r="Y36" i="21"/>
  <c r="Y37" i="21"/>
  <c r="Y38" i="21"/>
  <c r="Y39" i="21"/>
  <c r="Y40" i="21"/>
  <c r="Y41" i="21"/>
  <c r="Y42" i="21"/>
  <c r="Y43" i="21"/>
  <c r="Y44" i="21"/>
  <c r="X35" i="21"/>
  <c r="X36" i="21"/>
  <c r="X37" i="21"/>
  <c r="X38" i="21"/>
  <c r="X39" i="21"/>
  <c r="X40" i="21"/>
  <c r="X41" i="21"/>
  <c r="X42" i="21"/>
  <c r="X43" i="21"/>
  <c r="X44" i="21"/>
  <c r="W35" i="21"/>
  <c r="W36" i="21"/>
  <c r="W37" i="21"/>
  <c r="W38" i="21"/>
  <c r="W39" i="21"/>
  <c r="W40" i="21"/>
  <c r="W41" i="21"/>
  <c r="W42" i="21"/>
  <c r="W43" i="21"/>
  <c r="W44" i="21"/>
  <c r="V35" i="21"/>
  <c r="V36" i="21"/>
  <c r="V37" i="21"/>
  <c r="V38" i="21"/>
  <c r="V39" i="21"/>
  <c r="V40" i="21"/>
  <c r="V41" i="21"/>
  <c r="V42" i="21"/>
  <c r="V43" i="21"/>
  <c r="V44" i="21"/>
  <c r="U35" i="21"/>
  <c r="U36" i="21"/>
  <c r="U37" i="21"/>
  <c r="U38" i="21"/>
  <c r="U39" i="21"/>
  <c r="U40" i="21"/>
  <c r="U41" i="21"/>
  <c r="U42" i="21"/>
  <c r="U43" i="21"/>
  <c r="U44" i="21"/>
  <c r="T35" i="21"/>
  <c r="T36" i="21"/>
  <c r="T37" i="21"/>
  <c r="T38" i="21"/>
  <c r="T39" i="21"/>
  <c r="T40" i="21"/>
  <c r="T41" i="21"/>
  <c r="T42" i="21"/>
  <c r="T43" i="21"/>
  <c r="T44" i="21"/>
  <c r="S35" i="21"/>
  <c r="S36" i="21"/>
  <c r="S37" i="21"/>
  <c r="S38" i="21"/>
  <c r="S39" i="21"/>
  <c r="S40" i="21"/>
  <c r="S41" i="21"/>
  <c r="S42" i="21"/>
  <c r="S43" i="21"/>
  <c r="S44" i="21"/>
  <c r="R35" i="21"/>
  <c r="R36" i="21"/>
  <c r="R37" i="21"/>
  <c r="R38" i="21"/>
  <c r="R39" i="21"/>
  <c r="R40" i="21"/>
  <c r="R41" i="21"/>
  <c r="R42" i="21"/>
  <c r="R43" i="21"/>
  <c r="R44" i="21"/>
  <c r="Q35" i="21"/>
  <c r="Q36" i="21"/>
  <c r="Q37" i="21"/>
  <c r="Q38" i="21"/>
  <c r="Q39" i="21"/>
  <c r="Q40" i="21"/>
  <c r="Q41" i="21"/>
  <c r="Q42" i="21"/>
  <c r="Q43" i="21"/>
  <c r="Q44" i="21"/>
  <c r="P35" i="21"/>
  <c r="P36" i="21"/>
  <c r="P37" i="21"/>
  <c r="P38" i="21"/>
  <c r="P39" i="21"/>
  <c r="P40" i="21"/>
  <c r="P41" i="21"/>
  <c r="P42" i="21"/>
  <c r="P43" i="21"/>
  <c r="P44" i="21"/>
  <c r="O35" i="21"/>
  <c r="O36" i="21"/>
  <c r="O37" i="21"/>
  <c r="O38" i="21"/>
  <c r="O39" i="21"/>
  <c r="O40" i="21"/>
  <c r="O41" i="21"/>
  <c r="O42" i="21"/>
  <c r="O43" i="21"/>
  <c r="O44" i="21"/>
  <c r="N35" i="21"/>
  <c r="N36" i="21"/>
  <c r="N37" i="21"/>
  <c r="N38" i="21"/>
  <c r="N39" i="21"/>
  <c r="N40" i="21"/>
  <c r="N41" i="21"/>
  <c r="N42" i="21"/>
  <c r="N43" i="21"/>
  <c r="N44" i="21"/>
  <c r="M35" i="21"/>
  <c r="M36" i="21"/>
  <c r="M37" i="21"/>
  <c r="M38" i="21"/>
  <c r="M39" i="21"/>
  <c r="M40" i="21"/>
  <c r="M41" i="21"/>
  <c r="M42" i="21"/>
  <c r="M43" i="21"/>
  <c r="M44" i="21"/>
  <c r="L35" i="21"/>
  <c r="L36" i="21"/>
  <c r="L37" i="21"/>
  <c r="L38" i="21"/>
  <c r="L39" i="21"/>
  <c r="L40" i="21"/>
  <c r="L41" i="21"/>
  <c r="L42" i="21"/>
  <c r="L43" i="21"/>
  <c r="L44" i="21"/>
  <c r="K35" i="21"/>
  <c r="K36" i="21"/>
  <c r="K37" i="21"/>
  <c r="K38" i="21"/>
  <c r="K39" i="21"/>
  <c r="K40" i="21"/>
  <c r="K41" i="21"/>
  <c r="K42" i="21"/>
  <c r="K43" i="21"/>
  <c r="K44" i="21"/>
  <c r="J35" i="21"/>
  <c r="J36" i="21"/>
  <c r="J37" i="21"/>
  <c r="J38" i="21"/>
  <c r="J39" i="21"/>
  <c r="J40" i="21"/>
  <c r="J41" i="21"/>
  <c r="J42" i="21"/>
  <c r="J43" i="21"/>
  <c r="J44" i="21"/>
  <c r="I35" i="21"/>
  <c r="I36" i="21"/>
  <c r="I37" i="21"/>
  <c r="I38" i="21"/>
  <c r="I39" i="21"/>
  <c r="I40" i="21"/>
  <c r="I41" i="21"/>
  <c r="I42" i="21"/>
  <c r="I43" i="21"/>
  <c r="I44" i="21"/>
  <c r="H35" i="21"/>
  <c r="H36" i="21"/>
  <c r="H37" i="21"/>
  <c r="H38" i="21"/>
  <c r="H39" i="21"/>
  <c r="H40" i="21"/>
  <c r="H41" i="21"/>
  <c r="H42" i="21"/>
  <c r="H43" i="21"/>
  <c r="H44" i="21"/>
  <c r="G35" i="21"/>
  <c r="G36" i="21"/>
  <c r="G37" i="21"/>
  <c r="G38" i="21"/>
  <c r="G39" i="21"/>
  <c r="G40" i="21"/>
  <c r="G41" i="21"/>
  <c r="G42" i="21"/>
  <c r="G43" i="21"/>
  <c r="G44" i="21"/>
  <c r="AB69" i="21"/>
  <c r="AA69" i="21"/>
  <c r="Z69" i="21"/>
  <c r="Y69" i="21"/>
  <c r="X69" i="21"/>
  <c r="W69" i="21"/>
  <c r="V69" i="21"/>
  <c r="U69" i="21"/>
  <c r="T69" i="21"/>
  <c r="S69" i="21"/>
  <c r="R69" i="21"/>
  <c r="Q69" i="21"/>
  <c r="P69" i="21"/>
  <c r="O69" i="21"/>
  <c r="N69" i="21"/>
  <c r="M69" i="21"/>
  <c r="L69" i="21"/>
  <c r="K69" i="21"/>
  <c r="J69" i="21"/>
  <c r="I69" i="21"/>
  <c r="H69" i="21"/>
  <c r="G69" i="21"/>
  <c r="D69" i="21"/>
  <c r="D67" i="21"/>
  <c r="D65" i="21"/>
  <c r="D63" i="21"/>
  <c r="D59" i="21"/>
  <c r="D57" i="21"/>
  <c r="D55" i="21"/>
  <c r="D50" i="21"/>
  <c r="D44" i="21"/>
  <c r="D43" i="21"/>
  <c r="D42" i="21"/>
  <c r="D41" i="21"/>
  <c r="D40" i="21"/>
  <c r="D39" i="21"/>
  <c r="D38" i="21"/>
  <c r="D37" i="21"/>
  <c r="D36" i="21"/>
  <c r="F35" i="21"/>
  <c r="D35" i="21"/>
  <c r="F471" i="19"/>
  <c r="D33" i="21"/>
  <c r="D28" i="21"/>
  <c r="D26" i="21"/>
  <c r="F431" i="19"/>
  <c r="F1177" i="14"/>
  <c r="F1342" i="14" s="1"/>
  <c r="F381" i="19" s="1"/>
  <c r="F150" i="19"/>
  <c r="F109" i="19"/>
  <c r="D18" i="21"/>
  <c r="AB11" i="21"/>
  <c r="AA11" i="21"/>
  <c r="Z11" i="21"/>
  <c r="Y11" i="21"/>
  <c r="X11" i="21"/>
  <c r="W11" i="21"/>
  <c r="V11" i="21"/>
  <c r="U11" i="21"/>
  <c r="T11" i="21"/>
  <c r="S11" i="21"/>
  <c r="R11" i="21"/>
  <c r="Q11" i="21"/>
  <c r="P11" i="21"/>
  <c r="O11" i="21"/>
  <c r="N11" i="21"/>
  <c r="M11" i="21"/>
  <c r="L11" i="21"/>
  <c r="K11" i="21"/>
  <c r="J11" i="21"/>
  <c r="I11" i="21"/>
  <c r="H11" i="21"/>
  <c r="G11" i="21"/>
  <c r="AB10" i="21"/>
  <c r="AA10" i="21"/>
  <c r="Z10" i="21"/>
  <c r="Y10" i="21"/>
  <c r="X10" i="21"/>
  <c r="W10" i="21"/>
  <c r="V10" i="21"/>
  <c r="U10" i="21"/>
  <c r="T10" i="21"/>
  <c r="S10" i="21"/>
  <c r="R10" i="21"/>
  <c r="Q10" i="21"/>
  <c r="P10" i="21"/>
  <c r="O10" i="21"/>
  <c r="N10" i="21"/>
  <c r="M10" i="21"/>
  <c r="L10" i="21"/>
  <c r="K10" i="21"/>
  <c r="J10" i="21"/>
  <c r="I10" i="21"/>
  <c r="H10" i="21"/>
  <c r="G10" i="21"/>
  <c r="D10" i="21"/>
  <c r="AB9" i="21"/>
  <c r="AA9" i="21"/>
  <c r="Z9" i="21"/>
  <c r="Y9" i="21"/>
  <c r="X9" i="21"/>
  <c r="W9" i="21"/>
  <c r="V9" i="21"/>
  <c r="U9" i="21"/>
  <c r="T9" i="21"/>
  <c r="S9" i="21"/>
  <c r="R9" i="21"/>
  <c r="Q9" i="21"/>
  <c r="P9" i="21"/>
  <c r="O9" i="21"/>
  <c r="N9" i="21"/>
  <c r="M9" i="21"/>
  <c r="L9" i="21"/>
  <c r="K9" i="21"/>
  <c r="J9" i="21"/>
  <c r="I9" i="21"/>
  <c r="H9" i="21"/>
  <c r="G9" i="21"/>
  <c r="D9" i="21"/>
  <c r="G7" i="21"/>
  <c r="B7" i="21"/>
  <c r="G6" i="21"/>
  <c r="B6" i="21"/>
  <c r="G5" i="21"/>
  <c r="B5" i="21"/>
  <c r="G4" i="21"/>
  <c r="B4" i="21"/>
  <c r="G3" i="21"/>
  <c r="B3" i="21"/>
  <c r="G2" i="21"/>
  <c r="B2" i="21"/>
  <c r="D466" i="12"/>
  <c r="D149" i="19" s="1"/>
  <c r="D797" i="8"/>
  <c r="D46" i="20" s="1"/>
  <c r="D798" i="8"/>
  <c r="D47" i="20" s="1"/>
  <c r="D799" i="8"/>
  <c r="D48" i="20" s="1"/>
  <c r="D800" i="8"/>
  <c r="D49" i="20" s="1"/>
  <c r="D801" i="8"/>
  <c r="D50" i="20" s="1"/>
  <c r="D73" i="20"/>
  <c r="D74" i="20"/>
  <c r="AB78" i="20"/>
  <c r="AB79" i="20"/>
  <c r="AB80" i="20"/>
  <c r="AB81" i="20"/>
  <c r="AB82" i="20"/>
  <c r="AB83" i="20"/>
  <c r="AB84" i="20"/>
  <c r="AB85" i="20"/>
  <c r="AB86" i="20"/>
  <c r="AB87" i="20"/>
  <c r="AB95" i="20"/>
  <c r="AB98" i="20"/>
  <c r="AB102" i="20"/>
  <c r="AB108" i="20"/>
  <c r="AA78" i="20"/>
  <c r="AA79" i="20"/>
  <c r="AA80" i="20"/>
  <c r="AA81" i="20"/>
  <c r="AA82" i="20"/>
  <c r="AA83" i="20"/>
  <c r="AA84" i="20"/>
  <c r="AA85" i="20"/>
  <c r="AA86" i="20"/>
  <c r="AA87" i="20"/>
  <c r="AA95" i="20"/>
  <c r="AA98" i="20"/>
  <c r="AA102" i="20"/>
  <c r="AA108" i="20"/>
  <c r="Z78" i="20"/>
  <c r="Z79" i="20"/>
  <c r="Z80" i="20"/>
  <c r="Z81" i="20"/>
  <c r="Z82" i="20"/>
  <c r="Z83" i="20"/>
  <c r="Z84" i="20"/>
  <c r="Z85" i="20"/>
  <c r="Z86" i="20"/>
  <c r="Z87" i="20"/>
  <c r="Z95" i="20"/>
  <c r="Z98" i="20"/>
  <c r="Z102" i="20"/>
  <c r="Z108" i="20"/>
  <c r="Y78" i="20"/>
  <c r="Y79" i="20"/>
  <c r="Y80" i="20"/>
  <c r="Y81" i="20"/>
  <c r="Y82" i="20"/>
  <c r="Y83" i="20"/>
  <c r="Y84" i="20"/>
  <c r="Y85" i="20"/>
  <c r="Y86" i="20"/>
  <c r="Y87" i="20"/>
  <c r="Y95" i="20"/>
  <c r="Y98" i="20"/>
  <c r="Y102" i="20"/>
  <c r="Y108" i="20"/>
  <c r="X78" i="20"/>
  <c r="X79" i="20"/>
  <c r="X80" i="20"/>
  <c r="X81" i="20"/>
  <c r="X82" i="20"/>
  <c r="X83" i="20"/>
  <c r="X84" i="20"/>
  <c r="X85" i="20"/>
  <c r="X86" i="20"/>
  <c r="X87" i="20"/>
  <c r="X95" i="20"/>
  <c r="X98" i="20"/>
  <c r="X102" i="20"/>
  <c r="X108" i="20"/>
  <c r="W78" i="20"/>
  <c r="W79" i="20"/>
  <c r="W80" i="20"/>
  <c r="W81" i="20"/>
  <c r="W82" i="20"/>
  <c r="W83" i="20"/>
  <c r="W84" i="20"/>
  <c r="W85" i="20"/>
  <c r="W86" i="20"/>
  <c r="W87" i="20"/>
  <c r="W95" i="20"/>
  <c r="W98" i="20"/>
  <c r="W102" i="20"/>
  <c r="W108" i="20"/>
  <c r="V78" i="20"/>
  <c r="V79" i="20"/>
  <c r="V80" i="20"/>
  <c r="V81" i="20"/>
  <c r="V82" i="20"/>
  <c r="V83" i="20"/>
  <c r="V84" i="20"/>
  <c r="V85" i="20"/>
  <c r="V86" i="20"/>
  <c r="V87" i="20"/>
  <c r="V95" i="20"/>
  <c r="V98" i="20"/>
  <c r="V102" i="20"/>
  <c r="V108" i="20"/>
  <c r="U78" i="20"/>
  <c r="U79" i="20"/>
  <c r="U80" i="20"/>
  <c r="U81" i="20"/>
  <c r="U82" i="20"/>
  <c r="U83" i="20"/>
  <c r="U84" i="20"/>
  <c r="U85" i="20"/>
  <c r="U86" i="20"/>
  <c r="U87" i="20"/>
  <c r="U95" i="20"/>
  <c r="U98" i="20"/>
  <c r="U102" i="20"/>
  <c r="U108" i="20"/>
  <c r="T78" i="20"/>
  <c r="T79" i="20"/>
  <c r="T80" i="20"/>
  <c r="T81" i="20"/>
  <c r="T82" i="20"/>
  <c r="T83" i="20"/>
  <c r="T84" i="20"/>
  <c r="T85" i="20"/>
  <c r="T86" i="20"/>
  <c r="T87" i="20"/>
  <c r="T95" i="20"/>
  <c r="T98" i="20"/>
  <c r="T102" i="20"/>
  <c r="T108" i="20"/>
  <c r="S78" i="20"/>
  <c r="S79" i="20"/>
  <c r="S80" i="20"/>
  <c r="S81" i="20"/>
  <c r="S82" i="20"/>
  <c r="S83" i="20"/>
  <c r="S84" i="20"/>
  <c r="S85" i="20"/>
  <c r="S86" i="20"/>
  <c r="S87" i="20"/>
  <c r="S95" i="20"/>
  <c r="S98" i="20"/>
  <c r="S102" i="20"/>
  <c r="S108" i="20"/>
  <c r="R78" i="20"/>
  <c r="R79" i="20"/>
  <c r="R80" i="20"/>
  <c r="R81" i="20"/>
  <c r="R82" i="20"/>
  <c r="R83" i="20"/>
  <c r="R84" i="20"/>
  <c r="R85" i="20"/>
  <c r="R86" i="20"/>
  <c r="R87" i="20"/>
  <c r="R95" i="20"/>
  <c r="R98" i="20"/>
  <c r="R102" i="20"/>
  <c r="R108" i="20"/>
  <c r="Q78" i="20"/>
  <c r="Q79" i="20"/>
  <c r="Q80" i="20"/>
  <c r="Q81" i="20"/>
  <c r="Q82" i="20"/>
  <c r="Q83" i="20"/>
  <c r="Q84" i="20"/>
  <c r="Q85" i="20"/>
  <c r="Q86" i="20"/>
  <c r="Q87" i="20"/>
  <c r="Q95" i="20"/>
  <c r="Q98" i="20"/>
  <c r="Q102" i="20"/>
  <c r="Q108" i="20"/>
  <c r="P78" i="20"/>
  <c r="P79" i="20"/>
  <c r="P80" i="20"/>
  <c r="P81" i="20"/>
  <c r="P82" i="20"/>
  <c r="P83" i="20"/>
  <c r="P84" i="20"/>
  <c r="P85" i="20"/>
  <c r="P86" i="20"/>
  <c r="P87" i="20"/>
  <c r="P95" i="20"/>
  <c r="P98" i="20"/>
  <c r="P102" i="20"/>
  <c r="P108" i="20"/>
  <c r="O78" i="20"/>
  <c r="O79" i="20"/>
  <c r="O80" i="20"/>
  <c r="O81" i="20"/>
  <c r="O82" i="20"/>
  <c r="O83" i="20"/>
  <c r="O84" i="20"/>
  <c r="O85" i="20"/>
  <c r="O86" i="20"/>
  <c r="O87" i="20"/>
  <c r="O95" i="20"/>
  <c r="O98" i="20"/>
  <c r="O102" i="20"/>
  <c r="O108" i="20"/>
  <c r="N78" i="20"/>
  <c r="N79" i="20"/>
  <c r="N80" i="20"/>
  <c r="N81" i="20"/>
  <c r="N82" i="20"/>
  <c r="N83" i="20"/>
  <c r="N84" i="20"/>
  <c r="N85" i="20"/>
  <c r="N86" i="20"/>
  <c r="N87" i="20"/>
  <c r="N95" i="20"/>
  <c r="N98" i="20"/>
  <c r="N102" i="20"/>
  <c r="N108" i="20"/>
  <c r="M78" i="20"/>
  <c r="M79" i="20"/>
  <c r="M80" i="20"/>
  <c r="M81" i="20"/>
  <c r="M82" i="20"/>
  <c r="M83" i="20"/>
  <c r="M84" i="20"/>
  <c r="M85" i="20"/>
  <c r="M86" i="20"/>
  <c r="M87" i="20"/>
  <c r="M95" i="20"/>
  <c r="M98" i="20"/>
  <c r="M102" i="20"/>
  <c r="M108" i="20"/>
  <c r="L78" i="20"/>
  <c r="L79" i="20"/>
  <c r="L80" i="20"/>
  <c r="L81" i="20"/>
  <c r="L82" i="20"/>
  <c r="L83" i="20"/>
  <c r="L84" i="20"/>
  <c r="L85" i="20"/>
  <c r="L86" i="20"/>
  <c r="L87" i="20"/>
  <c r="L95" i="20"/>
  <c r="L98" i="20"/>
  <c r="L102" i="20"/>
  <c r="L108" i="20"/>
  <c r="K78" i="20"/>
  <c r="K79" i="20"/>
  <c r="K80" i="20"/>
  <c r="K81" i="20"/>
  <c r="K82" i="20"/>
  <c r="K83" i="20"/>
  <c r="K84" i="20"/>
  <c r="K85" i="20"/>
  <c r="K86" i="20"/>
  <c r="K87" i="20"/>
  <c r="K95" i="20"/>
  <c r="K98" i="20"/>
  <c r="K102" i="20"/>
  <c r="K108" i="20"/>
  <c r="J78" i="20"/>
  <c r="J79" i="20"/>
  <c r="J80" i="20"/>
  <c r="J81" i="20"/>
  <c r="J82" i="20"/>
  <c r="J83" i="20"/>
  <c r="J84" i="20"/>
  <c r="J85" i="20"/>
  <c r="J86" i="20"/>
  <c r="J87" i="20"/>
  <c r="J95" i="20"/>
  <c r="J98" i="20"/>
  <c r="J102" i="20"/>
  <c r="J108" i="20"/>
  <c r="I78" i="20"/>
  <c r="I79" i="20"/>
  <c r="I80" i="20"/>
  <c r="I81" i="20"/>
  <c r="I82" i="20"/>
  <c r="I83" i="20"/>
  <c r="I84" i="20"/>
  <c r="I85" i="20"/>
  <c r="I86" i="20"/>
  <c r="I87" i="20"/>
  <c r="I95" i="20"/>
  <c r="I98" i="20"/>
  <c r="I102" i="20"/>
  <c r="I108" i="20"/>
  <c r="H78" i="20"/>
  <c r="H79" i="20"/>
  <c r="H80" i="20"/>
  <c r="H81" i="20"/>
  <c r="H82" i="20"/>
  <c r="H83" i="20"/>
  <c r="H84" i="20"/>
  <c r="H85" i="20"/>
  <c r="H86" i="20"/>
  <c r="H87" i="20"/>
  <c r="H95" i="20"/>
  <c r="H98" i="20"/>
  <c r="H102" i="20"/>
  <c r="H108" i="20"/>
  <c r="G78" i="20"/>
  <c r="G79" i="20"/>
  <c r="G80" i="20"/>
  <c r="G81" i="20"/>
  <c r="G82" i="20"/>
  <c r="G83" i="20"/>
  <c r="G84" i="20"/>
  <c r="G85" i="20"/>
  <c r="G86" i="20"/>
  <c r="G87" i="20"/>
  <c r="G95" i="20"/>
  <c r="G98" i="20"/>
  <c r="G102" i="20"/>
  <c r="G108" i="20"/>
  <c r="AB112" i="20"/>
  <c r="AA112" i="20"/>
  <c r="Z112" i="20"/>
  <c r="Y112" i="20"/>
  <c r="X112" i="20"/>
  <c r="W112" i="20"/>
  <c r="V112" i="20"/>
  <c r="U112" i="20"/>
  <c r="T112" i="20"/>
  <c r="S112" i="20"/>
  <c r="R112" i="20"/>
  <c r="Q112" i="20"/>
  <c r="P112" i="20"/>
  <c r="O112" i="20"/>
  <c r="N112" i="20"/>
  <c r="M112" i="20"/>
  <c r="L112" i="20"/>
  <c r="K112" i="20"/>
  <c r="J112" i="20"/>
  <c r="I112" i="20"/>
  <c r="H112" i="20"/>
  <c r="G112" i="20"/>
  <c r="F108" i="20"/>
  <c r="F110" i="20" s="1"/>
  <c r="F112" i="20" s="1"/>
  <c r="D112" i="20"/>
  <c r="D110" i="20"/>
  <c r="D108" i="20"/>
  <c r="F102" i="20"/>
  <c r="D106" i="20"/>
  <c r="D102" i="20"/>
  <c r="D100" i="20"/>
  <c r="D98" i="20"/>
  <c r="F95" i="20"/>
  <c r="D95" i="20"/>
  <c r="D93" i="20"/>
  <c r="D87" i="20"/>
  <c r="D86" i="20"/>
  <c r="D85" i="20"/>
  <c r="D84" i="20"/>
  <c r="D83" i="20"/>
  <c r="D82" i="20"/>
  <c r="D81" i="20"/>
  <c r="D80" i="20"/>
  <c r="D79" i="20"/>
  <c r="F78" i="20"/>
  <c r="D78" i="20"/>
  <c r="D76" i="20"/>
  <c r="F226" i="16"/>
  <c r="F460" i="19" s="1"/>
  <c r="F462" i="19" s="1"/>
  <c r="F464" i="19" s="1"/>
  <c r="D71" i="20"/>
  <c r="D69" i="20"/>
  <c r="F152" i="15"/>
  <c r="F154" i="15" s="1"/>
  <c r="F141" i="15"/>
  <c r="F143" i="15" s="1"/>
  <c r="F454" i="19" s="1"/>
  <c r="F130" i="15"/>
  <c r="F132" i="15" s="1"/>
  <c r="F445" i="19"/>
  <c r="F51" i="15"/>
  <c r="F436" i="19"/>
  <c r="F334" i="19"/>
  <c r="F289" i="19"/>
  <c r="F244" i="19"/>
  <c r="F194" i="19"/>
  <c r="F288" i="12"/>
  <c r="F289" i="12" s="1"/>
  <c r="F76" i="19"/>
  <c r="D44" i="20"/>
  <c r="F289" i="10"/>
  <c r="AB11" i="20"/>
  <c r="AA11" i="20"/>
  <c r="Z11" i="20"/>
  <c r="Y11" i="20"/>
  <c r="X11" i="20"/>
  <c r="W11" i="20"/>
  <c r="V11" i="20"/>
  <c r="U11" i="20"/>
  <c r="T11" i="20"/>
  <c r="S11" i="20"/>
  <c r="R11" i="20"/>
  <c r="Q11" i="20"/>
  <c r="P11" i="20"/>
  <c r="O11" i="20"/>
  <c r="N11" i="20"/>
  <c r="M11" i="20"/>
  <c r="L11" i="20"/>
  <c r="K11" i="20"/>
  <c r="J11" i="20"/>
  <c r="I11" i="20"/>
  <c r="H11" i="20"/>
  <c r="G11" i="20"/>
  <c r="AB10" i="20"/>
  <c r="AA10" i="20"/>
  <c r="Z10" i="20"/>
  <c r="Y10" i="20"/>
  <c r="X10" i="20"/>
  <c r="W10" i="20"/>
  <c r="V10" i="20"/>
  <c r="U10" i="20"/>
  <c r="T10" i="20"/>
  <c r="S10" i="20"/>
  <c r="R10" i="20"/>
  <c r="Q10" i="20"/>
  <c r="P10" i="20"/>
  <c r="O10" i="20"/>
  <c r="N10" i="20"/>
  <c r="M10" i="20"/>
  <c r="L10" i="20"/>
  <c r="K10" i="20"/>
  <c r="J10" i="20"/>
  <c r="I10" i="20"/>
  <c r="H10" i="20"/>
  <c r="G10" i="20"/>
  <c r="D10" i="20"/>
  <c r="AB9" i="20"/>
  <c r="AA9" i="20"/>
  <c r="Z9" i="20"/>
  <c r="Y9" i="20"/>
  <c r="X9" i="20"/>
  <c r="W9" i="20"/>
  <c r="V9" i="20"/>
  <c r="U9" i="20"/>
  <c r="T9" i="20"/>
  <c r="S9" i="20"/>
  <c r="R9" i="20"/>
  <c r="Q9" i="20"/>
  <c r="P9" i="20"/>
  <c r="O9" i="20"/>
  <c r="N9" i="20"/>
  <c r="M9" i="20"/>
  <c r="L9" i="20"/>
  <c r="K9" i="20"/>
  <c r="J9" i="20"/>
  <c r="I9" i="20"/>
  <c r="H9" i="20"/>
  <c r="G9" i="20"/>
  <c r="D9" i="20"/>
  <c r="G7" i="20"/>
  <c r="B7" i="20"/>
  <c r="G6" i="20"/>
  <c r="B6" i="20"/>
  <c r="G5" i="20"/>
  <c r="B5" i="20"/>
  <c r="G4" i="20"/>
  <c r="B4" i="20"/>
  <c r="G3" i="20"/>
  <c r="B3" i="20"/>
  <c r="G2" i="20"/>
  <c r="B2" i="20"/>
  <c r="F511" i="19"/>
  <c r="F513" i="19" s="1"/>
  <c r="D513" i="19"/>
  <c r="D511" i="19"/>
  <c r="D509" i="19"/>
  <c r="F507" i="19"/>
  <c r="D507" i="19"/>
  <c r="D503" i="19"/>
  <c r="D501" i="19"/>
  <c r="D499" i="19"/>
  <c r="D496" i="19"/>
  <c r="D494" i="19"/>
  <c r="D488" i="19"/>
  <c r="D487" i="19"/>
  <c r="D486" i="19"/>
  <c r="D485" i="19"/>
  <c r="D484" i="19"/>
  <c r="D483" i="19"/>
  <c r="D482" i="19"/>
  <c r="D481" i="19"/>
  <c r="D480" i="19"/>
  <c r="D479" i="19"/>
  <c r="F187" i="15"/>
  <c r="F475" i="19" s="1"/>
  <c r="F477" i="19" s="1"/>
  <c r="D477" i="19"/>
  <c r="D631" i="8"/>
  <c r="D187" i="15" s="1"/>
  <c r="D475" i="19" s="1"/>
  <c r="F184" i="15"/>
  <c r="F185" i="15" s="1"/>
  <c r="D630" i="8"/>
  <c r="D186" i="15" s="1"/>
  <c r="D474" i="19" s="1"/>
  <c r="D629" i="8"/>
  <c r="D185" i="15" s="1"/>
  <c r="D473" i="19" s="1"/>
  <c r="D628" i="8"/>
  <c r="D184" i="15" s="1"/>
  <c r="D472" i="19" s="1"/>
  <c r="D183" i="15"/>
  <c r="D471" i="19" s="1"/>
  <c r="F176" i="15"/>
  <c r="F470" i="19" s="1"/>
  <c r="D623" i="8"/>
  <c r="D176" i="15" s="1"/>
  <c r="D470" i="19" s="1"/>
  <c r="F173" i="15"/>
  <c r="F174" i="15" s="1"/>
  <c r="D622" i="8"/>
  <c r="D175" i="15" s="1"/>
  <c r="D469" i="19" s="1"/>
  <c r="D464" i="19"/>
  <c r="D462" i="19"/>
  <c r="B212" i="16"/>
  <c r="D226" i="16" s="1"/>
  <c r="D241" i="16" s="1"/>
  <c r="C179" i="16"/>
  <c r="D201" i="16" s="1"/>
  <c r="D207" i="16" s="1"/>
  <c r="D459" i="19" s="1"/>
  <c r="C155" i="16"/>
  <c r="D177" i="16" s="1"/>
  <c r="D206" i="16" s="1"/>
  <c r="D458" i="19" s="1"/>
  <c r="C131" i="16"/>
  <c r="D153" i="16" s="1"/>
  <c r="D205" i="16" s="1"/>
  <c r="D457" i="19" s="1"/>
  <c r="C107" i="16"/>
  <c r="D129" i="16" s="1"/>
  <c r="D204" i="16" s="1"/>
  <c r="D456" i="19" s="1"/>
  <c r="B146" i="15"/>
  <c r="B135" i="15"/>
  <c r="B124" i="15"/>
  <c r="D163" i="15" s="1"/>
  <c r="F116" i="15"/>
  <c r="C114" i="15"/>
  <c r="D121" i="15" s="1"/>
  <c r="D452" i="19" s="1"/>
  <c r="F107" i="15"/>
  <c r="C105" i="15"/>
  <c r="D112" i="15" s="1"/>
  <c r="D451" i="19" s="1"/>
  <c r="F98" i="15"/>
  <c r="C96" i="15"/>
  <c r="D103" i="15" s="1"/>
  <c r="D450" i="19" s="1"/>
  <c r="D92" i="15"/>
  <c r="D449" i="19" s="1"/>
  <c r="D91" i="15"/>
  <c r="D448" i="19" s="1"/>
  <c r="D90" i="15"/>
  <c r="D447" i="19" s="1"/>
  <c r="D89" i="15"/>
  <c r="D446" i="19" s="1"/>
  <c r="D88" i="15"/>
  <c r="D445" i="19" s="1"/>
  <c r="C78" i="15"/>
  <c r="D85" i="15" s="1"/>
  <c r="D444" i="19" s="1"/>
  <c r="F69" i="15"/>
  <c r="C67" i="15"/>
  <c r="D74" i="15" s="1"/>
  <c r="D443" i="19" s="1"/>
  <c r="F60" i="15"/>
  <c r="C58" i="15"/>
  <c r="D65" i="15" s="1"/>
  <c r="D442" i="19" s="1"/>
  <c r="C49" i="15"/>
  <c r="D56" i="15" s="1"/>
  <c r="D441" i="19" s="1"/>
  <c r="F34" i="15"/>
  <c r="F440" i="19" s="1"/>
  <c r="D34" i="15"/>
  <c r="D440" i="19" s="1"/>
  <c r="F31" i="15"/>
  <c r="F437" i="19" s="1"/>
  <c r="D33" i="15"/>
  <c r="D439" i="19" s="1"/>
  <c r="D32" i="15"/>
  <c r="D438" i="19" s="1"/>
  <c r="D31" i="15"/>
  <c r="D437" i="19" s="1"/>
  <c r="D30" i="15"/>
  <c r="D436" i="19" s="1"/>
  <c r="D17" i="15"/>
  <c r="D431" i="19" s="1"/>
  <c r="F1123" i="14"/>
  <c r="F1178" i="14" s="1"/>
  <c r="F1343" i="14" s="1"/>
  <c r="F382" i="19" s="1"/>
  <c r="D1363" i="14"/>
  <c r="D402" i="19" s="1"/>
  <c r="D1360" i="14"/>
  <c r="D399" i="19" s="1"/>
  <c r="D1359" i="14"/>
  <c r="D398" i="19" s="1"/>
  <c r="D1356" i="14"/>
  <c r="D395" i="19" s="1"/>
  <c r="D1355" i="14"/>
  <c r="D394" i="19" s="1"/>
  <c r="D1352" i="14"/>
  <c r="D391" i="19" s="1"/>
  <c r="D1351" i="14"/>
  <c r="D390" i="19" s="1"/>
  <c r="D1348" i="14"/>
  <c r="D387" i="19" s="1"/>
  <c r="D1347" i="14"/>
  <c r="D386" i="19" s="1"/>
  <c r="D1345" i="14"/>
  <c r="D384" i="19" s="1"/>
  <c r="D1343" i="14"/>
  <c r="D382" i="19" s="1"/>
  <c r="D1342" i="14"/>
  <c r="D381" i="19" s="1"/>
  <c r="D273" i="13"/>
  <c r="D380" i="19" s="1"/>
  <c r="D272" i="13"/>
  <c r="D379" i="19" s="1"/>
  <c r="D248" i="13"/>
  <c r="D360" i="19" s="1"/>
  <c r="D247" i="13"/>
  <c r="D359" i="19" s="1"/>
  <c r="D245" i="13"/>
  <c r="D357" i="19" s="1"/>
  <c r="D244" i="13"/>
  <c r="D356" i="19" s="1"/>
  <c r="D243" i="13"/>
  <c r="D355" i="19" s="1"/>
  <c r="D242" i="13"/>
  <c r="D354" i="19" s="1"/>
  <c r="D241" i="13"/>
  <c r="D353" i="19" s="1"/>
  <c r="D240" i="13"/>
  <c r="D352" i="19" s="1"/>
  <c r="D239" i="13"/>
  <c r="D351" i="19" s="1"/>
  <c r="D238" i="13"/>
  <c r="D350" i="19" s="1"/>
  <c r="D237" i="13"/>
  <c r="D349" i="19" s="1"/>
  <c r="D236" i="13"/>
  <c r="D348" i="19" s="1"/>
  <c r="D235" i="13"/>
  <c r="D347" i="19" s="1"/>
  <c r="D234" i="13"/>
  <c r="D346" i="19" s="1"/>
  <c r="D233" i="13"/>
  <c r="D345" i="19" s="1"/>
  <c r="D232" i="13"/>
  <c r="D344" i="19" s="1"/>
  <c r="D231" i="13"/>
  <c r="D343" i="19" s="1"/>
  <c r="D230" i="13"/>
  <c r="D342" i="19" s="1"/>
  <c r="D229" i="13"/>
  <c r="D341" i="19" s="1"/>
  <c r="D228" i="13"/>
  <c r="D340" i="19" s="1"/>
  <c r="D227" i="13"/>
  <c r="D339" i="19" s="1"/>
  <c r="D226" i="13"/>
  <c r="D338" i="19" s="1"/>
  <c r="D225" i="13"/>
  <c r="D337" i="19" s="1"/>
  <c r="D224" i="13"/>
  <c r="D336" i="19" s="1"/>
  <c r="D223" i="13"/>
  <c r="D335" i="19" s="1"/>
  <c r="D222" i="13"/>
  <c r="D334" i="19" s="1"/>
  <c r="F173" i="13"/>
  <c r="F290" i="19" s="1"/>
  <c r="D190" i="13"/>
  <c r="D307" i="19" s="1"/>
  <c r="D189" i="13"/>
  <c r="D306" i="19" s="1"/>
  <c r="D188" i="13"/>
  <c r="D305" i="19" s="1"/>
  <c r="D187" i="13"/>
  <c r="D304" i="19" s="1"/>
  <c r="D186" i="13"/>
  <c r="D303" i="19" s="1"/>
  <c r="D185" i="13"/>
  <c r="D302" i="19" s="1"/>
  <c r="D184" i="13"/>
  <c r="D301" i="19" s="1"/>
  <c r="D183" i="13"/>
  <c r="D300" i="19" s="1"/>
  <c r="D182" i="13"/>
  <c r="D299" i="19" s="1"/>
  <c r="D181" i="13"/>
  <c r="D298" i="19" s="1"/>
  <c r="D180" i="13"/>
  <c r="D297" i="19" s="1"/>
  <c r="D179" i="13"/>
  <c r="D296" i="19" s="1"/>
  <c r="D178" i="13"/>
  <c r="D295" i="19" s="1"/>
  <c r="D177" i="13"/>
  <c r="D294" i="19" s="1"/>
  <c r="D176" i="13"/>
  <c r="D293" i="19" s="1"/>
  <c r="D175" i="13"/>
  <c r="D292" i="19" s="1"/>
  <c r="D174" i="13"/>
  <c r="D291" i="19" s="1"/>
  <c r="D173" i="13"/>
  <c r="D290" i="19" s="1"/>
  <c r="D172" i="13"/>
  <c r="D289" i="19" s="1"/>
  <c r="F123" i="13"/>
  <c r="F124" i="13" s="1"/>
  <c r="F125" i="13" s="1"/>
  <c r="F126" i="13" s="1"/>
  <c r="F127" i="13" s="1"/>
  <c r="D144" i="13"/>
  <c r="D266" i="19" s="1"/>
  <c r="D143" i="13"/>
  <c r="D265" i="19" s="1"/>
  <c r="D142" i="13"/>
  <c r="D264" i="19" s="1"/>
  <c r="D141" i="13"/>
  <c r="D263" i="19" s="1"/>
  <c r="D140" i="13"/>
  <c r="D262" i="19" s="1"/>
  <c r="D139" i="13"/>
  <c r="D261" i="19" s="1"/>
  <c r="D138" i="13"/>
  <c r="D260" i="19" s="1"/>
  <c r="D137" i="13"/>
  <c r="D259" i="19" s="1"/>
  <c r="D136" i="13"/>
  <c r="D258" i="19" s="1"/>
  <c r="D135" i="13"/>
  <c r="D257" i="19" s="1"/>
  <c r="D134" i="13"/>
  <c r="D256" i="19" s="1"/>
  <c r="D133" i="13"/>
  <c r="D255" i="19" s="1"/>
  <c r="D132" i="13"/>
  <c r="D254" i="19" s="1"/>
  <c r="D131" i="13"/>
  <c r="D253" i="19" s="1"/>
  <c r="D130" i="13"/>
  <c r="D252" i="19" s="1"/>
  <c r="D129" i="13"/>
  <c r="D251" i="19" s="1"/>
  <c r="D128" i="13"/>
  <c r="D250" i="19" s="1"/>
  <c r="D127" i="13"/>
  <c r="D249" i="19" s="1"/>
  <c r="D126" i="13"/>
  <c r="D248" i="19" s="1"/>
  <c r="D125" i="13"/>
  <c r="D247" i="19" s="1"/>
  <c r="D124" i="13"/>
  <c r="D246" i="19" s="1"/>
  <c r="D123" i="13"/>
  <c r="D245" i="19" s="1"/>
  <c r="D122" i="13"/>
  <c r="D244" i="19" s="1"/>
  <c r="D98" i="13"/>
  <c r="D225" i="19" s="1"/>
  <c r="D97" i="13"/>
  <c r="D224" i="19" s="1"/>
  <c r="D96" i="13"/>
  <c r="D223" i="19" s="1"/>
  <c r="D95" i="13"/>
  <c r="D222" i="19" s="1"/>
  <c r="D94" i="13"/>
  <c r="D221" i="19" s="1"/>
  <c r="D93" i="13"/>
  <c r="D220" i="19" s="1"/>
  <c r="D92" i="13"/>
  <c r="D219" i="19" s="1"/>
  <c r="D91" i="13"/>
  <c r="D218" i="19" s="1"/>
  <c r="D90" i="13"/>
  <c r="D217" i="19" s="1"/>
  <c r="D89" i="13"/>
  <c r="D216" i="19" s="1"/>
  <c r="D88" i="13"/>
  <c r="D215" i="19" s="1"/>
  <c r="D87" i="13"/>
  <c r="D214" i="19" s="1"/>
  <c r="D86" i="13"/>
  <c r="D213" i="19" s="1"/>
  <c r="D85" i="13"/>
  <c r="D212" i="19" s="1"/>
  <c r="D84" i="13"/>
  <c r="D211" i="19" s="1"/>
  <c r="D83" i="13"/>
  <c r="D210" i="19" s="1"/>
  <c r="D82" i="13"/>
  <c r="D209" i="19" s="1"/>
  <c r="D81" i="13"/>
  <c r="D208" i="19" s="1"/>
  <c r="D80" i="13"/>
  <c r="D207" i="19" s="1"/>
  <c r="D79" i="13"/>
  <c r="D206" i="19" s="1"/>
  <c r="D78" i="13"/>
  <c r="D205" i="19" s="1"/>
  <c r="D77" i="13"/>
  <c r="D204" i="19" s="1"/>
  <c r="D76" i="13"/>
  <c r="D203" i="19" s="1"/>
  <c r="D75" i="13"/>
  <c r="D202" i="19" s="1"/>
  <c r="D74" i="13"/>
  <c r="D201" i="19" s="1"/>
  <c r="D73" i="13"/>
  <c r="D200" i="19" s="1"/>
  <c r="D72" i="13"/>
  <c r="D199" i="19" s="1"/>
  <c r="D71" i="13"/>
  <c r="D198" i="19" s="1"/>
  <c r="D70" i="13"/>
  <c r="D197" i="19" s="1"/>
  <c r="D69" i="13"/>
  <c r="D196" i="19" s="1"/>
  <c r="D68" i="13"/>
  <c r="D195" i="19" s="1"/>
  <c r="D67" i="13"/>
  <c r="D194" i="19" s="1"/>
  <c r="D35" i="13"/>
  <c r="D168" i="19" s="1"/>
  <c r="D34" i="13"/>
  <c r="D167" i="19" s="1"/>
  <c r="D33" i="13"/>
  <c r="D166" i="19" s="1"/>
  <c r="D32" i="13"/>
  <c r="D165" i="19" s="1"/>
  <c r="D31" i="13"/>
  <c r="D164" i="19" s="1"/>
  <c r="D30" i="13"/>
  <c r="D163" i="19" s="1"/>
  <c r="D29" i="13"/>
  <c r="D162" i="19" s="1"/>
  <c r="D28" i="13"/>
  <c r="D161" i="19" s="1"/>
  <c r="D27" i="13"/>
  <c r="D160" i="19" s="1"/>
  <c r="D26" i="13"/>
  <c r="D159" i="19" s="1"/>
  <c r="D25" i="13"/>
  <c r="D158" i="19" s="1"/>
  <c r="D24" i="13"/>
  <c r="D157" i="19" s="1"/>
  <c r="D23" i="13"/>
  <c r="D156" i="19" s="1"/>
  <c r="D22" i="13"/>
  <c r="D155" i="19" s="1"/>
  <c r="D21" i="13"/>
  <c r="D154" i="19" s="1"/>
  <c r="D20" i="13"/>
  <c r="D153" i="19" s="1"/>
  <c r="D19" i="13"/>
  <c r="D152" i="19" s="1"/>
  <c r="D18" i="13"/>
  <c r="D151" i="19" s="1"/>
  <c r="D17" i="13"/>
  <c r="D150" i="19" s="1"/>
  <c r="F426" i="12"/>
  <c r="F427" i="12" s="1"/>
  <c r="F428" i="12" s="1"/>
  <c r="F429" i="12" s="1"/>
  <c r="F430" i="12" s="1"/>
  <c r="F431" i="12" s="1"/>
  <c r="F58" i="11"/>
  <c r="F77" i="19" s="1"/>
  <c r="D107" i="19"/>
  <c r="D66" i="11"/>
  <c r="D85" i="19" s="1"/>
  <c r="D65" i="11"/>
  <c r="D84" i="19" s="1"/>
  <c r="D64" i="11"/>
  <c r="D83" i="19" s="1"/>
  <c r="D63" i="11"/>
  <c r="D82" i="19" s="1"/>
  <c r="D62" i="11"/>
  <c r="D81" i="19" s="1"/>
  <c r="D61" i="11"/>
  <c r="D80" i="19" s="1"/>
  <c r="D60" i="11"/>
  <c r="D79" i="19" s="1"/>
  <c r="D59" i="11"/>
  <c r="D78" i="19" s="1"/>
  <c r="D58" i="11"/>
  <c r="D77" i="19" s="1"/>
  <c r="D57" i="11"/>
  <c r="D76" i="19" s="1"/>
  <c r="F18" i="11"/>
  <c r="D23" i="11"/>
  <c r="D22" i="11"/>
  <c r="D21" i="11"/>
  <c r="D20" i="11"/>
  <c r="D19" i="11"/>
  <c r="D18" i="11"/>
  <c r="D42" i="19" s="1"/>
  <c r="D17" i="11"/>
  <c r="D41" i="19" s="1"/>
  <c r="B286" i="10"/>
  <c r="D319" i="10" s="1"/>
  <c r="D40" i="19" s="1"/>
  <c r="D22" i="19"/>
  <c r="D21" i="19"/>
  <c r="D20" i="19"/>
  <c r="D19" i="19"/>
  <c r="D18" i="19"/>
  <c r="D17" i="19"/>
  <c r="D16" i="19"/>
  <c r="D15" i="19"/>
  <c r="AB11" i="19"/>
  <c r="AA11" i="19"/>
  <c r="Z11" i="19"/>
  <c r="Y11" i="19"/>
  <c r="X11" i="19"/>
  <c r="W11" i="19"/>
  <c r="V11" i="19"/>
  <c r="U11" i="19"/>
  <c r="T11" i="19"/>
  <c r="S11" i="19"/>
  <c r="R11" i="19"/>
  <c r="Q11" i="19"/>
  <c r="P11" i="19"/>
  <c r="O11" i="19"/>
  <c r="N11" i="19"/>
  <c r="M11" i="19"/>
  <c r="L11" i="19"/>
  <c r="K11" i="19"/>
  <c r="J11" i="19"/>
  <c r="I11" i="19"/>
  <c r="H11" i="19"/>
  <c r="G11" i="19"/>
  <c r="AB10" i="19"/>
  <c r="AA10" i="19"/>
  <c r="Z10" i="19"/>
  <c r="Y10" i="19"/>
  <c r="X10" i="19"/>
  <c r="W10" i="19"/>
  <c r="V10" i="19"/>
  <c r="U10" i="19"/>
  <c r="T10" i="19"/>
  <c r="S10" i="19"/>
  <c r="R10" i="19"/>
  <c r="Q10" i="19"/>
  <c r="P10" i="19"/>
  <c r="O10" i="19"/>
  <c r="N10" i="19"/>
  <c r="M10" i="19"/>
  <c r="L10" i="19"/>
  <c r="K10" i="19"/>
  <c r="J10" i="19"/>
  <c r="I10" i="19"/>
  <c r="H10" i="19"/>
  <c r="G10" i="19"/>
  <c r="D10" i="19"/>
  <c r="AB9" i="19"/>
  <c r="AA9" i="19"/>
  <c r="Z9" i="19"/>
  <c r="Y9" i="19"/>
  <c r="X9" i="19"/>
  <c r="W9" i="19"/>
  <c r="V9" i="19"/>
  <c r="U9" i="19"/>
  <c r="T9" i="19"/>
  <c r="S9" i="19"/>
  <c r="R9" i="19"/>
  <c r="Q9" i="19"/>
  <c r="P9" i="19"/>
  <c r="O9" i="19"/>
  <c r="N9" i="19"/>
  <c r="M9" i="19"/>
  <c r="L9" i="19"/>
  <c r="K9" i="19"/>
  <c r="J9" i="19"/>
  <c r="I9" i="19"/>
  <c r="H9" i="19"/>
  <c r="G9" i="19"/>
  <c r="D9" i="19"/>
  <c r="G7" i="19"/>
  <c r="B7" i="19"/>
  <c r="G6" i="19"/>
  <c r="B6" i="19"/>
  <c r="G5" i="19"/>
  <c r="B5" i="19"/>
  <c r="G4" i="19"/>
  <c r="B4" i="19"/>
  <c r="G3" i="19"/>
  <c r="B3" i="19"/>
  <c r="G2" i="19"/>
  <c r="B2" i="19"/>
  <c r="C11" i="18"/>
  <c r="AB264" i="17"/>
  <c r="AB265" i="17"/>
  <c r="AB266" i="17"/>
  <c r="AB267" i="17"/>
  <c r="AB268" i="17"/>
  <c r="AB269" i="17"/>
  <c r="AB270" i="17"/>
  <c r="AB271" i="17"/>
  <c r="AB272" i="17"/>
  <c r="AB273" i="17"/>
  <c r="AB274" i="17"/>
  <c r="AB275" i="17"/>
  <c r="AB276" i="17"/>
  <c r="AB277" i="17"/>
  <c r="AB278" i="17"/>
  <c r="AB279" i="17"/>
  <c r="AB280" i="17"/>
  <c r="AB281" i="17"/>
  <c r="AB282" i="17"/>
  <c r="AB283" i="17"/>
  <c r="AB284" i="17"/>
  <c r="AB285" i="17"/>
  <c r="AB286" i="17"/>
  <c r="AB287" i="17"/>
  <c r="AB288" i="17"/>
  <c r="AB289" i="17"/>
  <c r="AB290" i="17"/>
  <c r="AB291" i="17"/>
  <c r="AB292" i="17"/>
  <c r="AB293" i="17"/>
  <c r="AA264" i="17"/>
  <c r="AA265" i="17"/>
  <c r="AA266" i="17"/>
  <c r="AA267" i="17"/>
  <c r="AA268" i="17"/>
  <c r="AA269" i="17"/>
  <c r="AA270" i="17"/>
  <c r="AA271" i="17"/>
  <c r="AA272" i="17"/>
  <c r="AA273" i="17"/>
  <c r="AA274" i="17"/>
  <c r="AA275" i="17"/>
  <c r="AA276" i="17"/>
  <c r="AA277" i="17"/>
  <c r="AA278" i="17"/>
  <c r="AA279" i="17"/>
  <c r="AA280" i="17"/>
  <c r="AA281" i="17"/>
  <c r="AA282" i="17"/>
  <c r="AA283" i="17"/>
  <c r="AA284" i="17"/>
  <c r="AA285" i="17"/>
  <c r="AA286" i="17"/>
  <c r="AA287" i="17"/>
  <c r="AA288" i="17"/>
  <c r="AA289" i="17"/>
  <c r="AA290" i="17"/>
  <c r="AA291" i="17"/>
  <c r="AA292" i="17"/>
  <c r="AA293" i="17"/>
  <c r="Z264" i="17"/>
  <c r="Z265" i="17"/>
  <c r="Z266" i="17"/>
  <c r="Z267" i="17"/>
  <c r="Z268" i="17"/>
  <c r="Z269" i="17"/>
  <c r="Z270" i="17"/>
  <c r="Z271" i="17"/>
  <c r="Z272" i="17"/>
  <c r="Z273" i="17"/>
  <c r="Z274" i="17"/>
  <c r="Z275" i="17"/>
  <c r="Z276" i="17"/>
  <c r="Z277" i="17"/>
  <c r="Z278" i="17"/>
  <c r="Z279" i="17"/>
  <c r="Z280" i="17"/>
  <c r="Z281" i="17"/>
  <c r="Z282" i="17"/>
  <c r="Z283" i="17"/>
  <c r="Z284" i="17"/>
  <c r="Z285" i="17"/>
  <c r="Z286" i="17"/>
  <c r="Z287" i="17"/>
  <c r="Z288" i="17"/>
  <c r="Z289" i="17"/>
  <c r="Z290" i="17"/>
  <c r="Z291" i="17"/>
  <c r="Z292" i="17"/>
  <c r="Z293" i="17"/>
  <c r="Y264" i="17"/>
  <c r="Y265" i="17"/>
  <c r="Y266" i="17"/>
  <c r="Y267" i="17"/>
  <c r="Y268" i="17"/>
  <c r="Y269" i="17"/>
  <c r="Y270" i="17"/>
  <c r="Y271" i="17"/>
  <c r="Y272" i="17"/>
  <c r="Y273" i="17"/>
  <c r="Y274" i="17"/>
  <c r="Y275" i="17"/>
  <c r="Y276" i="17"/>
  <c r="Y277" i="17"/>
  <c r="Y278" i="17"/>
  <c r="Y279" i="17"/>
  <c r="Y280" i="17"/>
  <c r="Y281" i="17"/>
  <c r="Y282" i="17"/>
  <c r="Y283" i="17"/>
  <c r="Y284" i="17"/>
  <c r="Y285" i="17"/>
  <c r="Y286" i="17"/>
  <c r="Y287" i="17"/>
  <c r="Y288" i="17"/>
  <c r="Y289" i="17"/>
  <c r="Y290" i="17"/>
  <c r="Y291" i="17"/>
  <c r="Y292" i="17"/>
  <c r="Y293" i="17"/>
  <c r="X264" i="17"/>
  <c r="X265" i="17"/>
  <c r="X266" i="17"/>
  <c r="X267" i="17"/>
  <c r="X268" i="17"/>
  <c r="X269" i="17"/>
  <c r="X270" i="17"/>
  <c r="X271" i="17"/>
  <c r="X272" i="17"/>
  <c r="X273" i="17"/>
  <c r="X274" i="17"/>
  <c r="X275" i="17"/>
  <c r="X276" i="17"/>
  <c r="X277" i="17"/>
  <c r="X278" i="17"/>
  <c r="X279" i="17"/>
  <c r="X280" i="17"/>
  <c r="X281" i="17"/>
  <c r="X282" i="17"/>
  <c r="X283" i="17"/>
  <c r="X284" i="17"/>
  <c r="X285" i="17"/>
  <c r="X286" i="17"/>
  <c r="X287" i="17"/>
  <c r="X288" i="17"/>
  <c r="X289" i="17"/>
  <c r="X290" i="17"/>
  <c r="X291" i="17"/>
  <c r="X292" i="17"/>
  <c r="X293" i="17"/>
  <c r="W264" i="17"/>
  <c r="W265" i="17"/>
  <c r="W266" i="17"/>
  <c r="W267" i="17"/>
  <c r="W268" i="17"/>
  <c r="W269" i="17"/>
  <c r="W270" i="17"/>
  <c r="W271" i="17"/>
  <c r="W272" i="17"/>
  <c r="W273" i="17"/>
  <c r="W274" i="17"/>
  <c r="W275" i="17"/>
  <c r="W276" i="17"/>
  <c r="W277" i="17"/>
  <c r="W278" i="17"/>
  <c r="W279" i="17"/>
  <c r="W280" i="17"/>
  <c r="W281" i="17"/>
  <c r="W282" i="17"/>
  <c r="W283" i="17"/>
  <c r="W284" i="17"/>
  <c r="W285" i="17"/>
  <c r="W286" i="17"/>
  <c r="W287" i="17"/>
  <c r="W288" i="17"/>
  <c r="W289" i="17"/>
  <c r="W290" i="17"/>
  <c r="W291" i="17"/>
  <c r="W292" i="17"/>
  <c r="W293" i="17"/>
  <c r="V264" i="17"/>
  <c r="V265" i="17"/>
  <c r="V266" i="17"/>
  <c r="V267" i="17"/>
  <c r="V268" i="17"/>
  <c r="V269" i="17"/>
  <c r="V270" i="17"/>
  <c r="V271" i="17"/>
  <c r="V272" i="17"/>
  <c r="V273" i="17"/>
  <c r="V274" i="17"/>
  <c r="V275" i="17"/>
  <c r="V276" i="17"/>
  <c r="V277" i="17"/>
  <c r="V278" i="17"/>
  <c r="V279" i="17"/>
  <c r="V280" i="17"/>
  <c r="V281" i="17"/>
  <c r="V282" i="17"/>
  <c r="V283" i="17"/>
  <c r="V284" i="17"/>
  <c r="V285" i="17"/>
  <c r="V286" i="17"/>
  <c r="V287" i="17"/>
  <c r="V288" i="17"/>
  <c r="V289" i="17"/>
  <c r="V290" i="17"/>
  <c r="V291" i="17"/>
  <c r="V292" i="17"/>
  <c r="V293" i="17"/>
  <c r="U264" i="17"/>
  <c r="U265" i="17"/>
  <c r="U266" i="17"/>
  <c r="U267" i="17"/>
  <c r="U268" i="17"/>
  <c r="U269" i="17"/>
  <c r="U270" i="17"/>
  <c r="U271" i="17"/>
  <c r="U272" i="17"/>
  <c r="U273" i="17"/>
  <c r="U274" i="17"/>
  <c r="U275" i="17"/>
  <c r="U276" i="17"/>
  <c r="U277" i="17"/>
  <c r="U278" i="17"/>
  <c r="U279" i="17"/>
  <c r="U280" i="17"/>
  <c r="U281" i="17"/>
  <c r="U282" i="17"/>
  <c r="U283" i="17"/>
  <c r="U284" i="17"/>
  <c r="U285" i="17"/>
  <c r="U286" i="17"/>
  <c r="U287" i="17"/>
  <c r="U288" i="17"/>
  <c r="U289" i="17"/>
  <c r="U290" i="17"/>
  <c r="U291" i="17"/>
  <c r="U292" i="17"/>
  <c r="U293" i="17"/>
  <c r="T264" i="17"/>
  <c r="T265" i="17"/>
  <c r="T266" i="17"/>
  <c r="T267" i="17"/>
  <c r="T268" i="17"/>
  <c r="T269" i="17"/>
  <c r="T270" i="17"/>
  <c r="T271" i="17"/>
  <c r="T272" i="17"/>
  <c r="T273" i="17"/>
  <c r="T274" i="17"/>
  <c r="T275" i="17"/>
  <c r="T276" i="17"/>
  <c r="T277" i="17"/>
  <c r="T278" i="17"/>
  <c r="T279" i="17"/>
  <c r="T280" i="17"/>
  <c r="T281" i="17"/>
  <c r="T282" i="17"/>
  <c r="T283" i="17"/>
  <c r="T284" i="17"/>
  <c r="T285" i="17"/>
  <c r="T286" i="17"/>
  <c r="T287" i="17"/>
  <c r="T288" i="17"/>
  <c r="T289" i="17"/>
  <c r="T290" i="17"/>
  <c r="T291" i="17"/>
  <c r="T292" i="17"/>
  <c r="T293" i="17"/>
  <c r="S264" i="17"/>
  <c r="S265" i="17"/>
  <c r="S266" i="17"/>
  <c r="S267" i="17"/>
  <c r="S268" i="17"/>
  <c r="S269" i="17"/>
  <c r="S270" i="17"/>
  <c r="S271" i="17"/>
  <c r="S272" i="17"/>
  <c r="S273" i="17"/>
  <c r="S274" i="17"/>
  <c r="S275" i="17"/>
  <c r="S276" i="17"/>
  <c r="S277" i="17"/>
  <c r="S278" i="17"/>
  <c r="S279" i="17"/>
  <c r="S280" i="17"/>
  <c r="S281" i="17"/>
  <c r="S282" i="17"/>
  <c r="S283" i="17"/>
  <c r="S284" i="17"/>
  <c r="S285" i="17"/>
  <c r="S286" i="17"/>
  <c r="S287" i="17"/>
  <c r="S288" i="17"/>
  <c r="S289" i="17"/>
  <c r="S290" i="17"/>
  <c r="S291" i="17"/>
  <c r="S292" i="17"/>
  <c r="S293" i="17"/>
  <c r="R264" i="17"/>
  <c r="R265" i="17"/>
  <c r="R266" i="17"/>
  <c r="R267" i="17"/>
  <c r="R268" i="17"/>
  <c r="R269" i="17"/>
  <c r="R270" i="17"/>
  <c r="R271" i="17"/>
  <c r="R272" i="17"/>
  <c r="R273" i="17"/>
  <c r="R274" i="17"/>
  <c r="R275" i="17"/>
  <c r="R276" i="17"/>
  <c r="R277" i="17"/>
  <c r="R278" i="17"/>
  <c r="R279" i="17"/>
  <c r="R280" i="17"/>
  <c r="R281" i="17"/>
  <c r="R282" i="17"/>
  <c r="R283" i="17"/>
  <c r="R284" i="17"/>
  <c r="R285" i="17"/>
  <c r="R286" i="17"/>
  <c r="R287" i="17"/>
  <c r="R288" i="17"/>
  <c r="R289" i="17"/>
  <c r="R290" i="17"/>
  <c r="R291" i="17"/>
  <c r="R292" i="17"/>
  <c r="R293" i="17"/>
  <c r="Q264" i="17"/>
  <c r="Q265" i="17"/>
  <c r="Q266" i="17"/>
  <c r="Q267" i="17"/>
  <c r="Q268" i="17"/>
  <c r="Q269" i="17"/>
  <c r="Q270" i="17"/>
  <c r="Q271" i="17"/>
  <c r="Q272" i="17"/>
  <c r="Q273" i="17"/>
  <c r="Q274" i="17"/>
  <c r="Q275" i="17"/>
  <c r="Q276" i="17"/>
  <c r="Q277" i="17"/>
  <c r="Q278" i="17"/>
  <c r="Q279" i="17"/>
  <c r="Q280" i="17"/>
  <c r="Q281" i="17"/>
  <c r="Q282" i="17"/>
  <c r="Q283" i="17"/>
  <c r="Q284" i="17"/>
  <c r="Q285" i="17"/>
  <c r="Q286" i="17"/>
  <c r="Q287" i="17"/>
  <c r="Q288" i="17"/>
  <c r="Q289" i="17"/>
  <c r="Q290" i="17"/>
  <c r="Q291" i="17"/>
  <c r="Q292" i="17"/>
  <c r="Q293" i="17"/>
  <c r="P264" i="17"/>
  <c r="P265" i="17"/>
  <c r="P266" i="17"/>
  <c r="P267" i="17"/>
  <c r="P268" i="17"/>
  <c r="P269" i="17"/>
  <c r="P270" i="17"/>
  <c r="P271" i="17"/>
  <c r="P272" i="17"/>
  <c r="P273" i="17"/>
  <c r="P274" i="17"/>
  <c r="P275" i="17"/>
  <c r="P276" i="17"/>
  <c r="P277" i="17"/>
  <c r="P278" i="17"/>
  <c r="P279" i="17"/>
  <c r="P280" i="17"/>
  <c r="P281" i="17"/>
  <c r="P282" i="17"/>
  <c r="P283" i="17"/>
  <c r="P284" i="17"/>
  <c r="P285" i="17"/>
  <c r="P286" i="17"/>
  <c r="P287" i="17"/>
  <c r="P288" i="17"/>
  <c r="P289" i="17"/>
  <c r="P290" i="17"/>
  <c r="P291" i="17"/>
  <c r="P292" i="17"/>
  <c r="P29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N264" i="17"/>
  <c r="N265" i="17"/>
  <c r="N266" i="17"/>
  <c r="N267" i="17"/>
  <c r="N268" i="17"/>
  <c r="N269" i="17"/>
  <c r="N270" i="17"/>
  <c r="N271" i="17"/>
  <c r="N272" i="17"/>
  <c r="N273" i="17"/>
  <c r="N274" i="17"/>
  <c r="N275" i="17"/>
  <c r="N276" i="17"/>
  <c r="N277" i="17"/>
  <c r="N278" i="17"/>
  <c r="N279" i="17"/>
  <c r="N280" i="17"/>
  <c r="N281" i="17"/>
  <c r="N282" i="17"/>
  <c r="N283" i="17"/>
  <c r="N284" i="17"/>
  <c r="N285" i="17"/>
  <c r="N286" i="17"/>
  <c r="N287" i="17"/>
  <c r="N288" i="17"/>
  <c r="N289" i="17"/>
  <c r="N290" i="17"/>
  <c r="N291" i="17"/>
  <c r="N292" i="17"/>
  <c r="N293" i="17"/>
  <c r="M264" i="17"/>
  <c r="M265" i="17"/>
  <c r="M266" i="17"/>
  <c r="M267" i="17"/>
  <c r="M268" i="17"/>
  <c r="M269" i="17"/>
  <c r="M270" i="17"/>
  <c r="M271" i="17"/>
  <c r="M272" i="17"/>
  <c r="M273" i="17"/>
  <c r="M274" i="17"/>
  <c r="M275" i="17"/>
  <c r="M276" i="17"/>
  <c r="M277" i="17"/>
  <c r="M278" i="17"/>
  <c r="M279" i="17"/>
  <c r="M280" i="17"/>
  <c r="M281" i="17"/>
  <c r="M282" i="17"/>
  <c r="M283" i="17"/>
  <c r="M284" i="17"/>
  <c r="M285" i="17"/>
  <c r="M286" i="17"/>
  <c r="M287" i="17"/>
  <c r="M288" i="17"/>
  <c r="M289" i="17"/>
  <c r="M290" i="17"/>
  <c r="M291" i="17"/>
  <c r="M292" i="17"/>
  <c r="M293" i="17"/>
  <c r="L264" i="17"/>
  <c r="L265" i="17"/>
  <c r="L266" i="17"/>
  <c r="L267" i="17"/>
  <c r="L268" i="17"/>
  <c r="L269" i="17"/>
  <c r="L270" i="17"/>
  <c r="L271" i="17"/>
  <c r="L272" i="17"/>
  <c r="L273" i="17"/>
  <c r="L274" i="17"/>
  <c r="L275" i="17"/>
  <c r="L276" i="17"/>
  <c r="L277" i="17"/>
  <c r="L278" i="17"/>
  <c r="L279" i="17"/>
  <c r="L280" i="17"/>
  <c r="L281" i="17"/>
  <c r="L282" i="17"/>
  <c r="L283" i="17"/>
  <c r="L284" i="17"/>
  <c r="L285" i="17"/>
  <c r="L286" i="17"/>
  <c r="L287" i="17"/>
  <c r="L288" i="17"/>
  <c r="L289" i="17"/>
  <c r="L290" i="17"/>
  <c r="L291" i="17"/>
  <c r="L292" i="17"/>
  <c r="L293" i="17"/>
  <c r="K264" i="17"/>
  <c r="K265" i="17"/>
  <c r="K266" i="17"/>
  <c r="K267" i="17"/>
  <c r="K268" i="17"/>
  <c r="K269" i="17"/>
  <c r="K270" i="17"/>
  <c r="K271" i="17"/>
  <c r="K272" i="17"/>
  <c r="K273" i="17"/>
  <c r="K274" i="17"/>
  <c r="K275" i="17"/>
  <c r="K276" i="17"/>
  <c r="K277" i="17"/>
  <c r="K278" i="17"/>
  <c r="K279" i="17"/>
  <c r="K280" i="17"/>
  <c r="K281" i="17"/>
  <c r="K282" i="17"/>
  <c r="K283" i="17"/>
  <c r="K284" i="17"/>
  <c r="K285" i="17"/>
  <c r="K286" i="17"/>
  <c r="K287" i="17"/>
  <c r="K288" i="17"/>
  <c r="K289" i="17"/>
  <c r="K290" i="17"/>
  <c r="K291" i="17"/>
  <c r="K292" i="17"/>
  <c r="K293" i="17"/>
  <c r="J264" i="17"/>
  <c r="J265" i="17"/>
  <c r="J266" i="17"/>
  <c r="J267" i="17"/>
  <c r="J268" i="17"/>
  <c r="J269" i="17"/>
  <c r="J270" i="17"/>
  <c r="J271" i="17"/>
  <c r="J272" i="17"/>
  <c r="J273" i="17"/>
  <c r="J274" i="17"/>
  <c r="J275" i="17"/>
  <c r="J276" i="17"/>
  <c r="J277" i="17"/>
  <c r="J278" i="17"/>
  <c r="J279" i="17"/>
  <c r="J280" i="17"/>
  <c r="J281" i="17"/>
  <c r="J282" i="17"/>
  <c r="J283" i="17"/>
  <c r="J284" i="17"/>
  <c r="J285" i="17"/>
  <c r="J286" i="17"/>
  <c r="J287" i="17"/>
  <c r="J288" i="17"/>
  <c r="J289" i="17"/>
  <c r="J290" i="17"/>
  <c r="J291" i="17"/>
  <c r="J292" i="17"/>
  <c r="J293" i="17"/>
  <c r="I264" i="17"/>
  <c r="I265" i="17"/>
  <c r="I266" i="17"/>
  <c r="I267" i="17"/>
  <c r="I268" i="17"/>
  <c r="I269" i="17"/>
  <c r="I270" i="17"/>
  <c r="I271" i="17"/>
  <c r="I272" i="17"/>
  <c r="I273" i="17"/>
  <c r="I274" i="17"/>
  <c r="I275" i="17"/>
  <c r="I276" i="17"/>
  <c r="I277" i="17"/>
  <c r="I278" i="17"/>
  <c r="I279" i="17"/>
  <c r="I280" i="17"/>
  <c r="I281" i="17"/>
  <c r="I282" i="17"/>
  <c r="I283" i="17"/>
  <c r="I284" i="17"/>
  <c r="I285" i="17"/>
  <c r="I286" i="17"/>
  <c r="I287" i="17"/>
  <c r="I288" i="17"/>
  <c r="I289" i="17"/>
  <c r="I290" i="17"/>
  <c r="I291" i="17"/>
  <c r="I292" i="17"/>
  <c r="I293" i="17"/>
  <c r="H264" i="17"/>
  <c r="H265" i="17"/>
  <c r="H266" i="17"/>
  <c r="H267" i="17"/>
  <c r="H268" i="17"/>
  <c r="H269" i="17"/>
  <c r="H270" i="17"/>
  <c r="H271" i="17"/>
  <c r="H272" i="17"/>
  <c r="H273" i="17"/>
  <c r="H274" i="17"/>
  <c r="H275" i="17"/>
  <c r="H276" i="17"/>
  <c r="H277" i="17"/>
  <c r="H278" i="17"/>
  <c r="H279" i="17"/>
  <c r="H280" i="17"/>
  <c r="H281" i="17"/>
  <c r="H282" i="17"/>
  <c r="H283" i="17"/>
  <c r="H284" i="17"/>
  <c r="H285" i="17"/>
  <c r="H286" i="17"/>
  <c r="H287" i="17"/>
  <c r="H288" i="17"/>
  <c r="H289" i="17"/>
  <c r="H290" i="17"/>
  <c r="H291" i="17"/>
  <c r="H292" i="17"/>
  <c r="H293" i="17"/>
  <c r="G264" i="17"/>
  <c r="G265" i="17"/>
  <c r="G266" i="17"/>
  <c r="G267" i="17"/>
  <c r="G268" i="17"/>
  <c r="G269" i="17"/>
  <c r="G270" i="17"/>
  <c r="G271" i="17"/>
  <c r="G272" i="17"/>
  <c r="G273" i="17"/>
  <c r="G274" i="17"/>
  <c r="G275" i="17"/>
  <c r="G276" i="17"/>
  <c r="G277" i="17"/>
  <c r="G278" i="17"/>
  <c r="G279" i="17"/>
  <c r="G280" i="17"/>
  <c r="G281" i="17"/>
  <c r="G282" i="17"/>
  <c r="G283" i="17"/>
  <c r="G284" i="17"/>
  <c r="G285" i="17"/>
  <c r="G286" i="17"/>
  <c r="G287" i="17"/>
  <c r="G288" i="17"/>
  <c r="G289" i="17"/>
  <c r="G290" i="17"/>
  <c r="G291" i="17"/>
  <c r="G292" i="17"/>
  <c r="G293" i="17"/>
  <c r="F194" i="17"/>
  <c r="D295" i="17"/>
  <c r="D752" i="8"/>
  <c r="D188" i="17" s="1"/>
  <c r="D223" i="17" s="1"/>
  <c r="D258" i="17" s="1"/>
  <c r="D293" i="17" s="1"/>
  <c r="D751" i="8"/>
  <c r="D187" i="17" s="1"/>
  <c r="D222" i="17" s="1"/>
  <c r="D257" i="17" s="1"/>
  <c r="D292" i="17" s="1"/>
  <c r="D750" i="8"/>
  <c r="D186" i="17" s="1"/>
  <c r="D221" i="17" s="1"/>
  <c r="D256" i="17" s="1"/>
  <c r="D291" i="17" s="1"/>
  <c r="D749" i="8"/>
  <c r="D185" i="17" s="1"/>
  <c r="D220" i="17" s="1"/>
  <c r="D255" i="17" s="1"/>
  <c r="D290" i="17" s="1"/>
  <c r="D748" i="8"/>
  <c r="D184" i="17" s="1"/>
  <c r="D219" i="17" s="1"/>
  <c r="D254" i="17" s="1"/>
  <c r="D289" i="17" s="1"/>
  <c r="D747" i="8"/>
  <c r="D183" i="17" s="1"/>
  <c r="D218" i="17" s="1"/>
  <c r="D253" i="17" s="1"/>
  <c r="D288" i="17" s="1"/>
  <c r="D746" i="8"/>
  <c r="D182" i="17" s="1"/>
  <c r="D217" i="17" s="1"/>
  <c r="D252" i="17" s="1"/>
  <c r="D287" i="17" s="1"/>
  <c r="D745" i="8"/>
  <c r="D181" i="17" s="1"/>
  <c r="D216" i="17" s="1"/>
  <c r="D251" i="17" s="1"/>
  <c r="D286" i="17" s="1"/>
  <c r="D744" i="8"/>
  <c r="D180" i="17" s="1"/>
  <c r="D215" i="17" s="1"/>
  <c r="D250" i="17" s="1"/>
  <c r="D285" i="17" s="1"/>
  <c r="D743" i="8"/>
  <c r="D179" i="17" s="1"/>
  <c r="D214" i="17" s="1"/>
  <c r="D249" i="17" s="1"/>
  <c r="D284" i="17" s="1"/>
  <c r="D742" i="8"/>
  <c r="D178" i="17" s="1"/>
  <c r="D213" i="17" s="1"/>
  <c r="D248" i="17" s="1"/>
  <c r="D283" i="17" s="1"/>
  <c r="D741" i="8"/>
  <c r="D177" i="17" s="1"/>
  <c r="D212" i="17" s="1"/>
  <c r="D247" i="17" s="1"/>
  <c r="D282" i="17" s="1"/>
  <c r="D740" i="8"/>
  <c r="D176" i="17" s="1"/>
  <c r="D211" i="17" s="1"/>
  <c r="D246" i="17" s="1"/>
  <c r="D281" i="17" s="1"/>
  <c r="D739" i="8"/>
  <c r="D175" i="17" s="1"/>
  <c r="D210" i="17" s="1"/>
  <c r="D245" i="17" s="1"/>
  <c r="D280" i="17" s="1"/>
  <c r="D738" i="8"/>
  <c r="D174" i="17" s="1"/>
  <c r="D209" i="17" s="1"/>
  <c r="D244" i="17" s="1"/>
  <c r="D279" i="17" s="1"/>
  <c r="D737" i="8"/>
  <c r="D173" i="17" s="1"/>
  <c r="D208" i="17" s="1"/>
  <c r="D243" i="17" s="1"/>
  <c r="D278" i="17" s="1"/>
  <c r="D736" i="8"/>
  <c r="D172" i="17" s="1"/>
  <c r="D207" i="17" s="1"/>
  <c r="D242" i="17" s="1"/>
  <c r="D277" i="17" s="1"/>
  <c r="D735" i="8"/>
  <c r="D171" i="17" s="1"/>
  <c r="D206" i="17" s="1"/>
  <c r="D241" i="17" s="1"/>
  <c r="D276" i="17" s="1"/>
  <c r="D170" i="17"/>
  <c r="D169" i="17"/>
  <c r="D168" i="17"/>
  <c r="D167" i="17"/>
  <c r="D166" i="17"/>
  <c r="D165" i="17"/>
  <c r="D164" i="17"/>
  <c r="D163" i="17"/>
  <c r="D162" i="17"/>
  <c r="D161" i="17"/>
  <c r="D160" i="17"/>
  <c r="D159" i="17"/>
  <c r="AB260" i="17"/>
  <c r="AA260" i="17"/>
  <c r="Z260" i="17"/>
  <c r="Y260" i="17"/>
  <c r="X260" i="17"/>
  <c r="W260" i="17"/>
  <c r="V260" i="17"/>
  <c r="U260" i="17"/>
  <c r="T260" i="17"/>
  <c r="S260" i="17"/>
  <c r="R260" i="17"/>
  <c r="Q260" i="17"/>
  <c r="P260" i="17"/>
  <c r="O260" i="17"/>
  <c r="N260" i="17"/>
  <c r="M260" i="17"/>
  <c r="L260" i="17"/>
  <c r="K260" i="17"/>
  <c r="J260" i="17"/>
  <c r="I260" i="17"/>
  <c r="H260" i="17"/>
  <c r="G260" i="17"/>
  <c r="D260" i="17"/>
  <c r="AB225" i="17"/>
  <c r="AA225" i="17"/>
  <c r="Z225" i="17"/>
  <c r="Y225" i="17"/>
  <c r="X225" i="17"/>
  <c r="W225" i="17"/>
  <c r="V225" i="17"/>
  <c r="U225" i="17"/>
  <c r="T225" i="17"/>
  <c r="S225" i="17"/>
  <c r="R225" i="17"/>
  <c r="Q225" i="17"/>
  <c r="P225" i="17"/>
  <c r="O225" i="17"/>
  <c r="N225" i="17"/>
  <c r="M225" i="17"/>
  <c r="L225" i="17"/>
  <c r="K225" i="17"/>
  <c r="J225" i="17"/>
  <c r="I225" i="17"/>
  <c r="H225" i="17"/>
  <c r="G225" i="17"/>
  <c r="D225" i="17"/>
  <c r="AB190" i="17"/>
  <c r="AA190" i="17"/>
  <c r="Z190" i="17"/>
  <c r="Y190" i="17"/>
  <c r="X190" i="17"/>
  <c r="W190" i="17"/>
  <c r="V190" i="17"/>
  <c r="U190" i="17"/>
  <c r="T190" i="17"/>
  <c r="S190" i="17"/>
  <c r="R190" i="17"/>
  <c r="Q190" i="17"/>
  <c r="P190" i="17"/>
  <c r="O190" i="17"/>
  <c r="N190" i="17"/>
  <c r="M190" i="17"/>
  <c r="L190" i="17"/>
  <c r="K190" i="17"/>
  <c r="J190" i="17"/>
  <c r="I190" i="17"/>
  <c r="H190" i="17"/>
  <c r="G190" i="17"/>
  <c r="F160" i="17"/>
  <c r="F161" i="17" s="1"/>
  <c r="F162" i="17" s="1"/>
  <c r="F163" i="17" s="1"/>
  <c r="F164" i="17" s="1"/>
  <c r="F165" i="17" s="1"/>
  <c r="F166" i="17" s="1"/>
  <c r="F167" i="17" s="1"/>
  <c r="F168" i="17" s="1"/>
  <c r="F169" i="17" s="1"/>
  <c r="F170" i="17" s="1"/>
  <c r="F171" i="17" s="1"/>
  <c r="F172" i="17" s="1"/>
  <c r="F173" i="17" s="1"/>
  <c r="F174" i="17" s="1"/>
  <c r="F175" i="17" s="1"/>
  <c r="F176" i="17" s="1"/>
  <c r="F177" i="17" s="1"/>
  <c r="F178" i="17" s="1"/>
  <c r="F179" i="17" s="1"/>
  <c r="F180" i="17" s="1"/>
  <c r="F181" i="17" s="1"/>
  <c r="F182" i="17" s="1"/>
  <c r="F183" i="17" s="1"/>
  <c r="F184" i="17" s="1"/>
  <c r="F185" i="17" s="1"/>
  <c r="F186" i="17" s="1"/>
  <c r="F187" i="17" s="1"/>
  <c r="F188" i="17" s="1"/>
  <c r="F190" i="17" s="1"/>
  <c r="D190" i="17"/>
  <c r="AB122" i="17"/>
  <c r="AB123" i="17"/>
  <c r="AB124" i="17"/>
  <c r="AB125" i="17"/>
  <c r="AB126" i="17"/>
  <c r="AB127" i="17"/>
  <c r="AB128" i="17"/>
  <c r="AB129" i="17"/>
  <c r="AB130" i="17"/>
  <c r="AB131" i="17"/>
  <c r="AB132" i="17"/>
  <c r="AB133" i="17"/>
  <c r="AB134" i="17"/>
  <c r="AB135" i="17"/>
  <c r="AB136" i="17"/>
  <c r="AB137" i="17"/>
  <c r="AB138" i="17"/>
  <c r="AB139" i="17"/>
  <c r="AB140" i="17"/>
  <c r="AB141" i="17"/>
  <c r="AB142" i="17"/>
  <c r="AB143" i="17"/>
  <c r="AB144" i="17"/>
  <c r="AB145" i="17"/>
  <c r="AB146" i="17"/>
  <c r="AB147" i="17"/>
  <c r="AB148" i="17"/>
  <c r="AB149" i="17"/>
  <c r="AB150" i="17"/>
  <c r="AB151" i="17"/>
  <c r="AA122" i="17"/>
  <c r="AA123" i="17"/>
  <c r="AA124" i="17"/>
  <c r="AA125" i="17"/>
  <c r="AA126" i="17"/>
  <c r="AA127" i="17"/>
  <c r="AA128" i="17"/>
  <c r="AA129" i="17"/>
  <c r="AA130" i="17"/>
  <c r="AA131" i="17"/>
  <c r="AA132" i="17"/>
  <c r="AA133" i="17"/>
  <c r="AA134" i="17"/>
  <c r="AA135" i="17"/>
  <c r="AA136" i="17"/>
  <c r="AA137" i="17"/>
  <c r="AA138" i="17"/>
  <c r="AA139" i="17"/>
  <c r="AA140" i="17"/>
  <c r="AA141" i="17"/>
  <c r="AA142" i="17"/>
  <c r="AA143" i="17"/>
  <c r="AA144" i="17"/>
  <c r="AA145" i="17"/>
  <c r="AA146" i="17"/>
  <c r="AA147" i="17"/>
  <c r="AA148" i="17"/>
  <c r="AA149" i="17"/>
  <c r="AA150" i="17"/>
  <c r="AA151" i="17"/>
  <c r="Z122" i="17"/>
  <c r="Z123" i="17"/>
  <c r="Z124" i="17"/>
  <c r="Z125" i="17"/>
  <c r="Z126" i="17"/>
  <c r="Z127" i="17"/>
  <c r="Z128" i="17"/>
  <c r="Z129" i="17"/>
  <c r="Z130" i="17"/>
  <c r="Z131" i="17"/>
  <c r="Z132" i="17"/>
  <c r="Z133" i="17"/>
  <c r="Z134" i="17"/>
  <c r="Z135" i="17"/>
  <c r="Z136" i="17"/>
  <c r="Z137" i="17"/>
  <c r="Z138" i="17"/>
  <c r="Z139" i="17"/>
  <c r="Z140" i="17"/>
  <c r="Z141" i="17"/>
  <c r="Z142" i="17"/>
  <c r="Z143" i="17"/>
  <c r="Z144" i="17"/>
  <c r="Z145" i="17"/>
  <c r="Z146" i="17"/>
  <c r="Z147" i="17"/>
  <c r="Z148" i="17"/>
  <c r="Z149" i="17"/>
  <c r="Z150" i="17"/>
  <c r="Z151" i="17"/>
  <c r="Y122" i="17"/>
  <c r="Y123" i="17"/>
  <c r="Y124" i="17"/>
  <c r="Y125" i="17"/>
  <c r="Y126" i="17"/>
  <c r="Y127" i="17"/>
  <c r="Y128" i="17"/>
  <c r="Y129" i="17"/>
  <c r="Y130" i="17"/>
  <c r="Y131" i="17"/>
  <c r="Y132" i="17"/>
  <c r="Y133" i="17"/>
  <c r="Y134" i="17"/>
  <c r="Y135" i="17"/>
  <c r="Y136" i="17"/>
  <c r="Y137" i="17"/>
  <c r="Y138" i="17"/>
  <c r="Y139" i="17"/>
  <c r="Y140" i="17"/>
  <c r="Y141" i="17"/>
  <c r="Y142" i="17"/>
  <c r="Y143" i="17"/>
  <c r="Y144" i="17"/>
  <c r="Y145" i="17"/>
  <c r="Y146" i="17"/>
  <c r="Y147" i="17"/>
  <c r="Y148" i="17"/>
  <c r="Y149" i="17"/>
  <c r="Y150" i="17"/>
  <c r="Y151" i="17"/>
  <c r="X122" i="17"/>
  <c r="X123" i="17"/>
  <c r="X124" i="17"/>
  <c r="X125" i="17"/>
  <c r="X126" i="17"/>
  <c r="X127" i="17"/>
  <c r="X128" i="17"/>
  <c r="X129" i="17"/>
  <c r="X130" i="17"/>
  <c r="X131" i="17"/>
  <c r="X132" i="17"/>
  <c r="X133" i="17"/>
  <c r="X134" i="17"/>
  <c r="X135" i="17"/>
  <c r="X136" i="17"/>
  <c r="X137" i="17"/>
  <c r="X138" i="17"/>
  <c r="X139" i="17"/>
  <c r="X140" i="17"/>
  <c r="X141" i="17"/>
  <c r="X142" i="17"/>
  <c r="X143" i="17"/>
  <c r="X144" i="17"/>
  <c r="X145" i="17"/>
  <c r="X146" i="17"/>
  <c r="X147" i="17"/>
  <c r="X148" i="17"/>
  <c r="X149" i="17"/>
  <c r="X150" i="17"/>
  <c r="X151" i="17"/>
  <c r="W122" i="17"/>
  <c r="W123" i="17"/>
  <c r="W124" i="17"/>
  <c r="W125" i="17"/>
  <c r="W126" i="17"/>
  <c r="W127" i="17"/>
  <c r="W128" i="17"/>
  <c r="W129" i="17"/>
  <c r="W130" i="17"/>
  <c r="W131" i="17"/>
  <c r="W132" i="17"/>
  <c r="W133" i="17"/>
  <c r="W134" i="17"/>
  <c r="W135" i="17"/>
  <c r="W136" i="17"/>
  <c r="W137" i="17"/>
  <c r="W138" i="17"/>
  <c r="W139" i="17"/>
  <c r="W140" i="17"/>
  <c r="W141" i="17"/>
  <c r="W142" i="17"/>
  <c r="W143" i="17"/>
  <c r="W144" i="17"/>
  <c r="W145" i="17"/>
  <c r="W146" i="17"/>
  <c r="W147" i="17"/>
  <c r="W148" i="17"/>
  <c r="W149" i="17"/>
  <c r="W150" i="17"/>
  <c r="W151" i="17"/>
  <c r="V122" i="17"/>
  <c r="V123" i="17"/>
  <c r="V124" i="17"/>
  <c r="V125" i="17"/>
  <c r="V126" i="17"/>
  <c r="V127" i="17"/>
  <c r="V128" i="17"/>
  <c r="V129" i="17"/>
  <c r="V130" i="17"/>
  <c r="V131" i="17"/>
  <c r="V132" i="17"/>
  <c r="V133" i="17"/>
  <c r="V134" i="17"/>
  <c r="V135" i="17"/>
  <c r="V136" i="17"/>
  <c r="V137" i="17"/>
  <c r="V138" i="17"/>
  <c r="V139" i="17"/>
  <c r="V140" i="17"/>
  <c r="V141" i="17"/>
  <c r="V142" i="17"/>
  <c r="V143" i="17"/>
  <c r="V144" i="17"/>
  <c r="V145" i="17"/>
  <c r="V146" i="17"/>
  <c r="V147" i="17"/>
  <c r="V148" i="17"/>
  <c r="V149" i="17"/>
  <c r="V150" i="17"/>
  <c r="V151" i="17"/>
  <c r="U122" i="17"/>
  <c r="U123" i="17"/>
  <c r="U124" i="17"/>
  <c r="U125" i="17"/>
  <c r="U126" i="17"/>
  <c r="U127" i="17"/>
  <c r="U128" i="17"/>
  <c r="U129" i="17"/>
  <c r="U130" i="17"/>
  <c r="U131" i="17"/>
  <c r="U132" i="17"/>
  <c r="U133" i="17"/>
  <c r="U134" i="17"/>
  <c r="U135" i="17"/>
  <c r="U136" i="17"/>
  <c r="U137" i="17"/>
  <c r="U138" i="17"/>
  <c r="U139" i="17"/>
  <c r="U140" i="17"/>
  <c r="U141" i="17"/>
  <c r="U142" i="17"/>
  <c r="U143" i="17"/>
  <c r="U144" i="17"/>
  <c r="U145" i="17"/>
  <c r="U146" i="17"/>
  <c r="U147" i="17"/>
  <c r="U148" i="17"/>
  <c r="U149" i="17"/>
  <c r="U150" i="17"/>
  <c r="U151" i="17"/>
  <c r="T122" i="17"/>
  <c r="T123" i="17"/>
  <c r="T124" i="17"/>
  <c r="T125" i="17"/>
  <c r="T126" i="17"/>
  <c r="T127" i="17"/>
  <c r="T128" i="17"/>
  <c r="T129" i="17"/>
  <c r="T130" i="17"/>
  <c r="T131" i="17"/>
  <c r="T132" i="17"/>
  <c r="T133" i="17"/>
  <c r="T134" i="17"/>
  <c r="T135" i="17"/>
  <c r="T136" i="17"/>
  <c r="T137" i="17"/>
  <c r="T138" i="17"/>
  <c r="T139" i="17"/>
  <c r="T140" i="17"/>
  <c r="T141" i="17"/>
  <c r="T142" i="17"/>
  <c r="T143" i="17"/>
  <c r="T144" i="17"/>
  <c r="T145" i="17"/>
  <c r="T146" i="17"/>
  <c r="T147" i="17"/>
  <c r="T148" i="17"/>
  <c r="T149" i="17"/>
  <c r="T150" i="17"/>
  <c r="T151" i="17"/>
  <c r="S122" i="17"/>
  <c r="S123" i="17"/>
  <c r="S124" i="17"/>
  <c r="S125" i="17"/>
  <c r="S126" i="17"/>
  <c r="S127" i="17"/>
  <c r="S128" i="17"/>
  <c r="S129" i="17"/>
  <c r="S130" i="17"/>
  <c r="S131" i="17"/>
  <c r="S132" i="17"/>
  <c r="S133" i="17"/>
  <c r="S134" i="17"/>
  <c r="S135" i="17"/>
  <c r="S136" i="17"/>
  <c r="S137" i="17"/>
  <c r="S138" i="17"/>
  <c r="S139" i="17"/>
  <c r="S140" i="17"/>
  <c r="S141" i="17"/>
  <c r="S142" i="17"/>
  <c r="S143" i="17"/>
  <c r="S144" i="17"/>
  <c r="S145" i="17"/>
  <c r="S146" i="17"/>
  <c r="S147" i="17"/>
  <c r="S148" i="17"/>
  <c r="S149" i="17"/>
  <c r="S150" i="17"/>
  <c r="S151" i="17"/>
  <c r="R122" i="17"/>
  <c r="R123" i="17"/>
  <c r="R124" i="17"/>
  <c r="R125" i="17"/>
  <c r="R126" i="17"/>
  <c r="R127" i="17"/>
  <c r="R128" i="17"/>
  <c r="R129" i="17"/>
  <c r="R130" i="17"/>
  <c r="R131" i="17"/>
  <c r="R132" i="17"/>
  <c r="R133" i="17"/>
  <c r="R134" i="17"/>
  <c r="R135" i="17"/>
  <c r="R136" i="17"/>
  <c r="R137" i="17"/>
  <c r="R138" i="17"/>
  <c r="R139" i="17"/>
  <c r="R140" i="17"/>
  <c r="R141" i="17"/>
  <c r="R142" i="17"/>
  <c r="R143" i="17"/>
  <c r="R144" i="17"/>
  <c r="R145" i="17"/>
  <c r="R146" i="17"/>
  <c r="R147" i="17"/>
  <c r="R148" i="17"/>
  <c r="R149" i="17"/>
  <c r="R150" i="17"/>
  <c r="R151" i="17"/>
  <c r="Q122" i="17"/>
  <c r="Q123" i="17"/>
  <c r="Q124" i="17"/>
  <c r="Q125" i="17"/>
  <c r="Q126" i="17"/>
  <c r="Q127" i="17"/>
  <c r="Q128" i="17"/>
  <c r="Q129" i="17"/>
  <c r="Q130" i="17"/>
  <c r="Q131" i="17"/>
  <c r="Q132" i="17"/>
  <c r="Q133" i="17"/>
  <c r="Q134" i="17"/>
  <c r="Q135" i="17"/>
  <c r="Q136" i="17"/>
  <c r="Q137" i="17"/>
  <c r="Q138" i="17"/>
  <c r="Q139" i="17"/>
  <c r="Q140" i="17"/>
  <c r="Q141" i="17"/>
  <c r="Q142" i="17"/>
  <c r="Q143" i="17"/>
  <c r="Q144" i="17"/>
  <c r="Q145" i="17"/>
  <c r="Q146" i="17"/>
  <c r="Q147" i="17"/>
  <c r="Q148" i="17"/>
  <c r="Q149" i="17"/>
  <c r="Q150" i="17"/>
  <c r="Q151" i="17"/>
  <c r="P122" i="17"/>
  <c r="P123" i="17"/>
  <c r="P124" i="17"/>
  <c r="P125" i="17"/>
  <c r="P126" i="17"/>
  <c r="P127" i="17"/>
  <c r="P128" i="17"/>
  <c r="P129" i="17"/>
  <c r="P130" i="17"/>
  <c r="P131" i="17"/>
  <c r="P132" i="17"/>
  <c r="P133" i="17"/>
  <c r="P134" i="17"/>
  <c r="P135" i="17"/>
  <c r="P136" i="17"/>
  <c r="P137" i="17"/>
  <c r="P138" i="17"/>
  <c r="P139" i="17"/>
  <c r="P140" i="17"/>
  <c r="P141" i="17"/>
  <c r="P142" i="17"/>
  <c r="P143" i="17"/>
  <c r="P144" i="17"/>
  <c r="P145" i="17"/>
  <c r="P146" i="17"/>
  <c r="P147" i="17"/>
  <c r="P148" i="17"/>
  <c r="P149" i="17"/>
  <c r="P150" i="17"/>
  <c r="P15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M122" i="17"/>
  <c r="M123" i="17"/>
  <c r="M124" i="17"/>
  <c r="M125" i="17"/>
  <c r="M126" i="17"/>
  <c r="M127" i="17"/>
  <c r="M128" i="17"/>
  <c r="M129" i="17"/>
  <c r="M130" i="17"/>
  <c r="M131" i="17"/>
  <c r="M132" i="17"/>
  <c r="M133" i="17"/>
  <c r="M134" i="17"/>
  <c r="M135" i="17"/>
  <c r="M136" i="17"/>
  <c r="M137" i="17"/>
  <c r="M138" i="17"/>
  <c r="M139" i="17"/>
  <c r="M140" i="17"/>
  <c r="M141" i="17"/>
  <c r="M142" i="17"/>
  <c r="M143" i="17"/>
  <c r="M144" i="17"/>
  <c r="M145" i="17"/>
  <c r="M146" i="17"/>
  <c r="M147" i="17"/>
  <c r="M148" i="17"/>
  <c r="M149" i="17"/>
  <c r="M150" i="17"/>
  <c r="M151" i="17"/>
  <c r="L122" i="17"/>
  <c r="L123" i="17"/>
  <c r="L124" i="17"/>
  <c r="L125" i="17"/>
  <c r="L126" i="17"/>
  <c r="L127" i="17"/>
  <c r="L128" i="17"/>
  <c r="L129" i="17"/>
  <c r="L130" i="17"/>
  <c r="L131" i="17"/>
  <c r="L132" i="17"/>
  <c r="L133" i="17"/>
  <c r="L134" i="17"/>
  <c r="L135" i="17"/>
  <c r="L136" i="17"/>
  <c r="L137" i="17"/>
  <c r="L138" i="17"/>
  <c r="L139" i="17"/>
  <c r="L140" i="17"/>
  <c r="L141" i="17"/>
  <c r="L142" i="17"/>
  <c r="L143" i="17"/>
  <c r="L144" i="17"/>
  <c r="L145" i="17"/>
  <c r="L146" i="17"/>
  <c r="L147" i="17"/>
  <c r="L148" i="17"/>
  <c r="L149" i="17"/>
  <c r="L150" i="17"/>
  <c r="L15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K151" i="17"/>
  <c r="J122" i="17"/>
  <c r="J123" i="17"/>
  <c r="J124" i="17"/>
  <c r="J125" i="17"/>
  <c r="J126" i="17"/>
  <c r="J127" i="17"/>
  <c r="J128" i="17"/>
  <c r="J129" i="17"/>
  <c r="J130" i="17"/>
  <c r="J131" i="17"/>
  <c r="J132" i="17"/>
  <c r="J133" i="17"/>
  <c r="J134" i="17"/>
  <c r="J135" i="17"/>
  <c r="J136" i="17"/>
  <c r="J137" i="17"/>
  <c r="J138" i="17"/>
  <c r="J139" i="17"/>
  <c r="J140" i="17"/>
  <c r="J141" i="17"/>
  <c r="J142" i="17"/>
  <c r="J143" i="17"/>
  <c r="J144" i="17"/>
  <c r="J145" i="17"/>
  <c r="J146" i="17"/>
  <c r="J147" i="17"/>
  <c r="J148" i="17"/>
  <c r="J149" i="17"/>
  <c r="J150" i="17"/>
  <c r="J15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147" i="17"/>
  <c r="G148" i="17"/>
  <c r="G149" i="17"/>
  <c r="G150" i="17"/>
  <c r="G151" i="17"/>
  <c r="D153" i="17"/>
  <c r="D46" i="17"/>
  <c r="D81" i="17" s="1"/>
  <c r="D116" i="17" s="1"/>
  <c r="D151" i="17" s="1"/>
  <c r="D45" i="17"/>
  <c r="D80" i="17" s="1"/>
  <c r="D115" i="17" s="1"/>
  <c r="D150" i="17" s="1"/>
  <c r="D44" i="17"/>
  <c r="D79" i="17" s="1"/>
  <c r="D114" i="17" s="1"/>
  <c r="D149" i="17" s="1"/>
  <c r="D43" i="17"/>
  <c r="D78" i="17" s="1"/>
  <c r="D113" i="17" s="1"/>
  <c r="D148" i="17" s="1"/>
  <c r="D42" i="17"/>
  <c r="D77" i="17" s="1"/>
  <c r="D112" i="17" s="1"/>
  <c r="D147" i="17" s="1"/>
  <c r="D41" i="17"/>
  <c r="D76" i="17" s="1"/>
  <c r="D111" i="17" s="1"/>
  <c r="D146" i="17" s="1"/>
  <c r="D40" i="17"/>
  <c r="D75" i="17" s="1"/>
  <c r="D110" i="17" s="1"/>
  <c r="D145" i="17" s="1"/>
  <c r="D39" i="17"/>
  <c r="D74" i="17" s="1"/>
  <c r="D109" i="17" s="1"/>
  <c r="D144" i="17" s="1"/>
  <c r="D38" i="17"/>
  <c r="D73" i="17" s="1"/>
  <c r="D108" i="17" s="1"/>
  <c r="D143" i="17" s="1"/>
  <c r="D37" i="17"/>
  <c r="D72" i="17" s="1"/>
  <c r="D107" i="17" s="1"/>
  <c r="D142" i="17" s="1"/>
  <c r="D36" i="17"/>
  <c r="D71" i="17" s="1"/>
  <c r="D106" i="17" s="1"/>
  <c r="D141" i="17" s="1"/>
  <c r="D35" i="17"/>
  <c r="D70" i="17" s="1"/>
  <c r="D105" i="17" s="1"/>
  <c r="D140" i="17" s="1"/>
  <c r="D34" i="17"/>
  <c r="D69" i="17" s="1"/>
  <c r="D104" i="17" s="1"/>
  <c r="D139" i="17" s="1"/>
  <c r="D33" i="17"/>
  <c r="D68" i="17" s="1"/>
  <c r="D103" i="17" s="1"/>
  <c r="D138" i="17" s="1"/>
  <c r="D32" i="17"/>
  <c r="D67" i="17" s="1"/>
  <c r="D102" i="17" s="1"/>
  <c r="D137" i="17" s="1"/>
  <c r="D31" i="17"/>
  <c r="D66" i="17" s="1"/>
  <c r="D101" i="17" s="1"/>
  <c r="D136" i="17" s="1"/>
  <c r="D30" i="17"/>
  <c r="D65" i="17" s="1"/>
  <c r="D100" i="17" s="1"/>
  <c r="D135" i="17" s="1"/>
  <c r="D29" i="17"/>
  <c r="D64" i="17" s="1"/>
  <c r="D99" i="17" s="1"/>
  <c r="D134" i="17" s="1"/>
  <c r="D28" i="17"/>
  <c r="D63" i="17" s="1"/>
  <c r="D98" i="17" s="1"/>
  <c r="D133" i="17" s="1"/>
  <c r="D27" i="17"/>
  <c r="D62" i="17" s="1"/>
  <c r="D97" i="17" s="1"/>
  <c r="D132" i="17" s="1"/>
  <c r="D26" i="17"/>
  <c r="D61" i="17" s="1"/>
  <c r="D96" i="17" s="1"/>
  <c r="D131" i="17" s="1"/>
  <c r="D25" i="17"/>
  <c r="D60" i="17" s="1"/>
  <c r="D95" i="17" s="1"/>
  <c r="D130" i="17" s="1"/>
  <c r="D24" i="17"/>
  <c r="D59" i="17" s="1"/>
  <c r="D94" i="17" s="1"/>
  <c r="D129" i="17" s="1"/>
  <c r="D23" i="17"/>
  <c r="D58" i="17" s="1"/>
  <c r="D93" i="17" s="1"/>
  <c r="D128" i="17" s="1"/>
  <c r="D22" i="17"/>
  <c r="D57" i="17" s="1"/>
  <c r="D92" i="17" s="1"/>
  <c r="D127" i="17" s="1"/>
  <c r="D21" i="17"/>
  <c r="D56" i="17" s="1"/>
  <c r="D91" i="17" s="1"/>
  <c r="D126" i="17" s="1"/>
  <c r="D20" i="17"/>
  <c r="D55" i="17" s="1"/>
  <c r="D90" i="17" s="1"/>
  <c r="D125" i="17" s="1"/>
  <c r="D19" i="17"/>
  <c r="D54" i="17" s="1"/>
  <c r="D89" i="17" s="1"/>
  <c r="D124" i="17" s="1"/>
  <c r="D18" i="17"/>
  <c r="D53" i="17" s="1"/>
  <c r="D88" i="17" s="1"/>
  <c r="D123" i="17" s="1"/>
  <c r="D17" i="17"/>
  <c r="D52" i="17" s="1"/>
  <c r="D87" i="17" s="1"/>
  <c r="D122" i="17" s="1"/>
  <c r="AB118" i="17"/>
  <c r="AA118" i="17"/>
  <c r="Z118" i="17"/>
  <c r="Y118" i="17"/>
  <c r="X118" i="17"/>
  <c r="W118" i="17"/>
  <c r="V118" i="17"/>
  <c r="U118" i="17"/>
  <c r="T118" i="17"/>
  <c r="S118" i="17"/>
  <c r="R118" i="17"/>
  <c r="Q118" i="17"/>
  <c r="P118" i="17"/>
  <c r="O118" i="17"/>
  <c r="N118" i="17"/>
  <c r="M118" i="17"/>
  <c r="L118" i="17"/>
  <c r="K118" i="17"/>
  <c r="J118" i="17"/>
  <c r="I118" i="17"/>
  <c r="H118" i="17"/>
  <c r="G118" i="17"/>
  <c r="D118" i="17"/>
  <c r="AB83" i="17"/>
  <c r="AA83" i="17"/>
  <c r="Z83" i="17"/>
  <c r="Y83" i="17"/>
  <c r="X83" i="17"/>
  <c r="W83" i="17"/>
  <c r="V83" i="17"/>
  <c r="U83" i="17"/>
  <c r="T83" i="17"/>
  <c r="S83" i="17"/>
  <c r="R83" i="17"/>
  <c r="Q83" i="17"/>
  <c r="P83" i="17"/>
  <c r="O83" i="17"/>
  <c r="N83" i="17"/>
  <c r="M83" i="17"/>
  <c r="L83" i="17"/>
  <c r="K83" i="17"/>
  <c r="J83" i="17"/>
  <c r="I83" i="17"/>
  <c r="H83" i="17"/>
  <c r="G83" i="17"/>
  <c r="D83" i="17"/>
  <c r="AB48" i="17"/>
  <c r="AA48" i="17"/>
  <c r="Z48" i="17"/>
  <c r="Y48" i="17"/>
  <c r="X48" i="17"/>
  <c r="W48" i="17"/>
  <c r="V48" i="17"/>
  <c r="U48" i="17"/>
  <c r="T48" i="17"/>
  <c r="S48" i="17"/>
  <c r="R48" i="17"/>
  <c r="Q48" i="17"/>
  <c r="P48" i="17"/>
  <c r="O48" i="17"/>
  <c r="N48" i="17"/>
  <c r="M48" i="17"/>
  <c r="L48" i="17"/>
  <c r="K48" i="17"/>
  <c r="J48" i="17"/>
  <c r="I48" i="17"/>
  <c r="H48" i="17"/>
  <c r="G48" i="17"/>
  <c r="F18" i="17"/>
  <c r="F19" i="17" s="1"/>
  <c r="F20" i="17" s="1"/>
  <c r="F21" i="17" s="1"/>
  <c r="F22" i="17" s="1"/>
  <c r="F23" i="17" s="1"/>
  <c r="F24" i="17" s="1"/>
  <c r="F25" i="17" s="1"/>
  <c r="F26" i="17" s="1"/>
  <c r="F27" i="17" s="1"/>
  <c r="F28" i="17" s="1"/>
  <c r="F29" i="17" s="1"/>
  <c r="F30" i="17" s="1"/>
  <c r="F31" i="17" s="1"/>
  <c r="F32" i="17" s="1"/>
  <c r="F33" i="17" s="1"/>
  <c r="F34" i="17" s="1"/>
  <c r="F35" i="17" s="1"/>
  <c r="F36" i="17" s="1"/>
  <c r="F37" i="17" s="1"/>
  <c r="F38" i="17" s="1"/>
  <c r="F39" i="17" s="1"/>
  <c r="F40" i="17" s="1"/>
  <c r="F41" i="17" s="1"/>
  <c r="F42" i="17" s="1"/>
  <c r="F43" i="17" s="1"/>
  <c r="F44" i="17" s="1"/>
  <c r="F45" i="17" s="1"/>
  <c r="F46" i="17" s="1"/>
  <c r="F48" i="17" s="1"/>
  <c r="D48" i="17"/>
  <c r="AB11" i="17"/>
  <c r="AA11" i="17"/>
  <c r="Z11" i="17"/>
  <c r="Y11" i="17"/>
  <c r="X11" i="17"/>
  <c r="W11" i="17"/>
  <c r="V11" i="17"/>
  <c r="U11" i="17"/>
  <c r="T11" i="17"/>
  <c r="S11" i="17"/>
  <c r="R11" i="17"/>
  <c r="Q11" i="17"/>
  <c r="P11" i="17"/>
  <c r="O11" i="17"/>
  <c r="N11" i="17"/>
  <c r="M11" i="17"/>
  <c r="L11" i="17"/>
  <c r="K11" i="17"/>
  <c r="J11" i="17"/>
  <c r="I11" i="17"/>
  <c r="H11" i="17"/>
  <c r="G11" i="17"/>
  <c r="AB10" i="17"/>
  <c r="AA10" i="17"/>
  <c r="Z10" i="17"/>
  <c r="Y10" i="17"/>
  <c r="X10" i="17"/>
  <c r="W10" i="17"/>
  <c r="V10" i="17"/>
  <c r="U10" i="17"/>
  <c r="T10" i="17"/>
  <c r="S10" i="17"/>
  <c r="R10" i="17"/>
  <c r="Q10" i="17"/>
  <c r="P10" i="17"/>
  <c r="O10" i="17"/>
  <c r="N10" i="17"/>
  <c r="M10" i="17"/>
  <c r="L10" i="17"/>
  <c r="K10" i="17"/>
  <c r="J10" i="17"/>
  <c r="I10" i="17"/>
  <c r="H10" i="17"/>
  <c r="G10" i="17"/>
  <c r="D10" i="17"/>
  <c r="AB9" i="17"/>
  <c r="AA9" i="17"/>
  <c r="Z9" i="17"/>
  <c r="Y9" i="17"/>
  <c r="X9" i="17"/>
  <c r="W9" i="17"/>
  <c r="V9" i="17"/>
  <c r="U9" i="17"/>
  <c r="T9" i="17"/>
  <c r="S9" i="17"/>
  <c r="R9" i="17"/>
  <c r="Q9" i="17"/>
  <c r="P9" i="17"/>
  <c r="O9" i="17"/>
  <c r="N9" i="17"/>
  <c r="M9" i="17"/>
  <c r="L9" i="17"/>
  <c r="K9" i="17"/>
  <c r="J9" i="17"/>
  <c r="I9" i="17"/>
  <c r="H9" i="17"/>
  <c r="G9" i="17"/>
  <c r="D9" i="17"/>
  <c r="G7" i="17"/>
  <c r="B7" i="17"/>
  <c r="G6" i="17"/>
  <c r="B6" i="17"/>
  <c r="G5" i="17"/>
  <c r="B5" i="17"/>
  <c r="G4" i="17"/>
  <c r="B4" i="17"/>
  <c r="G3" i="17"/>
  <c r="B3" i="17"/>
  <c r="G2" i="17"/>
  <c r="B2" i="17"/>
  <c r="F241" i="16"/>
  <c r="F243" i="16" s="1"/>
  <c r="D243" i="16"/>
  <c r="D209" i="16"/>
  <c r="D240" i="16" s="1"/>
  <c r="D235" i="16"/>
  <c r="D229" i="16"/>
  <c r="D228" i="16"/>
  <c r="F215" i="16"/>
  <c r="F216" i="16" s="1"/>
  <c r="F217" i="16" s="1"/>
  <c r="F218" i="16" s="1"/>
  <c r="F219" i="16" s="1"/>
  <c r="F220" i="16" s="1"/>
  <c r="F221" i="16" s="1"/>
  <c r="F222" i="16" s="1"/>
  <c r="F223" i="16" s="1"/>
  <c r="F224" i="16" s="1"/>
  <c r="D674" i="8"/>
  <c r="D224" i="16" s="1"/>
  <c r="D673" i="8"/>
  <c r="D223" i="16" s="1"/>
  <c r="D222" i="16"/>
  <c r="D218" i="16"/>
  <c r="D217" i="16"/>
  <c r="D216" i="16"/>
  <c r="D215" i="16"/>
  <c r="D214" i="16"/>
  <c r="D21" i="16"/>
  <c r="D43" i="16" s="1"/>
  <c r="D20" i="16"/>
  <c r="D64" i="16" s="1"/>
  <c r="D182" i="16" s="1"/>
  <c r="D19" i="16"/>
  <c r="D133" i="16" s="1"/>
  <c r="F132" i="16"/>
  <c r="F156" i="16" s="1"/>
  <c r="F180" i="16" s="1"/>
  <c r="D18" i="16"/>
  <c r="D132" i="16" s="1"/>
  <c r="F40" i="16"/>
  <c r="F62" i="16" s="1"/>
  <c r="F84" i="16" s="1"/>
  <c r="C83" i="16"/>
  <c r="C61" i="16"/>
  <c r="C39" i="16"/>
  <c r="C17" i="16"/>
  <c r="AB11" i="16"/>
  <c r="AA11" i="16"/>
  <c r="Z11" i="16"/>
  <c r="Y11" i="16"/>
  <c r="X11" i="16"/>
  <c r="W11" i="16"/>
  <c r="V11" i="16"/>
  <c r="U11" i="16"/>
  <c r="T11" i="16"/>
  <c r="S11" i="16"/>
  <c r="R11" i="16"/>
  <c r="Q11" i="16"/>
  <c r="P11" i="16"/>
  <c r="O11" i="16"/>
  <c r="N11" i="16"/>
  <c r="M11" i="16"/>
  <c r="L11" i="16"/>
  <c r="K11" i="16"/>
  <c r="J11" i="16"/>
  <c r="I11" i="16"/>
  <c r="H11" i="16"/>
  <c r="G11" i="16"/>
  <c r="AB10" i="16"/>
  <c r="AA10" i="16"/>
  <c r="Z10" i="16"/>
  <c r="Y10" i="16"/>
  <c r="X10" i="16"/>
  <c r="W10" i="16"/>
  <c r="V10" i="16"/>
  <c r="U10" i="16"/>
  <c r="T10" i="16"/>
  <c r="S10" i="16"/>
  <c r="R10" i="16"/>
  <c r="Q10" i="16"/>
  <c r="P10" i="16"/>
  <c r="O10" i="16"/>
  <c r="N10" i="16"/>
  <c r="M10" i="16"/>
  <c r="L10" i="16"/>
  <c r="K10" i="16"/>
  <c r="J10" i="16"/>
  <c r="I10" i="16"/>
  <c r="H10" i="16"/>
  <c r="G10" i="16"/>
  <c r="D10" i="16"/>
  <c r="AB9" i="16"/>
  <c r="AA9" i="16"/>
  <c r="Z9" i="16"/>
  <c r="Y9" i="16"/>
  <c r="X9" i="16"/>
  <c r="W9" i="16"/>
  <c r="V9" i="16"/>
  <c r="U9" i="16"/>
  <c r="T9" i="16"/>
  <c r="S9" i="16"/>
  <c r="R9" i="16"/>
  <c r="Q9" i="16"/>
  <c r="P9" i="16"/>
  <c r="O9" i="16"/>
  <c r="N9" i="16"/>
  <c r="M9" i="16"/>
  <c r="L9" i="16"/>
  <c r="K9" i="16"/>
  <c r="J9" i="16"/>
  <c r="I9" i="16"/>
  <c r="H9" i="16"/>
  <c r="G9" i="16"/>
  <c r="D9" i="16"/>
  <c r="G7" i="16"/>
  <c r="B7" i="16"/>
  <c r="G6" i="16"/>
  <c r="B6" i="16"/>
  <c r="G5" i="16"/>
  <c r="B5" i="16"/>
  <c r="G4" i="16"/>
  <c r="B4" i="16"/>
  <c r="G3" i="16"/>
  <c r="B3" i="16"/>
  <c r="G2" i="16"/>
  <c r="B2" i="16"/>
  <c r="AB189" i="15"/>
  <c r="AA189" i="15"/>
  <c r="Z189" i="15"/>
  <c r="Y189" i="15"/>
  <c r="X189" i="15"/>
  <c r="W189" i="15"/>
  <c r="V189" i="15"/>
  <c r="U189" i="15"/>
  <c r="T189" i="15"/>
  <c r="S189" i="15"/>
  <c r="R189" i="15"/>
  <c r="Q189" i="15"/>
  <c r="P189" i="15"/>
  <c r="O189" i="15"/>
  <c r="N189" i="15"/>
  <c r="M189" i="15"/>
  <c r="L189" i="15"/>
  <c r="K189" i="15"/>
  <c r="J189" i="15"/>
  <c r="I189" i="15"/>
  <c r="H189" i="15"/>
  <c r="G189" i="15"/>
  <c r="D189" i="15"/>
  <c r="AB178" i="15"/>
  <c r="AA178" i="15"/>
  <c r="Z178" i="15"/>
  <c r="Y178" i="15"/>
  <c r="X178" i="15"/>
  <c r="W178" i="15"/>
  <c r="V178" i="15"/>
  <c r="U178" i="15"/>
  <c r="T178" i="15"/>
  <c r="S178" i="15"/>
  <c r="R178" i="15"/>
  <c r="Q178" i="15"/>
  <c r="P178" i="15"/>
  <c r="O178" i="15"/>
  <c r="N178" i="15"/>
  <c r="M178" i="15"/>
  <c r="L178" i="15"/>
  <c r="K178" i="15"/>
  <c r="J178" i="15"/>
  <c r="I178" i="15"/>
  <c r="H178" i="15"/>
  <c r="G178" i="15"/>
  <c r="D178" i="15"/>
  <c r="AB23" i="15"/>
  <c r="AB159" i="15" s="1"/>
  <c r="AB36" i="15"/>
  <c r="AB160" i="15" s="1"/>
  <c r="AB94" i="15"/>
  <c r="AA23" i="15"/>
  <c r="AA159" i="15" s="1"/>
  <c r="AA36" i="15"/>
  <c r="AA160" i="15" s="1"/>
  <c r="AA94" i="15"/>
  <c r="Z23" i="15"/>
  <c r="Z159" i="15" s="1"/>
  <c r="Z36" i="15"/>
  <c r="Z160" i="15" s="1"/>
  <c r="Z94" i="15"/>
  <c r="Y23" i="15"/>
  <c r="Y159" i="15" s="1"/>
  <c r="Y36" i="15"/>
  <c r="Y160" i="15" s="1"/>
  <c r="Y94" i="15"/>
  <c r="X23" i="15"/>
  <c r="X159" i="15" s="1"/>
  <c r="X36" i="15"/>
  <c r="X160" i="15" s="1"/>
  <c r="X94" i="15"/>
  <c r="W23" i="15"/>
  <c r="W159" i="15" s="1"/>
  <c r="W36" i="15"/>
  <c r="W160" i="15" s="1"/>
  <c r="W94" i="15"/>
  <c r="V23" i="15"/>
  <c r="V159" i="15" s="1"/>
  <c r="V36" i="15"/>
  <c r="V160" i="15" s="1"/>
  <c r="V94" i="15"/>
  <c r="U23" i="15"/>
  <c r="U159" i="15" s="1"/>
  <c r="U36" i="15"/>
  <c r="U160" i="15" s="1"/>
  <c r="U94" i="15"/>
  <c r="T23" i="15"/>
  <c r="T159" i="15" s="1"/>
  <c r="T36" i="15"/>
  <c r="T160" i="15" s="1"/>
  <c r="T94" i="15"/>
  <c r="S23" i="15"/>
  <c r="S159" i="15" s="1"/>
  <c r="S36" i="15"/>
  <c r="S160" i="15" s="1"/>
  <c r="S94" i="15"/>
  <c r="R23" i="15"/>
  <c r="R159" i="15" s="1"/>
  <c r="R36" i="15"/>
  <c r="R160" i="15" s="1"/>
  <c r="R94" i="15"/>
  <c r="Q23" i="15"/>
  <c r="Q159" i="15" s="1"/>
  <c r="Q36" i="15"/>
  <c r="Q160" i="15" s="1"/>
  <c r="Q94" i="15"/>
  <c r="P23" i="15"/>
  <c r="P159" i="15" s="1"/>
  <c r="P36" i="15"/>
  <c r="P160" i="15" s="1"/>
  <c r="P94" i="15"/>
  <c r="O23" i="15"/>
  <c r="O159" i="15" s="1"/>
  <c r="O36" i="15"/>
  <c r="O160" i="15" s="1"/>
  <c r="O94" i="15"/>
  <c r="N23" i="15"/>
  <c r="N159" i="15" s="1"/>
  <c r="N36" i="15"/>
  <c r="N160" i="15" s="1"/>
  <c r="N94" i="15"/>
  <c r="M23" i="15"/>
  <c r="M159" i="15" s="1"/>
  <c r="M36" i="15"/>
  <c r="M160" i="15" s="1"/>
  <c r="M94" i="15"/>
  <c r="L23" i="15"/>
  <c r="L159" i="15" s="1"/>
  <c r="L36" i="15"/>
  <c r="L160" i="15" s="1"/>
  <c r="L94" i="15"/>
  <c r="K23" i="15"/>
  <c r="K159" i="15" s="1"/>
  <c r="K36" i="15"/>
  <c r="K160" i="15" s="1"/>
  <c r="K94" i="15"/>
  <c r="J23" i="15"/>
  <c r="J159" i="15" s="1"/>
  <c r="J36" i="15"/>
  <c r="J160" i="15" s="1"/>
  <c r="J94" i="15"/>
  <c r="I23" i="15"/>
  <c r="I159" i="15" s="1"/>
  <c r="I36" i="15"/>
  <c r="I160" i="15" s="1"/>
  <c r="I94" i="15"/>
  <c r="H23" i="15"/>
  <c r="H159" i="15" s="1"/>
  <c r="H36" i="15"/>
  <c r="H160" i="15" s="1"/>
  <c r="H94" i="15"/>
  <c r="G23" i="15"/>
  <c r="G159" i="15" s="1"/>
  <c r="G36" i="15"/>
  <c r="G160" i="15" s="1"/>
  <c r="G94" i="15"/>
  <c r="D167" i="15"/>
  <c r="B76" i="15"/>
  <c r="D162" i="15" s="1"/>
  <c r="B38" i="15"/>
  <c r="D161" i="15" s="1"/>
  <c r="B28" i="15"/>
  <c r="D36" i="15" s="1"/>
  <c r="D160" i="15" s="1"/>
  <c r="B15" i="15"/>
  <c r="D23" i="15" s="1"/>
  <c r="D159" i="15" s="1"/>
  <c r="D615" i="8"/>
  <c r="D152" i="15" s="1"/>
  <c r="F149" i="15"/>
  <c r="F150" i="15" s="1"/>
  <c r="F151" i="15" s="1"/>
  <c r="D614" i="8"/>
  <c r="D151" i="15" s="1"/>
  <c r="D613" i="8"/>
  <c r="D150" i="15" s="1"/>
  <c r="D612" i="8"/>
  <c r="D149" i="15" s="1"/>
  <c r="D148" i="15"/>
  <c r="D607" i="8"/>
  <c r="D141" i="15" s="1"/>
  <c r="F138" i="15"/>
  <c r="F139" i="15" s="1"/>
  <c r="F140" i="15" s="1"/>
  <c r="D606" i="8"/>
  <c r="D140" i="15" s="1"/>
  <c r="D605" i="8"/>
  <c r="D139" i="15" s="1"/>
  <c r="D604" i="8"/>
  <c r="D138" i="15" s="1"/>
  <c r="D137" i="15"/>
  <c r="D599" i="8"/>
  <c r="D130" i="15" s="1"/>
  <c r="F127" i="15"/>
  <c r="F128" i="15" s="1"/>
  <c r="F129" i="15" s="1"/>
  <c r="D598" i="8"/>
  <c r="D129" i="15" s="1"/>
  <c r="D597" i="8"/>
  <c r="D128" i="15" s="1"/>
  <c r="D596" i="8"/>
  <c r="D127" i="15" s="1"/>
  <c r="D126" i="15"/>
  <c r="D591" i="8"/>
  <c r="D119" i="15" s="1"/>
  <c r="D588" i="8"/>
  <c r="D116" i="15" s="1"/>
  <c r="D115" i="15"/>
  <c r="D110" i="15"/>
  <c r="D107" i="15"/>
  <c r="D106" i="15"/>
  <c r="D577" i="8"/>
  <c r="D101" i="15" s="1"/>
  <c r="D98" i="15"/>
  <c r="D97" i="15"/>
  <c r="C87" i="15"/>
  <c r="D94" i="15" s="1"/>
  <c r="D563" i="8"/>
  <c r="D83" i="15" s="1"/>
  <c r="F80" i="15"/>
  <c r="F81" i="15" s="1"/>
  <c r="F82" i="15" s="1"/>
  <c r="F83" i="15" s="1"/>
  <c r="F85" i="15" s="1"/>
  <c r="F444" i="19" s="1"/>
  <c r="D80" i="15"/>
  <c r="D79" i="15"/>
  <c r="D69" i="15"/>
  <c r="D68" i="15"/>
  <c r="D60" i="15"/>
  <c r="D59" i="15"/>
  <c r="D51" i="15"/>
  <c r="D50" i="15"/>
  <c r="AB47" i="15"/>
  <c r="AA47" i="15"/>
  <c r="Z47" i="15"/>
  <c r="Y47" i="15"/>
  <c r="X47" i="15"/>
  <c r="W47" i="15"/>
  <c r="V47" i="15"/>
  <c r="U47" i="15"/>
  <c r="T47" i="15"/>
  <c r="S47" i="15"/>
  <c r="R47" i="15"/>
  <c r="Q47" i="15"/>
  <c r="P47" i="15"/>
  <c r="O47" i="15"/>
  <c r="N47" i="15"/>
  <c r="M47" i="15"/>
  <c r="L47" i="15"/>
  <c r="K47" i="15"/>
  <c r="J47" i="15"/>
  <c r="I47" i="15"/>
  <c r="H47" i="15"/>
  <c r="G47" i="15"/>
  <c r="C40" i="15"/>
  <c r="D47" i="15" s="1"/>
  <c r="F42" i="15"/>
  <c r="F43" i="15" s="1"/>
  <c r="F44" i="15" s="1"/>
  <c r="F45" i="15" s="1"/>
  <c r="F47" i="15" s="1"/>
  <c r="D42" i="15"/>
  <c r="D41" i="15"/>
  <c r="AB11" i="15"/>
  <c r="AA11" i="15"/>
  <c r="Z11" i="15"/>
  <c r="Y11" i="15"/>
  <c r="X11" i="15"/>
  <c r="W11" i="15"/>
  <c r="V11" i="15"/>
  <c r="U11" i="15"/>
  <c r="T11" i="15"/>
  <c r="S11" i="15"/>
  <c r="R11" i="15"/>
  <c r="Q11" i="15"/>
  <c r="P11" i="15"/>
  <c r="O11" i="15"/>
  <c r="N11" i="15"/>
  <c r="M11" i="15"/>
  <c r="L11" i="15"/>
  <c r="K11" i="15"/>
  <c r="J11" i="15"/>
  <c r="I11" i="15"/>
  <c r="H11" i="15"/>
  <c r="G11" i="15"/>
  <c r="AB10" i="15"/>
  <c r="AA10" i="15"/>
  <c r="Z10" i="15"/>
  <c r="Y10" i="15"/>
  <c r="X10" i="15"/>
  <c r="W10" i="15"/>
  <c r="V10" i="15"/>
  <c r="U10" i="15"/>
  <c r="T10" i="15"/>
  <c r="S10" i="15"/>
  <c r="R10" i="15"/>
  <c r="Q10" i="15"/>
  <c r="P10" i="15"/>
  <c r="O10" i="15"/>
  <c r="N10" i="15"/>
  <c r="M10" i="15"/>
  <c r="L10" i="15"/>
  <c r="K10" i="15"/>
  <c r="J10" i="15"/>
  <c r="I10" i="15"/>
  <c r="H10" i="15"/>
  <c r="G10" i="15"/>
  <c r="D10" i="15"/>
  <c r="AB9" i="15"/>
  <c r="AA9" i="15"/>
  <c r="Z9" i="15"/>
  <c r="Y9" i="15"/>
  <c r="X9" i="15"/>
  <c r="W9" i="15"/>
  <c r="V9" i="15"/>
  <c r="U9" i="15"/>
  <c r="T9" i="15"/>
  <c r="S9" i="15"/>
  <c r="R9" i="15"/>
  <c r="Q9" i="15"/>
  <c r="P9" i="15"/>
  <c r="O9" i="15"/>
  <c r="N9" i="15"/>
  <c r="M9" i="15"/>
  <c r="L9" i="15"/>
  <c r="K9" i="15"/>
  <c r="J9" i="15"/>
  <c r="I9" i="15"/>
  <c r="H9" i="15"/>
  <c r="G9" i="15"/>
  <c r="D9" i="15"/>
  <c r="G7" i="15"/>
  <c r="B7" i="15"/>
  <c r="G6" i="15"/>
  <c r="B6" i="15"/>
  <c r="G5" i="15"/>
  <c r="B5" i="15"/>
  <c r="G4" i="15"/>
  <c r="B4" i="15"/>
  <c r="G3" i="15"/>
  <c r="B3" i="15"/>
  <c r="G2" i="15"/>
  <c r="B2" i="15"/>
  <c r="D1403" i="14"/>
  <c r="D1338" i="14"/>
  <c r="D1401" i="14" s="1"/>
  <c r="D1283" i="14"/>
  <c r="D1400" i="14" s="1"/>
  <c r="D1228" i="14"/>
  <c r="D1399" i="14" s="1"/>
  <c r="D1173" i="14"/>
  <c r="D1398" i="14" s="1"/>
  <c r="D1393" i="14"/>
  <c r="D1308" i="14"/>
  <c r="D1306" i="14"/>
  <c r="D1305" i="14"/>
  <c r="D1304" i="14"/>
  <c r="D1302" i="14"/>
  <c r="D1301" i="14"/>
  <c r="D1300" i="14"/>
  <c r="D1298" i="14"/>
  <c r="D1297" i="14"/>
  <c r="D1296" i="14"/>
  <c r="D1294" i="14"/>
  <c r="D1293" i="14"/>
  <c r="D1292" i="14"/>
  <c r="D1290" i="14"/>
  <c r="D1288" i="14"/>
  <c r="D1287" i="14"/>
  <c r="D1253" i="14"/>
  <c r="D1251" i="14"/>
  <c r="D1250" i="14"/>
  <c r="D1249" i="14"/>
  <c r="D1247" i="14"/>
  <c r="D1246" i="14"/>
  <c r="D1245" i="14"/>
  <c r="D1243" i="14"/>
  <c r="D1242" i="14"/>
  <c r="D1241" i="14"/>
  <c r="D1239" i="14"/>
  <c r="D1238" i="14"/>
  <c r="D1237" i="14"/>
  <c r="D1235" i="14"/>
  <c r="D1234" i="14"/>
  <c r="D1233" i="14"/>
  <c r="D1232" i="14"/>
  <c r="D1198" i="14"/>
  <c r="D1195" i="14"/>
  <c r="D1194" i="14"/>
  <c r="D1191" i="14"/>
  <c r="D1190" i="14"/>
  <c r="D1189" i="14"/>
  <c r="D1187" i="14"/>
  <c r="D1186" i="14"/>
  <c r="D1183" i="14"/>
  <c r="D1182" i="14"/>
  <c r="D1180" i="14"/>
  <c r="D1178" i="14"/>
  <c r="D1177" i="14"/>
  <c r="D1143" i="14"/>
  <c r="D1141" i="14"/>
  <c r="D1140" i="14"/>
  <c r="D1139" i="14"/>
  <c r="D1137" i="14"/>
  <c r="D1136" i="14"/>
  <c r="D1135" i="14"/>
  <c r="D1133" i="14"/>
  <c r="D1132" i="14"/>
  <c r="D1131" i="14"/>
  <c r="D1129" i="14"/>
  <c r="D1128" i="14"/>
  <c r="D1127" i="14"/>
  <c r="D1125" i="14"/>
  <c r="D1123" i="14"/>
  <c r="D1122" i="14"/>
  <c r="AB69" i="14"/>
  <c r="AB1060" i="14" s="1"/>
  <c r="AA69" i="14"/>
  <c r="AA1005" i="14" s="1"/>
  <c r="Z69" i="14"/>
  <c r="Z1060" i="14" s="1"/>
  <c r="Y69" i="14"/>
  <c r="Y397" i="14" s="1"/>
  <c r="X69" i="14"/>
  <c r="X1060" i="14" s="1"/>
  <c r="W69" i="14"/>
  <c r="W1005" i="14" s="1"/>
  <c r="V69" i="14"/>
  <c r="V397" i="14" s="1"/>
  <c r="U69" i="14"/>
  <c r="U397" i="14" s="1"/>
  <c r="T69" i="14"/>
  <c r="T397" i="14" s="1"/>
  <c r="S69" i="14"/>
  <c r="S1005" i="14" s="1"/>
  <c r="R69" i="14"/>
  <c r="R1060" i="14" s="1"/>
  <c r="Q69" i="14"/>
  <c r="Q397" i="14" s="1"/>
  <c r="P69" i="14"/>
  <c r="P1060" i="14" s="1"/>
  <c r="O69" i="14"/>
  <c r="O1005" i="14" s="1"/>
  <c r="N69" i="14"/>
  <c r="N397" i="14" s="1"/>
  <c r="M69" i="14"/>
  <c r="M397" i="14" s="1"/>
  <c r="L69" i="14"/>
  <c r="L1060" i="14" s="1"/>
  <c r="K69" i="14"/>
  <c r="K1005" i="14" s="1"/>
  <c r="J69" i="14"/>
  <c r="J1060" i="14" s="1"/>
  <c r="I69" i="14"/>
  <c r="I950" i="14" s="1"/>
  <c r="H69" i="14"/>
  <c r="H1060" i="14" s="1"/>
  <c r="G69" i="14"/>
  <c r="G950" i="14" s="1"/>
  <c r="F954" i="14"/>
  <c r="F1009" i="14" s="1"/>
  <c r="F1064" i="14" s="1"/>
  <c r="F1065" i="14" s="1"/>
  <c r="F1066" i="14" s="1"/>
  <c r="F1067" i="14" s="1"/>
  <c r="F1068" i="14" s="1"/>
  <c r="F1069" i="14" s="1"/>
  <c r="F1070" i="14" s="1"/>
  <c r="F1071" i="14" s="1"/>
  <c r="F1072" i="14" s="1"/>
  <c r="F1073" i="14" s="1"/>
  <c r="F1074" i="14" s="1"/>
  <c r="F1075" i="14" s="1"/>
  <c r="F1076" i="14" s="1"/>
  <c r="F1077" i="14" s="1"/>
  <c r="F1078" i="14" s="1"/>
  <c r="F1079" i="14" s="1"/>
  <c r="F1080" i="14" s="1"/>
  <c r="F1081" i="14" s="1"/>
  <c r="F1082" i="14" s="1"/>
  <c r="D1115" i="14"/>
  <c r="D1085" i="14"/>
  <c r="D1082" i="14"/>
  <c r="D1081" i="14"/>
  <c r="D1080" i="14"/>
  <c r="D1078" i="14"/>
  <c r="D1077" i="14"/>
  <c r="D1074" i="14"/>
  <c r="D1073" i="14"/>
  <c r="D1070" i="14"/>
  <c r="D1069" i="14"/>
  <c r="D1067" i="14"/>
  <c r="D1065" i="14"/>
  <c r="D1064" i="14"/>
  <c r="F900" i="14"/>
  <c r="F901" i="14" s="1"/>
  <c r="F956" i="14" s="1"/>
  <c r="F1011" i="14" s="1"/>
  <c r="D1060" i="14"/>
  <c r="D1030" i="14"/>
  <c r="D1029" i="14"/>
  <c r="D1028" i="14"/>
  <c r="D1027" i="14"/>
  <c r="D1026" i="14"/>
  <c r="D1025" i="14"/>
  <c r="D1024" i="14"/>
  <c r="D1023" i="14"/>
  <c r="D1022" i="14"/>
  <c r="D1021" i="14"/>
  <c r="D1020" i="14"/>
  <c r="D1019" i="14"/>
  <c r="D1018" i="14"/>
  <c r="D1017" i="14"/>
  <c r="D1016" i="14"/>
  <c r="D1015" i="14"/>
  <c r="D1014" i="14"/>
  <c r="D1013" i="14"/>
  <c r="D1012" i="14"/>
  <c r="D1010" i="14"/>
  <c r="D1009" i="14"/>
  <c r="D1005" i="14"/>
  <c r="D975" i="14"/>
  <c r="D972" i="14"/>
  <c r="D971" i="14"/>
  <c r="D968" i="14"/>
  <c r="D967" i="14"/>
  <c r="D964" i="14"/>
  <c r="D963" i="14"/>
  <c r="D960" i="14"/>
  <c r="D959" i="14"/>
  <c r="D957" i="14"/>
  <c r="D956" i="14"/>
  <c r="D955" i="14"/>
  <c r="D954" i="14"/>
  <c r="D950" i="14"/>
  <c r="D920" i="14"/>
  <c r="D917" i="14"/>
  <c r="D916" i="14"/>
  <c r="D915" i="14"/>
  <c r="D913" i="14"/>
  <c r="D912" i="14"/>
  <c r="D909" i="14"/>
  <c r="D908" i="14"/>
  <c r="D905" i="14"/>
  <c r="D904" i="14"/>
  <c r="D902" i="14"/>
  <c r="D900" i="14"/>
  <c r="D899" i="14"/>
  <c r="AB564" i="14"/>
  <c r="AB728" i="14"/>
  <c r="AA564" i="14"/>
  <c r="AA728" i="14"/>
  <c r="Z564" i="14"/>
  <c r="Z728" i="14"/>
  <c r="Y564" i="14"/>
  <c r="Y728" i="14"/>
  <c r="X564" i="14"/>
  <c r="X728" i="14"/>
  <c r="W564" i="14"/>
  <c r="W728" i="14"/>
  <c r="V564" i="14"/>
  <c r="V728" i="14"/>
  <c r="U564" i="14"/>
  <c r="U728" i="14"/>
  <c r="T564" i="14"/>
  <c r="T728" i="14"/>
  <c r="S564" i="14"/>
  <c r="S728" i="14"/>
  <c r="R564" i="14"/>
  <c r="R728" i="14"/>
  <c r="Q564" i="14"/>
  <c r="Q728" i="14"/>
  <c r="P564" i="14"/>
  <c r="P728" i="14"/>
  <c r="O564" i="14"/>
  <c r="O728" i="14"/>
  <c r="N564" i="14"/>
  <c r="N728" i="14"/>
  <c r="M564" i="14"/>
  <c r="M728" i="14"/>
  <c r="L564" i="14"/>
  <c r="L728" i="14"/>
  <c r="K564" i="14"/>
  <c r="K728" i="14"/>
  <c r="J564" i="14"/>
  <c r="J728" i="14"/>
  <c r="I564" i="14"/>
  <c r="I728" i="14"/>
  <c r="H564" i="14"/>
  <c r="H728" i="14"/>
  <c r="G564" i="14"/>
  <c r="G728" i="14"/>
  <c r="F842" i="14"/>
  <c r="F843" i="14" s="1"/>
  <c r="F844" i="14" s="1"/>
  <c r="F845" i="14" s="1"/>
  <c r="F846" i="14" s="1"/>
  <c r="F847" i="14" s="1"/>
  <c r="F848" i="14" s="1"/>
  <c r="F849" i="14" s="1"/>
  <c r="F850" i="14" s="1"/>
  <c r="F851" i="14" s="1"/>
  <c r="F852" i="14" s="1"/>
  <c r="F853" i="14" s="1"/>
  <c r="F854" i="14" s="1"/>
  <c r="F855" i="14" s="1"/>
  <c r="F856" i="14" s="1"/>
  <c r="F857" i="14" s="1"/>
  <c r="F858" i="14" s="1"/>
  <c r="F859" i="14" s="1"/>
  <c r="AB890" i="14"/>
  <c r="AA890" i="14"/>
  <c r="Z890" i="14"/>
  <c r="Y890" i="14"/>
  <c r="X890" i="14"/>
  <c r="W890" i="14"/>
  <c r="V890" i="14"/>
  <c r="U890" i="14"/>
  <c r="T890" i="14"/>
  <c r="S890" i="14"/>
  <c r="R890" i="14"/>
  <c r="Q890" i="14"/>
  <c r="P890" i="14"/>
  <c r="O890" i="14"/>
  <c r="N890" i="14"/>
  <c r="M890" i="14"/>
  <c r="L890" i="14"/>
  <c r="K890" i="14"/>
  <c r="J890" i="14"/>
  <c r="I890" i="14"/>
  <c r="H890" i="14"/>
  <c r="G890" i="14"/>
  <c r="AB889" i="14"/>
  <c r="AA889" i="14"/>
  <c r="Z889" i="14"/>
  <c r="Y889" i="14"/>
  <c r="X889" i="14"/>
  <c r="W889" i="14"/>
  <c r="V889" i="14"/>
  <c r="U889" i="14"/>
  <c r="T889" i="14"/>
  <c r="S889" i="14"/>
  <c r="R889" i="14"/>
  <c r="Q889" i="14"/>
  <c r="P889" i="14"/>
  <c r="O889" i="14"/>
  <c r="N889" i="14"/>
  <c r="M889" i="14"/>
  <c r="L889" i="14"/>
  <c r="K889" i="14"/>
  <c r="J889" i="14"/>
  <c r="I889" i="14"/>
  <c r="H889" i="14"/>
  <c r="G889" i="14"/>
  <c r="AB888" i="14"/>
  <c r="AA888" i="14"/>
  <c r="Z888" i="14"/>
  <c r="Y888" i="14"/>
  <c r="X888" i="14"/>
  <c r="W888" i="14"/>
  <c r="V888" i="14"/>
  <c r="U888" i="14"/>
  <c r="T888" i="14"/>
  <c r="S888" i="14"/>
  <c r="R888" i="14"/>
  <c r="Q888" i="14"/>
  <c r="P888" i="14"/>
  <c r="O888" i="14"/>
  <c r="N888" i="14"/>
  <c r="M888" i="14"/>
  <c r="L888" i="14"/>
  <c r="K888" i="14"/>
  <c r="J888" i="14"/>
  <c r="I888" i="14"/>
  <c r="H888" i="14"/>
  <c r="G888" i="14"/>
  <c r="AB887" i="14"/>
  <c r="AA887" i="14"/>
  <c r="Z887" i="14"/>
  <c r="Y887" i="14"/>
  <c r="X887" i="14"/>
  <c r="W887" i="14"/>
  <c r="V887" i="14"/>
  <c r="U887" i="14"/>
  <c r="T887" i="14"/>
  <c r="S887" i="14"/>
  <c r="R887" i="14"/>
  <c r="Q887" i="14"/>
  <c r="P887" i="14"/>
  <c r="O887" i="14"/>
  <c r="N887" i="14"/>
  <c r="M887" i="14"/>
  <c r="L887" i="14"/>
  <c r="K887" i="14"/>
  <c r="J887" i="14"/>
  <c r="I887" i="14"/>
  <c r="H887" i="14"/>
  <c r="G887" i="14"/>
  <c r="AB886" i="14"/>
  <c r="AA886" i="14"/>
  <c r="Z886" i="14"/>
  <c r="Y886" i="14"/>
  <c r="X886" i="14"/>
  <c r="W886" i="14"/>
  <c r="V886" i="14"/>
  <c r="U886" i="14"/>
  <c r="T886" i="14"/>
  <c r="S886" i="14"/>
  <c r="R886" i="14"/>
  <c r="Q886" i="14"/>
  <c r="P886" i="14"/>
  <c r="O886" i="14"/>
  <c r="N886" i="14"/>
  <c r="M886" i="14"/>
  <c r="L886" i="14"/>
  <c r="K886" i="14"/>
  <c r="J886" i="14"/>
  <c r="I886" i="14"/>
  <c r="H886" i="14"/>
  <c r="G886" i="14"/>
  <c r="AB885" i="14"/>
  <c r="AA885" i="14"/>
  <c r="Z885" i="14"/>
  <c r="Y885" i="14"/>
  <c r="X885" i="14"/>
  <c r="W885" i="14"/>
  <c r="V885" i="14"/>
  <c r="U885" i="14"/>
  <c r="T885" i="14"/>
  <c r="S885" i="14"/>
  <c r="R885" i="14"/>
  <c r="Q885" i="14"/>
  <c r="P885" i="14"/>
  <c r="O885" i="14"/>
  <c r="N885" i="14"/>
  <c r="M885" i="14"/>
  <c r="L885" i="14"/>
  <c r="K885" i="14"/>
  <c r="J885" i="14"/>
  <c r="I885" i="14"/>
  <c r="H885" i="14"/>
  <c r="G885" i="14"/>
  <c r="AB884" i="14"/>
  <c r="AA884" i="14"/>
  <c r="Z884" i="14"/>
  <c r="Y884" i="14"/>
  <c r="X884" i="14"/>
  <c r="W884" i="14"/>
  <c r="V884" i="14"/>
  <c r="U884" i="14"/>
  <c r="T884" i="14"/>
  <c r="S884" i="14"/>
  <c r="R884" i="14"/>
  <c r="Q884" i="14"/>
  <c r="P884" i="14"/>
  <c r="O884" i="14"/>
  <c r="N884" i="14"/>
  <c r="M884" i="14"/>
  <c r="L884" i="14"/>
  <c r="K884" i="14"/>
  <c r="J884" i="14"/>
  <c r="I884" i="14"/>
  <c r="H884" i="14"/>
  <c r="G884" i="14"/>
  <c r="AB883" i="14"/>
  <c r="AA883" i="14"/>
  <c r="Z883" i="14"/>
  <c r="Y883" i="14"/>
  <c r="X883" i="14"/>
  <c r="W883" i="14"/>
  <c r="V883" i="14"/>
  <c r="U883" i="14"/>
  <c r="T883" i="14"/>
  <c r="S883" i="14"/>
  <c r="R883" i="14"/>
  <c r="Q883" i="14"/>
  <c r="P883" i="14"/>
  <c r="O883" i="14"/>
  <c r="N883" i="14"/>
  <c r="M883" i="14"/>
  <c r="L883" i="14"/>
  <c r="K883" i="14"/>
  <c r="J883" i="14"/>
  <c r="I883" i="14"/>
  <c r="H883" i="14"/>
  <c r="G883" i="14"/>
  <c r="AB882" i="14"/>
  <c r="AA882" i="14"/>
  <c r="Z882" i="14"/>
  <c r="Y882" i="14"/>
  <c r="X882" i="14"/>
  <c r="W882" i="14"/>
  <c r="V882" i="14"/>
  <c r="U882" i="14"/>
  <c r="T882" i="14"/>
  <c r="S882" i="14"/>
  <c r="R882" i="14"/>
  <c r="Q882" i="14"/>
  <c r="P882" i="14"/>
  <c r="O882" i="14"/>
  <c r="N882" i="14"/>
  <c r="M882" i="14"/>
  <c r="L882" i="14"/>
  <c r="K882" i="14"/>
  <c r="J882" i="14"/>
  <c r="I882" i="14"/>
  <c r="H882" i="14"/>
  <c r="G882" i="14"/>
  <c r="AB881" i="14"/>
  <c r="AA881" i="14"/>
  <c r="Z881" i="14"/>
  <c r="Y881" i="14"/>
  <c r="X881" i="14"/>
  <c r="W881" i="14"/>
  <c r="V881" i="14"/>
  <c r="U881" i="14"/>
  <c r="T881" i="14"/>
  <c r="S881" i="14"/>
  <c r="R881" i="14"/>
  <c r="Q881" i="14"/>
  <c r="P881" i="14"/>
  <c r="O881" i="14"/>
  <c r="N881" i="14"/>
  <c r="M881" i="14"/>
  <c r="L881" i="14"/>
  <c r="K881" i="14"/>
  <c r="J881" i="14"/>
  <c r="I881" i="14"/>
  <c r="H881" i="14"/>
  <c r="G881" i="14"/>
  <c r="AB880" i="14"/>
  <c r="AA880" i="14"/>
  <c r="Z880" i="14"/>
  <c r="Y880" i="14"/>
  <c r="X880" i="14"/>
  <c r="W880" i="14"/>
  <c r="V880" i="14"/>
  <c r="U880" i="14"/>
  <c r="T880" i="14"/>
  <c r="S880" i="14"/>
  <c r="R880" i="14"/>
  <c r="Q880" i="14"/>
  <c r="P880" i="14"/>
  <c r="O880" i="14"/>
  <c r="N880" i="14"/>
  <c r="M880" i="14"/>
  <c r="L880" i="14"/>
  <c r="K880" i="14"/>
  <c r="J880" i="14"/>
  <c r="I880" i="14"/>
  <c r="H880" i="14"/>
  <c r="G880" i="14"/>
  <c r="AB879" i="14"/>
  <c r="AA879" i="14"/>
  <c r="Z879" i="14"/>
  <c r="Y879" i="14"/>
  <c r="X879" i="14"/>
  <c r="W879" i="14"/>
  <c r="V879" i="14"/>
  <c r="U879" i="14"/>
  <c r="T879" i="14"/>
  <c r="S879" i="14"/>
  <c r="R879" i="14"/>
  <c r="Q879" i="14"/>
  <c r="P879" i="14"/>
  <c r="O879" i="14"/>
  <c r="N879" i="14"/>
  <c r="M879" i="14"/>
  <c r="L879" i="14"/>
  <c r="K879" i="14"/>
  <c r="J879" i="14"/>
  <c r="I879" i="14"/>
  <c r="H879" i="14"/>
  <c r="G879" i="14"/>
  <c r="AB878" i="14"/>
  <c r="AA878" i="14"/>
  <c r="Z878" i="14"/>
  <c r="Y878" i="14"/>
  <c r="X878" i="14"/>
  <c r="W878" i="14"/>
  <c r="V878" i="14"/>
  <c r="U878" i="14"/>
  <c r="T878" i="14"/>
  <c r="S878" i="14"/>
  <c r="R878" i="14"/>
  <c r="Q878" i="14"/>
  <c r="P878" i="14"/>
  <c r="O878" i="14"/>
  <c r="N878" i="14"/>
  <c r="M878" i="14"/>
  <c r="L878" i="14"/>
  <c r="K878" i="14"/>
  <c r="J878" i="14"/>
  <c r="I878" i="14"/>
  <c r="H878" i="14"/>
  <c r="G878" i="14"/>
  <c r="AB877" i="14"/>
  <c r="AA877" i="14"/>
  <c r="Z877" i="14"/>
  <c r="Y877" i="14"/>
  <c r="X877" i="14"/>
  <c r="W877" i="14"/>
  <c r="V877" i="14"/>
  <c r="U877" i="14"/>
  <c r="T877" i="14"/>
  <c r="S877" i="14"/>
  <c r="R877" i="14"/>
  <c r="Q877" i="14"/>
  <c r="P877" i="14"/>
  <c r="O877" i="14"/>
  <c r="N877" i="14"/>
  <c r="M877" i="14"/>
  <c r="L877" i="14"/>
  <c r="K877" i="14"/>
  <c r="J877" i="14"/>
  <c r="I877" i="14"/>
  <c r="H877" i="14"/>
  <c r="G877" i="14"/>
  <c r="AB876" i="14"/>
  <c r="AA876" i="14"/>
  <c r="Z876" i="14"/>
  <c r="Y876" i="14"/>
  <c r="X876" i="14"/>
  <c r="W876" i="14"/>
  <c r="V876" i="14"/>
  <c r="U876" i="14"/>
  <c r="T876" i="14"/>
  <c r="S876" i="14"/>
  <c r="R876" i="14"/>
  <c r="Q876" i="14"/>
  <c r="P876" i="14"/>
  <c r="O876" i="14"/>
  <c r="N876" i="14"/>
  <c r="M876" i="14"/>
  <c r="L876" i="14"/>
  <c r="K876" i="14"/>
  <c r="J876" i="14"/>
  <c r="I876" i="14"/>
  <c r="H876" i="14"/>
  <c r="G876" i="14"/>
  <c r="AB875" i="14"/>
  <c r="AA875" i="14"/>
  <c r="Z875" i="14"/>
  <c r="Y875" i="14"/>
  <c r="X875" i="14"/>
  <c r="W875" i="14"/>
  <c r="V875" i="14"/>
  <c r="U875" i="14"/>
  <c r="T875" i="14"/>
  <c r="S875" i="14"/>
  <c r="R875" i="14"/>
  <c r="Q875" i="14"/>
  <c r="P875" i="14"/>
  <c r="O875" i="14"/>
  <c r="N875" i="14"/>
  <c r="M875" i="14"/>
  <c r="L875" i="14"/>
  <c r="K875" i="14"/>
  <c r="J875" i="14"/>
  <c r="I875" i="14"/>
  <c r="H875" i="14"/>
  <c r="G875" i="14"/>
  <c r="AB874" i="14"/>
  <c r="AA874" i="14"/>
  <c r="Z874" i="14"/>
  <c r="Y874" i="14"/>
  <c r="X874" i="14"/>
  <c r="W874" i="14"/>
  <c r="V874" i="14"/>
  <c r="U874" i="14"/>
  <c r="T874" i="14"/>
  <c r="S874" i="14"/>
  <c r="R874" i="14"/>
  <c r="Q874" i="14"/>
  <c r="P874" i="14"/>
  <c r="O874" i="14"/>
  <c r="N874" i="14"/>
  <c r="M874" i="14"/>
  <c r="L874" i="14"/>
  <c r="K874" i="14"/>
  <c r="J874" i="14"/>
  <c r="I874" i="14"/>
  <c r="H874" i="14"/>
  <c r="G874" i="14"/>
  <c r="AB873" i="14"/>
  <c r="AA873" i="14"/>
  <c r="Z873" i="14"/>
  <c r="Y873" i="14"/>
  <c r="X873" i="14"/>
  <c r="W873" i="14"/>
  <c r="V873" i="14"/>
  <c r="U873" i="14"/>
  <c r="T873" i="14"/>
  <c r="S873" i="14"/>
  <c r="R873" i="14"/>
  <c r="Q873" i="14"/>
  <c r="P873" i="14"/>
  <c r="O873" i="14"/>
  <c r="N873" i="14"/>
  <c r="M873" i="14"/>
  <c r="L873" i="14"/>
  <c r="K873" i="14"/>
  <c r="J873" i="14"/>
  <c r="I873" i="14"/>
  <c r="H873" i="14"/>
  <c r="G873" i="14"/>
  <c r="AB872" i="14"/>
  <c r="AA872" i="14"/>
  <c r="Z872" i="14"/>
  <c r="Y872" i="14"/>
  <c r="X872" i="14"/>
  <c r="W872" i="14"/>
  <c r="V872" i="14"/>
  <c r="U872" i="14"/>
  <c r="T872" i="14"/>
  <c r="S872" i="14"/>
  <c r="R872" i="14"/>
  <c r="Q872" i="14"/>
  <c r="P872" i="14"/>
  <c r="O872" i="14"/>
  <c r="N872" i="14"/>
  <c r="M872" i="14"/>
  <c r="L872" i="14"/>
  <c r="K872" i="14"/>
  <c r="J872" i="14"/>
  <c r="I872" i="14"/>
  <c r="H872" i="14"/>
  <c r="G872" i="14"/>
  <c r="AB871" i="14"/>
  <c r="AA871" i="14"/>
  <c r="Z871" i="14"/>
  <c r="Y871" i="14"/>
  <c r="X871" i="14"/>
  <c r="W871" i="14"/>
  <c r="V871" i="14"/>
  <c r="U871" i="14"/>
  <c r="T871" i="14"/>
  <c r="S871" i="14"/>
  <c r="R871" i="14"/>
  <c r="Q871" i="14"/>
  <c r="P871" i="14"/>
  <c r="O871" i="14"/>
  <c r="N871" i="14"/>
  <c r="M871" i="14"/>
  <c r="L871" i="14"/>
  <c r="K871" i="14"/>
  <c r="J871" i="14"/>
  <c r="I871" i="14"/>
  <c r="H871" i="14"/>
  <c r="G871" i="14"/>
  <c r="AB870" i="14"/>
  <c r="AA870" i="14"/>
  <c r="Z870" i="14"/>
  <c r="Y870" i="14"/>
  <c r="X870" i="14"/>
  <c r="W870" i="14"/>
  <c r="V870" i="14"/>
  <c r="U870" i="14"/>
  <c r="T870" i="14"/>
  <c r="S870" i="14"/>
  <c r="R870" i="14"/>
  <c r="Q870" i="14"/>
  <c r="P870" i="14"/>
  <c r="O870" i="14"/>
  <c r="N870" i="14"/>
  <c r="M870" i="14"/>
  <c r="L870" i="14"/>
  <c r="K870" i="14"/>
  <c r="J870" i="14"/>
  <c r="I870" i="14"/>
  <c r="H870" i="14"/>
  <c r="G870" i="14"/>
  <c r="AB869" i="14"/>
  <c r="AA869" i="14"/>
  <c r="Z869" i="14"/>
  <c r="Y869" i="14"/>
  <c r="X869" i="14"/>
  <c r="W869" i="14"/>
  <c r="V869" i="14"/>
  <c r="U869" i="14"/>
  <c r="T869" i="14"/>
  <c r="S869" i="14"/>
  <c r="R869" i="14"/>
  <c r="Q869" i="14"/>
  <c r="P869" i="14"/>
  <c r="O869" i="14"/>
  <c r="N869" i="14"/>
  <c r="M869" i="14"/>
  <c r="L869" i="14"/>
  <c r="K869" i="14"/>
  <c r="J869" i="14"/>
  <c r="I869" i="14"/>
  <c r="H869" i="14"/>
  <c r="G869" i="14"/>
  <c r="AB868" i="14"/>
  <c r="AA868" i="14"/>
  <c r="Z868" i="14"/>
  <c r="Y868" i="14"/>
  <c r="X868" i="14"/>
  <c r="W868" i="14"/>
  <c r="V868" i="14"/>
  <c r="U868" i="14"/>
  <c r="T868" i="14"/>
  <c r="S868" i="14"/>
  <c r="R868" i="14"/>
  <c r="Q868" i="14"/>
  <c r="P868" i="14"/>
  <c r="O868" i="14"/>
  <c r="N868" i="14"/>
  <c r="M868" i="14"/>
  <c r="L868" i="14"/>
  <c r="K868" i="14"/>
  <c r="J868" i="14"/>
  <c r="I868" i="14"/>
  <c r="H868" i="14"/>
  <c r="G868" i="14"/>
  <c r="AB867" i="14"/>
  <c r="AA867" i="14"/>
  <c r="Z867" i="14"/>
  <c r="Y867" i="14"/>
  <c r="X867" i="14"/>
  <c r="W867" i="14"/>
  <c r="V867" i="14"/>
  <c r="U867" i="14"/>
  <c r="T867" i="14"/>
  <c r="S867" i="14"/>
  <c r="R867" i="14"/>
  <c r="Q867" i="14"/>
  <c r="P867" i="14"/>
  <c r="O867" i="14"/>
  <c r="N867" i="14"/>
  <c r="M867" i="14"/>
  <c r="L867" i="14"/>
  <c r="K867" i="14"/>
  <c r="J867" i="14"/>
  <c r="I867" i="14"/>
  <c r="H867" i="14"/>
  <c r="G867" i="14"/>
  <c r="AB866" i="14"/>
  <c r="AA866" i="14"/>
  <c r="Z866" i="14"/>
  <c r="Y866" i="14"/>
  <c r="X866" i="14"/>
  <c r="W866" i="14"/>
  <c r="V866" i="14"/>
  <c r="U866" i="14"/>
  <c r="T866" i="14"/>
  <c r="S866" i="14"/>
  <c r="R866" i="14"/>
  <c r="Q866" i="14"/>
  <c r="P866" i="14"/>
  <c r="O866" i="14"/>
  <c r="N866" i="14"/>
  <c r="M866" i="14"/>
  <c r="L866" i="14"/>
  <c r="K866" i="14"/>
  <c r="J866" i="14"/>
  <c r="I866" i="14"/>
  <c r="H866" i="14"/>
  <c r="G866" i="14"/>
  <c r="AB865" i="14"/>
  <c r="AA865" i="14"/>
  <c r="Z865" i="14"/>
  <c r="Y865" i="14"/>
  <c r="X865" i="14"/>
  <c r="W865" i="14"/>
  <c r="V865" i="14"/>
  <c r="U865" i="14"/>
  <c r="T865" i="14"/>
  <c r="S865" i="14"/>
  <c r="R865" i="14"/>
  <c r="Q865" i="14"/>
  <c r="P865" i="14"/>
  <c r="O865" i="14"/>
  <c r="N865" i="14"/>
  <c r="M865" i="14"/>
  <c r="L865" i="14"/>
  <c r="K865" i="14"/>
  <c r="J865" i="14"/>
  <c r="I865" i="14"/>
  <c r="H865" i="14"/>
  <c r="G865" i="14"/>
  <c r="AB864" i="14"/>
  <c r="AA864" i="14"/>
  <c r="Z864" i="14"/>
  <c r="Y864" i="14"/>
  <c r="X864" i="14"/>
  <c r="W864" i="14"/>
  <c r="V864" i="14"/>
  <c r="U864" i="14"/>
  <c r="T864" i="14"/>
  <c r="S864" i="14"/>
  <c r="R864" i="14"/>
  <c r="Q864" i="14"/>
  <c r="P864" i="14"/>
  <c r="O864" i="14"/>
  <c r="N864" i="14"/>
  <c r="M864" i="14"/>
  <c r="L864" i="14"/>
  <c r="K864" i="14"/>
  <c r="J864" i="14"/>
  <c r="I864" i="14"/>
  <c r="H864" i="14"/>
  <c r="G864" i="14"/>
  <c r="AB863" i="14"/>
  <c r="AA863" i="14"/>
  <c r="Z863" i="14"/>
  <c r="Y863" i="14"/>
  <c r="X863" i="14"/>
  <c r="W863" i="14"/>
  <c r="V863" i="14"/>
  <c r="U863" i="14"/>
  <c r="T863" i="14"/>
  <c r="S863" i="14"/>
  <c r="R863" i="14"/>
  <c r="Q863" i="14"/>
  <c r="P863" i="14"/>
  <c r="O863" i="14"/>
  <c r="N863" i="14"/>
  <c r="M863" i="14"/>
  <c r="L863" i="14"/>
  <c r="K863" i="14"/>
  <c r="J863" i="14"/>
  <c r="I863" i="14"/>
  <c r="H863" i="14"/>
  <c r="G863" i="14"/>
  <c r="AB862" i="14"/>
  <c r="AA862" i="14"/>
  <c r="Z862" i="14"/>
  <c r="Y862" i="14"/>
  <c r="X862" i="14"/>
  <c r="W862" i="14"/>
  <c r="V862" i="14"/>
  <c r="U862" i="14"/>
  <c r="T862" i="14"/>
  <c r="S862" i="14"/>
  <c r="R862" i="14"/>
  <c r="Q862" i="14"/>
  <c r="P862" i="14"/>
  <c r="O862" i="14"/>
  <c r="N862" i="14"/>
  <c r="M862" i="14"/>
  <c r="L862" i="14"/>
  <c r="K862" i="14"/>
  <c r="J862" i="14"/>
  <c r="I862" i="14"/>
  <c r="H862" i="14"/>
  <c r="G862" i="14"/>
  <c r="D862" i="14"/>
  <c r="AB861" i="14"/>
  <c r="AA861" i="14"/>
  <c r="Z861" i="14"/>
  <c r="Y861" i="14"/>
  <c r="X861" i="14"/>
  <c r="W861" i="14"/>
  <c r="V861" i="14"/>
  <c r="U861" i="14"/>
  <c r="T861" i="14"/>
  <c r="S861" i="14"/>
  <c r="R861" i="14"/>
  <c r="Q861" i="14"/>
  <c r="P861" i="14"/>
  <c r="O861" i="14"/>
  <c r="N861" i="14"/>
  <c r="M861" i="14"/>
  <c r="L861" i="14"/>
  <c r="K861" i="14"/>
  <c r="J861" i="14"/>
  <c r="I861" i="14"/>
  <c r="H861" i="14"/>
  <c r="G861" i="14"/>
  <c r="AB860" i="14"/>
  <c r="AA860" i="14"/>
  <c r="Z860" i="14"/>
  <c r="Y860" i="14"/>
  <c r="X860" i="14"/>
  <c r="W860" i="14"/>
  <c r="V860" i="14"/>
  <c r="U860" i="14"/>
  <c r="T860" i="14"/>
  <c r="S860" i="14"/>
  <c r="R860" i="14"/>
  <c r="Q860" i="14"/>
  <c r="P860" i="14"/>
  <c r="O860" i="14"/>
  <c r="N860" i="14"/>
  <c r="M860" i="14"/>
  <c r="L860" i="14"/>
  <c r="K860" i="14"/>
  <c r="J860" i="14"/>
  <c r="I860" i="14"/>
  <c r="H860" i="14"/>
  <c r="G860" i="14"/>
  <c r="AB859" i="14"/>
  <c r="AA859" i="14"/>
  <c r="Z859" i="14"/>
  <c r="Y859" i="14"/>
  <c r="X859" i="14"/>
  <c r="W859" i="14"/>
  <c r="V859" i="14"/>
  <c r="U859" i="14"/>
  <c r="T859" i="14"/>
  <c r="S859" i="14"/>
  <c r="R859" i="14"/>
  <c r="Q859" i="14"/>
  <c r="P859" i="14"/>
  <c r="O859" i="14"/>
  <c r="N859" i="14"/>
  <c r="M859" i="14"/>
  <c r="L859" i="14"/>
  <c r="K859" i="14"/>
  <c r="J859" i="14"/>
  <c r="I859" i="14"/>
  <c r="H859" i="14"/>
  <c r="G859" i="14"/>
  <c r="D859" i="14"/>
  <c r="AB858" i="14"/>
  <c r="AA858" i="14"/>
  <c r="Z858" i="14"/>
  <c r="Y858" i="14"/>
  <c r="X858" i="14"/>
  <c r="W858" i="14"/>
  <c r="V858" i="14"/>
  <c r="U858" i="14"/>
  <c r="T858" i="14"/>
  <c r="S858" i="14"/>
  <c r="R858" i="14"/>
  <c r="Q858" i="14"/>
  <c r="P858" i="14"/>
  <c r="O858" i="14"/>
  <c r="N858" i="14"/>
  <c r="M858" i="14"/>
  <c r="L858" i="14"/>
  <c r="K858" i="14"/>
  <c r="J858" i="14"/>
  <c r="I858" i="14"/>
  <c r="H858" i="14"/>
  <c r="G858" i="14"/>
  <c r="D858" i="14"/>
  <c r="AB857" i="14"/>
  <c r="AA857" i="14"/>
  <c r="Z857" i="14"/>
  <c r="Y857" i="14"/>
  <c r="X857" i="14"/>
  <c r="W857" i="14"/>
  <c r="V857" i="14"/>
  <c r="U857" i="14"/>
  <c r="T857" i="14"/>
  <c r="S857" i="14"/>
  <c r="R857" i="14"/>
  <c r="Q857" i="14"/>
  <c r="P857" i="14"/>
  <c r="O857" i="14"/>
  <c r="N857" i="14"/>
  <c r="M857" i="14"/>
  <c r="L857" i="14"/>
  <c r="K857" i="14"/>
  <c r="J857" i="14"/>
  <c r="I857" i="14"/>
  <c r="H857" i="14"/>
  <c r="G857" i="14"/>
  <c r="AB856" i="14"/>
  <c r="AA856" i="14"/>
  <c r="Z856" i="14"/>
  <c r="Y856" i="14"/>
  <c r="X856" i="14"/>
  <c r="W856" i="14"/>
  <c r="V856" i="14"/>
  <c r="U856" i="14"/>
  <c r="T856" i="14"/>
  <c r="S856" i="14"/>
  <c r="R856" i="14"/>
  <c r="Q856" i="14"/>
  <c r="P856" i="14"/>
  <c r="O856" i="14"/>
  <c r="N856" i="14"/>
  <c r="M856" i="14"/>
  <c r="L856" i="14"/>
  <c r="K856" i="14"/>
  <c r="J856" i="14"/>
  <c r="I856" i="14"/>
  <c r="H856" i="14"/>
  <c r="G856" i="14"/>
  <c r="AB855" i="14"/>
  <c r="AA855" i="14"/>
  <c r="Z855" i="14"/>
  <c r="Y855" i="14"/>
  <c r="X855" i="14"/>
  <c r="W855" i="14"/>
  <c r="V855" i="14"/>
  <c r="U855" i="14"/>
  <c r="T855" i="14"/>
  <c r="S855" i="14"/>
  <c r="R855" i="14"/>
  <c r="Q855" i="14"/>
  <c r="P855" i="14"/>
  <c r="O855" i="14"/>
  <c r="N855" i="14"/>
  <c r="M855" i="14"/>
  <c r="L855" i="14"/>
  <c r="K855" i="14"/>
  <c r="J855" i="14"/>
  <c r="I855" i="14"/>
  <c r="H855" i="14"/>
  <c r="G855" i="14"/>
  <c r="D855" i="14"/>
  <c r="AB854" i="14"/>
  <c r="AA854" i="14"/>
  <c r="Z854" i="14"/>
  <c r="Y854" i="14"/>
  <c r="X854" i="14"/>
  <c r="W854" i="14"/>
  <c r="V854" i="14"/>
  <c r="U854" i="14"/>
  <c r="T854" i="14"/>
  <c r="S854" i="14"/>
  <c r="R854" i="14"/>
  <c r="Q854" i="14"/>
  <c r="P854" i="14"/>
  <c r="O854" i="14"/>
  <c r="N854" i="14"/>
  <c r="M854" i="14"/>
  <c r="L854" i="14"/>
  <c r="K854" i="14"/>
  <c r="J854" i="14"/>
  <c r="I854" i="14"/>
  <c r="H854" i="14"/>
  <c r="G854" i="14"/>
  <c r="D854" i="14"/>
  <c r="AB853" i="14"/>
  <c r="AA853" i="14"/>
  <c r="Z853" i="14"/>
  <c r="Y853" i="14"/>
  <c r="X853" i="14"/>
  <c r="W853" i="14"/>
  <c r="V853" i="14"/>
  <c r="U853" i="14"/>
  <c r="T853" i="14"/>
  <c r="S853" i="14"/>
  <c r="R853" i="14"/>
  <c r="Q853" i="14"/>
  <c r="P853" i="14"/>
  <c r="O853" i="14"/>
  <c r="N853" i="14"/>
  <c r="M853" i="14"/>
  <c r="L853" i="14"/>
  <c r="K853" i="14"/>
  <c r="J853" i="14"/>
  <c r="I853" i="14"/>
  <c r="H853" i="14"/>
  <c r="G853" i="14"/>
  <c r="AB852" i="14"/>
  <c r="AA852" i="14"/>
  <c r="Z852" i="14"/>
  <c r="Y852" i="14"/>
  <c r="X852" i="14"/>
  <c r="W852" i="14"/>
  <c r="V852" i="14"/>
  <c r="U852" i="14"/>
  <c r="T852" i="14"/>
  <c r="S852" i="14"/>
  <c r="R852" i="14"/>
  <c r="Q852" i="14"/>
  <c r="P852" i="14"/>
  <c r="O852" i="14"/>
  <c r="N852" i="14"/>
  <c r="M852" i="14"/>
  <c r="L852" i="14"/>
  <c r="K852" i="14"/>
  <c r="J852" i="14"/>
  <c r="I852" i="14"/>
  <c r="H852" i="14"/>
  <c r="G852" i="14"/>
  <c r="AB851" i="14"/>
  <c r="AA851" i="14"/>
  <c r="Z851" i="14"/>
  <c r="Y851" i="14"/>
  <c r="X851" i="14"/>
  <c r="W851" i="14"/>
  <c r="V851" i="14"/>
  <c r="U851" i="14"/>
  <c r="T851" i="14"/>
  <c r="S851" i="14"/>
  <c r="R851" i="14"/>
  <c r="Q851" i="14"/>
  <c r="P851" i="14"/>
  <c r="O851" i="14"/>
  <c r="N851" i="14"/>
  <c r="M851" i="14"/>
  <c r="L851" i="14"/>
  <c r="K851" i="14"/>
  <c r="J851" i="14"/>
  <c r="I851" i="14"/>
  <c r="H851" i="14"/>
  <c r="G851" i="14"/>
  <c r="D851" i="14"/>
  <c r="AB850" i="14"/>
  <c r="AA850" i="14"/>
  <c r="Z850" i="14"/>
  <c r="Y850" i="14"/>
  <c r="X850" i="14"/>
  <c r="W850" i="14"/>
  <c r="V850" i="14"/>
  <c r="U850" i="14"/>
  <c r="T850" i="14"/>
  <c r="S850" i="14"/>
  <c r="R850" i="14"/>
  <c r="Q850" i="14"/>
  <c r="P850" i="14"/>
  <c r="O850" i="14"/>
  <c r="N850" i="14"/>
  <c r="M850" i="14"/>
  <c r="L850" i="14"/>
  <c r="K850" i="14"/>
  <c r="J850" i="14"/>
  <c r="I850" i="14"/>
  <c r="H850" i="14"/>
  <c r="G850" i="14"/>
  <c r="D850" i="14"/>
  <c r="AB849" i="14"/>
  <c r="AA849" i="14"/>
  <c r="Z849" i="14"/>
  <c r="Y849" i="14"/>
  <c r="X849" i="14"/>
  <c r="W849" i="14"/>
  <c r="V849" i="14"/>
  <c r="U849" i="14"/>
  <c r="T849" i="14"/>
  <c r="S849" i="14"/>
  <c r="R849" i="14"/>
  <c r="Q849" i="14"/>
  <c r="P849" i="14"/>
  <c r="O849" i="14"/>
  <c r="N849" i="14"/>
  <c r="M849" i="14"/>
  <c r="L849" i="14"/>
  <c r="K849" i="14"/>
  <c r="J849" i="14"/>
  <c r="I849" i="14"/>
  <c r="H849" i="14"/>
  <c r="G849" i="14"/>
  <c r="AB848" i="14"/>
  <c r="AA848" i="14"/>
  <c r="Z848" i="14"/>
  <c r="Y848" i="14"/>
  <c r="X848" i="14"/>
  <c r="W848" i="14"/>
  <c r="V848" i="14"/>
  <c r="U848" i="14"/>
  <c r="T848" i="14"/>
  <c r="S848" i="14"/>
  <c r="R848" i="14"/>
  <c r="Q848" i="14"/>
  <c r="P848" i="14"/>
  <c r="O848" i="14"/>
  <c r="N848" i="14"/>
  <c r="M848" i="14"/>
  <c r="L848" i="14"/>
  <c r="K848" i="14"/>
  <c r="J848" i="14"/>
  <c r="I848" i="14"/>
  <c r="H848" i="14"/>
  <c r="G848" i="14"/>
  <c r="AB847" i="14"/>
  <c r="AA847" i="14"/>
  <c r="Z847" i="14"/>
  <c r="Y847" i="14"/>
  <c r="X847" i="14"/>
  <c r="W847" i="14"/>
  <c r="V847" i="14"/>
  <c r="U847" i="14"/>
  <c r="T847" i="14"/>
  <c r="S847" i="14"/>
  <c r="R847" i="14"/>
  <c r="Q847" i="14"/>
  <c r="P847" i="14"/>
  <c r="O847" i="14"/>
  <c r="N847" i="14"/>
  <c r="M847" i="14"/>
  <c r="L847" i="14"/>
  <c r="K847" i="14"/>
  <c r="J847" i="14"/>
  <c r="I847" i="14"/>
  <c r="H847" i="14"/>
  <c r="G847" i="14"/>
  <c r="D847" i="14"/>
  <c r="AB846" i="14"/>
  <c r="AA846" i="14"/>
  <c r="Z846" i="14"/>
  <c r="Y846" i="14"/>
  <c r="X846" i="14"/>
  <c r="W846" i="14"/>
  <c r="V846" i="14"/>
  <c r="U846" i="14"/>
  <c r="T846" i="14"/>
  <c r="S846" i="14"/>
  <c r="R846" i="14"/>
  <c r="Q846" i="14"/>
  <c r="P846" i="14"/>
  <c r="O846" i="14"/>
  <c r="N846" i="14"/>
  <c r="M846" i="14"/>
  <c r="L846" i="14"/>
  <c r="K846" i="14"/>
  <c r="J846" i="14"/>
  <c r="I846" i="14"/>
  <c r="H846" i="14"/>
  <c r="G846" i="14"/>
  <c r="D846" i="14"/>
  <c r="AB845" i="14"/>
  <c r="AA845" i="14"/>
  <c r="Z845" i="14"/>
  <c r="Y845" i="14"/>
  <c r="X845" i="14"/>
  <c r="W845" i="14"/>
  <c r="V845" i="14"/>
  <c r="U845" i="14"/>
  <c r="T845" i="14"/>
  <c r="S845" i="14"/>
  <c r="R845" i="14"/>
  <c r="Q845" i="14"/>
  <c r="P845" i="14"/>
  <c r="O845" i="14"/>
  <c r="N845" i="14"/>
  <c r="M845" i="14"/>
  <c r="L845" i="14"/>
  <c r="K845" i="14"/>
  <c r="J845" i="14"/>
  <c r="I845" i="14"/>
  <c r="H845" i="14"/>
  <c r="G845" i="14"/>
  <c r="AB844" i="14"/>
  <c r="AA844" i="14"/>
  <c r="Z844" i="14"/>
  <c r="Y844" i="14"/>
  <c r="X844" i="14"/>
  <c r="W844" i="14"/>
  <c r="V844" i="14"/>
  <c r="U844" i="14"/>
  <c r="T844" i="14"/>
  <c r="S844" i="14"/>
  <c r="R844" i="14"/>
  <c r="Q844" i="14"/>
  <c r="P844" i="14"/>
  <c r="O844" i="14"/>
  <c r="N844" i="14"/>
  <c r="M844" i="14"/>
  <c r="L844" i="14"/>
  <c r="K844" i="14"/>
  <c r="J844" i="14"/>
  <c r="I844" i="14"/>
  <c r="H844" i="14"/>
  <c r="G844" i="14"/>
  <c r="D844" i="14"/>
  <c r="AB843" i="14"/>
  <c r="AA843" i="14"/>
  <c r="Z843" i="14"/>
  <c r="Y843" i="14"/>
  <c r="X843" i="14"/>
  <c r="W843" i="14"/>
  <c r="V843" i="14"/>
  <c r="U843" i="14"/>
  <c r="T843" i="14"/>
  <c r="S843" i="14"/>
  <c r="R843" i="14"/>
  <c r="Q843" i="14"/>
  <c r="P843" i="14"/>
  <c r="O843" i="14"/>
  <c r="N843" i="14"/>
  <c r="M843" i="14"/>
  <c r="L843" i="14"/>
  <c r="K843" i="14"/>
  <c r="J843" i="14"/>
  <c r="I843" i="14"/>
  <c r="H843" i="14"/>
  <c r="G843" i="14"/>
  <c r="AB842" i="14"/>
  <c r="AA842" i="14"/>
  <c r="Z842" i="14"/>
  <c r="Y842" i="14"/>
  <c r="X842" i="14"/>
  <c r="W842" i="14"/>
  <c r="V842" i="14"/>
  <c r="U842" i="14"/>
  <c r="T842" i="14"/>
  <c r="S842" i="14"/>
  <c r="R842" i="14"/>
  <c r="Q842" i="14"/>
  <c r="P842" i="14"/>
  <c r="O842" i="14"/>
  <c r="N842" i="14"/>
  <c r="M842" i="14"/>
  <c r="L842" i="14"/>
  <c r="K842" i="14"/>
  <c r="J842" i="14"/>
  <c r="I842" i="14"/>
  <c r="H842" i="14"/>
  <c r="G842" i="14"/>
  <c r="D842" i="14"/>
  <c r="AB841" i="14"/>
  <c r="AA841" i="14"/>
  <c r="Z841" i="14"/>
  <c r="Y841" i="14"/>
  <c r="X841" i="14"/>
  <c r="W841" i="14"/>
  <c r="V841" i="14"/>
  <c r="U841" i="14"/>
  <c r="T841" i="14"/>
  <c r="S841" i="14"/>
  <c r="R841" i="14"/>
  <c r="Q841" i="14"/>
  <c r="P841" i="14"/>
  <c r="O841" i="14"/>
  <c r="N841" i="14"/>
  <c r="M841" i="14"/>
  <c r="L841" i="14"/>
  <c r="K841" i="14"/>
  <c r="J841" i="14"/>
  <c r="I841" i="14"/>
  <c r="H841" i="14"/>
  <c r="G841" i="14"/>
  <c r="D841" i="14"/>
  <c r="AB787" i="14"/>
  <c r="AB788" i="14"/>
  <c r="AB789" i="14"/>
  <c r="AB790" i="14"/>
  <c r="AB791" i="14"/>
  <c r="AB792" i="14"/>
  <c r="AB793" i="14"/>
  <c r="AB794" i="14"/>
  <c r="AB795" i="14"/>
  <c r="AB796" i="14"/>
  <c r="AB797" i="14"/>
  <c r="AB798" i="14"/>
  <c r="AB799" i="14"/>
  <c r="AB800" i="14"/>
  <c r="AB801" i="14"/>
  <c r="AB802" i="14"/>
  <c r="AB803" i="14"/>
  <c r="AB804" i="14"/>
  <c r="AB805" i="14"/>
  <c r="AB806" i="14"/>
  <c r="AB807" i="14"/>
  <c r="AB808" i="14"/>
  <c r="AB809" i="14"/>
  <c r="AB810" i="14"/>
  <c r="AB811" i="14"/>
  <c r="AB812" i="14"/>
  <c r="AB813" i="14"/>
  <c r="AB814" i="14"/>
  <c r="AB815" i="14"/>
  <c r="AB816" i="14"/>
  <c r="AB817" i="14"/>
  <c r="AB818" i="14"/>
  <c r="AB819" i="14"/>
  <c r="AB820" i="14"/>
  <c r="AB821" i="14"/>
  <c r="AB822" i="14"/>
  <c r="AB823" i="14"/>
  <c r="AB824" i="14"/>
  <c r="AB825" i="14"/>
  <c r="AB826" i="14"/>
  <c r="AB827" i="14"/>
  <c r="AB828" i="14"/>
  <c r="AB829" i="14"/>
  <c r="AB830" i="14"/>
  <c r="AB831" i="14"/>
  <c r="AB832" i="14"/>
  <c r="AB833" i="14"/>
  <c r="AB834" i="14"/>
  <c r="AB835" i="14"/>
  <c r="AB836" i="14"/>
  <c r="AA787" i="14"/>
  <c r="AA788" i="14"/>
  <c r="AA789" i="14"/>
  <c r="AA790" i="14"/>
  <c r="AA791" i="14"/>
  <c r="AA792" i="14"/>
  <c r="AA793" i="14"/>
  <c r="AA794" i="14"/>
  <c r="AA795" i="14"/>
  <c r="AA796" i="14"/>
  <c r="AA797" i="14"/>
  <c r="AA798" i="14"/>
  <c r="AA799" i="14"/>
  <c r="AA800" i="14"/>
  <c r="AA801" i="14"/>
  <c r="AA802" i="14"/>
  <c r="AA803" i="14"/>
  <c r="AA804" i="14"/>
  <c r="AA805" i="14"/>
  <c r="AA806" i="14"/>
  <c r="AA807" i="14"/>
  <c r="AA808" i="14"/>
  <c r="AA809" i="14"/>
  <c r="AA810" i="14"/>
  <c r="AA811" i="14"/>
  <c r="AA812" i="14"/>
  <c r="AA813" i="14"/>
  <c r="AA814" i="14"/>
  <c r="AA815" i="14"/>
  <c r="AA816" i="14"/>
  <c r="AA817" i="14"/>
  <c r="AA818" i="14"/>
  <c r="AA819" i="14"/>
  <c r="AA820" i="14"/>
  <c r="AA821" i="14"/>
  <c r="AA822" i="14"/>
  <c r="AA823" i="14"/>
  <c r="AA824" i="14"/>
  <c r="AA825" i="14"/>
  <c r="AA826" i="14"/>
  <c r="AA827" i="14"/>
  <c r="AA828" i="14"/>
  <c r="AA829" i="14"/>
  <c r="AA830" i="14"/>
  <c r="AA831" i="14"/>
  <c r="AA832" i="14"/>
  <c r="AA833" i="14"/>
  <c r="AA834" i="14"/>
  <c r="AA835" i="14"/>
  <c r="AA836" i="14"/>
  <c r="Z787" i="14"/>
  <c r="Z788" i="14"/>
  <c r="Z789" i="14"/>
  <c r="Z790" i="14"/>
  <c r="Z791" i="14"/>
  <c r="Z792" i="14"/>
  <c r="Z793" i="14"/>
  <c r="Z794" i="14"/>
  <c r="Z795" i="14"/>
  <c r="Z796" i="14"/>
  <c r="Z797" i="14"/>
  <c r="Z798" i="14"/>
  <c r="Z799" i="14"/>
  <c r="Z800" i="14"/>
  <c r="Z801" i="14"/>
  <c r="Z802" i="14"/>
  <c r="Z803" i="14"/>
  <c r="Z804" i="14"/>
  <c r="Z805" i="14"/>
  <c r="Z806" i="14"/>
  <c r="Z807" i="14"/>
  <c r="Z808" i="14"/>
  <c r="Z809" i="14"/>
  <c r="Z810" i="14"/>
  <c r="Z811" i="14"/>
  <c r="Z812" i="14"/>
  <c r="Z813" i="14"/>
  <c r="Z814" i="14"/>
  <c r="Z815" i="14"/>
  <c r="Z816" i="14"/>
  <c r="Z817" i="14"/>
  <c r="Z818" i="14"/>
  <c r="Z819" i="14"/>
  <c r="Z820" i="14"/>
  <c r="Z821" i="14"/>
  <c r="Z822" i="14"/>
  <c r="Z823" i="14"/>
  <c r="Z824" i="14"/>
  <c r="Z825" i="14"/>
  <c r="Z826" i="14"/>
  <c r="Z827" i="14"/>
  <c r="Z828" i="14"/>
  <c r="Z829" i="14"/>
  <c r="Z830" i="14"/>
  <c r="Z831" i="14"/>
  <c r="Z832" i="14"/>
  <c r="Z833" i="14"/>
  <c r="Z834" i="14"/>
  <c r="Z835" i="14"/>
  <c r="Z836" i="14"/>
  <c r="Y787" i="14"/>
  <c r="Y788" i="14"/>
  <c r="Y789" i="14"/>
  <c r="Y790" i="14"/>
  <c r="Y791" i="14"/>
  <c r="Y792" i="14"/>
  <c r="Y793" i="14"/>
  <c r="Y794" i="14"/>
  <c r="Y795" i="14"/>
  <c r="Y796" i="14"/>
  <c r="Y797" i="14"/>
  <c r="Y798" i="14"/>
  <c r="Y799" i="14"/>
  <c r="Y800" i="14"/>
  <c r="Y801" i="14"/>
  <c r="Y802" i="14"/>
  <c r="Y803" i="14"/>
  <c r="Y804" i="14"/>
  <c r="Y805" i="14"/>
  <c r="Y806" i="14"/>
  <c r="Y807" i="14"/>
  <c r="Y808" i="14"/>
  <c r="Y809" i="14"/>
  <c r="Y810" i="14"/>
  <c r="Y811" i="14"/>
  <c r="Y812" i="14"/>
  <c r="Y813" i="14"/>
  <c r="Y814" i="14"/>
  <c r="Y815" i="14"/>
  <c r="Y816" i="14"/>
  <c r="Y817" i="14"/>
  <c r="Y818" i="14"/>
  <c r="Y819" i="14"/>
  <c r="Y820" i="14"/>
  <c r="Y821" i="14"/>
  <c r="Y822" i="14"/>
  <c r="Y823" i="14"/>
  <c r="Y824" i="14"/>
  <c r="Y825" i="14"/>
  <c r="Y826" i="14"/>
  <c r="Y827" i="14"/>
  <c r="Y828" i="14"/>
  <c r="Y829" i="14"/>
  <c r="Y830" i="14"/>
  <c r="Y831" i="14"/>
  <c r="Y832" i="14"/>
  <c r="Y833" i="14"/>
  <c r="Y834" i="14"/>
  <c r="Y835" i="14"/>
  <c r="Y836" i="14"/>
  <c r="X787" i="14"/>
  <c r="X788" i="14"/>
  <c r="X789" i="14"/>
  <c r="X790" i="14"/>
  <c r="X791" i="14"/>
  <c r="X792" i="14"/>
  <c r="X793" i="14"/>
  <c r="X794" i="14"/>
  <c r="X795" i="14"/>
  <c r="X796" i="14"/>
  <c r="X797" i="14"/>
  <c r="X798" i="14"/>
  <c r="X799" i="14"/>
  <c r="X800" i="14"/>
  <c r="X801" i="14"/>
  <c r="X802" i="14"/>
  <c r="X803" i="14"/>
  <c r="X804" i="14"/>
  <c r="X805" i="14"/>
  <c r="X806" i="14"/>
  <c r="X807" i="14"/>
  <c r="X808" i="14"/>
  <c r="X809" i="14"/>
  <c r="X810" i="14"/>
  <c r="X811" i="14"/>
  <c r="X812" i="14"/>
  <c r="X813" i="14"/>
  <c r="X814" i="14"/>
  <c r="X815" i="14"/>
  <c r="X816" i="14"/>
  <c r="X817" i="14"/>
  <c r="X818" i="14"/>
  <c r="X819" i="14"/>
  <c r="X820" i="14"/>
  <c r="X821" i="14"/>
  <c r="X822" i="14"/>
  <c r="X823" i="14"/>
  <c r="X824" i="14"/>
  <c r="X825" i="14"/>
  <c r="X826" i="14"/>
  <c r="X827" i="14"/>
  <c r="X828" i="14"/>
  <c r="X829" i="14"/>
  <c r="X830" i="14"/>
  <c r="X831" i="14"/>
  <c r="X832" i="14"/>
  <c r="X833" i="14"/>
  <c r="X834" i="14"/>
  <c r="X835" i="14"/>
  <c r="X836" i="14"/>
  <c r="W787" i="14"/>
  <c r="W788" i="14"/>
  <c r="W789" i="14"/>
  <c r="W790" i="14"/>
  <c r="W791" i="14"/>
  <c r="W792" i="14"/>
  <c r="W793" i="14"/>
  <c r="W794" i="14"/>
  <c r="W795" i="14"/>
  <c r="W796" i="14"/>
  <c r="W797" i="14"/>
  <c r="W798" i="14"/>
  <c r="W799" i="14"/>
  <c r="W800" i="14"/>
  <c r="W801" i="14"/>
  <c r="W802" i="14"/>
  <c r="W803" i="14"/>
  <c r="W804" i="14"/>
  <c r="W805" i="14"/>
  <c r="W806" i="14"/>
  <c r="W807" i="14"/>
  <c r="W808" i="14"/>
  <c r="W809" i="14"/>
  <c r="W810" i="14"/>
  <c r="W811" i="14"/>
  <c r="W812" i="14"/>
  <c r="W813" i="14"/>
  <c r="W814" i="14"/>
  <c r="W815" i="14"/>
  <c r="W816" i="14"/>
  <c r="W817" i="14"/>
  <c r="W818" i="14"/>
  <c r="W819" i="14"/>
  <c r="W820" i="14"/>
  <c r="W821" i="14"/>
  <c r="W822" i="14"/>
  <c r="W823" i="14"/>
  <c r="W824" i="14"/>
  <c r="W825" i="14"/>
  <c r="W826" i="14"/>
  <c r="W827" i="14"/>
  <c r="W828" i="14"/>
  <c r="W829" i="14"/>
  <c r="W830" i="14"/>
  <c r="W831" i="14"/>
  <c r="W832" i="14"/>
  <c r="W833" i="14"/>
  <c r="W834" i="14"/>
  <c r="W835" i="14"/>
  <c r="W836" i="14"/>
  <c r="V787" i="14"/>
  <c r="V788" i="14"/>
  <c r="V789" i="14"/>
  <c r="V790" i="14"/>
  <c r="V791" i="14"/>
  <c r="V792" i="14"/>
  <c r="V793" i="14"/>
  <c r="V794" i="14"/>
  <c r="V795" i="14"/>
  <c r="V796" i="14"/>
  <c r="V797" i="14"/>
  <c r="V798" i="14"/>
  <c r="V799" i="14"/>
  <c r="V800" i="14"/>
  <c r="V801" i="14"/>
  <c r="V802" i="14"/>
  <c r="V803" i="14"/>
  <c r="V804" i="14"/>
  <c r="V805" i="14"/>
  <c r="V806" i="14"/>
  <c r="V807" i="14"/>
  <c r="V808" i="14"/>
  <c r="V809" i="14"/>
  <c r="V810" i="14"/>
  <c r="V811" i="14"/>
  <c r="V812" i="14"/>
  <c r="V813" i="14"/>
  <c r="V814" i="14"/>
  <c r="V815" i="14"/>
  <c r="V816" i="14"/>
  <c r="V817" i="14"/>
  <c r="V818" i="14"/>
  <c r="V819" i="14"/>
  <c r="V820" i="14"/>
  <c r="V821" i="14"/>
  <c r="V822" i="14"/>
  <c r="V823" i="14"/>
  <c r="V824" i="14"/>
  <c r="V825" i="14"/>
  <c r="V826" i="14"/>
  <c r="V827" i="14"/>
  <c r="V828" i="14"/>
  <c r="V829" i="14"/>
  <c r="V830" i="14"/>
  <c r="V831" i="14"/>
  <c r="V832" i="14"/>
  <c r="V833" i="14"/>
  <c r="V834" i="14"/>
  <c r="V835" i="14"/>
  <c r="V836" i="14"/>
  <c r="U787" i="14"/>
  <c r="U788" i="14"/>
  <c r="U789" i="14"/>
  <c r="U790" i="14"/>
  <c r="U791" i="14"/>
  <c r="U792" i="14"/>
  <c r="U793" i="14"/>
  <c r="U794" i="14"/>
  <c r="U795" i="14"/>
  <c r="U796" i="14"/>
  <c r="U797" i="14"/>
  <c r="U798" i="14"/>
  <c r="U799" i="14"/>
  <c r="U800" i="14"/>
  <c r="U801" i="14"/>
  <c r="U802" i="14"/>
  <c r="U803" i="14"/>
  <c r="U804" i="14"/>
  <c r="U805" i="14"/>
  <c r="U806" i="14"/>
  <c r="U807" i="14"/>
  <c r="U808" i="14"/>
  <c r="U809" i="14"/>
  <c r="U810" i="14"/>
  <c r="U811" i="14"/>
  <c r="U812" i="14"/>
  <c r="U813" i="14"/>
  <c r="U814" i="14"/>
  <c r="U815" i="14"/>
  <c r="U816" i="14"/>
  <c r="U817" i="14"/>
  <c r="U818" i="14"/>
  <c r="U819" i="14"/>
  <c r="U820" i="14"/>
  <c r="U821" i="14"/>
  <c r="U822" i="14"/>
  <c r="U823" i="14"/>
  <c r="U824" i="14"/>
  <c r="U825" i="14"/>
  <c r="U826" i="14"/>
  <c r="U827" i="14"/>
  <c r="U828" i="14"/>
  <c r="U829" i="14"/>
  <c r="U830" i="14"/>
  <c r="U831" i="14"/>
  <c r="U832" i="14"/>
  <c r="U833" i="14"/>
  <c r="U834" i="14"/>
  <c r="U835" i="14"/>
  <c r="U836" i="14"/>
  <c r="T787" i="14"/>
  <c r="T788" i="14"/>
  <c r="T789" i="14"/>
  <c r="T790" i="14"/>
  <c r="T791" i="14"/>
  <c r="T792" i="14"/>
  <c r="T793" i="14"/>
  <c r="T794" i="14"/>
  <c r="T795" i="14"/>
  <c r="T796" i="14"/>
  <c r="T797" i="14"/>
  <c r="T798" i="14"/>
  <c r="T799" i="14"/>
  <c r="T800" i="14"/>
  <c r="T801" i="14"/>
  <c r="T802" i="14"/>
  <c r="T803" i="14"/>
  <c r="T804" i="14"/>
  <c r="T805" i="14"/>
  <c r="T806" i="14"/>
  <c r="T807" i="14"/>
  <c r="T808" i="14"/>
  <c r="T809" i="14"/>
  <c r="T810" i="14"/>
  <c r="T811" i="14"/>
  <c r="T812" i="14"/>
  <c r="T813" i="14"/>
  <c r="T814" i="14"/>
  <c r="T815" i="14"/>
  <c r="T816" i="14"/>
  <c r="T817" i="14"/>
  <c r="T818" i="14"/>
  <c r="T819" i="14"/>
  <c r="T820" i="14"/>
  <c r="T821" i="14"/>
  <c r="T822" i="14"/>
  <c r="T823" i="14"/>
  <c r="T824" i="14"/>
  <c r="T825" i="14"/>
  <c r="T826" i="14"/>
  <c r="T827" i="14"/>
  <c r="T828" i="14"/>
  <c r="T829" i="14"/>
  <c r="T830" i="14"/>
  <c r="T831" i="14"/>
  <c r="T832" i="14"/>
  <c r="T833" i="14"/>
  <c r="T834" i="14"/>
  <c r="T835" i="14"/>
  <c r="T836" i="14"/>
  <c r="S787" i="14"/>
  <c r="S788" i="14"/>
  <c r="S789" i="14"/>
  <c r="S790" i="14"/>
  <c r="S791" i="14"/>
  <c r="S792" i="14"/>
  <c r="S793" i="14"/>
  <c r="S794" i="14"/>
  <c r="S795" i="14"/>
  <c r="S796" i="14"/>
  <c r="S797" i="14"/>
  <c r="S798" i="14"/>
  <c r="S799" i="14"/>
  <c r="S800" i="14"/>
  <c r="S801" i="14"/>
  <c r="S802" i="14"/>
  <c r="S803" i="14"/>
  <c r="S804" i="14"/>
  <c r="S805" i="14"/>
  <c r="S806" i="14"/>
  <c r="S807" i="14"/>
  <c r="S808" i="14"/>
  <c r="S809" i="14"/>
  <c r="S810" i="14"/>
  <c r="S811" i="14"/>
  <c r="S812" i="14"/>
  <c r="S813" i="14"/>
  <c r="S814" i="14"/>
  <c r="S815" i="14"/>
  <c r="S816" i="14"/>
  <c r="S817" i="14"/>
  <c r="S818" i="14"/>
  <c r="S819" i="14"/>
  <c r="S820" i="14"/>
  <c r="S821" i="14"/>
  <c r="S822" i="14"/>
  <c r="S823" i="14"/>
  <c r="S824" i="14"/>
  <c r="S825" i="14"/>
  <c r="S826" i="14"/>
  <c r="S827" i="14"/>
  <c r="S828" i="14"/>
  <c r="S829" i="14"/>
  <c r="S830" i="14"/>
  <c r="S831" i="14"/>
  <c r="S832" i="14"/>
  <c r="S833" i="14"/>
  <c r="S834" i="14"/>
  <c r="S835" i="14"/>
  <c r="S836" i="14"/>
  <c r="R787" i="14"/>
  <c r="R788" i="14"/>
  <c r="R789" i="14"/>
  <c r="R790" i="14"/>
  <c r="R791" i="14"/>
  <c r="R792" i="14"/>
  <c r="R793" i="14"/>
  <c r="R794" i="14"/>
  <c r="R795" i="14"/>
  <c r="R796" i="14"/>
  <c r="R797" i="14"/>
  <c r="R798" i="14"/>
  <c r="R799" i="14"/>
  <c r="R800" i="14"/>
  <c r="R801" i="14"/>
  <c r="R802" i="14"/>
  <c r="R803" i="14"/>
  <c r="R804" i="14"/>
  <c r="R805" i="14"/>
  <c r="R806" i="14"/>
  <c r="R807" i="14"/>
  <c r="R808" i="14"/>
  <c r="R809" i="14"/>
  <c r="R810" i="14"/>
  <c r="R811" i="14"/>
  <c r="R812" i="14"/>
  <c r="R813" i="14"/>
  <c r="R814" i="14"/>
  <c r="R815" i="14"/>
  <c r="R816" i="14"/>
  <c r="R817" i="14"/>
  <c r="R818" i="14"/>
  <c r="R819" i="14"/>
  <c r="R820" i="14"/>
  <c r="R821" i="14"/>
  <c r="R822" i="14"/>
  <c r="R823" i="14"/>
  <c r="R824" i="14"/>
  <c r="R825" i="14"/>
  <c r="R826" i="14"/>
  <c r="R827" i="14"/>
  <c r="R828" i="14"/>
  <c r="R829" i="14"/>
  <c r="R830" i="14"/>
  <c r="R831" i="14"/>
  <c r="R832" i="14"/>
  <c r="R833" i="14"/>
  <c r="R834" i="14"/>
  <c r="R835" i="14"/>
  <c r="R836" i="14"/>
  <c r="Q787" i="14"/>
  <c r="Q788" i="14"/>
  <c r="Q789" i="14"/>
  <c r="Q790" i="14"/>
  <c r="Q791" i="14"/>
  <c r="Q792" i="14"/>
  <c r="Q793" i="14"/>
  <c r="Q794" i="14"/>
  <c r="Q795" i="14"/>
  <c r="Q796" i="14"/>
  <c r="Q797" i="14"/>
  <c r="Q798" i="14"/>
  <c r="Q799" i="14"/>
  <c r="Q800" i="14"/>
  <c r="Q801" i="14"/>
  <c r="Q802" i="14"/>
  <c r="Q803" i="14"/>
  <c r="Q804" i="14"/>
  <c r="Q805" i="14"/>
  <c r="Q806" i="14"/>
  <c r="Q807" i="14"/>
  <c r="Q808" i="14"/>
  <c r="Q809" i="14"/>
  <c r="Q810" i="14"/>
  <c r="Q811" i="14"/>
  <c r="Q812" i="14"/>
  <c r="Q813" i="14"/>
  <c r="Q814" i="14"/>
  <c r="Q815" i="14"/>
  <c r="Q816" i="14"/>
  <c r="Q817" i="14"/>
  <c r="Q818" i="14"/>
  <c r="Q819" i="14"/>
  <c r="Q820" i="14"/>
  <c r="Q821" i="14"/>
  <c r="Q822" i="14"/>
  <c r="Q823" i="14"/>
  <c r="Q824" i="14"/>
  <c r="Q825" i="14"/>
  <c r="Q826" i="14"/>
  <c r="Q827" i="14"/>
  <c r="Q828" i="14"/>
  <c r="Q829" i="14"/>
  <c r="Q830" i="14"/>
  <c r="Q831" i="14"/>
  <c r="Q832" i="14"/>
  <c r="Q833" i="14"/>
  <c r="Q834" i="14"/>
  <c r="Q835" i="14"/>
  <c r="Q836" i="14"/>
  <c r="P787" i="14"/>
  <c r="P788" i="14"/>
  <c r="P789" i="14"/>
  <c r="P790" i="14"/>
  <c r="P791" i="14"/>
  <c r="P792" i="14"/>
  <c r="P793" i="14"/>
  <c r="P794" i="14"/>
  <c r="P795" i="14"/>
  <c r="P796" i="14"/>
  <c r="P797" i="14"/>
  <c r="P798" i="14"/>
  <c r="P799" i="14"/>
  <c r="P800" i="14"/>
  <c r="P801" i="14"/>
  <c r="P802" i="14"/>
  <c r="P803" i="14"/>
  <c r="P804" i="14"/>
  <c r="P805" i="14"/>
  <c r="P806" i="14"/>
  <c r="P807" i="14"/>
  <c r="P808" i="14"/>
  <c r="P809" i="14"/>
  <c r="P810" i="14"/>
  <c r="P811" i="14"/>
  <c r="P812" i="14"/>
  <c r="P813" i="14"/>
  <c r="P814" i="14"/>
  <c r="P815" i="14"/>
  <c r="P816" i="14"/>
  <c r="P817" i="14"/>
  <c r="P818" i="14"/>
  <c r="P819" i="14"/>
  <c r="P820" i="14"/>
  <c r="P821" i="14"/>
  <c r="P822" i="14"/>
  <c r="P823" i="14"/>
  <c r="P824" i="14"/>
  <c r="P825" i="14"/>
  <c r="P826" i="14"/>
  <c r="P827" i="14"/>
  <c r="P828" i="14"/>
  <c r="P829" i="14"/>
  <c r="P830" i="14"/>
  <c r="P831" i="14"/>
  <c r="P832" i="14"/>
  <c r="P833" i="14"/>
  <c r="P834" i="14"/>
  <c r="P835" i="14"/>
  <c r="P836" i="14"/>
  <c r="O787" i="14"/>
  <c r="O788" i="14"/>
  <c r="O789" i="14"/>
  <c r="O790" i="14"/>
  <c r="O791" i="14"/>
  <c r="O792" i="14"/>
  <c r="O793" i="14"/>
  <c r="O794" i="14"/>
  <c r="O795" i="14"/>
  <c r="O796" i="14"/>
  <c r="O797" i="14"/>
  <c r="O798" i="14"/>
  <c r="O799" i="14"/>
  <c r="O800" i="14"/>
  <c r="O801" i="14"/>
  <c r="O802" i="14"/>
  <c r="O803" i="14"/>
  <c r="O804" i="14"/>
  <c r="O805" i="14"/>
  <c r="O806" i="14"/>
  <c r="O807" i="14"/>
  <c r="O808" i="14"/>
  <c r="O809" i="14"/>
  <c r="O810" i="14"/>
  <c r="O811" i="14"/>
  <c r="O812" i="14"/>
  <c r="O813" i="14"/>
  <c r="O814" i="14"/>
  <c r="O815" i="14"/>
  <c r="O816" i="14"/>
  <c r="O817" i="14"/>
  <c r="O818" i="14"/>
  <c r="O819" i="14"/>
  <c r="O820" i="14"/>
  <c r="O821" i="14"/>
  <c r="O822" i="14"/>
  <c r="O823" i="14"/>
  <c r="O824" i="14"/>
  <c r="O825" i="14"/>
  <c r="O826" i="14"/>
  <c r="O827" i="14"/>
  <c r="O828" i="14"/>
  <c r="O829" i="14"/>
  <c r="O830" i="14"/>
  <c r="O831" i="14"/>
  <c r="O832" i="14"/>
  <c r="O833" i="14"/>
  <c r="O834" i="14"/>
  <c r="O835" i="14"/>
  <c r="O836" i="14"/>
  <c r="N787" i="14"/>
  <c r="N788" i="14"/>
  <c r="N789" i="14"/>
  <c r="N790" i="14"/>
  <c r="N791" i="14"/>
  <c r="N792" i="14"/>
  <c r="N793" i="14"/>
  <c r="N794" i="14"/>
  <c r="N795" i="14"/>
  <c r="N796" i="14"/>
  <c r="N797" i="14"/>
  <c r="N798" i="14"/>
  <c r="N799" i="14"/>
  <c r="N800" i="14"/>
  <c r="N801" i="14"/>
  <c r="N802" i="14"/>
  <c r="N803" i="14"/>
  <c r="N804" i="14"/>
  <c r="N805" i="14"/>
  <c r="N806" i="14"/>
  <c r="N807" i="14"/>
  <c r="N808" i="14"/>
  <c r="N809" i="14"/>
  <c r="N810" i="14"/>
  <c r="N811" i="14"/>
  <c r="N812" i="14"/>
  <c r="N813" i="14"/>
  <c r="N814" i="14"/>
  <c r="N815" i="14"/>
  <c r="N816" i="14"/>
  <c r="N817" i="14"/>
  <c r="N818" i="14"/>
  <c r="N819" i="14"/>
  <c r="N820" i="14"/>
  <c r="N821" i="14"/>
  <c r="N822" i="14"/>
  <c r="N823" i="14"/>
  <c r="N824" i="14"/>
  <c r="N825" i="14"/>
  <c r="N826" i="14"/>
  <c r="N827" i="14"/>
  <c r="N828" i="14"/>
  <c r="N829" i="14"/>
  <c r="N830" i="14"/>
  <c r="N831" i="14"/>
  <c r="N832" i="14"/>
  <c r="N833" i="14"/>
  <c r="N834" i="14"/>
  <c r="N835" i="14"/>
  <c r="N836" i="14"/>
  <c r="M787" i="14"/>
  <c r="M788" i="14"/>
  <c r="M789" i="14"/>
  <c r="M790" i="14"/>
  <c r="M791" i="14"/>
  <c r="M792" i="14"/>
  <c r="M793" i="14"/>
  <c r="M794" i="14"/>
  <c r="M795" i="14"/>
  <c r="M796" i="14"/>
  <c r="M797" i="14"/>
  <c r="M798" i="14"/>
  <c r="M799" i="14"/>
  <c r="M800" i="14"/>
  <c r="M801" i="14"/>
  <c r="M802" i="14"/>
  <c r="M803" i="14"/>
  <c r="M804" i="14"/>
  <c r="M805" i="14"/>
  <c r="M806" i="14"/>
  <c r="M807" i="14"/>
  <c r="M808" i="14"/>
  <c r="M809" i="14"/>
  <c r="M810" i="14"/>
  <c r="M811" i="14"/>
  <c r="M812" i="14"/>
  <c r="M813" i="14"/>
  <c r="M814" i="14"/>
  <c r="M815" i="14"/>
  <c r="M816" i="14"/>
  <c r="M817" i="14"/>
  <c r="M818" i="14"/>
  <c r="M819" i="14"/>
  <c r="M820" i="14"/>
  <c r="M821" i="14"/>
  <c r="M822" i="14"/>
  <c r="M823" i="14"/>
  <c r="M824" i="14"/>
  <c r="M825" i="14"/>
  <c r="M826" i="14"/>
  <c r="M827" i="14"/>
  <c r="M828" i="14"/>
  <c r="M829" i="14"/>
  <c r="M830" i="14"/>
  <c r="M831" i="14"/>
  <c r="M832" i="14"/>
  <c r="M833" i="14"/>
  <c r="M834" i="14"/>
  <c r="M835" i="14"/>
  <c r="M836" i="14"/>
  <c r="L787" i="14"/>
  <c r="L788" i="14"/>
  <c r="L789" i="14"/>
  <c r="L790" i="14"/>
  <c r="L791" i="14"/>
  <c r="L792" i="14"/>
  <c r="L793" i="14"/>
  <c r="L794" i="14"/>
  <c r="L795" i="14"/>
  <c r="L796" i="14"/>
  <c r="L797" i="14"/>
  <c r="L798" i="14"/>
  <c r="L799" i="14"/>
  <c r="L800" i="14"/>
  <c r="L801" i="14"/>
  <c r="L802" i="14"/>
  <c r="L803" i="14"/>
  <c r="L804" i="14"/>
  <c r="L805" i="14"/>
  <c r="L806" i="14"/>
  <c r="L807" i="14"/>
  <c r="L808" i="14"/>
  <c r="L809" i="14"/>
  <c r="L810" i="14"/>
  <c r="L811" i="14"/>
  <c r="L812" i="14"/>
  <c r="L813" i="14"/>
  <c r="L814" i="14"/>
  <c r="L815" i="14"/>
  <c r="L816" i="14"/>
  <c r="L817" i="14"/>
  <c r="L818" i="14"/>
  <c r="L819" i="14"/>
  <c r="L820" i="14"/>
  <c r="L821" i="14"/>
  <c r="L822" i="14"/>
  <c r="L823" i="14"/>
  <c r="L824" i="14"/>
  <c r="L825" i="14"/>
  <c r="L826" i="14"/>
  <c r="L827" i="14"/>
  <c r="L828" i="14"/>
  <c r="L829" i="14"/>
  <c r="L830" i="14"/>
  <c r="L831" i="14"/>
  <c r="L832" i="14"/>
  <c r="L833" i="14"/>
  <c r="L834" i="14"/>
  <c r="L835" i="14"/>
  <c r="L836" i="14"/>
  <c r="K787" i="14"/>
  <c r="K788" i="14"/>
  <c r="K789" i="14"/>
  <c r="K790" i="14"/>
  <c r="K791" i="14"/>
  <c r="K792" i="14"/>
  <c r="K793" i="14"/>
  <c r="K794" i="14"/>
  <c r="K795" i="14"/>
  <c r="K796" i="14"/>
  <c r="K797" i="14"/>
  <c r="K798" i="14"/>
  <c r="K799" i="14"/>
  <c r="K800" i="14"/>
  <c r="K801" i="14"/>
  <c r="K802" i="14"/>
  <c r="K803" i="14"/>
  <c r="K804" i="14"/>
  <c r="K805" i="14"/>
  <c r="K806" i="14"/>
  <c r="K807" i="14"/>
  <c r="K808" i="14"/>
  <c r="K809" i="14"/>
  <c r="K810" i="14"/>
  <c r="K811" i="14"/>
  <c r="K812" i="14"/>
  <c r="K813" i="14"/>
  <c r="K814" i="14"/>
  <c r="K815" i="14"/>
  <c r="K816" i="14"/>
  <c r="K817" i="14"/>
  <c r="K818" i="14"/>
  <c r="K819" i="14"/>
  <c r="K820" i="14"/>
  <c r="K821" i="14"/>
  <c r="K822" i="14"/>
  <c r="K823" i="14"/>
  <c r="K824" i="14"/>
  <c r="K825" i="14"/>
  <c r="K826" i="14"/>
  <c r="K827" i="14"/>
  <c r="K828" i="14"/>
  <c r="K829" i="14"/>
  <c r="K830" i="14"/>
  <c r="K831" i="14"/>
  <c r="K832" i="14"/>
  <c r="K833" i="14"/>
  <c r="K834" i="14"/>
  <c r="K835" i="14"/>
  <c r="K83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I787" i="14"/>
  <c r="I788" i="14"/>
  <c r="I789" i="14"/>
  <c r="I790" i="14"/>
  <c r="I791" i="14"/>
  <c r="I792" i="14"/>
  <c r="I793" i="14"/>
  <c r="I794" i="14"/>
  <c r="I795" i="14"/>
  <c r="I796" i="14"/>
  <c r="I797" i="14"/>
  <c r="I798" i="14"/>
  <c r="I799" i="14"/>
  <c r="I800" i="14"/>
  <c r="I801" i="14"/>
  <c r="I802" i="14"/>
  <c r="I803" i="14"/>
  <c r="I804" i="14"/>
  <c r="I805" i="14"/>
  <c r="I806" i="14"/>
  <c r="I807" i="14"/>
  <c r="I808" i="14"/>
  <c r="I809" i="14"/>
  <c r="I810" i="14"/>
  <c r="I811" i="14"/>
  <c r="I812" i="14"/>
  <c r="I813" i="14"/>
  <c r="I814" i="14"/>
  <c r="I815" i="14"/>
  <c r="I816" i="14"/>
  <c r="I817" i="14"/>
  <c r="I818" i="14"/>
  <c r="I819" i="14"/>
  <c r="I820" i="14"/>
  <c r="I821" i="14"/>
  <c r="I822" i="14"/>
  <c r="I823" i="14"/>
  <c r="I824" i="14"/>
  <c r="I825" i="14"/>
  <c r="I826" i="14"/>
  <c r="I827" i="14"/>
  <c r="I828" i="14"/>
  <c r="I829" i="14"/>
  <c r="I830" i="14"/>
  <c r="I831" i="14"/>
  <c r="I832" i="14"/>
  <c r="I833" i="14"/>
  <c r="I834" i="14"/>
  <c r="I835" i="14"/>
  <c r="I836" i="14"/>
  <c r="H787" i="14"/>
  <c r="H788" i="14"/>
  <c r="H789" i="14"/>
  <c r="H790" i="14"/>
  <c r="H791" i="14"/>
  <c r="H792" i="14"/>
  <c r="H793" i="14"/>
  <c r="H794" i="14"/>
  <c r="H795" i="14"/>
  <c r="H796" i="14"/>
  <c r="H797" i="14"/>
  <c r="H798" i="14"/>
  <c r="H799" i="14"/>
  <c r="H800" i="14"/>
  <c r="H801" i="14"/>
  <c r="H802" i="14"/>
  <c r="H803" i="14"/>
  <c r="H804" i="14"/>
  <c r="H805" i="14"/>
  <c r="H806" i="14"/>
  <c r="H807" i="14"/>
  <c r="H808" i="14"/>
  <c r="H809" i="14"/>
  <c r="H810" i="14"/>
  <c r="H811" i="14"/>
  <c r="H812" i="14"/>
  <c r="H813" i="14"/>
  <c r="H814" i="14"/>
  <c r="H815" i="14"/>
  <c r="H816" i="14"/>
  <c r="H817" i="14"/>
  <c r="H818" i="14"/>
  <c r="H819" i="14"/>
  <c r="H820" i="14"/>
  <c r="H821" i="14"/>
  <c r="H822" i="14"/>
  <c r="H823" i="14"/>
  <c r="H824" i="14"/>
  <c r="H825" i="14"/>
  <c r="H826" i="14"/>
  <c r="H827" i="14"/>
  <c r="H828" i="14"/>
  <c r="H829" i="14"/>
  <c r="H830" i="14"/>
  <c r="H831" i="14"/>
  <c r="H832" i="14"/>
  <c r="H833" i="14"/>
  <c r="H834" i="14"/>
  <c r="H835" i="14"/>
  <c r="H836" i="14"/>
  <c r="G787" i="14"/>
  <c r="G788" i="14"/>
  <c r="G789" i="14"/>
  <c r="G790" i="14"/>
  <c r="G791" i="14"/>
  <c r="G792" i="14"/>
  <c r="G793" i="14"/>
  <c r="G794" i="14"/>
  <c r="G795" i="14"/>
  <c r="G796" i="14"/>
  <c r="G797" i="14"/>
  <c r="G798" i="14"/>
  <c r="G799" i="14"/>
  <c r="G800" i="14"/>
  <c r="G801" i="14"/>
  <c r="G802" i="14"/>
  <c r="G803" i="14"/>
  <c r="G804" i="14"/>
  <c r="G805" i="14"/>
  <c r="G806" i="14"/>
  <c r="G807" i="14"/>
  <c r="G808" i="14"/>
  <c r="G809" i="14"/>
  <c r="G810" i="14"/>
  <c r="G811" i="14"/>
  <c r="G812" i="14"/>
  <c r="G813" i="14"/>
  <c r="G814" i="14"/>
  <c r="G815" i="14"/>
  <c r="G816" i="14"/>
  <c r="G817" i="14"/>
  <c r="G818" i="14"/>
  <c r="G819" i="14"/>
  <c r="G820" i="14"/>
  <c r="G821" i="14"/>
  <c r="G822" i="14"/>
  <c r="G823" i="14"/>
  <c r="G824" i="14"/>
  <c r="G825" i="14"/>
  <c r="G826" i="14"/>
  <c r="G827" i="14"/>
  <c r="G828" i="14"/>
  <c r="G829" i="14"/>
  <c r="G830" i="14"/>
  <c r="G831" i="14"/>
  <c r="G832" i="14"/>
  <c r="G833" i="14"/>
  <c r="G834" i="14"/>
  <c r="G835" i="14"/>
  <c r="G836" i="14"/>
  <c r="F788" i="14"/>
  <c r="F789" i="14" s="1"/>
  <c r="F790" i="14" s="1"/>
  <c r="F791" i="14" s="1"/>
  <c r="F792" i="14" s="1"/>
  <c r="F793" i="14" s="1"/>
  <c r="F794" i="14" s="1"/>
  <c r="F795" i="14" s="1"/>
  <c r="F796" i="14" s="1"/>
  <c r="F797" i="14" s="1"/>
  <c r="F798" i="14" s="1"/>
  <c r="F799" i="14" s="1"/>
  <c r="F800" i="14" s="1"/>
  <c r="F801" i="14" s="1"/>
  <c r="F802" i="14" s="1"/>
  <c r="F803" i="14" s="1"/>
  <c r="F804" i="14" s="1"/>
  <c r="F805" i="14" s="1"/>
  <c r="D808" i="14"/>
  <c r="D805" i="14"/>
  <c r="D804" i="14"/>
  <c r="D801" i="14"/>
  <c r="D800" i="14"/>
  <c r="D797" i="14"/>
  <c r="D796" i="14"/>
  <c r="D793" i="14"/>
  <c r="D792" i="14"/>
  <c r="D790" i="14"/>
  <c r="D789" i="14"/>
  <c r="D788" i="14"/>
  <c r="D787" i="14"/>
  <c r="AB733" i="14"/>
  <c r="AB734" i="14"/>
  <c r="AB735" i="14"/>
  <c r="AB736" i="14"/>
  <c r="AB737" i="14"/>
  <c r="AB738" i="14"/>
  <c r="AB739" i="14"/>
  <c r="AB740" i="14"/>
  <c r="AB741" i="14"/>
  <c r="AB742" i="14"/>
  <c r="AB743" i="14"/>
  <c r="AB744" i="14"/>
  <c r="AB745" i="14"/>
  <c r="AB746" i="14"/>
  <c r="AB747" i="14"/>
  <c r="AB748" i="14"/>
  <c r="AB749" i="14"/>
  <c r="AB750" i="14"/>
  <c r="AB751" i="14"/>
  <c r="AB752" i="14"/>
  <c r="AB753" i="14"/>
  <c r="AB754" i="14"/>
  <c r="AB755" i="14"/>
  <c r="AB756" i="14"/>
  <c r="AB757" i="14"/>
  <c r="AB758" i="14"/>
  <c r="AB759" i="14"/>
  <c r="AB760" i="14"/>
  <c r="AB761" i="14"/>
  <c r="AB762" i="14"/>
  <c r="AB763" i="14"/>
  <c r="AB764" i="14"/>
  <c r="AB765" i="14"/>
  <c r="AB766" i="14"/>
  <c r="AB767" i="14"/>
  <c r="AB768" i="14"/>
  <c r="AB769" i="14"/>
  <c r="AB770" i="14"/>
  <c r="AB771" i="14"/>
  <c r="AB772" i="14"/>
  <c r="AB773" i="14"/>
  <c r="AB774" i="14"/>
  <c r="AB775" i="14"/>
  <c r="AB776" i="14"/>
  <c r="AB777" i="14"/>
  <c r="AB778" i="14"/>
  <c r="AB779" i="14"/>
  <c r="AB780" i="14"/>
  <c r="AB781" i="14"/>
  <c r="AB782" i="14"/>
  <c r="AA733" i="14"/>
  <c r="AA734" i="14"/>
  <c r="AA735" i="14"/>
  <c r="AA736" i="14"/>
  <c r="AA737" i="14"/>
  <c r="AA738" i="14"/>
  <c r="AA739" i="14"/>
  <c r="AA740" i="14"/>
  <c r="AA741" i="14"/>
  <c r="AA742" i="14"/>
  <c r="AA743" i="14"/>
  <c r="AA744" i="14"/>
  <c r="AA745" i="14"/>
  <c r="AA746" i="14"/>
  <c r="AA747" i="14"/>
  <c r="AA748" i="14"/>
  <c r="AA749" i="14"/>
  <c r="AA750" i="14"/>
  <c r="AA751" i="14"/>
  <c r="AA752" i="14"/>
  <c r="AA753" i="14"/>
  <c r="AA754" i="14"/>
  <c r="AA755" i="14"/>
  <c r="AA756" i="14"/>
  <c r="AA757" i="14"/>
  <c r="AA758" i="14"/>
  <c r="AA759" i="14"/>
  <c r="AA760" i="14"/>
  <c r="AA761" i="14"/>
  <c r="AA762" i="14"/>
  <c r="AA763" i="14"/>
  <c r="AA764" i="14"/>
  <c r="AA765" i="14"/>
  <c r="AA766" i="14"/>
  <c r="AA767" i="14"/>
  <c r="AA768" i="14"/>
  <c r="AA769" i="14"/>
  <c r="AA770" i="14"/>
  <c r="AA771" i="14"/>
  <c r="AA772" i="14"/>
  <c r="AA773" i="14"/>
  <c r="AA774" i="14"/>
  <c r="AA775" i="14"/>
  <c r="AA776" i="14"/>
  <c r="AA777" i="14"/>
  <c r="AA778" i="14"/>
  <c r="AA779" i="14"/>
  <c r="AA780" i="14"/>
  <c r="AA781" i="14"/>
  <c r="AA782" i="14"/>
  <c r="Z733" i="14"/>
  <c r="Z734" i="14"/>
  <c r="Z735" i="14"/>
  <c r="Z736" i="14"/>
  <c r="Z737" i="14"/>
  <c r="Z738" i="14"/>
  <c r="Z739" i="14"/>
  <c r="Z740" i="14"/>
  <c r="Z741" i="14"/>
  <c r="Z742" i="14"/>
  <c r="Z743" i="14"/>
  <c r="Z744" i="14"/>
  <c r="Z745" i="14"/>
  <c r="Z746" i="14"/>
  <c r="Z747" i="14"/>
  <c r="Z748" i="14"/>
  <c r="Z749" i="14"/>
  <c r="Z750" i="14"/>
  <c r="Z751" i="14"/>
  <c r="Z752" i="14"/>
  <c r="Z753" i="14"/>
  <c r="Z754" i="14"/>
  <c r="Z755" i="14"/>
  <c r="Z756" i="14"/>
  <c r="Z757" i="14"/>
  <c r="Z758" i="14"/>
  <c r="Z759" i="14"/>
  <c r="Z760" i="14"/>
  <c r="Z761" i="14"/>
  <c r="Z762" i="14"/>
  <c r="Z763" i="14"/>
  <c r="Z764" i="14"/>
  <c r="Z765" i="14"/>
  <c r="Z766" i="14"/>
  <c r="Z767" i="14"/>
  <c r="Z768" i="14"/>
  <c r="Z769" i="14"/>
  <c r="Z770" i="14"/>
  <c r="Z771" i="14"/>
  <c r="Z772" i="14"/>
  <c r="Z773" i="14"/>
  <c r="Z774" i="14"/>
  <c r="Z775" i="14"/>
  <c r="Z776" i="14"/>
  <c r="Z777" i="14"/>
  <c r="Z778" i="14"/>
  <c r="Z779" i="14"/>
  <c r="Z780" i="14"/>
  <c r="Z781" i="14"/>
  <c r="Z782" i="14"/>
  <c r="Y733" i="14"/>
  <c r="Y734" i="14"/>
  <c r="Y735" i="14"/>
  <c r="Y736" i="14"/>
  <c r="Y737" i="14"/>
  <c r="Y738" i="14"/>
  <c r="Y739" i="14"/>
  <c r="Y740" i="14"/>
  <c r="Y741" i="14"/>
  <c r="Y742" i="14"/>
  <c r="Y743" i="14"/>
  <c r="Y744" i="14"/>
  <c r="Y745" i="14"/>
  <c r="Y746" i="14"/>
  <c r="Y747" i="14"/>
  <c r="Y748" i="14"/>
  <c r="Y749" i="14"/>
  <c r="Y750" i="14"/>
  <c r="Y751" i="14"/>
  <c r="Y752" i="14"/>
  <c r="Y753" i="14"/>
  <c r="Y754" i="14"/>
  <c r="Y755" i="14"/>
  <c r="Y756" i="14"/>
  <c r="Y757" i="14"/>
  <c r="Y758" i="14"/>
  <c r="Y759" i="14"/>
  <c r="Y760" i="14"/>
  <c r="Y761" i="14"/>
  <c r="Y762" i="14"/>
  <c r="Y763" i="14"/>
  <c r="Y764" i="14"/>
  <c r="Y765" i="14"/>
  <c r="Y766" i="14"/>
  <c r="Y767" i="14"/>
  <c r="Y768" i="14"/>
  <c r="Y769" i="14"/>
  <c r="Y770" i="14"/>
  <c r="Y771" i="14"/>
  <c r="Y772" i="14"/>
  <c r="Y773" i="14"/>
  <c r="Y774" i="14"/>
  <c r="Y775" i="14"/>
  <c r="Y776" i="14"/>
  <c r="Y777" i="14"/>
  <c r="Y778" i="14"/>
  <c r="Y779" i="14"/>
  <c r="Y780" i="14"/>
  <c r="Y781" i="14"/>
  <c r="Y782" i="14"/>
  <c r="X733" i="14"/>
  <c r="X734" i="14"/>
  <c r="X735" i="14"/>
  <c r="X736" i="14"/>
  <c r="X737" i="14"/>
  <c r="X738" i="14"/>
  <c r="X739" i="14"/>
  <c r="X740" i="14"/>
  <c r="X741" i="14"/>
  <c r="X742" i="14"/>
  <c r="X743" i="14"/>
  <c r="X744" i="14"/>
  <c r="X745" i="14"/>
  <c r="X746" i="14"/>
  <c r="X747" i="14"/>
  <c r="X748" i="14"/>
  <c r="X749" i="14"/>
  <c r="X750" i="14"/>
  <c r="X751" i="14"/>
  <c r="X752" i="14"/>
  <c r="X753" i="14"/>
  <c r="X754" i="14"/>
  <c r="X755" i="14"/>
  <c r="X756" i="14"/>
  <c r="X757" i="14"/>
  <c r="X758" i="14"/>
  <c r="X759" i="14"/>
  <c r="X760" i="14"/>
  <c r="X761" i="14"/>
  <c r="X762" i="14"/>
  <c r="X763" i="14"/>
  <c r="X764" i="14"/>
  <c r="X765" i="14"/>
  <c r="X766" i="14"/>
  <c r="X767" i="14"/>
  <c r="X768" i="14"/>
  <c r="X769" i="14"/>
  <c r="X770" i="14"/>
  <c r="X771" i="14"/>
  <c r="X772" i="14"/>
  <c r="X773" i="14"/>
  <c r="X774" i="14"/>
  <c r="X775" i="14"/>
  <c r="X776" i="14"/>
  <c r="X777" i="14"/>
  <c r="X778" i="14"/>
  <c r="X779" i="14"/>
  <c r="X780" i="14"/>
  <c r="X781" i="14"/>
  <c r="X782" i="14"/>
  <c r="W733" i="14"/>
  <c r="W734" i="14"/>
  <c r="W735" i="14"/>
  <c r="W736" i="14"/>
  <c r="W737" i="14"/>
  <c r="W738" i="14"/>
  <c r="W739" i="14"/>
  <c r="W740" i="14"/>
  <c r="W741" i="14"/>
  <c r="W742" i="14"/>
  <c r="W743" i="14"/>
  <c r="W744" i="14"/>
  <c r="W745" i="14"/>
  <c r="W746" i="14"/>
  <c r="W747" i="14"/>
  <c r="W748" i="14"/>
  <c r="W749" i="14"/>
  <c r="W750" i="14"/>
  <c r="W751" i="14"/>
  <c r="W752" i="14"/>
  <c r="W753" i="14"/>
  <c r="W754" i="14"/>
  <c r="W755" i="14"/>
  <c r="W756" i="14"/>
  <c r="W757" i="14"/>
  <c r="W758" i="14"/>
  <c r="W759" i="14"/>
  <c r="W760" i="14"/>
  <c r="W761" i="14"/>
  <c r="W762" i="14"/>
  <c r="W763" i="14"/>
  <c r="W764" i="14"/>
  <c r="W765" i="14"/>
  <c r="W766" i="14"/>
  <c r="W767" i="14"/>
  <c r="W768" i="14"/>
  <c r="W769" i="14"/>
  <c r="W770" i="14"/>
  <c r="W771" i="14"/>
  <c r="W772" i="14"/>
  <c r="W773" i="14"/>
  <c r="W774" i="14"/>
  <c r="W775" i="14"/>
  <c r="W776" i="14"/>
  <c r="W777" i="14"/>
  <c r="W778" i="14"/>
  <c r="W779" i="14"/>
  <c r="W780" i="14"/>
  <c r="W781" i="14"/>
  <c r="W782" i="14"/>
  <c r="V733" i="14"/>
  <c r="V734" i="14"/>
  <c r="V735" i="14"/>
  <c r="V736" i="14"/>
  <c r="V737" i="14"/>
  <c r="V738" i="14"/>
  <c r="V739" i="14"/>
  <c r="V740" i="14"/>
  <c r="V741" i="14"/>
  <c r="V742" i="14"/>
  <c r="V743" i="14"/>
  <c r="V744" i="14"/>
  <c r="V745" i="14"/>
  <c r="V746" i="14"/>
  <c r="V747" i="14"/>
  <c r="V748" i="14"/>
  <c r="V749" i="14"/>
  <c r="V750" i="14"/>
  <c r="V751" i="14"/>
  <c r="V752" i="14"/>
  <c r="V753" i="14"/>
  <c r="V754" i="14"/>
  <c r="V755" i="14"/>
  <c r="V756" i="14"/>
  <c r="V757" i="14"/>
  <c r="V758" i="14"/>
  <c r="V759" i="14"/>
  <c r="V760" i="14"/>
  <c r="V761" i="14"/>
  <c r="V762" i="14"/>
  <c r="V763" i="14"/>
  <c r="V764" i="14"/>
  <c r="V765" i="14"/>
  <c r="V766" i="14"/>
  <c r="V767" i="14"/>
  <c r="V768" i="14"/>
  <c r="V769" i="14"/>
  <c r="V770" i="14"/>
  <c r="V771" i="14"/>
  <c r="V772" i="14"/>
  <c r="V773" i="14"/>
  <c r="V774" i="14"/>
  <c r="V775" i="14"/>
  <c r="V776" i="14"/>
  <c r="V777" i="14"/>
  <c r="V778" i="14"/>
  <c r="V779" i="14"/>
  <c r="V780" i="14"/>
  <c r="V781" i="14"/>
  <c r="V782" i="14"/>
  <c r="U733" i="14"/>
  <c r="U734" i="14"/>
  <c r="U735" i="14"/>
  <c r="U736" i="14"/>
  <c r="U737" i="14"/>
  <c r="U738" i="14"/>
  <c r="U739" i="14"/>
  <c r="U740" i="14"/>
  <c r="U741" i="14"/>
  <c r="U742" i="14"/>
  <c r="U743" i="14"/>
  <c r="U744" i="14"/>
  <c r="U745" i="14"/>
  <c r="U746" i="14"/>
  <c r="U747" i="14"/>
  <c r="U748" i="14"/>
  <c r="U749" i="14"/>
  <c r="U750" i="14"/>
  <c r="U751" i="14"/>
  <c r="U752" i="14"/>
  <c r="U753" i="14"/>
  <c r="U754" i="14"/>
  <c r="U755" i="14"/>
  <c r="U756" i="14"/>
  <c r="U757" i="14"/>
  <c r="U758" i="14"/>
  <c r="U759" i="14"/>
  <c r="U760" i="14"/>
  <c r="U761" i="14"/>
  <c r="U762" i="14"/>
  <c r="U763" i="14"/>
  <c r="U764" i="14"/>
  <c r="U765" i="14"/>
  <c r="U766" i="14"/>
  <c r="U767" i="14"/>
  <c r="U768" i="14"/>
  <c r="U769" i="14"/>
  <c r="U770" i="14"/>
  <c r="U771" i="14"/>
  <c r="U772" i="14"/>
  <c r="U773" i="14"/>
  <c r="U774" i="14"/>
  <c r="U775" i="14"/>
  <c r="U776" i="14"/>
  <c r="U777" i="14"/>
  <c r="U778" i="14"/>
  <c r="U779" i="14"/>
  <c r="U780" i="14"/>
  <c r="U781" i="14"/>
  <c r="U782" i="14"/>
  <c r="T733" i="14"/>
  <c r="T734" i="14"/>
  <c r="T735" i="14"/>
  <c r="T736" i="14"/>
  <c r="T737" i="14"/>
  <c r="T738" i="14"/>
  <c r="T739" i="14"/>
  <c r="T740" i="14"/>
  <c r="T741" i="14"/>
  <c r="T742" i="14"/>
  <c r="T743" i="14"/>
  <c r="T744" i="14"/>
  <c r="T745" i="14"/>
  <c r="T746" i="14"/>
  <c r="T747" i="14"/>
  <c r="T748" i="14"/>
  <c r="T749" i="14"/>
  <c r="T750" i="14"/>
  <c r="T751" i="14"/>
  <c r="T752" i="14"/>
  <c r="T753" i="14"/>
  <c r="T754" i="14"/>
  <c r="T755" i="14"/>
  <c r="T756" i="14"/>
  <c r="T757" i="14"/>
  <c r="T758" i="14"/>
  <c r="T759" i="14"/>
  <c r="T760" i="14"/>
  <c r="T761" i="14"/>
  <c r="T762" i="14"/>
  <c r="T763" i="14"/>
  <c r="T764" i="14"/>
  <c r="T765" i="14"/>
  <c r="T766" i="14"/>
  <c r="T767" i="14"/>
  <c r="T768" i="14"/>
  <c r="T769" i="14"/>
  <c r="T770" i="14"/>
  <c r="T771" i="14"/>
  <c r="T772" i="14"/>
  <c r="T773" i="14"/>
  <c r="T774" i="14"/>
  <c r="T775" i="14"/>
  <c r="T776" i="14"/>
  <c r="T777" i="14"/>
  <c r="T778" i="14"/>
  <c r="T779" i="14"/>
  <c r="T780" i="14"/>
  <c r="T781" i="14"/>
  <c r="T782" i="14"/>
  <c r="S733" i="14"/>
  <c r="S734" i="14"/>
  <c r="S735" i="14"/>
  <c r="S736" i="14"/>
  <c r="S737" i="14"/>
  <c r="S738" i="14"/>
  <c r="S739" i="14"/>
  <c r="S740" i="14"/>
  <c r="S741" i="14"/>
  <c r="S742" i="14"/>
  <c r="S743" i="14"/>
  <c r="S744" i="14"/>
  <c r="S745" i="14"/>
  <c r="S746" i="14"/>
  <c r="S747" i="14"/>
  <c r="S748" i="14"/>
  <c r="S749" i="14"/>
  <c r="S750" i="14"/>
  <c r="S751" i="14"/>
  <c r="S752" i="14"/>
  <c r="S753" i="14"/>
  <c r="S754" i="14"/>
  <c r="S755" i="14"/>
  <c r="S756" i="14"/>
  <c r="S757" i="14"/>
  <c r="S758" i="14"/>
  <c r="S759" i="14"/>
  <c r="S760" i="14"/>
  <c r="S761" i="14"/>
  <c r="S762" i="14"/>
  <c r="S763" i="14"/>
  <c r="S764" i="14"/>
  <c r="S765" i="14"/>
  <c r="S766" i="14"/>
  <c r="S767" i="14"/>
  <c r="S768" i="14"/>
  <c r="S769" i="14"/>
  <c r="S770" i="14"/>
  <c r="S771" i="14"/>
  <c r="S772" i="14"/>
  <c r="S773" i="14"/>
  <c r="S774" i="14"/>
  <c r="S775" i="14"/>
  <c r="S776" i="14"/>
  <c r="S777" i="14"/>
  <c r="S778" i="14"/>
  <c r="S779" i="14"/>
  <c r="S780" i="14"/>
  <c r="S781" i="14"/>
  <c r="S782" i="14"/>
  <c r="R733" i="14"/>
  <c r="R734" i="14"/>
  <c r="R735" i="14"/>
  <c r="R736" i="14"/>
  <c r="R737" i="14"/>
  <c r="R738" i="14"/>
  <c r="R739" i="14"/>
  <c r="R740" i="14"/>
  <c r="R741" i="14"/>
  <c r="R742" i="14"/>
  <c r="R743" i="14"/>
  <c r="R744" i="14"/>
  <c r="R745" i="14"/>
  <c r="R746" i="14"/>
  <c r="R747" i="14"/>
  <c r="R748" i="14"/>
  <c r="R749" i="14"/>
  <c r="R750" i="14"/>
  <c r="R751" i="14"/>
  <c r="R752" i="14"/>
  <c r="R753" i="14"/>
  <c r="R754" i="14"/>
  <c r="R755" i="14"/>
  <c r="R756" i="14"/>
  <c r="R757" i="14"/>
  <c r="R758" i="14"/>
  <c r="R759" i="14"/>
  <c r="R760" i="14"/>
  <c r="R761" i="14"/>
  <c r="R762" i="14"/>
  <c r="R763" i="14"/>
  <c r="R764" i="14"/>
  <c r="R765" i="14"/>
  <c r="R766" i="14"/>
  <c r="R767" i="14"/>
  <c r="R768" i="14"/>
  <c r="R769" i="14"/>
  <c r="R770" i="14"/>
  <c r="R771" i="14"/>
  <c r="R772" i="14"/>
  <c r="R773" i="14"/>
  <c r="R774" i="14"/>
  <c r="R775" i="14"/>
  <c r="R776" i="14"/>
  <c r="R777" i="14"/>
  <c r="R778" i="14"/>
  <c r="R779" i="14"/>
  <c r="R780" i="14"/>
  <c r="R781" i="14"/>
  <c r="R782" i="14"/>
  <c r="Q733" i="14"/>
  <c r="Q734" i="14"/>
  <c r="Q735" i="14"/>
  <c r="Q736" i="14"/>
  <c r="Q737" i="14"/>
  <c r="Q738" i="14"/>
  <c r="Q739" i="14"/>
  <c r="Q740" i="14"/>
  <c r="Q741" i="14"/>
  <c r="Q742" i="14"/>
  <c r="Q743" i="14"/>
  <c r="Q744" i="14"/>
  <c r="Q745" i="14"/>
  <c r="Q746" i="14"/>
  <c r="Q747" i="14"/>
  <c r="Q748" i="14"/>
  <c r="Q749" i="14"/>
  <c r="Q750" i="14"/>
  <c r="Q751" i="14"/>
  <c r="Q752" i="14"/>
  <c r="Q753" i="14"/>
  <c r="Q754" i="14"/>
  <c r="Q755" i="14"/>
  <c r="Q756" i="14"/>
  <c r="Q757" i="14"/>
  <c r="Q758" i="14"/>
  <c r="Q759" i="14"/>
  <c r="Q760" i="14"/>
  <c r="Q761" i="14"/>
  <c r="Q762" i="14"/>
  <c r="Q763" i="14"/>
  <c r="Q764" i="14"/>
  <c r="Q765" i="14"/>
  <c r="Q766" i="14"/>
  <c r="Q767" i="14"/>
  <c r="Q768" i="14"/>
  <c r="Q769" i="14"/>
  <c r="Q770" i="14"/>
  <c r="Q771" i="14"/>
  <c r="Q772" i="14"/>
  <c r="Q773" i="14"/>
  <c r="Q774" i="14"/>
  <c r="Q775" i="14"/>
  <c r="Q776" i="14"/>
  <c r="Q777" i="14"/>
  <c r="Q778" i="14"/>
  <c r="Q779" i="14"/>
  <c r="Q780" i="14"/>
  <c r="Q781" i="14"/>
  <c r="Q782" i="14"/>
  <c r="P733" i="14"/>
  <c r="P734" i="14"/>
  <c r="P735" i="14"/>
  <c r="P736" i="14"/>
  <c r="P737" i="14"/>
  <c r="P738" i="14"/>
  <c r="P739" i="14"/>
  <c r="P740" i="14"/>
  <c r="P741" i="14"/>
  <c r="P742" i="14"/>
  <c r="P743" i="14"/>
  <c r="P744" i="14"/>
  <c r="P745" i="14"/>
  <c r="P746" i="14"/>
  <c r="P747" i="14"/>
  <c r="P748" i="14"/>
  <c r="P749" i="14"/>
  <c r="P750" i="14"/>
  <c r="P751" i="14"/>
  <c r="P752" i="14"/>
  <c r="P753" i="14"/>
  <c r="P754" i="14"/>
  <c r="P755" i="14"/>
  <c r="P756" i="14"/>
  <c r="P757" i="14"/>
  <c r="P758" i="14"/>
  <c r="P759" i="14"/>
  <c r="P760" i="14"/>
  <c r="P761" i="14"/>
  <c r="P762" i="14"/>
  <c r="P763" i="14"/>
  <c r="P764" i="14"/>
  <c r="P765" i="14"/>
  <c r="P766" i="14"/>
  <c r="P767" i="14"/>
  <c r="P768" i="14"/>
  <c r="P769" i="14"/>
  <c r="P770" i="14"/>
  <c r="P771" i="14"/>
  <c r="P772" i="14"/>
  <c r="P773" i="14"/>
  <c r="P774" i="14"/>
  <c r="P775" i="14"/>
  <c r="P776" i="14"/>
  <c r="P777" i="14"/>
  <c r="P778" i="14"/>
  <c r="P779" i="14"/>
  <c r="P780" i="14"/>
  <c r="P781" i="14"/>
  <c r="P782" i="14"/>
  <c r="O733" i="14"/>
  <c r="O734" i="14"/>
  <c r="O735" i="14"/>
  <c r="O736" i="14"/>
  <c r="O737" i="14"/>
  <c r="O738" i="14"/>
  <c r="O739" i="14"/>
  <c r="O740" i="14"/>
  <c r="O741" i="14"/>
  <c r="O742" i="14"/>
  <c r="O743" i="14"/>
  <c r="O744" i="14"/>
  <c r="O745" i="14"/>
  <c r="O746" i="14"/>
  <c r="O747" i="14"/>
  <c r="O748" i="14"/>
  <c r="O749" i="14"/>
  <c r="O750" i="14"/>
  <c r="O751" i="14"/>
  <c r="O752" i="14"/>
  <c r="O753" i="14"/>
  <c r="O754" i="14"/>
  <c r="O755" i="14"/>
  <c r="O756" i="14"/>
  <c r="O757" i="14"/>
  <c r="O758" i="14"/>
  <c r="O759" i="14"/>
  <c r="O760" i="14"/>
  <c r="O761" i="14"/>
  <c r="O762" i="14"/>
  <c r="O763" i="14"/>
  <c r="O764" i="14"/>
  <c r="O765" i="14"/>
  <c r="O766" i="14"/>
  <c r="O767" i="14"/>
  <c r="O768" i="14"/>
  <c r="O769" i="14"/>
  <c r="O770" i="14"/>
  <c r="O771" i="14"/>
  <c r="O772" i="14"/>
  <c r="O773" i="14"/>
  <c r="O774" i="14"/>
  <c r="O775" i="14"/>
  <c r="O776" i="14"/>
  <c r="O777" i="14"/>
  <c r="O778" i="14"/>
  <c r="O779" i="14"/>
  <c r="O780" i="14"/>
  <c r="O781" i="14"/>
  <c r="O782" i="14"/>
  <c r="N733" i="14"/>
  <c r="N734" i="14"/>
  <c r="N735" i="14"/>
  <c r="N736" i="14"/>
  <c r="N737" i="14"/>
  <c r="N738" i="14"/>
  <c r="N739" i="14"/>
  <c r="N740" i="14"/>
  <c r="N741" i="14"/>
  <c r="N742" i="14"/>
  <c r="N743" i="14"/>
  <c r="N744" i="14"/>
  <c r="N745" i="14"/>
  <c r="N746" i="14"/>
  <c r="N747" i="14"/>
  <c r="N748" i="14"/>
  <c r="N749" i="14"/>
  <c r="N750" i="14"/>
  <c r="N751" i="14"/>
  <c r="N752" i="14"/>
  <c r="N753" i="14"/>
  <c r="N754" i="14"/>
  <c r="N755" i="14"/>
  <c r="N756" i="14"/>
  <c r="N757" i="14"/>
  <c r="N758" i="14"/>
  <c r="N759" i="14"/>
  <c r="N760" i="14"/>
  <c r="N761" i="14"/>
  <c r="N762" i="14"/>
  <c r="N763" i="14"/>
  <c r="N764" i="14"/>
  <c r="N765" i="14"/>
  <c r="N766" i="14"/>
  <c r="N767" i="14"/>
  <c r="N768" i="14"/>
  <c r="N769" i="14"/>
  <c r="N770" i="14"/>
  <c r="N771" i="14"/>
  <c r="N772" i="14"/>
  <c r="N773" i="14"/>
  <c r="N774" i="14"/>
  <c r="N775" i="14"/>
  <c r="N776" i="14"/>
  <c r="N777" i="14"/>
  <c r="N778" i="14"/>
  <c r="N779" i="14"/>
  <c r="N780" i="14"/>
  <c r="N781" i="14"/>
  <c r="N782" i="14"/>
  <c r="M733" i="14"/>
  <c r="M734" i="14"/>
  <c r="M735" i="14"/>
  <c r="M736" i="14"/>
  <c r="M737" i="14"/>
  <c r="M738" i="14"/>
  <c r="M739" i="14"/>
  <c r="M740" i="14"/>
  <c r="M741" i="14"/>
  <c r="M742" i="14"/>
  <c r="M743" i="14"/>
  <c r="M744" i="14"/>
  <c r="M745" i="14"/>
  <c r="M746" i="14"/>
  <c r="M747" i="14"/>
  <c r="M748" i="14"/>
  <c r="M749" i="14"/>
  <c r="M750" i="14"/>
  <c r="M751" i="14"/>
  <c r="M752" i="14"/>
  <c r="M753" i="14"/>
  <c r="M754" i="14"/>
  <c r="M755" i="14"/>
  <c r="M756" i="14"/>
  <c r="M757" i="14"/>
  <c r="M758" i="14"/>
  <c r="M759" i="14"/>
  <c r="M760" i="14"/>
  <c r="M761" i="14"/>
  <c r="M762" i="14"/>
  <c r="M763" i="14"/>
  <c r="M764" i="14"/>
  <c r="M765" i="14"/>
  <c r="M766" i="14"/>
  <c r="M767" i="14"/>
  <c r="M768" i="14"/>
  <c r="M769" i="14"/>
  <c r="M770" i="14"/>
  <c r="M771" i="14"/>
  <c r="M772" i="14"/>
  <c r="M773" i="14"/>
  <c r="M774" i="14"/>
  <c r="M775" i="14"/>
  <c r="M776" i="14"/>
  <c r="M777" i="14"/>
  <c r="M778" i="14"/>
  <c r="M779" i="14"/>
  <c r="M780" i="14"/>
  <c r="M781" i="14"/>
  <c r="M782" i="14"/>
  <c r="L733" i="14"/>
  <c r="L734" i="14"/>
  <c r="L735" i="14"/>
  <c r="L736" i="14"/>
  <c r="L737" i="14"/>
  <c r="L738" i="14"/>
  <c r="L739" i="14"/>
  <c r="L740" i="14"/>
  <c r="L741" i="14"/>
  <c r="L742" i="14"/>
  <c r="L743" i="14"/>
  <c r="L744" i="14"/>
  <c r="L745" i="14"/>
  <c r="L746" i="14"/>
  <c r="L747" i="14"/>
  <c r="L748" i="14"/>
  <c r="L749" i="14"/>
  <c r="L750" i="14"/>
  <c r="L751" i="14"/>
  <c r="L752" i="14"/>
  <c r="L753" i="14"/>
  <c r="L754" i="14"/>
  <c r="L755" i="14"/>
  <c r="L756" i="14"/>
  <c r="L757" i="14"/>
  <c r="L758" i="14"/>
  <c r="L759" i="14"/>
  <c r="L760" i="14"/>
  <c r="L761" i="14"/>
  <c r="L762" i="14"/>
  <c r="L763" i="14"/>
  <c r="L764" i="14"/>
  <c r="L765" i="14"/>
  <c r="L766" i="14"/>
  <c r="L767" i="14"/>
  <c r="L768" i="14"/>
  <c r="L769" i="14"/>
  <c r="L770" i="14"/>
  <c r="L771" i="14"/>
  <c r="L772" i="14"/>
  <c r="L773" i="14"/>
  <c r="L774" i="14"/>
  <c r="L775" i="14"/>
  <c r="L776" i="14"/>
  <c r="L777" i="14"/>
  <c r="L778" i="14"/>
  <c r="L779" i="14"/>
  <c r="L780" i="14"/>
  <c r="L781" i="14"/>
  <c r="L782" i="14"/>
  <c r="K733" i="14"/>
  <c r="K734" i="14"/>
  <c r="K735" i="14"/>
  <c r="K736" i="14"/>
  <c r="K737" i="14"/>
  <c r="K738" i="14"/>
  <c r="K739" i="14"/>
  <c r="K740" i="14"/>
  <c r="K741" i="14"/>
  <c r="K742" i="14"/>
  <c r="K743" i="14"/>
  <c r="K744" i="14"/>
  <c r="K745" i="14"/>
  <c r="K746" i="14"/>
  <c r="K747" i="14"/>
  <c r="K748" i="14"/>
  <c r="K749" i="14"/>
  <c r="K750" i="14"/>
  <c r="K751" i="14"/>
  <c r="K752" i="14"/>
  <c r="K753" i="14"/>
  <c r="K754" i="14"/>
  <c r="K755" i="14"/>
  <c r="K756" i="14"/>
  <c r="K757" i="14"/>
  <c r="K758" i="14"/>
  <c r="K759" i="14"/>
  <c r="K760" i="14"/>
  <c r="K761" i="14"/>
  <c r="K762" i="14"/>
  <c r="K763" i="14"/>
  <c r="K764" i="14"/>
  <c r="K765" i="14"/>
  <c r="K766" i="14"/>
  <c r="K767" i="14"/>
  <c r="K768" i="14"/>
  <c r="K769" i="14"/>
  <c r="K770" i="14"/>
  <c r="K771" i="14"/>
  <c r="K772" i="14"/>
  <c r="K773" i="14"/>
  <c r="K774" i="14"/>
  <c r="K775" i="14"/>
  <c r="K776" i="14"/>
  <c r="K777" i="14"/>
  <c r="K778" i="14"/>
  <c r="K779" i="14"/>
  <c r="K780" i="14"/>
  <c r="K781" i="14"/>
  <c r="K78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I733" i="14"/>
  <c r="I734" i="14"/>
  <c r="I735" i="14"/>
  <c r="I736" i="14"/>
  <c r="I737" i="14"/>
  <c r="I738" i="14"/>
  <c r="I739" i="14"/>
  <c r="I740" i="14"/>
  <c r="I741" i="14"/>
  <c r="I742" i="14"/>
  <c r="I743" i="14"/>
  <c r="I744" i="14"/>
  <c r="I745" i="14"/>
  <c r="I746" i="14"/>
  <c r="I747" i="14"/>
  <c r="I748" i="14"/>
  <c r="I749" i="14"/>
  <c r="I750" i="14"/>
  <c r="I751" i="14"/>
  <c r="I752" i="14"/>
  <c r="I753" i="14"/>
  <c r="I754" i="14"/>
  <c r="I755" i="14"/>
  <c r="I756" i="14"/>
  <c r="I757" i="14"/>
  <c r="I758" i="14"/>
  <c r="I759" i="14"/>
  <c r="I760" i="14"/>
  <c r="I761" i="14"/>
  <c r="I762" i="14"/>
  <c r="I763" i="14"/>
  <c r="I764" i="14"/>
  <c r="I765" i="14"/>
  <c r="I766" i="14"/>
  <c r="I767" i="14"/>
  <c r="I768" i="14"/>
  <c r="I769" i="14"/>
  <c r="I770" i="14"/>
  <c r="I771" i="14"/>
  <c r="I772" i="14"/>
  <c r="I773" i="14"/>
  <c r="I774" i="14"/>
  <c r="I775" i="14"/>
  <c r="I776" i="14"/>
  <c r="I777" i="14"/>
  <c r="I778" i="14"/>
  <c r="I779" i="14"/>
  <c r="I780" i="14"/>
  <c r="I781" i="14"/>
  <c r="I782" i="14"/>
  <c r="H733" i="14"/>
  <c r="H734" i="14"/>
  <c r="H735" i="14"/>
  <c r="H736" i="14"/>
  <c r="H737" i="14"/>
  <c r="H738" i="14"/>
  <c r="H739" i="14"/>
  <c r="H740" i="14"/>
  <c r="H741" i="14"/>
  <c r="H742" i="14"/>
  <c r="H743" i="14"/>
  <c r="H744" i="14"/>
  <c r="H745" i="14"/>
  <c r="H746" i="14"/>
  <c r="H747" i="14"/>
  <c r="H748" i="14"/>
  <c r="H749" i="14"/>
  <c r="H750" i="14"/>
  <c r="H751" i="14"/>
  <c r="H752" i="14"/>
  <c r="H753" i="14"/>
  <c r="H754" i="14"/>
  <c r="H755" i="14"/>
  <c r="H756" i="14"/>
  <c r="H757" i="14"/>
  <c r="H758" i="14"/>
  <c r="H759" i="14"/>
  <c r="H760" i="14"/>
  <c r="H761" i="14"/>
  <c r="H762" i="14"/>
  <c r="H763" i="14"/>
  <c r="H764" i="14"/>
  <c r="H765" i="14"/>
  <c r="H766" i="14"/>
  <c r="H767" i="14"/>
  <c r="H768" i="14"/>
  <c r="H769" i="14"/>
  <c r="H770" i="14"/>
  <c r="H771" i="14"/>
  <c r="H772" i="14"/>
  <c r="H773" i="14"/>
  <c r="H774" i="14"/>
  <c r="H775" i="14"/>
  <c r="H776" i="14"/>
  <c r="H777" i="14"/>
  <c r="H778" i="14"/>
  <c r="H779" i="14"/>
  <c r="H780" i="14"/>
  <c r="H781" i="14"/>
  <c r="H782" i="14"/>
  <c r="G734" i="14"/>
  <c r="G735" i="14"/>
  <c r="G736" i="14"/>
  <c r="G737" i="14"/>
  <c r="G738" i="14"/>
  <c r="G739" i="14"/>
  <c r="G740" i="14"/>
  <c r="G741" i="14"/>
  <c r="G742" i="14"/>
  <c r="G743" i="14"/>
  <c r="G744" i="14"/>
  <c r="G745" i="14"/>
  <c r="G746" i="14"/>
  <c r="G747" i="14"/>
  <c r="G748" i="14"/>
  <c r="G749" i="14"/>
  <c r="G750" i="14"/>
  <c r="G751" i="14"/>
  <c r="G752" i="14"/>
  <c r="G753" i="14"/>
  <c r="G754" i="14"/>
  <c r="G755" i="14"/>
  <c r="G756" i="14"/>
  <c r="G757" i="14"/>
  <c r="G758" i="14"/>
  <c r="G759" i="14"/>
  <c r="G760" i="14"/>
  <c r="G761" i="14"/>
  <c r="G762" i="14"/>
  <c r="G763" i="14"/>
  <c r="G764" i="14"/>
  <c r="G765" i="14"/>
  <c r="G766" i="14"/>
  <c r="G767" i="14"/>
  <c r="G768" i="14"/>
  <c r="G769" i="14"/>
  <c r="G770" i="14"/>
  <c r="G771" i="14"/>
  <c r="G772" i="14"/>
  <c r="G773" i="14"/>
  <c r="G774" i="14"/>
  <c r="G775" i="14"/>
  <c r="G776" i="14"/>
  <c r="G777" i="14"/>
  <c r="G778" i="14"/>
  <c r="G779" i="14"/>
  <c r="G780" i="14"/>
  <c r="G781" i="14"/>
  <c r="G782" i="14"/>
  <c r="F734" i="14"/>
  <c r="F735" i="14" s="1"/>
  <c r="F736" i="14" s="1"/>
  <c r="F737" i="14" s="1"/>
  <c r="F738" i="14" s="1"/>
  <c r="F739" i="14" s="1"/>
  <c r="F740" i="14" s="1"/>
  <c r="F741" i="14" s="1"/>
  <c r="F742" i="14" s="1"/>
  <c r="F743" i="14" s="1"/>
  <c r="F744" i="14" s="1"/>
  <c r="F745" i="14" s="1"/>
  <c r="F746" i="14" s="1"/>
  <c r="F747" i="14" s="1"/>
  <c r="F748" i="14" s="1"/>
  <c r="F749" i="14" s="1"/>
  <c r="F750" i="14" s="1"/>
  <c r="F751" i="14" s="1"/>
  <c r="D754" i="14"/>
  <c r="D752" i="14"/>
  <c r="D751" i="14"/>
  <c r="D750" i="14"/>
  <c r="D748" i="14"/>
  <c r="D747" i="14"/>
  <c r="D746" i="14"/>
  <c r="D744" i="14"/>
  <c r="D743" i="14"/>
  <c r="D742" i="14"/>
  <c r="D740" i="14"/>
  <c r="D739" i="14"/>
  <c r="D738" i="14"/>
  <c r="D736" i="14"/>
  <c r="D735" i="14"/>
  <c r="D734" i="14"/>
  <c r="D733" i="14"/>
  <c r="F678" i="14"/>
  <c r="F679" i="14" s="1"/>
  <c r="F680" i="14" s="1"/>
  <c r="F681" i="14" s="1"/>
  <c r="F682" i="14" s="1"/>
  <c r="F683" i="14" s="1"/>
  <c r="F684" i="14" s="1"/>
  <c r="F685" i="14" s="1"/>
  <c r="F686" i="14" s="1"/>
  <c r="F687" i="14" s="1"/>
  <c r="F688" i="14" s="1"/>
  <c r="F689" i="14" s="1"/>
  <c r="F690" i="14" s="1"/>
  <c r="F691" i="14" s="1"/>
  <c r="F692" i="14" s="1"/>
  <c r="F693" i="14" s="1"/>
  <c r="F694" i="14" s="1"/>
  <c r="F695" i="14" s="1"/>
  <c r="D728" i="14"/>
  <c r="D698" i="14"/>
  <c r="D695" i="14"/>
  <c r="D694" i="14"/>
  <c r="D691" i="14"/>
  <c r="D690" i="14"/>
  <c r="D687" i="14"/>
  <c r="D686" i="14"/>
  <c r="D683" i="14"/>
  <c r="D682" i="14"/>
  <c r="D680" i="14"/>
  <c r="D679" i="14"/>
  <c r="D678" i="14"/>
  <c r="D677" i="14"/>
  <c r="AB674" i="14"/>
  <c r="AA674" i="14"/>
  <c r="Z674" i="14"/>
  <c r="Y674" i="14"/>
  <c r="X674" i="14"/>
  <c r="W674" i="14"/>
  <c r="V674" i="14"/>
  <c r="U674" i="14"/>
  <c r="T674" i="14"/>
  <c r="S674" i="14"/>
  <c r="R674" i="14"/>
  <c r="Q674" i="14"/>
  <c r="P674" i="14"/>
  <c r="O674" i="14"/>
  <c r="N674" i="14"/>
  <c r="M674" i="14"/>
  <c r="L674" i="14"/>
  <c r="K674" i="14"/>
  <c r="J674" i="14"/>
  <c r="I674" i="14"/>
  <c r="H674" i="14"/>
  <c r="G674" i="14"/>
  <c r="F624" i="14"/>
  <c r="F625" i="14" s="1"/>
  <c r="F626" i="14" s="1"/>
  <c r="F627" i="14" s="1"/>
  <c r="F628" i="14" s="1"/>
  <c r="F629" i="14" s="1"/>
  <c r="F630" i="14" s="1"/>
  <c r="F631" i="14" s="1"/>
  <c r="F632" i="14" s="1"/>
  <c r="F633" i="14" s="1"/>
  <c r="F634" i="14" s="1"/>
  <c r="F635" i="14" s="1"/>
  <c r="F636" i="14" s="1"/>
  <c r="F637" i="14" s="1"/>
  <c r="F638" i="14" s="1"/>
  <c r="F639" i="14" s="1"/>
  <c r="F640" i="14" s="1"/>
  <c r="F641" i="14" s="1"/>
  <c r="D674" i="14"/>
  <c r="D644" i="14"/>
  <c r="D642" i="14"/>
  <c r="D641" i="14"/>
  <c r="D640" i="14"/>
  <c r="D638" i="14"/>
  <c r="D637" i="14"/>
  <c r="D636" i="14"/>
  <c r="D634" i="14"/>
  <c r="D633" i="14"/>
  <c r="D632" i="14"/>
  <c r="D630" i="14"/>
  <c r="D629" i="14"/>
  <c r="D628" i="14"/>
  <c r="D626" i="14"/>
  <c r="D625" i="14"/>
  <c r="D624" i="14"/>
  <c r="D623" i="14"/>
  <c r="AB620" i="14"/>
  <c r="AA620" i="14"/>
  <c r="Z620" i="14"/>
  <c r="Y620" i="14"/>
  <c r="X620" i="14"/>
  <c r="W620" i="14"/>
  <c r="V620" i="14"/>
  <c r="U620" i="14"/>
  <c r="T620" i="14"/>
  <c r="S620" i="14"/>
  <c r="R620" i="14"/>
  <c r="Q620" i="14"/>
  <c r="P620" i="14"/>
  <c r="O620" i="14"/>
  <c r="N620" i="14"/>
  <c r="M620" i="14"/>
  <c r="L620" i="14"/>
  <c r="K620" i="14"/>
  <c r="J620" i="14"/>
  <c r="I620" i="14"/>
  <c r="H620" i="14"/>
  <c r="G620" i="14"/>
  <c r="F570" i="14"/>
  <c r="F571" i="14" s="1"/>
  <c r="F572" i="14" s="1"/>
  <c r="F573" i="14" s="1"/>
  <c r="F574" i="14" s="1"/>
  <c r="F575" i="14" s="1"/>
  <c r="F576" i="14" s="1"/>
  <c r="F577" i="14" s="1"/>
  <c r="F578" i="14" s="1"/>
  <c r="F579" i="14" s="1"/>
  <c r="F580" i="14" s="1"/>
  <c r="F581" i="14" s="1"/>
  <c r="F582" i="14" s="1"/>
  <c r="F583" i="14" s="1"/>
  <c r="F584" i="14" s="1"/>
  <c r="F585" i="14" s="1"/>
  <c r="F586" i="14" s="1"/>
  <c r="F587" i="14" s="1"/>
  <c r="D620" i="14"/>
  <c r="D590" i="14"/>
  <c r="D588" i="14"/>
  <c r="D587" i="14"/>
  <c r="D586" i="14"/>
  <c r="D584" i="14"/>
  <c r="D583" i="14"/>
  <c r="D582" i="14"/>
  <c r="D580" i="14"/>
  <c r="D579" i="14"/>
  <c r="D578" i="14"/>
  <c r="D576" i="14"/>
  <c r="D575" i="14"/>
  <c r="D574" i="14"/>
  <c r="D572" i="14"/>
  <c r="D571" i="14"/>
  <c r="D570" i="14"/>
  <c r="D569" i="14"/>
  <c r="F514" i="14"/>
  <c r="F515" i="14" s="1"/>
  <c r="F516" i="14" s="1"/>
  <c r="F517" i="14" s="1"/>
  <c r="F518" i="14" s="1"/>
  <c r="F519" i="14" s="1"/>
  <c r="F520" i="14" s="1"/>
  <c r="F521" i="14" s="1"/>
  <c r="F522" i="14" s="1"/>
  <c r="F523" i="14" s="1"/>
  <c r="F524" i="14" s="1"/>
  <c r="F525" i="14" s="1"/>
  <c r="F526" i="14" s="1"/>
  <c r="F527" i="14" s="1"/>
  <c r="F528" i="14" s="1"/>
  <c r="F529" i="14" s="1"/>
  <c r="F530" i="14" s="1"/>
  <c r="F531" i="14" s="1"/>
  <c r="D564" i="14"/>
  <c r="D534" i="14"/>
  <c r="D533" i="14"/>
  <c r="D531" i="14"/>
  <c r="D530" i="14"/>
  <c r="D527" i="14"/>
  <c r="D526" i="14"/>
  <c r="D523" i="14"/>
  <c r="D522" i="14"/>
  <c r="D519" i="14"/>
  <c r="D518" i="14"/>
  <c r="D517" i="14"/>
  <c r="D516" i="14"/>
  <c r="D514" i="14"/>
  <c r="D513" i="14"/>
  <c r="AB510" i="14"/>
  <c r="AA510" i="14"/>
  <c r="Z510" i="14"/>
  <c r="Y510" i="14"/>
  <c r="X510" i="14"/>
  <c r="W510" i="14"/>
  <c r="V510" i="14"/>
  <c r="U510" i="14"/>
  <c r="T510" i="14"/>
  <c r="S510" i="14"/>
  <c r="R510" i="14"/>
  <c r="Q510" i="14"/>
  <c r="P510" i="14"/>
  <c r="O510" i="14"/>
  <c r="N510" i="14"/>
  <c r="M510" i="14"/>
  <c r="L510" i="14"/>
  <c r="K510" i="14"/>
  <c r="J510" i="14"/>
  <c r="I510" i="14"/>
  <c r="H510" i="14"/>
  <c r="G510" i="14"/>
  <c r="F460" i="14"/>
  <c r="F461" i="14" s="1"/>
  <c r="F462" i="14" s="1"/>
  <c r="F463" i="14" s="1"/>
  <c r="F464" i="14" s="1"/>
  <c r="F465" i="14" s="1"/>
  <c r="F466" i="14" s="1"/>
  <c r="F467" i="14" s="1"/>
  <c r="F468" i="14" s="1"/>
  <c r="F469" i="14" s="1"/>
  <c r="F470" i="14" s="1"/>
  <c r="F471" i="14" s="1"/>
  <c r="F472" i="14" s="1"/>
  <c r="F473" i="14" s="1"/>
  <c r="F474" i="14" s="1"/>
  <c r="F475" i="14" s="1"/>
  <c r="F476" i="14" s="1"/>
  <c r="F477" i="14" s="1"/>
  <c r="D510" i="14"/>
  <c r="D480" i="14"/>
  <c r="D478" i="14"/>
  <c r="D477" i="14"/>
  <c r="D476" i="14"/>
  <c r="D474" i="14"/>
  <c r="D473" i="14"/>
  <c r="D472" i="14"/>
  <c r="D470" i="14"/>
  <c r="D469" i="14"/>
  <c r="D468" i="14"/>
  <c r="D466" i="14"/>
  <c r="D465" i="14"/>
  <c r="D464" i="14"/>
  <c r="D462" i="14"/>
  <c r="D460" i="14"/>
  <c r="D459" i="14"/>
  <c r="AB456" i="14"/>
  <c r="AA456" i="14"/>
  <c r="Z456" i="14"/>
  <c r="Y456" i="14"/>
  <c r="X456" i="14"/>
  <c r="W456" i="14"/>
  <c r="V456" i="14"/>
  <c r="U456" i="14"/>
  <c r="T456" i="14"/>
  <c r="S456" i="14"/>
  <c r="R456" i="14"/>
  <c r="Q456" i="14"/>
  <c r="P456" i="14"/>
  <c r="O456" i="14"/>
  <c r="N456" i="14"/>
  <c r="M456" i="14"/>
  <c r="L456" i="14"/>
  <c r="K456" i="14"/>
  <c r="J456" i="14"/>
  <c r="I456" i="14"/>
  <c r="H456" i="14"/>
  <c r="G456" i="14"/>
  <c r="F406" i="14"/>
  <c r="F407" i="14" s="1"/>
  <c r="F408" i="14" s="1"/>
  <c r="F409" i="14" s="1"/>
  <c r="F410" i="14" s="1"/>
  <c r="F411" i="14" s="1"/>
  <c r="F412" i="14" s="1"/>
  <c r="F413" i="14" s="1"/>
  <c r="F414" i="14" s="1"/>
  <c r="F415" i="14" s="1"/>
  <c r="F416" i="14" s="1"/>
  <c r="F417" i="14" s="1"/>
  <c r="F418" i="14" s="1"/>
  <c r="F419" i="14" s="1"/>
  <c r="F420" i="14" s="1"/>
  <c r="F421" i="14" s="1"/>
  <c r="F422" i="14" s="1"/>
  <c r="F423" i="14" s="1"/>
  <c r="F424" i="14" s="1"/>
  <c r="F425" i="14" s="1"/>
  <c r="F426" i="14" s="1"/>
  <c r="F427" i="14" s="1"/>
  <c r="F428" i="14" s="1"/>
  <c r="F429" i="14" s="1"/>
  <c r="F430" i="14" s="1"/>
  <c r="F431" i="14" s="1"/>
  <c r="F432" i="14" s="1"/>
  <c r="F433" i="14" s="1"/>
  <c r="F434" i="14" s="1"/>
  <c r="F435" i="14" s="1"/>
  <c r="F436" i="14" s="1"/>
  <c r="F437" i="14" s="1"/>
  <c r="F438" i="14" s="1"/>
  <c r="F439" i="14" s="1"/>
  <c r="F440" i="14" s="1"/>
  <c r="F441" i="14" s="1"/>
  <c r="F442" i="14" s="1"/>
  <c r="F443" i="14" s="1"/>
  <c r="F444" i="14" s="1"/>
  <c r="F445" i="14" s="1"/>
  <c r="F446" i="14" s="1"/>
  <c r="F447" i="14" s="1"/>
  <c r="F448" i="14" s="1"/>
  <c r="F449" i="14" s="1"/>
  <c r="F450" i="14" s="1"/>
  <c r="F451" i="14" s="1"/>
  <c r="F452" i="14" s="1"/>
  <c r="F453" i="14" s="1"/>
  <c r="F454" i="14" s="1"/>
  <c r="F456" i="14" s="1"/>
  <c r="D456" i="14"/>
  <c r="D426" i="14"/>
  <c r="D423" i="14"/>
  <c r="D422" i="14"/>
  <c r="D419" i="14"/>
  <c r="D418" i="14"/>
  <c r="D415" i="14"/>
  <c r="D414" i="14"/>
  <c r="D411" i="14"/>
  <c r="D410" i="14"/>
  <c r="D408" i="14"/>
  <c r="D407" i="14"/>
  <c r="D406" i="14"/>
  <c r="D405" i="14"/>
  <c r="F347" i="14"/>
  <c r="F348" i="14" s="1"/>
  <c r="F349" i="14" s="1"/>
  <c r="F350" i="14" s="1"/>
  <c r="F351" i="14" s="1"/>
  <c r="F352" i="14" s="1"/>
  <c r="F353" i="14" s="1"/>
  <c r="F354" i="14" s="1"/>
  <c r="F355" i="14" s="1"/>
  <c r="F356" i="14" s="1"/>
  <c r="F357" i="14" s="1"/>
  <c r="F358" i="14" s="1"/>
  <c r="F359" i="14" s="1"/>
  <c r="F360" i="14" s="1"/>
  <c r="F361" i="14" s="1"/>
  <c r="F362" i="14" s="1"/>
  <c r="F363" i="14" s="1"/>
  <c r="F364" i="14" s="1"/>
  <c r="F365" i="14" s="1"/>
  <c r="F366" i="14" s="1"/>
  <c r="F367" i="14" s="1"/>
  <c r="F368" i="14" s="1"/>
  <c r="F369" i="14" s="1"/>
  <c r="F370" i="14" s="1"/>
  <c r="F371" i="14" s="1"/>
  <c r="F372" i="14" s="1"/>
  <c r="F373" i="14" s="1"/>
  <c r="F374" i="14" s="1"/>
  <c r="F375" i="14" s="1"/>
  <c r="F376" i="14" s="1"/>
  <c r="F377" i="14" s="1"/>
  <c r="F378" i="14" s="1"/>
  <c r="F379" i="14" s="1"/>
  <c r="F380" i="14" s="1"/>
  <c r="F381" i="14" s="1"/>
  <c r="F382" i="14" s="1"/>
  <c r="F383" i="14" s="1"/>
  <c r="F384" i="14" s="1"/>
  <c r="F385" i="14" s="1"/>
  <c r="F386" i="14" s="1"/>
  <c r="F387" i="14" s="1"/>
  <c r="F388" i="14" s="1"/>
  <c r="F389" i="14" s="1"/>
  <c r="F390" i="14" s="1"/>
  <c r="F391" i="14" s="1"/>
  <c r="F392" i="14" s="1"/>
  <c r="F393" i="14" s="1"/>
  <c r="F394" i="14" s="1"/>
  <c r="F395" i="14" s="1"/>
  <c r="F397" i="14" s="1"/>
  <c r="D397" i="14"/>
  <c r="AB395" i="14"/>
  <c r="AA395" i="14"/>
  <c r="Z395" i="14"/>
  <c r="Y395" i="14"/>
  <c r="X395" i="14"/>
  <c r="W395" i="14"/>
  <c r="V395" i="14"/>
  <c r="U395" i="14"/>
  <c r="T395" i="14"/>
  <c r="S395" i="14"/>
  <c r="R395" i="14"/>
  <c r="Q395" i="14"/>
  <c r="P395" i="14"/>
  <c r="O395" i="14"/>
  <c r="N395" i="14"/>
  <c r="M395" i="14"/>
  <c r="L395" i="14"/>
  <c r="K395" i="14"/>
  <c r="J395" i="14"/>
  <c r="I395" i="14"/>
  <c r="H395" i="14"/>
  <c r="G395" i="14"/>
  <c r="AB394" i="14"/>
  <c r="AA394" i="14"/>
  <c r="Z394" i="14"/>
  <c r="Y394" i="14"/>
  <c r="X394" i="14"/>
  <c r="W394" i="14"/>
  <c r="V394" i="14"/>
  <c r="U394" i="14"/>
  <c r="T394" i="14"/>
  <c r="S394" i="14"/>
  <c r="R394" i="14"/>
  <c r="Q394" i="14"/>
  <c r="P394" i="14"/>
  <c r="O394" i="14"/>
  <c r="N394" i="14"/>
  <c r="M394" i="14"/>
  <c r="L394" i="14"/>
  <c r="K394" i="14"/>
  <c r="J394" i="14"/>
  <c r="I394" i="14"/>
  <c r="H394" i="14"/>
  <c r="G394" i="14"/>
  <c r="AB393" i="14"/>
  <c r="AA393" i="14"/>
  <c r="Z393" i="14"/>
  <c r="Y393" i="14"/>
  <c r="X393" i="14"/>
  <c r="W393" i="14"/>
  <c r="V393" i="14"/>
  <c r="U393" i="14"/>
  <c r="T393" i="14"/>
  <c r="S393" i="14"/>
  <c r="R393" i="14"/>
  <c r="Q393" i="14"/>
  <c r="P393" i="14"/>
  <c r="O393" i="14"/>
  <c r="N393" i="14"/>
  <c r="M393" i="14"/>
  <c r="L393" i="14"/>
  <c r="K393" i="14"/>
  <c r="J393" i="14"/>
  <c r="I393" i="14"/>
  <c r="H393" i="14"/>
  <c r="G393" i="14"/>
  <c r="AB392" i="14"/>
  <c r="AA392" i="14"/>
  <c r="Z392" i="14"/>
  <c r="Y392" i="14"/>
  <c r="X392" i="14"/>
  <c r="W392" i="14"/>
  <c r="V392" i="14"/>
  <c r="U392" i="14"/>
  <c r="T392" i="14"/>
  <c r="S392" i="14"/>
  <c r="R392" i="14"/>
  <c r="Q392" i="14"/>
  <c r="P392" i="14"/>
  <c r="O392" i="14"/>
  <c r="N392" i="14"/>
  <c r="M392" i="14"/>
  <c r="L392" i="14"/>
  <c r="K392" i="14"/>
  <c r="J392" i="14"/>
  <c r="I392" i="14"/>
  <c r="H392" i="14"/>
  <c r="G392" i="14"/>
  <c r="AB391" i="14"/>
  <c r="AA391" i="14"/>
  <c r="Z391" i="14"/>
  <c r="Y391" i="14"/>
  <c r="X391" i="14"/>
  <c r="W391" i="14"/>
  <c r="V391" i="14"/>
  <c r="U391" i="14"/>
  <c r="T391" i="14"/>
  <c r="S391" i="14"/>
  <c r="R391" i="14"/>
  <c r="Q391" i="14"/>
  <c r="P391" i="14"/>
  <c r="O391" i="14"/>
  <c r="N391" i="14"/>
  <c r="M391" i="14"/>
  <c r="L391" i="14"/>
  <c r="K391" i="14"/>
  <c r="J391" i="14"/>
  <c r="I391" i="14"/>
  <c r="H391" i="14"/>
  <c r="G391" i="14"/>
  <c r="AB390" i="14"/>
  <c r="AA390" i="14"/>
  <c r="Z390" i="14"/>
  <c r="Y390" i="14"/>
  <c r="X390" i="14"/>
  <c r="W390" i="14"/>
  <c r="V390" i="14"/>
  <c r="U390" i="14"/>
  <c r="T390" i="14"/>
  <c r="S390" i="14"/>
  <c r="R390" i="14"/>
  <c r="Q390" i="14"/>
  <c r="P390" i="14"/>
  <c r="O390" i="14"/>
  <c r="N390" i="14"/>
  <c r="M390" i="14"/>
  <c r="L390" i="14"/>
  <c r="K390" i="14"/>
  <c r="J390" i="14"/>
  <c r="I390" i="14"/>
  <c r="H390" i="14"/>
  <c r="G390" i="14"/>
  <c r="AB389" i="14"/>
  <c r="AA389" i="14"/>
  <c r="Z389" i="14"/>
  <c r="Y389" i="14"/>
  <c r="X389" i="14"/>
  <c r="W389" i="14"/>
  <c r="V389" i="14"/>
  <c r="U389" i="14"/>
  <c r="T389" i="14"/>
  <c r="S389" i="14"/>
  <c r="R389" i="14"/>
  <c r="Q389" i="14"/>
  <c r="P389" i="14"/>
  <c r="O389" i="14"/>
  <c r="N389" i="14"/>
  <c r="M389" i="14"/>
  <c r="L389" i="14"/>
  <c r="K389" i="14"/>
  <c r="J389" i="14"/>
  <c r="I389" i="14"/>
  <c r="H389" i="14"/>
  <c r="G389" i="14"/>
  <c r="AB388" i="14"/>
  <c r="AA388" i="14"/>
  <c r="Z388" i="14"/>
  <c r="Y388" i="14"/>
  <c r="X388" i="14"/>
  <c r="W388" i="14"/>
  <c r="V388" i="14"/>
  <c r="U388" i="14"/>
  <c r="T388" i="14"/>
  <c r="S388" i="14"/>
  <c r="R388" i="14"/>
  <c r="Q388" i="14"/>
  <c r="P388" i="14"/>
  <c r="O388" i="14"/>
  <c r="N388" i="14"/>
  <c r="M388" i="14"/>
  <c r="L388" i="14"/>
  <c r="K388" i="14"/>
  <c r="J388" i="14"/>
  <c r="I388" i="14"/>
  <c r="H388" i="14"/>
  <c r="G388" i="14"/>
  <c r="AB387" i="14"/>
  <c r="AA387" i="14"/>
  <c r="Z387" i="14"/>
  <c r="Y387" i="14"/>
  <c r="X387" i="14"/>
  <c r="W387" i="14"/>
  <c r="V387" i="14"/>
  <c r="U387" i="14"/>
  <c r="T387" i="14"/>
  <c r="S387" i="14"/>
  <c r="R387" i="14"/>
  <c r="Q387" i="14"/>
  <c r="P387" i="14"/>
  <c r="O387" i="14"/>
  <c r="N387" i="14"/>
  <c r="M387" i="14"/>
  <c r="L387" i="14"/>
  <c r="K387" i="14"/>
  <c r="J387" i="14"/>
  <c r="I387" i="14"/>
  <c r="H387" i="14"/>
  <c r="G387" i="14"/>
  <c r="AB386" i="14"/>
  <c r="AA386" i="14"/>
  <c r="Z386" i="14"/>
  <c r="Y386" i="14"/>
  <c r="X386" i="14"/>
  <c r="W386" i="14"/>
  <c r="V386" i="14"/>
  <c r="U386" i="14"/>
  <c r="T386" i="14"/>
  <c r="S386" i="14"/>
  <c r="R386" i="14"/>
  <c r="Q386" i="14"/>
  <c r="P386" i="14"/>
  <c r="O386" i="14"/>
  <c r="N386" i="14"/>
  <c r="M386" i="14"/>
  <c r="L386" i="14"/>
  <c r="K386" i="14"/>
  <c r="J386" i="14"/>
  <c r="I386" i="14"/>
  <c r="H386" i="14"/>
  <c r="G386" i="14"/>
  <c r="AB385" i="14"/>
  <c r="AA385" i="14"/>
  <c r="Z385" i="14"/>
  <c r="Y385" i="14"/>
  <c r="X385" i="14"/>
  <c r="W385" i="14"/>
  <c r="V385" i="14"/>
  <c r="U385" i="14"/>
  <c r="T385" i="14"/>
  <c r="S385" i="14"/>
  <c r="R385" i="14"/>
  <c r="Q385" i="14"/>
  <c r="P385" i="14"/>
  <c r="O385" i="14"/>
  <c r="N385" i="14"/>
  <c r="M385" i="14"/>
  <c r="L385" i="14"/>
  <c r="K385" i="14"/>
  <c r="J385" i="14"/>
  <c r="I385" i="14"/>
  <c r="H385" i="14"/>
  <c r="G385" i="14"/>
  <c r="AB384" i="14"/>
  <c r="AA384" i="14"/>
  <c r="Z384" i="14"/>
  <c r="Y384" i="14"/>
  <c r="X384" i="14"/>
  <c r="W384" i="14"/>
  <c r="V384" i="14"/>
  <c r="U384" i="14"/>
  <c r="T384" i="14"/>
  <c r="S384" i="14"/>
  <c r="R384" i="14"/>
  <c r="Q384" i="14"/>
  <c r="P384" i="14"/>
  <c r="O384" i="14"/>
  <c r="N384" i="14"/>
  <c r="M384" i="14"/>
  <c r="L384" i="14"/>
  <c r="K384" i="14"/>
  <c r="J384" i="14"/>
  <c r="I384" i="14"/>
  <c r="H384" i="14"/>
  <c r="G384" i="14"/>
  <c r="AB383" i="14"/>
  <c r="AA383" i="14"/>
  <c r="Z383" i="14"/>
  <c r="Y383" i="14"/>
  <c r="X383" i="14"/>
  <c r="W383" i="14"/>
  <c r="V383" i="14"/>
  <c r="U383" i="14"/>
  <c r="T383" i="14"/>
  <c r="S383" i="14"/>
  <c r="R383" i="14"/>
  <c r="Q383" i="14"/>
  <c r="P383" i="14"/>
  <c r="O383" i="14"/>
  <c r="N383" i="14"/>
  <c r="M383" i="14"/>
  <c r="L383" i="14"/>
  <c r="K383" i="14"/>
  <c r="J383" i="14"/>
  <c r="I383" i="14"/>
  <c r="H383" i="14"/>
  <c r="G383" i="14"/>
  <c r="AB382" i="14"/>
  <c r="AA382" i="14"/>
  <c r="Z382" i="14"/>
  <c r="Y382" i="14"/>
  <c r="X382" i="14"/>
  <c r="W382" i="14"/>
  <c r="V382" i="14"/>
  <c r="U382" i="14"/>
  <c r="T382" i="14"/>
  <c r="S382" i="14"/>
  <c r="R382" i="14"/>
  <c r="Q382" i="14"/>
  <c r="P382" i="14"/>
  <c r="O382" i="14"/>
  <c r="N382" i="14"/>
  <c r="M382" i="14"/>
  <c r="L382" i="14"/>
  <c r="K382" i="14"/>
  <c r="J382" i="14"/>
  <c r="I382" i="14"/>
  <c r="H382" i="14"/>
  <c r="G382" i="14"/>
  <c r="AB381" i="14"/>
  <c r="AA381" i="14"/>
  <c r="Z381" i="14"/>
  <c r="Y381" i="14"/>
  <c r="X381" i="14"/>
  <c r="W381" i="14"/>
  <c r="V381" i="14"/>
  <c r="U381" i="14"/>
  <c r="T381" i="14"/>
  <c r="S381" i="14"/>
  <c r="R381" i="14"/>
  <c r="Q381" i="14"/>
  <c r="P381" i="14"/>
  <c r="O381" i="14"/>
  <c r="N381" i="14"/>
  <c r="M381" i="14"/>
  <c r="L381" i="14"/>
  <c r="K381" i="14"/>
  <c r="J381" i="14"/>
  <c r="I381" i="14"/>
  <c r="H381" i="14"/>
  <c r="G381" i="14"/>
  <c r="AB380" i="14"/>
  <c r="AA380" i="14"/>
  <c r="Z380" i="14"/>
  <c r="Y380" i="14"/>
  <c r="X380" i="14"/>
  <c r="W380" i="14"/>
  <c r="V380" i="14"/>
  <c r="U380" i="14"/>
  <c r="T380" i="14"/>
  <c r="S380" i="14"/>
  <c r="R380" i="14"/>
  <c r="Q380" i="14"/>
  <c r="P380" i="14"/>
  <c r="O380" i="14"/>
  <c r="N380" i="14"/>
  <c r="M380" i="14"/>
  <c r="L380" i="14"/>
  <c r="K380" i="14"/>
  <c r="J380" i="14"/>
  <c r="I380" i="14"/>
  <c r="H380" i="14"/>
  <c r="G380" i="14"/>
  <c r="AB379" i="14"/>
  <c r="AA379" i="14"/>
  <c r="Z379" i="14"/>
  <c r="Y379" i="14"/>
  <c r="X379" i="14"/>
  <c r="W379" i="14"/>
  <c r="V379" i="14"/>
  <c r="U379" i="14"/>
  <c r="T379" i="14"/>
  <c r="S379" i="14"/>
  <c r="R379" i="14"/>
  <c r="Q379" i="14"/>
  <c r="P379" i="14"/>
  <c r="O379" i="14"/>
  <c r="N379" i="14"/>
  <c r="M379" i="14"/>
  <c r="L379" i="14"/>
  <c r="K379" i="14"/>
  <c r="J379" i="14"/>
  <c r="I379" i="14"/>
  <c r="H379" i="14"/>
  <c r="G379" i="14"/>
  <c r="AB378" i="14"/>
  <c r="AA378" i="14"/>
  <c r="Z378" i="14"/>
  <c r="Y378" i="14"/>
  <c r="X378" i="14"/>
  <c r="W378" i="14"/>
  <c r="V378" i="14"/>
  <c r="U378" i="14"/>
  <c r="T378" i="14"/>
  <c r="S378" i="14"/>
  <c r="R378" i="14"/>
  <c r="Q378" i="14"/>
  <c r="P378" i="14"/>
  <c r="O378" i="14"/>
  <c r="N378" i="14"/>
  <c r="M378" i="14"/>
  <c r="L378" i="14"/>
  <c r="K378" i="14"/>
  <c r="J378" i="14"/>
  <c r="I378" i="14"/>
  <c r="H378" i="14"/>
  <c r="G378" i="14"/>
  <c r="AB377" i="14"/>
  <c r="AA377" i="14"/>
  <c r="Z377" i="14"/>
  <c r="Y377" i="14"/>
  <c r="X377" i="14"/>
  <c r="W377" i="14"/>
  <c r="V377" i="14"/>
  <c r="U377" i="14"/>
  <c r="T377" i="14"/>
  <c r="S377" i="14"/>
  <c r="R377" i="14"/>
  <c r="Q377" i="14"/>
  <c r="P377" i="14"/>
  <c r="O377" i="14"/>
  <c r="N377" i="14"/>
  <c r="M377" i="14"/>
  <c r="L377" i="14"/>
  <c r="K377" i="14"/>
  <c r="J377" i="14"/>
  <c r="I377" i="14"/>
  <c r="H377" i="14"/>
  <c r="G377" i="14"/>
  <c r="AB376" i="14"/>
  <c r="AA376" i="14"/>
  <c r="Z376" i="14"/>
  <c r="Y376" i="14"/>
  <c r="X376" i="14"/>
  <c r="W376" i="14"/>
  <c r="V376" i="14"/>
  <c r="U376" i="14"/>
  <c r="T376" i="14"/>
  <c r="S376" i="14"/>
  <c r="R376" i="14"/>
  <c r="Q376" i="14"/>
  <c r="P376" i="14"/>
  <c r="O376" i="14"/>
  <c r="N376" i="14"/>
  <c r="M376" i="14"/>
  <c r="L376" i="14"/>
  <c r="K376" i="14"/>
  <c r="J376" i="14"/>
  <c r="I376" i="14"/>
  <c r="H376" i="14"/>
  <c r="G376" i="14"/>
  <c r="AB375" i="14"/>
  <c r="AA375" i="14"/>
  <c r="Z375" i="14"/>
  <c r="Y375" i="14"/>
  <c r="X375" i="14"/>
  <c r="W375" i="14"/>
  <c r="V375" i="14"/>
  <c r="U375" i="14"/>
  <c r="T375" i="14"/>
  <c r="S375" i="14"/>
  <c r="R375" i="14"/>
  <c r="Q375" i="14"/>
  <c r="P375" i="14"/>
  <c r="O375" i="14"/>
  <c r="N375" i="14"/>
  <c r="M375" i="14"/>
  <c r="L375" i="14"/>
  <c r="K375" i="14"/>
  <c r="J375" i="14"/>
  <c r="I375" i="14"/>
  <c r="H375" i="14"/>
  <c r="G375" i="14"/>
  <c r="AB374" i="14"/>
  <c r="AA374" i="14"/>
  <c r="Z374" i="14"/>
  <c r="Y374" i="14"/>
  <c r="X374" i="14"/>
  <c r="W374" i="14"/>
  <c r="V374" i="14"/>
  <c r="U374" i="14"/>
  <c r="T374" i="14"/>
  <c r="S374" i="14"/>
  <c r="R374" i="14"/>
  <c r="Q374" i="14"/>
  <c r="P374" i="14"/>
  <c r="O374" i="14"/>
  <c r="N374" i="14"/>
  <c r="M374" i="14"/>
  <c r="L374" i="14"/>
  <c r="K374" i="14"/>
  <c r="J374" i="14"/>
  <c r="I374" i="14"/>
  <c r="H374" i="14"/>
  <c r="G374" i="14"/>
  <c r="AB373" i="14"/>
  <c r="AA373" i="14"/>
  <c r="Z373" i="14"/>
  <c r="Y373" i="14"/>
  <c r="X373" i="14"/>
  <c r="W373" i="14"/>
  <c r="V373" i="14"/>
  <c r="U373" i="14"/>
  <c r="T373" i="14"/>
  <c r="S373" i="14"/>
  <c r="R373" i="14"/>
  <c r="Q373" i="14"/>
  <c r="P373" i="14"/>
  <c r="O373" i="14"/>
  <c r="N373" i="14"/>
  <c r="M373" i="14"/>
  <c r="L373" i="14"/>
  <c r="K373" i="14"/>
  <c r="J373" i="14"/>
  <c r="I373" i="14"/>
  <c r="H373" i="14"/>
  <c r="G373" i="14"/>
  <c r="AB372" i="14"/>
  <c r="AA372" i="14"/>
  <c r="Z372" i="14"/>
  <c r="Y372" i="14"/>
  <c r="X372" i="14"/>
  <c r="W372" i="14"/>
  <c r="V372" i="14"/>
  <c r="U372" i="14"/>
  <c r="T372" i="14"/>
  <c r="S372" i="14"/>
  <c r="R372" i="14"/>
  <c r="Q372" i="14"/>
  <c r="P372" i="14"/>
  <c r="O372" i="14"/>
  <c r="N372" i="14"/>
  <c r="M372" i="14"/>
  <c r="L372" i="14"/>
  <c r="K372" i="14"/>
  <c r="J372" i="14"/>
  <c r="I372" i="14"/>
  <c r="H372" i="14"/>
  <c r="G372" i="14"/>
  <c r="AB371" i="14"/>
  <c r="AA371" i="14"/>
  <c r="Z371" i="14"/>
  <c r="Y371" i="14"/>
  <c r="X371" i="14"/>
  <c r="W371" i="14"/>
  <c r="V371" i="14"/>
  <c r="U371" i="14"/>
  <c r="T371" i="14"/>
  <c r="S371" i="14"/>
  <c r="R371" i="14"/>
  <c r="Q371" i="14"/>
  <c r="P371" i="14"/>
  <c r="O371" i="14"/>
  <c r="N371" i="14"/>
  <c r="M371" i="14"/>
  <c r="L371" i="14"/>
  <c r="K371" i="14"/>
  <c r="J371" i="14"/>
  <c r="I371" i="14"/>
  <c r="H371" i="14"/>
  <c r="G371" i="14"/>
  <c r="AB370" i="14"/>
  <c r="AA370" i="14"/>
  <c r="Z370" i="14"/>
  <c r="Y370" i="14"/>
  <c r="X370" i="14"/>
  <c r="W370" i="14"/>
  <c r="V370" i="14"/>
  <c r="U370" i="14"/>
  <c r="T370" i="14"/>
  <c r="S370" i="14"/>
  <c r="R370" i="14"/>
  <c r="Q370" i="14"/>
  <c r="P370" i="14"/>
  <c r="O370" i="14"/>
  <c r="N370" i="14"/>
  <c r="M370" i="14"/>
  <c r="L370" i="14"/>
  <c r="K370" i="14"/>
  <c r="J370" i="14"/>
  <c r="I370" i="14"/>
  <c r="H370" i="14"/>
  <c r="G370" i="14"/>
  <c r="AB369" i="14"/>
  <c r="AA369" i="14"/>
  <c r="Z369" i="14"/>
  <c r="Y369" i="14"/>
  <c r="X369" i="14"/>
  <c r="W369" i="14"/>
  <c r="V369" i="14"/>
  <c r="U369" i="14"/>
  <c r="T369" i="14"/>
  <c r="S369" i="14"/>
  <c r="R369" i="14"/>
  <c r="Q369" i="14"/>
  <c r="P369" i="14"/>
  <c r="O369" i="14"/>
  <c r="N369" i="14"/>
  <c r="M369" i="14"/>
  <c r="L369" i="14"/>
  <c r="K369" i="14"/>
  <c r="J369" i="14"/>
  <c r="I369" i="14"/>
  <c r="H369" i="14"/>
  <c r="G369" i="14"/>
  <c r="AB368" i="14"/>
  <c r="AA368" i="14"/>
  <c r="Z368" i="14"/>
  <c r="Y368" i="14"/>
  <c r="X368" i="14"/>
  <c r="W368" i="14"/>
  <c r="V368" i="14"/>
  <c r="U368" i="14"/>
  <c r="T368" i="14"/>
  <c r="S368" i="14"/>
  <c r="R368" i="14"/>
  <c r="Q368" i="14"/>
  <c r="P368" i="14"/>
  <c r="O368" i="14"/>
  <c r="N368" i="14"/>
  <c r="M368" i="14"/>
  <c r="L368" i="14"/>
  <c r="K368" i="14"/>
  <c r="J368" i="14"/>
  <c r="I368" i="14"/>
  <c r="H368" i="14"/>
  <c r="G368" i="14"/>
  <c r="AB367" i="14"/>
  <c r="AA367" i="14"/>
  <c r="Z367" i="14"/>
  <c r="Y367" i="14"/>
  <c r="X367" i="14"/>
  <c r="W367" i="14"/>
  <c r="V367" i="14"/>
  <c r="U367" i="14"/>
  <c r="T367" i="14"/>
  <c r="S367" i="14"/>
  <c r="R367" i="14"/>
  <c r="Q367" i="14"/>
  <c r="P367" i="14"/>
  <c r="O367" i="14"/>
  <c r="N367" i="14"/>
  <c r="M367" i="14"/>
  <c r="L367" i="14"/>
  <c r="K367" i="14"/>
  <c r="J367" i="14"/>
  <c r="I367" i="14"/>
  <c r="H367" i="14"/>
  <c r="G367" i="14"/>
  <c r="D367" i="14"/>
  <c r="AB366" i="14"/>
  <c r="AA366" i="14"/>
  <c r="Z366" i="14"/>
  <c r="Y366" i="14"/>
  <c r="X366" i="14"/>
  <c r="W366" i="14"/>
  <c r="V366" i="14"/>
  <c r="U366" i="14"/>
  <c r="T366" i="14"/>
  <c r="S366" i="14"/>
  <c r="R366" i="14"/>
  <c r="Q366" i="14"/>
  <c r="P366" i="14"/>
  <c r="O366" i="14"/>
  <c r="N366" i="14"/>
  <c r="M366" i="14"/>
  <c r="L366" i="14"/>
  <c r="K366" i="14"/>
  <c r="J366" i="14"/>
  <c r="I366" i="14"/>
  <c r="H366" i="14"/>
  <c r="G366" i="14"/>
  <c r="AB365" i="14"/>
  <c r="AA365" i="14"/>
  <c r="Z365" i="14"/>
  <c r="Y365" i="14"/>
  <c r="X365" i="14"/>
  <c r="W365" i="14"/>
  <c r="V365" i="14"/>
  <c r="U365" i="14"/>
  <c r="T365" i="14"/>
  <c r="S365" i="14"/>
  <c r="R365" i="14"/>
  <c r="Q365" i="14"/>
  <c r="P365" i="14"/>
  <c r="O365" i="14"/>
  <c r="N365" i="14"/>
  <c r="M365" i="14"/>
  <c r="L365" i="14"/>
  <c r="K365" i="14"/>
  <c r="J365" i="14"/>
  <c r="I365" i="14"/>
  <c r="H365" i="14"/>
  <c r="G365" i="14"/>
  <c r="D365" i="14"/>
  <c r="AB364" i="14"/>
  <c r="AA364" i="14"/>
  <c r="Z364" i="14"/>
  <c r="Y364" i="14"/>
  <c r="X364" i="14"/>
  <c r="W364" i="14"/>
  <c r="V364" i="14"/>
  <c r="U364" i="14"/>
  <c r="T364" i="14"/>
  <c r="S364" i="14"/>
  <c r="R364" i="14"/>
  <c r="Q364" i="14"/>
  <c r="P364" i="14"/>
  <c r="O364" i="14"/>
  <c r="N364" i="14"/>
  <c r="M364" i="14"/>
  <c r="L364" i="14"/>
  <c r="K364" i="14"/>
  <c r="J364" i="14"/>
  <c r="I364" i="14"/>
  <c r="H364" i="14"/>
  <c r="G364" i="14"/>
  <c r="D364" i="14"/>
  <c r="AB363" i="14"/>
  <c r="AA363" i="14"/>
  <c r="Z363" i="14"/>
  <c r="Y363" i="14"/>
  <c r="X363" i="14"/>
  <c r="W363" i="14"/>
  <c r="V363" i="14"/>
  <c r="U363" i="14"/>
  <c r="T363" i="14"/>
  <c r="S363" i="14"/>
  <c r="R363" i="14"/>
  <c r="Q363" i="14"/>
  <c r="P363" i="14"/>
  <c r="O363" i="14"/>
  <c r="N363" i="14"/>
  <c r="M363" i="14"/>
  <c r="L363" i="14"/>
  <c r="K363" i="14"/>
  <c r="J363" i="14"/>
  <c r="I363" i="14"/>
  <c r="H363" i="14"/>
  <c r="G363" i="14"/>
  <c r="D363" i="14"/>
  <c r="AB362" i="14"/>
  <c r="AA362" i="14"/>
  <c r="Z362" i="14"/>
  <c r="Y362" i="14"/>
  <c r="X362" i="14"/>
  <c r="W362" i="14"/>
  <c r="V362" i="14"/>
  <c r="U362" i="14"/>
  <c r="T362" i="14"/>
  <c r="S362" i="14"/>
  <c r="R362" i="14"/>
  <c r="Q362" i="14"/>
  <c r="P362" i="14"/>
  <c r="O362" i="14"/>
  <c r="N362" i="14"/>
  <c r="M362" i="14"/>
  <c r="L362" i="14"/>
  <c r="K362" i="14"/>
  <c r="J362" i="14"/>
  <c r="I362" i="14"/>
  <c r="H362" i="14"/>
  <c r="G362" i="14"/>
  <c r="AB361" i="14"/>
  <c r="AA361" i="14"/>
  <c r="Z361" i="14"/>
  <c r="Y361" i="14"/>
  <c r="X361" i="14"/>
  <c r="W361" i="14"/>
  <c r="V361" i="14"/>
  <c r="U361" i="14"/>
  <c r="T361" i="14"/>
  <c r="S361" i="14"/>
  <c r="R361" i="14"/>
  <c r="Q361" i="14"/>
  <c r="P361" i="14"/>
  <c r="O361" i="14"/>
  <c r="N361" i="14"/>
  <c r="M361" i="14"/>
  <c r="L361" i="14"/>
  <c r="K361" i="14"/>
  <c r="J361" i="14"/>
  <c r="I361" i="14"/>
  <c r="H361" i="14"/>
  <c r="G361" i="14"/>
  <c r="D361" i="14"/>
  <c r="AB360" i="14"/>
  <c r="AA360" i="14"/>
  <c r="Z360" i="14"/>
  <c r="Y360" i="14"/>
  <c r="X360" i="14"/>
  <c r="W360" i="14"/>
  <c r="V360" i="14"/>
  <c r="U360" i="14"/>
  <c r="T360" i="14"/>
  <c r="S360" i="14"/>
  <c r="R360" i="14"/>
  <c r="Q360" i="14"/>
  <c r="P360" i="14"/>
  <c r="O360" i="14"/>
  <c r="N360" i="14"/>
  <c r="M360" i="14"/>
  <c r="L360" i="14"/>
  <c r="K360" i="14"/>
  <c r="J360" i="14"/>
  <c r="I360" i="14"/>
  <c r="H360" i="14"/>
  <c r="G360" i="14"/>
  <c r="D360" i="14"/>
  <c r="AB359" i="14"/>
  <c r="AA359" i="14"/>
  <c r="Z359" i="14"/>
  <c r="Y359" i="14"/>
  <c r="X359" i="14"/>
  <c r="W359" i="14"/>
  <c r="V359" i="14"/>
  <c r="U359" i="14"/>
  <c r="T359" i="14"/>
  <c r="S359" i="14"/>
  <c r="R359" i="14"/>
  <c r="Q359" i="14"/>
  <c r="P359" i="14"/>
  <c r="O359" i="14"/>
  <c r="N359" i="14"/>
  <c r="M359" i="14"/>
  <c r="L359" i="14"/>
  <c r="K359" i="14"/>
  <c r="J359" i="14"/>
  <c r="I359" i="14"/>
  <c r="H359" i="14"/>
  <c r="G359" i="14"/>
  <c r="D359" i="14"/>
  <c r="AB358" i="14"/>
  <c r="AA358" i="14"/>
  <c r="Z358" i="14"/>
  <c r="Y358" i="14"/>
  <c r="X358" i="14"/>
  <c r="W358" i="14"/>
  <c r="V358" i="14"/>
  <c r="U358" i="14"/>
  <c r="T358" i="14"/>
  <c r="S358" i="14"/>
  <c r="R358" i="14"/>
  <c r="Q358" i="14"/>
  <c r="P358" i="14"/>
  <c r="O358" i="14"/>
  <c r="N358" i="14"/>
  <c r="M358" i="14"/>
  <c r="L358" i="14"/>
  <c r="K358" i="14"/>
  <c r="J358" i="14"/>
  <c r="I358" i="14"/>
  <c r="H358" i="14"/>
  <c r="G358" i="14"/>
  <c r="AB357" i="14"/>
  <c r="AA357" i="14"/>
  <c r="Z357" i="14"/>
  <c r="Y357" i="14"/>
  <c r="X357" i="14"/>
  <c r="W357" i="14"/>
  <c r="V357" i="14"/>
  <c r="U357" i="14"/>
  <c r="T357" i="14"/>
  <c r="S357" i="14"/>
  <c r="R357" i="14"/>
  <c r="Q357" i="14"/>
  <c r="P357" i="14"/>
  <c r="O357" i="14"/>
  <c r="N357" i="14"/>
  <c r="M357" i="14"/>
  <c r="L357" i="14"/>
  <c r="K357" i="14"/>
  <c r="J357" i="14"/>
  <c r="I357" i="14"/>
  <c r="H357" i="14"/>
  <c r="G357" i="14"/>
  <c r="D357" i="14"/>
  <c r="AB356" i="14"/>
  <c r="AA356" i="14"/>
  <c r="Z356" i="14"/>
  <c r="Y356" i="14"/>
  <c r="X356" i="14"/>
  <c r="W356" i="14"/>
  <c r="V356" i="14"/>
  <c r="U356" i="14"/>
  <c r="T356" i="14"/>
  <c r="S356" i="14"/>
  <c r="R356" i="14"/>
  <c r="Q356" i="14"/>
  <c r="P356" i="14"/>
  <c r="O356" i="14"/>
  <c r="N356" i="14"/>
  <c r="M356" i="14"/>
  <c r="L356" i="14"/>
  <c r="K356" i="14"/>
  <c r="J356" i="14"/>
  <c r="I356" i="14"/>
  <c r="H356" i="14"/>
  <c r="G356" i="14"/>
  <c r="D356" i="14"/>
  <c r="AB355" i="14"/>
  <c r="AA355" i="14"/>
  <c r="Z355" i="14"/>
  <c r="Y355" i="14"/>
  <c r="X355" i="14"/>
  <c r="W355" i="14"/>
  <c r="V355" i="14"/>
  <c r="U355" i="14"/>
  <c r="T355" i="14"/>
  <c r="S355" i="14"/>
  <c r="R355" i="14"/>
  <c r="Q355" i="14"/>
  <c r="P355" i="14"/>
  <c r="O355" i="14"/>
  <c r="N355" i="14"/>
  <c r="M355" i="14"/>
  <c r="L355" i="14"/>
  <c r="K355" i="14"/>
  <c r="J355" i="14"/>
  <c r="I355" i="14"/>
  <c r="H355" i="14"/>
  <c r="G355" i="14"/>
  <c r="D355" i="14"/>
  <c r="AB354" i="14"/>
  <c r="AA354" i="14"/>
  <c r="Z354" i="14"/>
  <c r="Y354" i="14"/>
  <c r="X354" i="14"/>
  <c r="W354" i="14"/>
  <c r="V354" i="14"/>
  <c r="U354" i="14"/>
  <c r="T354" i="14"/>
  <c r="S354" i="14"/>
  <c r="R354" i="14"/>
  <c r="Q354" i="14"/>
  <c r="P354" i="14"/>
  <c r="O354" i="14"/>
  <c r="N354" i="14"/>
  <c r="M354" i="14"/>
  <c r="L354" i="14"/>
  <c r="K354" i="14"/>
  <c r="J354" i="14"/>
  <c r="I354" i="14"/>
  <c r="H354" i="14"/>
  <c r="G354" i="14"/>
  <c r="AB353" i="14"/>
  <c r="AA353" i="14"/>
  <c r="Z353" i="14"/>
  <c r="Y353" i="14"/>
  <c r="X353" i="14"/>
  <c r="W353" i="14"/>
  <c r="V353" i="14"/>
  <c r="U353" i="14"/>
  <c r="T353" i="14"/>
  <c r="S353" i="14"/>
  <c r="R353" i="14"/>
  <c r="Q353" i="14"/>
  <c r="P353" i="14"/>
  <c r="O353" i="14"/>
  <c r="N353" i="14"/>
  <c r="M353" i="14"/>
  <c r="L353" i="14"/>
  <c r="K353" i="14"/>
  <c r="J353" i="14"/>
  <c r="I353" i="14"/>
  <c r="H353" i="14"/>
  <c r="G353" i="14"/>
  <c r="D353" i="14"/>
  <c r="AB352" i="14"/>
  <c r="AA352" i="14"/>
  <c r="Z352" i="14"/>
  <c r="Y352" i="14"/>
  <c r="X352" i="14"/>
  <c r="W352" i="14"/>
  <c r="V352" i="14"/>
  <c r="U352" i="14"/>
  <c r="T352" i="14"/>
  <c r="S352" i="14"/>
  <c r="R352" i="14"/>
  <c r="Q352" i="14"/>
  <c r="P352" i="14"/>
  <c r="O352" i="14"/>
  <c r="N352" i="14"/>
  <c r="M352" i="14"/>
  <c r="L352" i="14"/>
  <c r="K352" i="14"/>
  <c r="J352" i="14"/>
  <c r="I352" i="14"/>
  <c r="H352" i="14"/>
  <c r="G352" i="14"/>
  <c r="D352" i="14"/>
  <c r="AB351" i="14"/>
  <c r="AA351" i="14"/>
  <c r="Z351" i="14"/>
  <c r="Y351" i="14"/>
  <c r="X351" i="14"/>
  <c r="W351" i="14"/>
  <c r="V351" i="14"/>
  <c r="U351" i="14"/>
  <c r="T351" i="14"/>
  <c r="S351" i="14"/>
  <c r="R351" i="14"/>
  <c r="Q351" i="14"/>
  <c r="P351" i="14"/>
  <c r="O351" i="14"/>
  <c r="N351" i="14"/>
  <c r="M351" i="14"/>
  <c r="L351" i="14"/>
  <c r="K351" i="14"/>
  <c r="J351" i="14"/>
  <c r="I351" i="14"/>
  <c r="H351" i="14"/>
  <c r="G351" i="14"/>
  <c r="D351" i="14"/>
  <c r="AB350" i="14"/>
  <c r="AA350" i="14"/>
  <c r="Z350" i="14"/>
  <c r="Y350" i="14"/>
  <c r="X350" i="14"/>
  <c r="W350" i="14"/>
  <c r="V350" i="14"/>
  <c r="U350" i="14"/>
  <c r="T350" i="14"/>
  <c r="S350" i="14"/>
  <c r="R350" i="14"/>
  <c r="Q350" i="14"/>
  <c r="P350" i="14"/>
  <c r="O350" i="14"/>
  <c r="N350" i="14"/>
  <c r="M350" i="14"/>
  <c r="L350" i="14"/>
  <c r="K350" i="14"/>
  <c r="J350" i="14"/>
  <c r="I350" i="14"/>
  <c r="H350" i="14"/>
  <c r="G350" i="14"/>
  <c r="AB349" i="14"/>
  <c r="AA349" i="14"/>
  <c r="Z349" i="14"/>
  <c r="Y349" i="14"/>
  <c r="X349" i="14"/>
  <c r="W349" i="14"/>
  <c r="V349" i="14"/>
  <c r="U349" i="14"/>
  <c r="T349" i="14"/>
  <c r="S349" i="14"/>
  <c r="R349" i="14"/>
  <c r="Q349" i="14"/>
  <c r="P349" i="14"/>
  <c r="O349" i="14"/>
  <c r="N349" i="14"/>
  <c r="M349" i="14"/>
  <c r="L349" i="14"/>
  <c r="K349" i="14"/>
  <c r="J349" i="14"/>
  <c r="I349" i="14"/>
  <c r="H349" i="14"/>
  <c r="G349" i="14"/>
  <c r="D349" i="14"/>
  <c r="AB348" i="14"/>
  <c r="AA348" i="14"/>
  <c r="Z348" i="14"/>
  <c r="Y348" i="14"/>
  <c r="X348" i="14"/>
  <c r="W348" i="14"/>
  <c r="V348" i="14"/>
  <c r="U348" i="14"/>
  <c r="T348" i="14"/>
  <c r="S348" i="14"/>
  <c r="R348" i="14"/>
  <c r="Q348" i="14"/>
  <c r="P348" i="14"/>
  <c r="O348" i="14"/>
  <c r="N348" i="14"/>
  <c r="M348" i="14"/>
  <c r="L348" i="14"/>
  <c r="K348" i="14"/>
  <c r="J348" i="14"/>
  <c r="I348" i="14"/>
  <c r="H348" i="14"/>
  <c r="G348" i="14"/>
  <c r="D348" i="14"/>
  <c r="AB347" i="14"/>
  <c r="AA347" i="14"/>
  <c r="Z347" i="14"/>
  <c r="Y347" i="14"/>
  <c r="X347" i="14"/>
  <c r="W347" i="14"/>
  <c r="V347" i="14"/>
  <c r="U347" i="14"/>
  <c r="T347" i="14"/>
  <c r="S347" i="14"/>
  <c r="R347" i="14"/>
  <c r="Q347" i="14"/>
  <c r="P347" i="14"/>
  <c r="O347" i="14"/>
  <c r="N347" i="14"/>
  <c r="M347" i="14"/>
  <c r="L347" i="14"/>
  <c r="K347" i="14"/>
  <c r="J347" i="14"/>
  <c r="I347" i="14"/>
  <c r="H347" i="14"/>
  <c r="G347" i="14"/>
  <c r="D347" i="14"/>
  <c r="AB346" i="14"/>
  <c r="AA346" i="14"/>
  <c r="Z346" i="14"/>
  <c r="Y346" i="14"/>
  <c r="X346" i="14"/>
  <c r="W346" i="14"/>
  <c r="V346" i="14"/>
  <c r="U346" i="14"/>
  <c r="T346" i="14"/>
  <c r="S346" i="14"/>
  <c r="R346" i="14"/>
  <c r="Q346" i="14"/>
  <c r="P346" i="14"/>
  <c r="O346" i="14"/>
  <c r="N346" i="14"/>
  <c r="M346" i="14"/>
  <c r="L346" i="14"/>
  <c r="K346" i="14"/>
  <c r="J346" i="14"/>
  <c r="I346" i="14"/>
  <c r="H346" i="14"/>
  <c r="G346" i="14"/>
  <c r="D346" i="14"/>
  <c r="AB341" i="14"/>
  <c r="AA341" i="14"/>
  <c r="Z341" i="14"/>
  <c r="Y341" i="14"/>
  <c r="X341" i="14"/>
  <c r="W341" i="14"/>
  <c r="V341" i="14"/>
  <c r="U341" i="14"/>
  <c r="T341" i="14"/>
  <c r="S341" i="14"/>
  <c r="R341" i="14"/>
  <c r="Q341" i="14"/>
  <c r="P341" i="14"/>
  <c r="O341" i="14"/>
  <c r="N341" i="14"/>
  <c r="M341" i="14"/>
  <c r="L341" i="14"/>
  <c r="K341" i="14"/>
  <c r="J341" i="14"/>
  <c r="I341" i="14"/>
  <c r="H341" i="14"/>
  <c r="G341" i="14"/>
  <c r="F291" i="14"/>
  <c r="F292" i="14" s="1"/>
  <c r="F293" i="14" s="1"/>
  <c r="F294" i="14" s="1"/>
  <c r="F295" i="14" s="1"/>
  <c r="F296" i="14" s="1"/>
  <c r="F297" i="14" s="1"/>
  <c r="F298" i="14" s="1"/>
  <c r="F299" i="14" s="1"/>
  <c r="F300" i="14" s="1"/>
  <c r="F301" i="14" s="1"/>
  <c r="F302" i="14" s="1"/>
  <c r="F303" i="14" s="1"/>
  <c r="F304" i="14" s="1"/>
  <c r="F305" i="14" s="1"/>
  <c r="F306" i="14" s="1"/>
  <c r="F307" i="14" s="1"/>
  <c r="F308" i="14" s="1"/>
  <c r="F309" i="14" s="1"/>
  <c r="F310" i="14" s="1"/>
  <c r="F311" i="14" s="1"/>
  <c r="F312" i="14" s="1"/>
  <c r="F313" i="14" s="1"/>
  <c r="F314" i="14" s="1"/>
  <c r="F315" i="14" s="1"/>
  <c r="F316" i="14" s="1"/>
  <c r="F317" i="14" s="1"/>
  <c r="F318" i="14" s="1"/>
  <c r="F319" i="14" s="1"/>
  <c r="F320" i="14" s="1"/>
  <c r="F321" i="14" s="1"/>
  <c r="F322" i="14" s="1"/>
  <c r="F323" i="14" s="1"/>
  <c r="F324" i="14" s="1"/>
  <c r="F325" i="14" s="1"/>
  <c r="F326" i="14" s="1"/>
  <c r="F327" i="14" s="1"/>
  <c r="F328" i="14" s="1"/>
  <c r="F329" i="14" s="1"/>
  <c r="F330" i="14" s="1"/>
  <c r="F331" i="14" s="1"/>
  <c r="F332" i="14" s="1"/>
  <c r="F333" i="14" s="1"/>
  <c r="F334" i="14" s="1"/>
  <c r="F335" i="14" s="1"/>
  <c r="F336" i="14" s="1"/>
  <c r="F337" i="14" s="1"/>
  <c r="F338" i="14" s="1"/>
  <c r="F339" i="14" s="1"/>
  <c r="F341" i="14" s="1"/>
  <c r="D341" i="14"/>
  <c r="D311" i="14"/>
  <c r="D309" i="14"/>
  <c r="D308" i="14"/>
  <c r="D307" i="14"/>
  <c r="D305" i="14"/>
  <c r="D304" i="14"/>
  <c r="D303" i="14"/>
  <c r="D301" i="14"/>
  <c r="D300" i="14"/>
  <c r="D299" i="14"/>
  <c r="D297" i="14"/>
  <c r="D296" i="14"/>
  <c r="D295" i="14"/>
  <c r="D293" i="14"/>
  <c r="D292" i="14"/>
  <c r="D291" i="14"/>
  <c r="D290" i="14"/>
  <c r="AB287" i="14"/>
  <c r="AA287" i="14"/>
  <c r="Z287" i="14"/>
  <c r="Y287" i="14"/>
  <c r="X287" i="14"/>
  <c r="W287" i="14"/>
  <c r="V287" i="14"/>
  <c r="U287" i="14"/>
  <c r="T287" i="14"/>
  <c r="S287" i="14"/>
  <c r="R287" i="14"/>
  <c r="Q287" i="14"/>
  <c r="P287" i="14"/>
  <c r="O287" i="14"/>
  <c r="N287" i="14"/>
  <c r="M287" i="14"/>
  <c r="L287" i="14"/>
  <c r="K287" i="14"/>
  <c r="J287" i="14"/>
  <c r="I287" i="14"/>
  <c r="H287" i="14"/>
  <c r="G287" i="14"/>
  <c r="F237" i="14"/>
  <c r="F238" i="14" s="1"/>
  <c r="F239" i="14" s="1"/>
  <c r="F240" i="14" s="1"/>
  <c r="F241" i="14" s="1"/>
  <c r="F242" i="14" s="1"/>
  <c r="F243" i="14" s="1"/>
  <c r="F244" i="14" s="1"/>
  <c r="F245" i="14" s="1"/>
  <c r="F246" i="14" s="1"/>
  <c r="F247" i="14" s="1"/>
  <c r="F248" i="14" s="1"/>
  <c r="F249" i="14" s="1"/>
  <c r="F250" i="14" s="1"/>
  <c r="F251" i="14" s="1"/>
  <c r="F252" i="14" s="1"/>
  <c r="F253" i="14" s="1"/>
  <c r="F254" i="14" s="1"/>
  <c r="F255" i="14" s="1"/>
  <c r="F256" i="14" s="1"/>
  <c r="F257" i="14" s="1"/>
  <c r="F258" i="14" s="1"/>
  <c r="F259" i="14" s="1"/>
  <c r="F260" i="14" s="1"/>
  <c r="F261" i="14" s="1"/>
  <c r="F262" i="14" s="1"/>
  <c r="F263" i="14" s="1"/>
  <c r="F264" i="14" s="1"/>
  <c r="F265" i="14" s="1"/>
  <c r="F266" i="14" s="1"/>
  <c r="F267" i="14" s="1"/>
  <c r="F268" i="14" s="1"/>
  <c r="F269" i="14" s="1"/>
  <c r="F270" i="14" s="1"/>
  <c r="F271" i="14" s="1"/>
  <c r="F272" i="14" s="1"/>
  <c r="F273" i="14" s="1"/>
  <c r="F274" i="14" s="1"/>
  <c r="F275" i="14" s="1"/>
  <c r="F276" i="14" s="1"/>
  <c r="F277" i="14" s="1"/>
  <c r="F278" i="14" s="1"/>
  <c r="F279" i="14" s="1"/>
  <c r="F280" i="14" s="1"/>
  <c r="F281" i="14" s="1"/>
  <c r="F282" i="14" s="1"/>
  <c r="F283" i="14" s="1"/>
  <c r="F284" i="14" s="1"/>
  <c r="F285" i="14" s="1"/>
  <c r="F287" i="14" s="1"/>
  <c r="D287" i="14"/>
  <c r="D257" i="14"/>
  <c r="D255" i="14"/>
  <c r="D254" i="14"/>
  <c r="D253" i="14"/>
  <c r="D251" i="14"/>
  <c r="D250" i="14"/>
  <c r="D249" i="14"/>
  <c r="D247" i="14"/>
  <c r="D246" i="14"/>
  <c r="D245" i="14"/>
  <c r="D243" i="14"/>
  <c r="D242" i="14"/>
  <c r="D241" i="14"/>
  <c r="D239" i="14"/>
  <c r="D237" i="14"/>
  <c r="D236" i="14"/>
  <c r="AB233" i="14"/>
  <c r="AA233" i="14"/>
  <c r="Z233" i="14"/>
  <c r="Y233" i="14"/>
  <c r="X233" i="14"/>
  <c r="W233" i="14"/>
  <c r="V233" i="14"/>
  <c r="U233" i="14"/>
  <c r="T233" i="14"/>
  <c r="S233" i="14"/>
  <c r="R233" i="14"/>
  <c r="Q233" i="14"/>
  <c r="P233" i="14"/>
  <c r="O233" i="14"/>
  <c r="N233" i="14"/>
  <c r="M233" i="14"/>
  <c r="L233" i="14"/>
  <c r="K233" i="14"/>
  <c r="J233" i="14"/>
  <c r="I233" i="14"/>
  <c r="H233" i="14"/>
  <c r="G233" i="14"/>
  <c r="F183" i="14"/>
  <c r="F184" i="14" s="1"/>
  <c r="F185" i="14" s="1"/>
  <c r="F186" i="14" s="1"/>
  <c r="F187" i="14" s="1"/>
  <c r="F188" i="14" s="1"/>
  <c r="F189" i="14" s="1"/>
  <c r="F190" i="14" s="1"/>
  <c r="F191" i="14" s="1"/>
  <c r="F192" i="14" s="1"/>
  <c r="F193" i="14" s="1"/>
  <c r="F194" i="14" s="1"/>
  <c r="F195" i="14" s="1"/>
  <c r="F196" i="14" s="1"/>
  <c r="F197" i="14" s="1"/>
  <c r="F198" i="14" s="1"/>
  <c r="F199" i="14" s="1"/>
  <c r="F200" i="14" s="1"/>
  <c r="F201" i="14" s="1"/>
  <c r="F202" i="14" s="1"/>
  <c r="F203" i="14" s="1"/>
  <c r="F204" i="14" s="1"/>
  <c r="F205" i="14" s="1"/>
  <c r="F206" i="14" s="1"/>
  <c r="F207" i="14" s="1"/>
  <c r="F208" i="14" s="1"/>
  <c r="F209" i="14" s="1"/>
  <c r="F210" i="14" s="1"/>
  <c r="F211" i="14" s="1"/>
  <c r="F212" i="14" s="1"/>
  <c r="F213" i="14" s="1"/>
  <c r="F214" i="14" s="1"/>
  <c r="F215" i="14" s="1"/>
  <c r="F216" i="14" s="1"/>
  <c r="F217" i="14" s="1"/>
  <c r="F218" i="14" s="1"/>
  <c r="F219" i="14" s="1"/>
  <c r="F220" i="14" s="1"/>
  <c r="F221" i="14" s="1"/>
  <c r="F222" i="14" s="1"/>
  <c r="F223" i="14" s="1"/>
  <c r="F224" i="14" s="1"/>
  <c r="F225" i="14" s="1"/>
  <c r="F226" i="14" s="1"/>
  <c r="F227" i="14" s="1"/>
  <c r="F228" i="14" s="1"/>
  <c r="F229" i="14" s="1"/>
  <c r="F230" i="14" s="1"/>
  <c r="F231" i="14" s="1"/>
  <c r="F233" i="14" s="1"/>
  <c r="D233" i="14"/>
  <c r="D203" i="14"/>
  <c r="D201" i="14"/>
  <c r="D200" i="14"/>
  <c r="D199" i="14"/>
  <c r="D197" i="14"/>
  <c r="D196" i="14"/>
  <c r="D195" i="14"/>
  <c r="D193" i="14"/>
  <c r="D192" i="14"/>
  <c r="D191" i="14"/>
  <c r="D189" i="14"/>
  <c r="D188" i="14"/>
  <c r="D187" i="14"/>
  <c r="D185" i="14"/>
  <c r="D184" i="14"/>
  <c r="D183" i="14"/>
  <c r="D182" i="14"/>
  <c r="AB177" i="14"/>
  <c r="AA177" i="14"/>
  <c r="Z177" i="14"/>
  <c r="Y177" i="14"/>
  <c r="X177" i="14"/>
  <c r="W177" i="14"/>
  <c r="V177" i="14"/>
  <c r="U177" i="14"/>
  <c r="T177" i="14"/>
  <c r="S177" i="14"/>
  <c r="R177" i="14"/>
  <c r="Q177" i="14"/>
  <c r="P177" i="14"/>
  <c r="O177" i="14"/>
  <c r="N177" i="14"/>
  <c r="M177" i="14"/>
  <c r="L177" i="14"/>
  <c r="K177" i="14"/>
  <c r="J177" i="14"/>
  <c r="I177" i="14"/>
  <c r="H177" i="14"/>
  <c r="G177" i="14"/>
  <c r="F127" i="14"/>
  <c r="F128" i="14" s="1"/>
  <c r="F129" i="14" s="1"/>
  <c r="F130" i="14" s="1"/>
  <c r="F131" i="14" s="1"/>
  <c r="F132" i="14" s="1"/>
  <c r="F133" i="14" s="1"/>
  <c r="F134" i="14" s="1"/>
  <c r="F135" i="14" s="1"/>
  <c r="F136" i="14" s="1"/>
  <c r="F137" i="14" s="1"/>
  <c r="F138" i="14" s="1"/>
  <c r="F139" i="14" s="1"/>
  <c r="F140" i="14" s="1"/>
  <c r="F141" i="14" s="1"/>
  <c r="F142" i="14" s="1"/>
  <c r="F143" i="14" s="1"/>
  <c r="F144" i="14" s="1"/>
  <c r="F145" i="14" s="1"/>
  <c r="F146" i="14" s="1"/>
  <c r="F147" i="14" s="1"/>
  <c r="F148" i="14" s="1"/>
  <c r="F149" i="14" s="1"/>
  <c r="F150" i="14" s="1"/>
  <c r="F151" i="14" s="1"/>
  <c r="F152" i="14" s="1"/>
  <c r="F153" i="14" s="1"/>
  <c r="F154" i="14" s="1"/>
  <c r="F155" i="14" s="1"/>
  <c r="F156" i="14" s="1"/>
  <c r="F157" i="14" s="1"/>
  <c r="F158" i="14" s="1"/>
  <c r="F159" i="14" s="1"/>
  <c r="F160" i="14" s="1"/>
  <c r="F161" i="14" s="1"/>
  <c r="F162" i="14" s="1"/>
  <c r="F163" i="14" s="1"/>
  <c r="F164" i="14" s="1"/>
  <c r="F165" i="14" s="1"/>
  <c r="F166" i="14" s="1"/>
  <c r="F167" i="14" s="1"/>
  <c r="F168" i="14" s="1"/>
  <c r="F169" i="14" s="1"/>
  <c r="F170" i="14" s="1"/>
  <c r="F171" i="14" s="1"/>
  <c r="F172" i="14" s="1"/>
  <c r="F173" i="14" s="1"/>
  <c r="F174" i="14" s="1"/>
  <c r="F175" i="14" s="1"/>
  <c r="F177" i="14" s="1"/>
  <c r="D177" i="14"/>
  <c r="D147" i="14"/>
  <c r="D145" i="14"/>
  <c r="D144" i="14"/>
  <c r="D143" i="14"/>
  <c r="D141" i="14"/>
  <c r="D140" i="14"/>
  <c r="D139" i="14"/>
  <c r="D137" i="14"/>
  <c r="D136" i="14"/>
  <c r="D135" i="14"/>
  <c r="D133" i="14"/>
  <c r="D132" i="14"/>
  <c r="D131" i="14"/>
  <c r="D129" i="14"/>
  <c r="D128" i="14"/>
  <c r="D127" i="14"/>
  <c r="D126" i="14"/>
  <c r="AB123" i="14"/>
  <c r="AA123" i="14"/>
  <c r="Z123" i="14"/>
  <c r="Y123" i="14"/>
  <c r="X123" i="14"/>
  <c r="W123" i="14"/>
  <c r="V123" i="14"/>
  <c r="U123" i="14"/>
  <c r="T123" i="14"/>
  <c r="S123" i="14"/>
  <c r="R123" i="14"/>
  <c r="Q123" i="14"/>
  <c r="P123" i="14"/>
  <c r="O123" i="14"/>
  <c r="N123" i="14"/>
  <c r="M123" i="14"/>
  <c r="L123" i="14"/>
  <c r="K123" i="14"/>
  <c r="J123" i="14"/>
  <c r="I123" i="14"/>
  <c r="H123" i="14"/>
  <c r="G123" i="14"/>
  <c r="F73" i="14"/>
  <c r="F74" i="14" s="1"/>
  <c r="F75" i="14" s="1"/>
  <c r="F76" i="14" s="1"/>
  <c r="F77" i="14" s="1"/>
  <c r="F78" i="14" s="1"/>
  <c r="F79" i="14" s="1"/>
  <c r="F80" i="14" s="1"/>
  <c r="F81" i="14" s="1"/>
  <c r="F82" i="14" s="1"/>
  <c r="F83" i="14" s="1"/>
  <c r="F84" i="14" s="1"/>
  <c r="F85" i="14" s="1"/>
  <c r="F86" i="14" s="1"/>
  <c r="F87" i="14" s="1"/>
  <c r="F88" i="14" s="1"/>
  <c r="F89" i="14" s="1"/>
  <c r="F90" i="14" s="1"/>
  <c r="F91" i="14" s="1"/>
  <c r="F92" i="14" s="1"/>
  <c r="F93" i="14" s="1"/>
  <c r="F94" i="14" s="1"/>
  <c r="F95" i="14" s="1"/>
  <c r="F96" i="14" s="1"/>
  <c r="F97" i="14" s="1"/>
  <c r="F98" i="14" s="1"/>
  <c r="F99" i="14" s="1"/>
  <c r="F100" i="14" s="1"/>
  <c r="F101" i="14" s="1"/>
  <c r="F102" i="14" s="1"/>
  <c r="F103" i="14" s="1"/>
  <c r="F104" i="14" s="1"/>
  <c r="F105" i="14" s="1"/>
  <c r="F106" i="14" s="1"/>
  <c r="F107" i="14" s="1"/>
  <c r="F108" i="14" s="1"/>
  <c r="F109" i="14" s="1"/>
  <c r="F110" i="14" s="1"/>
  <c r="F111" i="14" s="1"/>
  <c r="F112" i="14" s="1"/>
  <c r="F113" i="14" s="1"/>
  <c r="F114" i="14" s="1"/>
  <c r="F115" i="14" s="1"/>
  <c r="F116" i="14" s="1"/>
  <c r="F117" i="14" s="1"/>
  <c r="F118" i="14" s="1"/>
  <c r="F119" i="14" s="1"/>
  <c r="F120" i="14" s="1"/>
  <c r="F121" i="14" s="1"/>
  <c r="F123" i="14" s="1"/>
  <c r="D123" i="14"/>
  <c r="D93" i="14"/>
  <c r="D90" i="14"/>
  <c r="D89" i="14"/>
  <c r="D86" i="14"/>
  <c r="D85" i="14"/>
  <c r="D82" i="14"/>
  <c r="D81" i="14"/>
  <c r="D80" i="14"/>
  <c r="D78" i="14"/>
  <c r="D77" i="14"/>
  <c r="D75" i="14"/>
  <c r="D73" i="14"/>
  <c r="D72" i="14"/>
  <c r="F19" i="14"/>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9" i="14" s="1"/>
  <c r="D69" i="14"/>
  <c r="D39" i="14"/>
  <c r="D37" i="14"/>
  <c r="D36" i="14"/>
  <c r="D35" i="14"/>
  <c r="D33" i="14"/>
  <c r="D32" i="14"/>
  <c r="D31" i="14"/>
  <c r="D29" i="14"/>
  <c r="D28" i="14"/>
  <c r="D27" i="14"/>
  <c r="D25" i="14"/>
  <c r="D24" i="14"/>
  <c r="D23" i="14"/>
  <c r="D21" i="14"/>
  <c r="D20" i="14"/>
  <c r="D19" i="14"/>
  <c r="D18" i="14"/>
  <c r="AB11" i="14"/>
  <c r="AA11" i="14"/>
  <c r="Z11" i="14"/>
  <c r="Y11" i="14"/>
  <c r="X11" i="14"/>
  <c r="W11" i="14"/>
  <c r="V11" i="14"/>
  <c r="U11" i="14"/>
  <c r="T11" i="14"/>
  <c r="S11" i="14"/>
  <c r="R11" i="14"/>
  <c r="Q11" i="14"/>
  <c r="P11" i="14"/>
  <c r="O11" i="14"/>
  <c r="N11" i="14"/>
  <c r="M11" i="14"/>
  <c r="L11" i="14"/>
  <c r="K11" i="14"/>
  <c r="J11" i="14"/>
  <c r="I11" i="14"/>
  <c r="H11" i="14"/>
  <c r="G11" i="14"/>
  <c r="AB10" i="14"/>
  <c r="AA10" i="14"/>
  <c r="Z10" i="14"/>
  <c r="Y10" i="14"/>
  <c r="X10" i="14"/>
  <c r="W10" i="14"/>
  <c r="V10" i="14"/>
  <c r="U10" i="14"/>
  <c r="T10" i="14"/>
  <c r="S10" i="14"/>
  <c r="R10" i="14"/>
  <c r="Q10" i="14"/>
  <c r="P10" i="14"/>
  <c r="O10" i="14"/>
  <c r="N10" i="14"/>
  <c r="M10" i="14"/>
  <c r="L10" i="14"/>
  <c r="K10" i="14"/>
  <c r="J10" i="14"/>
  <c r="I10" i="14"/>
  <c r="H10" i="14"/>
  <c r="G10" i="14"/>
  <c r="D10" i="14"/>
  <c r="AB9" i="14"/>
  <c r="AA9" i="14"/>
  <c r="Z9" i="14"/>
  <c r="Y9" i="14"/>
  <c r="X9" i="14"/>
  <c r="W9" i="14"/>
  <c r="V9" i="14"/>
  <c r="U9" i="14"/>
  <c r="T9" i="14"/>
  <c r="S9" i="14"/>
  <c r="R9" i="14"/>
  <c r="Q9" i="14"/>
  <c r="P9" i="14"/>
  <c r="O9" i="14"/>
  <c r="N9" i="14"/>
  <c r="M9" i="14"/>
  <c r="L9" i="14"/>
  <c r="K9" i="14"/>
  <c r="J9" i="14"/>
  <c r="I9" i="14"/>
  <c r="H9" i="14"/>
  <c r="G9" i="14"/>
  <c r="D9" i="14"/>
  <c r="G7" i="14"/>
  <c r="B7" i="14"/>
  <c r="G6" i="14"/>
  <c r="B6" i="14"/>
  <c r="G5" i="14"/>
  <c r="B5" i="14"/>
  <c r="G4" i="14"/>
  <c r="B4" i="14"/>
  <c r="G3" i="14"/>
  <c r="B3" i="14"/>
  <c r="G2" i="14"/>
  <c r="B2" i="14"/>
  <c r="AB63" i="13"/>
  <c r="AB280" i="13" s="1"/>
  <c r="AB281" i="13"/>
  <c r="AB168" i="13"/>
  <c r="AB282" i="13" s="1"/>
  <c r="AB218" i="13"/>
  <c r="AB283" i="13" s="1"/>
  <c r="AB268" i="13"/>
  <c r="AB284" i="13" s="1"/>
  <c r="AB275" i="13"/>
  <c r="AB285" i="13" s="1"/>
  <c r="AA63" i="13"/>
  <c r="AA280" i="13" s="1"/>
  <c r="AA281" i="13"/>
  <c r="AA168" i="13"/>
  <c r="AA282" i="13" s="1"/>
  <c r="AA218" i="13"/>
  <c r="AA283" i="13" s="1"/>
  <c r="AA268" i="13"/>
  <c r="AA284" i="13" s="1"/>
  <c r="AA275" i="13"/>
  <c r="AA285" i="13" s="1"/>
  <c r="Z63" i="13"/>
  <c r="Z280" i="13" s="1"/>
  <c r="Z281" i="13"/>
  <c r="Z168" i="13"/>
  <c r="Z282" i="13" s="1"/>
  <c r="Z218" i="13"/>
  <c r="Z283" i="13" s="1"/>
  <c r="Z268" i="13"/>
  <c r="Z284" i="13" s="1"/>
  <c r="Z275" i="13"/>
  <c r="Z285" i="13" s="1"/>
  <c r="Y63" i="13"/>
  <c r="Y280" i="13" s="1"/>
  <c r="Y281" i="13"/>
  <c r="Y168" i="13"/>
  <c r="Y282" i="13" s="1"/>
  <c r="Y218" i="13"/>
  <c r="Y283" i="13" s="1"/>
  <c r="Y268" i="13"/>
  <c r="Y284" i="13" s="1"/>
  <c r="Y275" i="13"/>
  <c r="Y285" i="13" s="1"/>
  <c r="X63" i="13"/>
  <c r="X280" i="13" s="1"/>
  <c r="X281" i="13"/>
  <c r="X168" i="13"/>
  <c r="X282" i="13" s="1"/>
  <c r="X218" i="13"/>
  <c r="X283" i="13" s="1"/>
  <c r="X268" i="13"/>
  <c r="X284" i="13" s="1"/>
  <c r="X275" i="13"/>
  <c r="X285" i="13" s="1"/>
  <c r="W63" i="13"/>
  <c r="W280" i="13" s="1"/>
  <c r="W281" i="13"/>
  <c r="W168" i="13"/>
  <c r="W282" i="13" s="1"/>
  <c r="W218" i="13"/>
  <c r="W283" i="13" s="1"/>
  <c r="W268" i="13"/>
  <c r="W284" i="13" s="1"/>
  <c r="W275" i="13"/>
  <c r="W285" i="13" s="1"/>
  <c r="V63" i="13"/>
  <c r="V280" i="13" s="1"/>
  <c r="V281" i="13"/>
  <c r="V168" i="13"/>
  <c r="V282" i="13" s="1"/>
  <c r="V218" i="13"/>
  <c r="V283" i="13" s="1"/>
  <c r="V268" i="13"/>
  <c r="V284" i="13" s="1"/>
  <c r="V275" i="13"/>
  <c r="V285" i="13" s="1"/>
  <c r="U63" i="13"/>
  <c r="U280" i="13" s="1"/>
  <c r="U281" i="13"/>
  <c r="U168" i="13"/>
  <c r="U282" i="13" s="1"/>
  <c r="U218" i="13"/>
  <c r="U283" i="13" s="1"/>
  <c r="U268" i="13"/>
  <c r="U284" i="13" s="1"/>
  <c r="U275" i="13"/>
  <c r="U285" i="13" s="1"/>
  <c r="T63" i="13"/>
  <c r="T280" i="13" s="1"/>
  <c r="T281" i="13"/>
  <c r="T168" i="13"/>
  <c r="T282" i="13" s="1"/>
  <c r="T218" i="13"/>
  <c r="T283" i="13" s="1"/>
  <c r="T268" i="13"/>
  <c r="T284" i="13" s="1"/>
  <c r="T275" i="13"/>
  <c r="T285" i="13" s="1"/>
  <c r="S63" i="13"/>
  <c r="S280" i="13" s="1"/>
  <c r="S281" i="13"/>
  <c r="S168" i="13"/>
  <c r="S282" i="13" s="1"/>
  <c r="S218" i="13"/>
  <c r="S283" i="13" s="1"/>
  <c r="S268" i="13"/>
  <c r="S284" i="13" s="1"/>
  <c r="S275" i="13"/>
  <c r="S285" i="13" s="1"/>
  <c r="R63" i="13"/>
  <c r="R280" i="13" s="1"/>
  <c r="R281" i="13"/>
  <c r="R168" i="13"/>
  <c r="R282" i="13" s="1"/>
  <c r="R218" i="13"/>
  <c r="R283" i="13" s="1"/>
  <c r="R268" i="13"/>
  <c r="R284" i="13" s="1"/>
  <c r="R275" i="13"/>
  <c r="R285" i="13" s="1"/>
  <c r="Q63" i="13"/>
  <c r="Q280" i="13" s="1"/>
  <c r="Q281" i="13"/>
  <c r="Q168" i="13"/>
  <c r="Q282" i="13" s="1"/>
  <c r="Q218" i="13"/>
  <c r="Q283" i="13" s="1"/>
  <c r="Q268" i="13"/>
  <c r="Q284" i="13" s="1"/>
  <c r="Q275" i="13"/>
  <c r="Q285" i="13" s="1"/>
  <c r="P63" i="13"/>
  <c r="P280" i="13" s="1"/>
  <c r="P281" i="13"/>
  <c r="P168" i="13"/>
  <c r="P282" i="13" s="1"/>
  <c r="P218" i="13"/>
  <c r="P283" i="13" s="1"/>
  <c r="P268" i="13"/>
  <c r="P284" i="13" s="1"/>
  <c r="P275" i="13"/>
  <c r="P285" i="13" s="1"/>
  <c r="O63" i="13"/>
  <c r="O280" i="13" s="1"/>
  <c r="O281" i="13"/>
  <c r="O168" i="13"/>
  <c r="O282" i="13" s="1"/>
  <c r="O218" i="13"/>
  <c r="O283" i="13" s="1"/>
  <c r="O268" i="13"/>
  <c r="O284" i="13" s="1"/>
  <c r="O275" i="13"/>
  <c r="O285" i="13" s="1"/>
  <c r="N63" i="13"/>
  <c r="N280" i="13" s="1"/>
  <c r="N281" i="13"/>
  <c r="N168" i="13"/>
  <c r="N282" i="13" s="1"/>
  <c r="N218" i="13"/>
  <c r="N283" i="13" s="1"/>
  <c r="N268" i="13"/>
  <c r="N284" i="13" s="1"/>
  <c r="N275" i="13"/>
  <c r="N285" i="13" s="1"/>
  <c r="M63" i="13"/>
  <c r="M280" i="13" s="1"/>
  <c r="M281" i="13"/>
  <c r="M168" i="13"/>
  <c r="M282" i="13" s="1"/>
  <c r="M218" i="13"/>
  <c r="M283" i="13" s="1"/>
  <c r="M268" i="13"/>
  <c r="M284" i="13" s="1"/>
  <c r="M275" i="13"/>
  <c r="M285" i="13" s="1"/>
  <c r="L63" i="13"/>
  <c r="L280" i="13" s="1"/>
  <c r="L281" i="13"/>
  <c r="L168" i="13"/>
  <c r="L282" i="13" s="1"/>
  <c r="L218" i="13"/>
  <c r="L283" i="13" s="1"/>
  <c r="L268" i="13"/>
  <c r="L284" i="13" s="1"/>
  <c r="L275" i="13"/>
  <c r="L285" i="13" s="1"/>
  <c r="K63" i="13"/>
  <c r="K280" i="13" s="1"/>
  <c r="K281" i="13"/>
  <c r="K168" i="13"/>
  <c r="K282" i="13" s="1"/>
  <c r="K218" i="13"/>
  <c r="K283" i="13" s="1"/>
  <c r="K268" i="13"/>
  <c r="K284" i="13" s="1"/>
  <c r="K275" i="13"/>
  <c r="K285" i="13" s="1"/>
  <c r="J63" i="13"/>
  <c r="J280" i="13" s="1"/>
  <c r="J281" i="13"/>
  <c r="J168" i="13"/>
  <c r="J282" i="13" s="1"/>
  <c r="J218" i="13"/>
  <c r="J283" i="13" s="1"/>
  <c r="J268" i="13"/>
  <c r="J284" i="13" s="1"/>
  <c r="J275" i="13"/>
  <c r="J285" i="13" s="1"/>
  <c r="I63" i="13"/>
  <c r="I280" i="13" s="1"/>
  <c r="I281" i="13"/>
  <c r="I168" i="13"/>
  <c r="I282" i="13" s="1"/>
  <c r="I218" i="13"/>
  <c r="I283" i="13" s="1"/>
  <c r="I268" i="13"/>
  <c r="I284" i="13" s="1"/>
  <c r="I275" i="13"/>
  <c r="I285" i="13" s="1"/>
  <c r="H63" i="13"/>
  <c r="H280" i="13" s="1"/>
  <c r="H281" i="13"/>
  <c r="H168" i="13"/>
  <c r="H282" i="13" s="1"/>
  <c r="H218" i="13"/>
  <c r="H283" i="13" s="1"/>
  <c r="H268" i="13"/>
  <c r="H284" i="13" s="1"/>
  <c r="H275" i="13"/>
  <c r="H285" i="13" s="1"/>
  <c r="G63" i="13"/>
  <c r="G280" i="13" s="1"/>
  <c r="G281" i="13"/>
  <c r="G168" i="13"/>
  <c r="G282" i="13" s="1"/>
  <c r="G218" i="13"/>
  <c r="G283" i="13" s="1"/>
  <c r="G268" i="13"/>
  <c r="G284" i="13" s="1"/>
  <c r="G275" i="13"/>
  <c r="G285" i="13" s="1"/>
  <c r="B278" i="13"/>
  <c r="D287" i="13" s="1"/>
  <c r="AJ285" i="13"/>
  <c r="B270" i="13"/>
  <c r="D275" i="13" s="1"/>
  <c r="D285" i="13" s="1"/>
  <c r="AJ284" i="13"/>
  <c r="B220" i="13"/>
  <c r="D268" i="13" s="1"/>
  <c r="D284" i="13" s="1"/>
  <c r="AJ283" i="13"/>
  <c r="B170" i="13"/>
  <c r="D218" i="13" s="1"/>
  <c r="D283" i="13" s="1"/>
  <c r="AJ282" i="13"/>
  <c r="B120" i="13"/>
  <c r="D168" i="13" s="1"/>
  <c r="D282" i="13" s="1"/>
  <c r="AJ281" i="13"/>
  <c r="B65" i="13"/>
  <c r="D118" i="13" s="1"/>
  <c r="D281" i="13" s="1"/>
  <c r="AJ280" i="13"/>
  <c r="B15" i="13"/>
  <c r="D63" i="13" s="1"/>
  <c r="D280" i="13" s="1"/>
  <c r="AB11" i="13"/>
  <c r="AA11" i="13"/>
  <c r="Z11" i="13"/>
  <c r="Y11" i="13"/>
  <c r="X11" i="13"/>
  <c r="W11" i="13"/>
  <c r="V11" i="13"/>
  <c r="U11" i="13"/>
  <c r="T11" i="13"/>
  <c r="S11" i="13"/>
  <c r="R11" i="13"/>
  <c r="Q11" i="13"/>
  <c r="P11" i="13"/>
  <c r="O11" i="13"/>
  <c r="N11" i="13"/>
  <c r="M11" i="13"/>
  <c r="L11" i="13"/>
  <c r="K11" i="13"/>
  <c r="J11" i="13"/>
  <c r="I11" i="13"/>
  <c r="H11" i="13"/>
  <c r="G11" i="13"/>
  <c r="AB10" i="13"/>
  <c r="AA10" i="13"/>
  <c r="Z10" i="13"/>
  <c r="Y10" i="13"/>
  <c r="X10" i="13"/>
  <c r="W10" i="13"/>
  <c r="V10" i="13"/>
  <c r="U10" i="13"/>
  <c r="T10" i="13"/>
  <c r="S10" i="13"/>
  <c r="R10" i="13"/>
  <c r="Q10" i="13"/>
  <c r="P10" i="13"/>
  <c r="O10" i="13"/>
  <c r="N10" i="13"/>
  <c r="M10" i="13"/>
  <c r="L10" i="13"/>
  <c r="K10" i="13"/>
  <c r="J10" i="13"/>
  <c r="I10" i="13"/>
  <c r="H10" i="13"/>
  <c r="G10" i="13"/>
  <c r="D10" i="13"/>
  <c r="AB9" i="13"/>
  <c r="AA9" i="13"/>
  <c r="Z9" i="13"/>
  <c r="Y9" i="13"/>
  <c r="X9" i="13"/>
  <c r="W9" i="13"/>
  <c r="V9" i="13"/>
  <c r="U9" i="13"/>
  <c r="T9" i="13"/>
  <c r="S9" i="13"/>
  <c r="R9" i="13"/>
  <c r="Q9" i="13"/>
  <c r="P9" i="13"/>
  <c r="O9" i="13"/>
  <c r="N9" i="13"/>
  <c r="M9" i="13"/>
  <c r="L9" i="13"/>
  <c r="K9" i="13"/>
  <c r="J9" i="13"/>
  <c r="I9" i="13"/>
  <c r="H9" i="13"/>
  <c r="G9" i="13"/>
  <c r="D9" i="13"/>
  <c r="G7" i="13"/>
  <c r="B7" i="13"/>
  <c r="G6" i="13"/>
  <c r="B6" i="13"/>
  <c r="G5" i="13"/>
  <c r="B5" i="13"/>
  <c r="G4" i="13"/>
  <c r="B4" i="13"/>
  <c r="G3" i="13"/>
  <c r="B3" i="13"/>
  <c r="G2" i="13"/>
  <c r="B2" i="13"/>
  <c r="B469" i="12"/>
  <c r="D474" i="12" s="1"/>
  <c r="D328" i="12"/>
  <c r="D471" i="12" s="1"/>
  <c r="D354" i="12"/>
  <c r="D399" i="12" s="1"/>
  <c r="D444" i="12" s="1"/>
  <c r="D353" i="12"/>
  <c r="D398" i="12" s="1"/>
  <c r="D443" i="12" s="1"/>
  <c r="D352" i="12"/>
  <c r="D397" i="12" s="1"/>
  <c r="D442" i="12" s="1"/>
  <c r="D351" i="12"/>
  <c r="D396" i="12" s="1"/>
  <c r="D441" i="12" s="1"/>
  <c r="D350" i="12"/>
  <c r="D395" i="12" s="1"/>
  <c r="D440" i="12" s="1"/>
  <c r="D349" i="12"/>
  <c r="D394" i="12" s="1"/>
  <c r="D439" i="12" s="1"/>
  <c r="D348" i="12"/>
  <c r="D393" i="12" s="1"/>
  <c r="D438" i="12" s="1"/>
  <c r="D347" i="12"/>
  <c r="D392" i="12" s="1"/>
  <c r="D437" i="12" s="1"/>
  <c r="D346" i="12"/>
  <c r="D391" i="12" s="1"/>
  <c r="D436" i="12" s="1"/>
  <c r="D345" i="12"/>
  <c r="D390" i="12" s="1"/>
  <c r="D435" i="12" s="1"/>
  <c r="D344" i="12"/>
  <c r="D389" i="12" s="1"/>
  <c r="D434" i="12" s="1"/>
  <c r="D343" i="12"/>
  <c r="D388" i="12" s="1"/>
  <c r="D433" i="12" s="1"/>
  <c r="D342" i="12"/>
  <c r="D387" i="12" s="1"/>
  <c r="D432" i="12" s="1"/>
  <c r="D341" i="12"/>
  <c r="D386" i="12" s="1"/>
  <c r="D431" i="12" s="1"/>
  <c r="D340" i="12"/>
  <c r="D385" i="12" s="1"/>
  <c r="D430" i="12" s="1"/>
  <c r="D339" i="12"/>
  <c r="D384" i="12" s="1"/>
  <c r="D429" i="12" s="1"/>
  <c r="D338" i="12"/>
  <c r="D383" i="12" s="1"/>
  <c r="D428" i="12" s="1"/>
  <c r="D337" i="12"/>
  <c r="D382" i="12" s="1"/>
  <c r="D427" i="12" s="1"/>
  <c r="D336" i="12"/>
  <c r="D381" i="12" s="1"/>
  <c r="D426" i="12" s="1"/>
  <c r="D335" i="12"/>
  <c r="D380" i="12" s="1"/>
  <c r="D425" i="12" s="1"/>
  <c r="AB376" i="12"/>
  <c r="AB421" i="12" s="1"/>
  <c r="AA376" i="12"/>
  <c r="AA421" i="12" s="1"/>
  <c r="Z376" i="12"/>
  <c r="Z421" i="12" s="1"/>
  <c r="Y376" i="12"/>
  <c r="Y421" i="12" s="1"/>
  <c r="X376" i="12"/>
  <c r="X421" i="12" s="1"/>
  <c r="W376" i="12"/>
  <c r="W421" i="12" s="1"/>
  <c r="V376" i="12"/>
  <c r="V421" i="12" s="1"/>
  <c r="U376" i="12"/>
  <c r="U421" i="12" s="1"/>
  <c r="T376" i="12"/>
  <c r="T421" i="12" s="1"/>
  <c r="S376" i="12"/>
  <c r="S421" i="12" s="1"/>
  <c r="R376" i="12"/>
  <c r="R421" i="12" s="1"/>
  <c r="Q376" i="12"/>
  <c r="Q421" i="12" s="1"/>
  <c r="P376" i="12"/>
  <c r="P421" i="12" s="1"/>
  <c r="O376" i="12"/>
  <c r="O421" i="12" s="1"/>
  <c r="N376" i="12"/>
  <c r="N421" i="12" s="1"/>
  <c r="M376" i="12"/>
  <c r="M421" i="12" s="1"/>
  <c r="L376" i="12"/>
  <c r="L421" i="12" s="1"/>
  <c r="K376" i="12"/>
  <c r="K421" i="12" s="1"/>
  <c r="J376" i="12"/>
  <c r="J421" i="12" s="1"/>
  <c r="I376" i="12"/>
  <c r="I421" i="12" s="1"/>
  <c r="H376" i="12"/>
  <c r="H421" i="12" s="1"/>
  <c r="G376" i="12"/>
  <c r="G421" i="12" s="1"/>
  <c r="F381" i="12"/>
  <c r="F382" i="12" s="1"/>
  <c r="F383" i="12" s="1"/>
  <c r="F384" i="12" s="1"/>
  <c r="F385" i="12" s="1"/>
  <c r="F386" i="12" s="1"/>
  <c r="F387" i="12" s="1"/>
  <c r="F388" i="12" s="1"/>
  <c r="F389" i="12" s="1"/>
  <c r="F390" i="12" s="1"/>
  <c r="F391" i="12" s="1"/>
  <c r="F392" i="12" s="1"/>
  <c r="F393" i="12" s="1"/>
  <c r="F394" i="12" s="1"/>
  <c r="F395" i="12" s="1"/>
  <c r="F396" i="12" s="1"/>
  <c r="F397" i="12" s="1"/>
  <c r="F398" i="12" s="1"/>
  <c r="F399" i="12" s="1"/>
  <c r="D421" i="12"/>
  <c r="F336" i="12"/>
  <c r="F337" i="12" s="1"/>
  <c r="F338" i="12" s="1"/>
  <c r="F339" i="12" s="1"/>
  <c r="F340" i="12" s="1"/>
  <c r="F341" i="12" s="1"/>
  <c r="F342" i="12" s="1"/>
  <c r="F343" i="12" s="1"/>
  <c r="F344" i="12" s="1"/>
  <c r="F345" i="12" s="1"/>
  <c r="F346" i="12" s="1"/>
  <c r="F347" i="12" s="1"/>
  <c r="F348" i="12" s="1"/>
  <c r="F349" i="12" s="1"/>
  <c r="F350" i="12" s="1"/>
  <c r="F351" i="12" s="1"/>
  <c r="F352" i="12" s="1"/>
  <c r="F353" i="12" s="1"/>
  <c r="F354" i="12" s="1"/>
  <c r="F355" i="12" s="1"/>
  <c r="F356" i="12" s="1"/>
  <c r="D376" i="12"/>
  <c r="AB58" i="12"/>
  <c r="AB283" i="12" s="1"/>
  <c r="AA58" i="12"/>
  <c r="AA103" i="12" s="1"/>
  <c r="Z58" i="12"/>
  <c r="Z283" i="12" s="1"/>
  <c r="Y58" i="12"/>
  <c r="Y193" i="12" s="1"/>
  <c r="X58" i="12"/>
  <c r="X283" i="12" s="1"/>
  <c r="W58" i="12"/>
  <c r="W103" i="12" s="1"/>
  <c r="V58" i="12"/>
  <c r="V283" i="12" s="1"/>
  <c r="U58" i="12"/>
  <c r="U193" i="12" s="1"/>
  <c r="T58" i="12"/>
  <c r="T283" i="12" s="1"/>
  <c r="S58" i="12"/>
  <c r="S103" i="12" s="1"/>
  <c r="R58" i="12"/>
  <c r="R283" i="12" s="1"/>
  <c r="Q58" i="12"/>
  <c r="Q193" i="12" s="1"/>
  <c r="P58" i="12"/>
  <c r="P283" i="12" s="1"/>
  <c r="O58" i="12"/>
  <c r="O103" i="12" s="1"/>
  <c r="N58" i="12"/>
  <c r="N283" i="12" s="1"/>
  <c r="M58" i="12"/>
  <c r="M193" i="12" s="1"/>
  <c r="L58" i="12"/>
  <c r="L283" i="12" s="1"/>
  <c r="K58" i="12"/>
  <c r="K103" i="12" s="1"/>
  <c r="J58" i="12"/>
  <c r="J283" i="12" s="1"/>
  <c r="I58" i="12"/>
  <c r="I193" i="12" s="1"/>
  <c r="H58" i="12"/>
  <c r="H283" i="12" s="1"/>
  <c r="G58" i="12"/>
  <c r="G103" i="12" s="1"/>
  <c r="F63" i="12"/>
  <c r="F64" i="12" s="1"/>
  <c r="D283" i="12"/>
  <c r="F107" i="12"/>
  <c r="F152" i="12" s="1"/>
  <c r="F197" i="12" s="1"/>
  <c r="F242" i="12" s="1"/>
  <c r="S238" i="12"/>
  <c r="D238" i="12"/>
  <c r="D193" i="12"/>
  <c r="D148" i="12"/>
  <c r="D103" i="12"/>
  <c r="F18" i="12"/>
  <c r="F19" i="12" s="1"/>
  <c r="F20" i="12" s="1"/>
  <c r="F21" i="12" s="1"/>
  <c r="F22" i="12" s="1"/>
  <c r="F23" i="12" s="1"/>
  <c r="F24" i="12" s="1"/>
  <c r="F25" i="12" s="1"/>
  <c r="F26" i="12" s="1"/>
  <c r="F27" i="12" s="1"/>
  <c r="F28" i="12" s="1"/>
  <c r="F29" i="12" s="1"/>
  <c r="F30" i="12" s="1"/>
  <c r="F31" i="12" s="1"/>
  <c r="F32" i="12" s="1"/>
  <c r="F33" i="12" s="1"/>
  <c r="F34" i="12" s="1"/>
  <c r="F35" i="12" s="1"/>
  <c r="F36" i="12" s="1"/>
  <c r="F37" i="12" s="1"/>
  <c r="F38" i="12" s="1"/>
  <c r="F39" i="12" s="1"/>
  <c r="F40" i="12" s="1"/>
  <c r="F41" i="12" s="1"/>
  <c r="F42" i="12" s="1"/>
  <c r="F43" i="12" s="1"/>
  <c r="F44" i="12" s="1"/>
  <c r="F45" i="12" s="1"/>
  <c r="D58" i="12"/>
  <c r="AB11" i="12"/>
  <c r="AA11" i="12"/>
  <c r="Z11" i="12"/>
  <c r="Y11" i="12"/>
  <c r="X11" i="12"/>
  <c r="W11" i="12"/>
  <c r="V11" i="12"/>
  <c r="U11" i="12"/>
  <c r="T11" i="12"/>
  <c r="S11" i="12"/>
  <c r="R11" i="12"/>
  <c r="Q11" i="12"/>
  <c r="P11" i="12"/>
  <c r="O11" i="12"/>
  <c r="N11" i="12"/>
  <c r="M11" i="12"/>
  <c r="L11" i="12"/>
  <c r="K11" i="12"/>
  <c r="J11" i="12"/>
  <c r="I11" i="12"/>
  <c r="H11" i="12"/>
  <c r="G11" i="12"/>
  <c r="AB10" i="12"/>
  <c r="AA10" i="12"/>
  <c r="Z10" i="12"/>
  <c r="Y10" i="12"/>
  <c r="X10" i="12"/>
  <c r="W10" i="12"/>
  <c r="V10" i="12"/>
  <c r="U10" i="12"/>
  <c r="T10" i="12"/>
  <c r="S10" i="12"/>
  <c r="R10" i="12"/>
  <c r="Q10" i="12"/>
  <c r="P10" i="12"/>
  <c r="O10" i="12"/>
  <c r="N10" i="12"/>
  <c r="M10" i="12"/>
  <c r="L10" i="12"/>
  <c r="K10" i="12"/>
  <c r="J10" i="12"/>
  <c r="I10" i="12"/>
  <c r="H10" i="12"/>
  <c r="G10" i="12"/>
  <c r="D10" i="12"/>
  <c r="AB9" i="12"/>
  <c r="AA9" i="12"/>
  <c r="Z9" i="12"/>
  <c r="Y9" i="12"/>
  <c r="X9" i="12"/>
  <c r="W9" i="12"/>
  <c r="V9" i="12"/>
  <c r="U9" i="12"/>
  <c r="T9" i="12"/>
  <c r="S9" i="12"/>
  <c r="R9" i="12"/>
  <c r="Q9" i="12"/>
  <c r="P9" i="12"/>
  <c r="O9" i="12"/>
  <c r="N9" i="12"/>
  <c r="M9" i="12"/>
  <c r="L9" i="12"/>
  <c r="K9" i="12"/>
  <c r="J9" i="12"/>
  <c r="I9" i="12"/>
  <c r="H9" i="12"/>
  <c r="G9" i="12"/>
  <c r="D9" i="12"/>
  <c r="G7" i="12"/>
  <c r="B7" i="12"/>
  <c r="G6" i="12"/>
  <c r="B6" i="12"/>
  <c r="G5" i="12"/>
  <c r="B5" i="12"/>
  <c r="G4" i="12"/>
  <c r="B4" i="12"/>
  <c r="G3" i="12"/>
  <c r="B3" i="12"/>
  <c r="G2" i="12"/>
  <c r="B2" i="12"/>
  <c r="AB53" i="11"/>
  <c r="AB93" i="11" s="1"/>
  <c r="AB88" i="11"/>
  <c r="AB94" i="11" s="1"/>
  <c r="AA53" i="11"/>
  <c r="AA93" i="11" s="1"/>
  <c r="AA88" i="11"/>
  <c r="AA94" i="11" s="1"/>
  <c r="Z53" i="11"/>
  <c r="Z93" i="11" s="1"/>
  <c r="Z88" i="11"/>
  <c r="Z94" i="11" s="1"/>
  <c r="Y53" i="11"/>
  <c r="Y93" i="11" s="1"/>
  <c r="Y88" i="11"/>
  <c r="Y94" i="11" s="1"/>
  <c r="X53" i="11"/>
  <c r="X93" i="11" s="1"/>
  <c r="X88" i="11"/>
  <c r="X94" i="11" s="1"/>
  <c r="W53" i="11"/>
  <c r="W93" i="11" s="1"/>
  <c r="W88" i="11"/>
  <c r="W94" i="11" s="1"/>
  <c r="V53" i="11"/>
  <c r="V93" i="11" s="1"/>
  <c r="V88" i="11"/>
  <c r="V94" i="11" s="1"/>
  <c r="U53" i="11"/>
  <c r="U93" i="11" s="1"/>
  <c r="U88" i="11"/>
  <c r="U94" i="11" s="1"/>
  <c r="T53" i="11"/>
  <c r="T93" i="11" s="1"/>
  <c r="T88" i="11"/>
  <c r="T94" i="11" s="1"/>
  <c r="S53" i="11"/>
  <c r="S93" i="11" s="1"/>
  <c r="S88" i="11"/>
  <c r="S94" i="11" s="1"/>
  <c r="R53" i="11"/>
  <c r="R93" i="11" s="1"/>
  <c r="R88" i="11"/>
  <c r="R94" i="11" s="1"/>
  <c r="Q53" i="11"/>
  <c r="Q93" i="11" s="1"/>
  <c r="Q88" i="11"/>
  <c r="Q94" i="11" s="1"/>
  <c r="P53" i="11"/>
  <c r="P93" i="11" s="1"/>
  <c r="P88" i="11"/>
  <c r="P94" i="11" s="1"/>
  <c r="O53" i="11"/>
  <c r="O93" i="11" s="1"/>
  <c r="O88" i="11"/>
  <c r="O94" i="11" s="1"/>
  <c r="N53" i="11"/>
  <c r="N93" i="11" s="1"/>
  <c r="N88" i="11"/>
  <c r="N94" i="11" s="1"/>
  <c r="M53" i="11"/>
  <c r="M93" i="11" s="1"/>
  <c r="M88" i="11"/>
  <c r="M94" i="11" s="1"/>
  <c r="L53" i="11"/>
  <c r="L93" i="11" s="1"/>
  <c r="L88" i="11"/>
  <c r="L94" i="11" s="1"/>
  <c r="K53" i="11"/>
  <c r="K93" i="11" s="1"/>
  <c r="K88" i="11"/>
  <c r="K94" i="11" s="1"/>
  <c r="J53" i="11"/>
  <c r="J93" i="11" s="1"/>
  <c r="J88" i="11"/>
  <c r="J94" i="11" s="1"/>
  <c r="I53" i="11"/>
  <c r="I93" i="11" s="1"/>
  <c r="I88" i="11"/>
  <c r="I94" i="11" s="1"/>
  <c r="H53" i="11"/>
  <c r="H93" i="11" s="1"/>
  <c r="H88" i="11"/>
  <c r="H94" i="11" s="1"/>
  <c r="G53" i="11"/>
  <c r="G93" i="11" s="1"/>
  <c r="G88" i="11"/>
  <c r="G94" i="11" s="1"/>
  <c r="B91" i="11"/>
  <c r="D96" i="11" s="1"/>
  <c r="B55" i="11"/>
  <c r="D88" i="11" s="1"/>
  <c r="D94" i="11" s="1"/>
  <c r="B15" i="11"/>
  <c r="D53" i="11" s="1"/>
  <c r="D93" i="11" s="1"/>
  <c r="AB11" i="11"/>
  <c r="AA11" i="11"/>
  <c r="Z11" i="11"/>
  <c r="Y11" i="11"/>
  <c r="X11" i="11"/>
  <c r="W11" i="11"/>
  <c r="V11" i="11"/>
  <c r="U11" i="11"/>
  <c r="T11" i="11"/>
  <c r="S11" i="11"/>
  <c r="R11" i="11"/>
  <c r="Q11" i="11"/>
  <c r="P11" i="11"/>
  <c r="O11" i="11"/>
  <c r="N11" i="11"/>
  <c r="M11" i="11"/>
  <c r="L11" i="11"/>
  <c r="K11" i="11"/>
  <c r="J11" i="11"/>
  <c r="I11" i="11"/>
  <c r="H11" i="11"/>
  <c r="G11" i="11"/>
  <c r="AB10" i="11"/>
  <c r="AA10" i="11"/>
  <c r="Z10" i="11"/>
  <c r="Y10" i="11"/>
  <c r="X10" i="11"/>
  <c r="W10" i="11"/>
  <c r="V10" i="11"/>
  <c r="U10" i="11"/>
  <c r="T10" i="11"/>
  <c r="S10" i="11"/>
  <c r="R10" i="11"/>
  <c r="Q10" i="11"/>
  <c r="P10" i="11"/>
  <c r="O10" i="11"/>
  <c r="N10" i="11"/>
  <c r="M10" i="11"/>
  <c r="L10" i="11"/>
  <c r="K10" i="11"/>
  <c r="J10" i="11"/>
  <c r="I10" i="11"/>
  <c r="H10" i="11"/>
  <c r="G10" i="11"/>
  <c r="D10" i="11"/>
  <c r="AB9" i="11"/>
  <c r="AA9" i="11"/>
  <c r="Z9" i="11"/>
  <c r="Y9" i="11"/>
  <c r="X9" i="11"/>
  <c r="W9" i="11"/>
  <c r="V9" i="11"/>
  <c r="U9" i="11"/>
  <c r="T9" i="11"/>
  <c r="S9" i="11"/>
  <c r="R9" i="11"/>
  <c r="Q9" i="11"/>
  <c r="P9" i="11"/>
  <c r="O9" i="11"/>
  <c r="N9" i="11"/>
  <c r="M9" i="11"/>
  <c r="L9" i="11"/>
  <c r="K9" i="11"/>
  <c r="J9" i="11"/>
  <c r="I9" i="11"/>
  <c r="H9" i="11"/>
  <c r="G9" i="11"/>
  <c r="D9" i="11"/>
  <c r="G7" i="11"/>
  <c r="B7" i="11"/>
  <c r="G6" i="11"/>
  <c r="B6" i="11"/>
  <c r="G5" i="11"/>
  <c r="B5" i="11"/>
  <c r="G4" i="11"/>
  <c r="B4" i="11"/>
  <c r="G3" i="11"/>
  <c r="B3" i="11"/>
  <c r="G2" i="11"/>
  <c r="B2" i="11"/>
  <c r="G849" i="10"/>
  <c r="D857" i="10"/>
  <c r="D856" i="10"/>
  <c r="D855" i="10"/>
  <c r="D854" i="10"/>
  <c r="D853" i="10"/>
  <c r="D852" i="10"/>
  <c r="D851" i="10"/>
  <c r="D850" i="10"/>
  <c r="F638" i="10"/>
  <c r="D849" i="10"/>
  <c r="AB815" i="10"/>
  <c r="AB844" i="10"/>
  <c r="AA815" i="10"/>
  <c r="AA844" i="10"/>
  <c r="Z815" i="10"/>
  <c r="Z844" i="10"/>
  <c r="Y815" i="10"/>
  <c r="Y844" i="10"/>
  <c r="X815" i="10"/>
  <c r="X844" i="10"/>
  <c r="W815" i="10"/>
  <c r="W844" i="10"/>
  <c r="V815" i="10"/>
  <c r="V844" i="10"/>
  <c r="U815" i="10"/>
  <c r="U844" i="10"/>
  <c r="T815" i="10"/>
  <c r="T844" i="10"/>
  <c r="S815" i="10"/>
  <c r="S844" i="10"/>
  <c r="R815" i="10"/>
  <c r="R844" i="10"/>
  <c r="Q815" i="10"/>
  <c r="Q844" i="10"/>
  <c r="P815" i="10"/>
  <c r="P844" i="10"/>
  <c r="O815" i="10"/>
  <c r="O844" i="10"/>
  <c r="N815" i="10"/>
  <c r="N844" i="10"/>
  <c r="M815" i="10"/>
  <c r="M844" i="10"/>
  <c r="L815" i="10"/>
  <c r="L844" i="10"/>
  <c r="K815" i="10"/>
  <c r="K844" i="10"/>
  <c r="J815" i="10"/>
  <c r="J844" i="10"/>
  <c r="I815" i="10"/>
  <c r="I844" i="10"/>
  <c r="H815" i="10"/>
  <c r="H844" i="10"/>
  <c r="G815" i="10"/>
  <c r="G844" i="10"/>
  <c r="C543" i="10"/>
  <c r="C817" i="10" s="1"/>
  <c r="D844" i="10" s="1"/>
  <c r="D826" i="10"/>
  <c r="D825" i="10"/>
  <c r="D824" i="10"/>
  <c r="D823" i="10"/>
  <c r="D822" i="10"/>
  <c r="D821" i="10"/>
  <c r="D820" i="10"/>
  <c r="D819" i="10"/>
  <c r="D818" i="10"/>
  <c r="C514" i="10"/>
  <c r="C788" i="10" s="1"/>
  <c r="D815" i="10" s="1"/>
  <c r="D796" i="10"/>
  <c r="D795" i="10"/>
  <c r="D794" i="10"/>
  <c r="D793" i="10"/>
  <c r="D792" i="10"/>
  <c r="D791" i="10"/>
  <c r="D790" i="10"/>
  <c r="D789" i="10"/>
  <c r="AB755" i="10"/>
  <c r="AB784" i="10"/>
  <c r="AA755" i="10"/>
  <c r="AA784" i="10"/>
  <c r="Z755" i="10"/>
  <c r="Z784" i="10"/>
  <c r="Y755" i="10"/>
  <c r="Y784" i="10"/>
  <c r="X755" i="10"/>
  <c r="X784" i="10"/>
  <c r="W755" i="10"/>
  <c r="W784" i="10"/>
  <c r="V755" i="10"/>
  <c r="V784" i="10"/>
  <c r="U755" i="10"/>
  <c r="U784" i="10"/>
  <c r="T755" i="10"/>
  <c r="T784" i="10"/>
  <c r="S755" i="10"/>
  <c r="S784" i="10"/>
  <c r="R755" i="10"/>
  <c r="R784" i="10"/>
  <c r="Q755" i="10"/>
  <c r="Q784" i="10"/>
  <c r="P755" i="10"/>
  <c r="P784" i="10"/>
  <c r="O755" i="10"/>
  <c r="O784" i="10"/>
  <c r="N755" i="10"/>
  <c r="N784" i="10"/>
  <c r="M755" i="10"/>
  <c r="M784" i="10"/>
  <c r="L755" i="10"/>
  <c r="L784" i="10"/>
  <c r="K755" i="10"/>
  <c r="K784" i="10"/>
  <c r="J755" i="10"/>
  <c r="J784" i="10"/>
  <c r="I755" i="10"/>
  <c r="I784" i="10"/>
  <c r="H755" i="10"/>
  <c r="H784" i="10"/>
  <c r="G755" i="10"/>
  <c r="G784" i="10"/>
  <c r="C483" i="10"/>
  <c r="C757" i="10" s="1"/>
  <c r="D784" i="10" s="1"/>
  <c r="D765" i="10"/>
  <c r="D764" i="10"/>
  <c r="D763" i="10"/>
  <c r="D762" i="10"/>
  <c r="D761" i="10"/>
  <c r="D760" i="10"/>
  <c r="D759" i="10"/>
  <c r="D758" i="10"/>
  <c r="C454" i="10"/>
  <c r="C728" i="10" s="1"/>
  <c r="D755" i="10" s="1"/>
  <c r="D737" i="10"/>
  <c r="D736" i="10"/>
  <c r="D735" i="10"/>
  <c r="D734" i="10"/>
  <c r="D733" i="10"/>
  <c r="D732" i="10"/>
  <c r="D731" i="10"/>
  <c r="D730" i="10"/>
  <c r="D729" i="10"/>
  <c r="AB695" i="10"/>
  <c r="AB724" i="10"/>
  <c r="AA695" i="10"/>
  <c r="AA724" i="10"/>
  <c r="Z695" i="10"/>
  <c r="Z724" i="10"/>
  <c r="Y695" i="10"/>
  <c r="Y724" i="10"/>
  <c r="X695" i="10"/>
  <c r="X724" i="10"/>
  <c r="W695" i="10"/>
  <c r="W724" i="10"/>
  <c r="V695" i="10"/>
  <c r="V724" i="10"/>
  <c r="U695" i="10"/>
  <c r="U724" i="10"/>
  <c r="T695" i="10"/>
  <c r="T724" i="10"/>
  <c r="S695" i="10"/>
  <c r="S724" i="10"/>
  <c r="R695" i="10"/>
  <c r="R724" i="10"/>
  <c r="Q695" i="10"/>
  <c r="Q724" i="10"/>
  <c r="P695" i="10"/>
  <c r="P724" i="10"/>
  <c r="O695" i="10"/>
  <c r="O724" i="10"/>
  <c r="N695" i="10"/>
  <c r="N724" i="10"/>
  <c r="M695" i="10"/>
  <c r="M724" i="10"/>
  <c r="L695" i="10"/>
  <c r="L724" i="10"/>
  <c r="K695" i="10"/>
  <c r="K724" i="10"/>
  <c r="J695" i="10"/>
  <c r="J724" i="10"/>
  <c r="I695" i="10"/>
  <c r="I724" i="10"/>
  <c r="H695" i="10"/>
  <c r="H724" i="10"/>
  <c r="G695" i="10"/>
  <c r="G724" i="10"/>
  <c r="C423" i="10"/>
  <c r="C697" i="10" s="1"/>
  <c r="D724" i="10" s="1"/>
  <c r="D705" i="10"/>
  <c r="D704" i="10"/>
  <c r="D703" i="10"/>
  <c r="D702" i="10"/>
  <c r="D701" i="10"/>
  <c r="D700" i="10"/>
  <c r="D699" i="10"/>
  <c r="D698" i="10"/>
  <c r="C394" i="10"/>
  <c r="C668" i="10" s="1"/>
  <c r="D695" i="10" s="1"/>
  <c r="D677" i="10"/>
  <c r="D676" i="10"/>
  <c r="D675" i="10"/>
  <c r="D674" i="10"/>
  <c r="D673" i="10"/>
  <c r="D672" i="10"/>
  <c r="D671" i="10"/>
  <c r="D670" i="10"/>
  <c r="D669" i="10"/>
  <c r="AB635" i="10"/>
  <c r="AB664" i="10"/>
  <c r="AA635" i="10"/>
  <c r="AA664" i="10"/>
  <c r="Z635" i="10"/>
  <c r="Z664" i="10"/>
  <c r="Y635" i="10"/>
  <c r="Y664" i="10"/>
  <c r="X635" i="10"/>
  <c r="X664" i="10"/>
  <c r="W635" i="10"/>
  <c r="W664" i="10"/>
  <c r="V635" i="10"/>
  <c r="V664" i="10"/>
  <c r="U635" i="10"/>
  <c r="U664" i="10"/>
  <c r="T635" i="10"/>
  <c r="T664" i="10"/>
  <c r="S635" i="10"/>
  <c r="S664" i="10"/>
  <c r="R635" i="10"/>
  <c r="R664" i="10"/>
  <c r="Q635" i="10"/>
  <c r="Q664" i="10"/>
  <c r="P635" i="10"/>
  <c r="P664" i="10"/>
  <c r="O635" i="10"/>
  <c r="O664" i="10"/>
  <c r="N635" i="10"/>
  <c r="N664" i="10"/>
  <c r="M635" i="10"/>
  <c r="M664" i="10"/>
  <c r="L635" i="10"/>
  <c r="L664" i="10"/>
  <c r="K635" i="10"/>
  <c r="K664" i="10"/>
  <c r="J635" i="10"/>
  <c r="J664" i="10"/>
  <c r="I635" i="10"/>
  <c r="I664" i="10"/>
  <c r="H635" i="10"/>
  <c r="H664" i="10"/>
  <c r="G635" i="10"/>
  <c r="G664" i="10"/>
  <c r="C363" i="10"/>
  <c r="C637" i="10" s="1"/>
  <c r="D664" i="10" s="1"/>
  <c r="D644" i="10"/>
  <c r="D643" i="10"/>
  <c r="D642" i="10"/>
  <c r="D641" i="10"/>
  <c r="D640" i="10"/>
  <c r="D639" i="10"/>
  <c r="D638" i="10"/>
  <c r="C334" i="10"/>
  <c r="C608" i="10" s="1"/>
  <c r="D635" i="10" s="1"/>
  <c r="D616" i="10"/>
  <c r="D615" i="10"/>
  <c r="D614" i="10"/>
  <c r="D613" i="10"/>
  <c r="D612" i="10"/>
  <c r="D611" i="10"/>
  <c r="D610" i="10"/>
  <c r="D609" i="10"/>
  <c r="D582" i="10"/>
  <c r="D581" i="10"/>
  <c r="D580" i="10"/>
  <c r="D579" i="10"/>
  <c r="D578" i="10"/>
  <c r="D577" i="10"/>
  <c r="D576" i="10"/>
  <c r="F364" i="10"/>
  <c r="F395" i="10" s="1"/>
  <c r="F424" i="10" s="1"/>
  <c r="F455" i="10" s="1"/>
  <c r="F484" i="10" s="1"/>
  <c r="F515" i="10" s="1"/>
  <c r="F544" i="10" s="1"/>
  <c r="F575" i="10" s="1"/>
  <c r="D575" i="10"/>
  <c r="AB541" i="10"/>
  <c r="AB570" i="10"/>
  <c r="AA541" i="10"/>
  <c r="AA570" i="10"/>
  <c r="Z541" i="10"/>
  <c r="Z570" i="10"/>
  <c r="Y541" i="10"/>
  <c r="Y570" i="10"/>
  <c r="X541" i="10"/>
  <c r="X570" i="10"/>
  <c r="W541" i="10"/>
  <c r="W570" i="10"/>
  <c r="V541" i="10"/>
  <c r="V570" i="10"/>
  <c r="U541" i="10"/>
  <c r="U570" i="10"/>
  <c r="T541" i="10"/>
  <c r="T570" i="10"/>
  <c r="S541" i="10"/>
  <c r="S570" i="10"/>
  <c r="R541" i="10"/>
  <c r="R570" i="10"/>
  <c r="Q541" i="10"/>
  <c r="Q570" i="10"/>
  <c r="P541" i="10"/>
  <c r="P570" i="10"/>
  <c r="O541" i="10"/>
  <c r="O570" i="10"/>
  <c r="N541" i="10"/>
  <c r="N570" i="10"/>
  <c r="M541" i="10"/>
  <c r="M570" i="10"/>
  <c r="L541" i="10"/>
  <c r="L570" i="10"/>
  <c r="K541" i="10"/>
  <c r="K570" i="10"/>
  <c r="J541" i="10"/>
  <c r="J570" i="10"/>
  <c r="I541" i="10"/>
  <c r="I570" i="10"/>
  <c r="H541" i="10"/>
  <c r="H570" i="10"/>
  <c r="G541" i="10"/>
  <c r="G570" i="10"/>
  <c r="D551" i="10"/>
  <c r="D550" i="10"/>
  <c r="D549" i="10"/>
  <c r="D548" i="10"/>
  <c r="D547" i="10"/>
  <c r="D546" i="10"/>
  <c r="D545" i="10"/>
  <c r="D544" i="10"/>
  <c r="D522" i="10"/>
  <c r="D521" i="10"/>
  <c r="D520" i="10"/>
  <c r="D519" i="10"/>
  <c r="D518" i="10"/>
  <c r="D517" i="10"/>
  <c r="D516" i="10"/>
  <c r="D515" i="10"/>
  <c r="AB481" i="10"/>
  <c r="AB510" i="10"/>
  <c r="AA481" i="10"/>
  <c r="AA510" i="10"/>
  <c r="Z481" i="10"/>
  <c r="Z510" i="10"/>
  <c r="Y481" i="10"/>
  <c r="Y510" i="10"/>
  <c r="X481" i="10"/>
  <c r="X510" i="10"/>
  <c r="W481" i="10"/>
  <c r="W510" i="10"/>
  <c r="V481" i="10"/>
  <c r="V510" i="10"/>
  <c r="U481" i="10"/>
  <c r="U510" i="10"/>
  <c r="T481" i="10"/>
  <c r="T510" i="10"/>
  <c r="S481" i="10"/>
  <c r="S510" i="10"/>
  <c r="R481" i="10"/>
  <c r="R510" i="10"/>
  <c r="Q481" i="10"/>
  <c r="Q510" i="10"/>
  <c r="P481" i="10"/>
  <c r="P510" i="10"/>
  <c r="O481" i="10"/>
  <c r="O510" i="10"/>
  <c r="N481" i="10"/>
  <c r="N510" i="10"/>
  <c r="M481" i="10"/>
  <c r="M510" i="10"/>
  <c r="L481" i="10"/>
  <c r="L510" i="10"/>
  <c r="K481" i="10"/>
  <c r="K510" i="10"/>
  <c r="J481" i="10"/>
  <c r="J510" i="10"/>
  <c r="I481" i="10"/>
  <c r="I510" i="10"/>
  <c r="H481" i="10"/>
  <c r="H510" i="10"/>
  <c r="G481" i="10"/>
  <c r="G510" i="10"/>
  <c r="D492" i="10"/>
  <c r="D491" i="10"/>
  <c r="D490" i="10"/>
  <c r="D489" i="10"/>
  <c r="D488" i="10"/>
  <c r="D487" i="10"/>
  <c r="D486" i="10"/>
  <c r="D485" i="10"/>
  <c r="D484" i="10"/>
  <c r="D463" i="10"/>
  <c r="D462" i="10"/>
  <c r="D461" i="10"/>
  <c r="D460" i="10"/>
  <c r="D459" i="10"/>
  <c r="D458" i="10"/>
  <c r="D457" i="10"/>
  <c r="D456" i="10"/>
  <c r="D455" i="10"/>
  <c r="AB421" i="10"/>
  <c r="AB450" i="10"/>
  <c r="AA421" i="10"/>
  <c r="AA450" i="10"/>
  <c r="Z421" i="10"/>
  <c r="Z450" i="10"/>
  <c r="Y421" i="10"/>
  <c r="Y450" i="10"/>
  <c r="X421" i="10"/>
  <c r="X450" i="10"/>
  <c r="W421" i="10"/>
  <c r="W450" i="10"/>
  <c r="V421" i="10"/>
  <c r="V450" i="10"/>
  <c r="U421" i="10"/>
  <c r="U450" i="10"/>
  <c r="T421" i="10"/>
  <c r="T450" i="10"/>
  <c r="S421" i="10"/>
  <c r="S450" i="10"/>
  <c r="R421" i="10"/>
  <c r="R450" i="10"/>
  <c r="Q421" i="10"/>
  <c r="Q450" i="10"/>
  <c r="P421" i="10"/>
  <c r="P450" i="10"/>
  <c r="O421" i="10"/>
  <c r="O450" i="10"/>
  <c r="N421" i="10"/>
  <c r="N450" i="10"/>
  <c r="M421" i="10"/>
  <c r="M450" i="10"/>
  <c r="L421" i="10"/>
  <c r="L450" i="10"/>
  <c r="K421" i="10"/>
  <c r="K450" i="10"/>
  <c r="J421" i="10"/>
  <c r="J450" i="10"/>
  <c r="I421" i="10"/>
  <c r="I450" i="10"/>
  <c r="H421" i="10"/>
  <c r="H450" i="10"/>
  <c r="G421" i="10"/>
  <c r="G450" i="10"/>
  <c r="D431" i="10"/>
  <c r="D430" i="10"/>
  <c r="D429" i="10"/>
  <c r="D428" i="10"/>
  <c r="D427" i="10"/>
  <c r="D426" i="10"/>
  <c r="D425" i="10"/>
  <c r="D424" i="10"/>
  <c r="D402" i="10"/>
  <c r="D401" i="10"/>
  <c r="D400" i="10"/>
  <c r="D399" i="10"/>
  <c r="D398" i="10"/>
  <c r="D397" i="10"/>
  <c r="D396" i="10"/>
  <c r="D395" i="10"/>
  <c r="AB361" i="10"/>
  <c r="AB390" i="10"/>
  <c r="AA361" i="10"/>
  <c r="AA390" i="10"/>
  <c r="Z361" i="10"/>
  <c r="Z390" i="10"/>
  <c r="Y361" i="10"/>
  <c r="Y390" i="10"/>
  <c r="X361" i="10"/>
  <c r="X390" i="10"/>
  <c r="W361" i="10"/>
  <c r="W390" i="10"/>
  <c r="V361" i="10"/>
  <c r="V390" i="10"/>
  <c r="U361" i="10"/>
  <c r="U390" i="10"/>
  <c r="T361" i="10"/>
  <c r="T390" i="10"/>
  <c r="S361" i="10"/>
  <c r="S390" i="10"/>
  <c r="R361" i="10"/>
  <c r="R390" i="10"/>
  <c r="Q361" i="10"/>
  <c r="Q390" i="10"/>
  <c r="P361" i="10"/>
  <c r="P390" i="10"/>
  <c r="O361" i="10"/>
  <c r="O390" i="10"/>
  <c r="N361" i="10"/>
  <c r="N390" i="10"/>
  <c r="M361" i="10"/>
  <c r="M390" i="10"/>
  <c r="L361" i="10"/>
  <c r="L390" i="10"/>
  <c r="K361" i="10"/>
  <c r="K390" i="10"/>
  <c r="J361" i="10"/>
  <c r="J390" i="10"/>
  <c r="I361" i="10"/>
  <c r="I390" i="10"/>
  <c r="H361" i="10"/>
  <c r="H390" i="10"/>
  <c r="G361" i="10"/>
  <c r="G390" i="10"/>
  <c r="D371" i="10"/>
  <c r="D370" i="10"/>
  <c r="D369" i="10"/>
  <c r="D368" i="10"/>
  <c r="D367" i="10"/>
  <c r="D366" i="10"/>
  <c r="D365" i="10"/>
  <c r="D364" i="10"/>
  <c r="D342" i="10"/>
  <c r="D341" i="10"/>
  <c r="D340" i="10"/>
  <c r="D339" i="10"/>
  <c r="D338" i="10"/>
  <c r="D337" i="10"/>
  <c r="D336" i="10"/>
  <c r="D335" i="10"/>
  <c r="B322" i="10"/>
  <c r="D327" i="10" s="1"/>
  <c r="D284" i="10"/>
  <c r="D324" i="10" s="1"/>
  <c r="D299" i="10"/>
  <c r="D298" i="10"/>
  <c r="D297" i="10"/>
  <c r="D296" i="10"/>
  <c r="D295" i="10"/>
  <c r="D294" i="10"/>
  <c r="D293" i="10"/>
  <c r="D292" i="10"/>
  <c r="D291" i="10"/>
  <c r="D290" i="10"/>
  <c r="D289" i="10"/>
  <c r="D288" i="10"/>
  <c r="D266" i="10"/>
  <c r="D265" i="10"/>
  <c r="D264" i="10"/>
  <c r="D263" i="10"/>
  <c r="D262" i="10"/>
  <c r="D261" i="10"/>
  <c r="D260" i="10"/>
  <c r="D259" i="10"/>
  <c r="D258" i="10"/>
  <c r="AB224" i="10"/>
  <c r="AB253" i="10"/>
  <c r="AA224" i="10"/>
  <c r="AA253" i="10"/>
  <c r="Z224" i="10"/>
  <c r="Z253" i="10"/>
  <c r="Y224" i="10"/>
  <c r="Y253" i="10"/>
  <c r="X224" i="10"/>
  <c r="X253" i="10"/>
  <c r="W224" i="10"/>
  <c r="W253" i="10"/>
  <c r="V224" i="10"/>
  <c r="V253" i="10"/>
  <c r="U224" i="10"/>
  <c r="U253" i="10"/>
  <c r="T224" i="10"/>
  <c r="T253" i="10"/>
  <c r="S224" i="10"/>
  <c r="S253" i="10"/>
  <c r="R224" i="10"/>
  <c r="R253" i="10"/>
  <c r="Q224" i="10"/>
  <c r="Q253" i="10"/>
  <c r="P224" i="10"/>
  <c r="P253" i="10"/>
  <c r="O224" i="10"/>
  <c r="O253" i="10"/>
  <c r="N224" i="10"/>
  <c r="N253" i="10"/>
  <c r="M224" i="10"/>
  <c r="M253" i="10"/>
  <c r="L224" i="10"/>
  <c r="L253" i="10"/>
  <c r="K224" i="10"/>
  <c r="K253" i="10"/>
  <c r="J224" i="10"/>
  <c r="J253" i="10"/>
  <c r="I224" i="10"/>
  <c r="I253" i="10"/>
  <c r="H224" i="10"/>
  <c r="H253" i="10"/>
  <c r="G224" i="10"/>
  <c r="G253" i="10"/>
  <c r="D253" i="10"/>
  <c r="D234" i="10"/>
  <c r="D233" i="10"/>
  <c r="D232" i="10"/>
  <c r="D231" i="10"/>
  <c r="D230" i="10"/>
  <c r="D229" i="10"/>
  <c r="D228" i="10"/>
  <c r="D227" i="10"/>
  <c r="D224" i="10"/>
  <c r="D205" i="10"/>
  <c r="D204" i="10"/>
  <c r="D203" i="10"/>
  <c r="D202" i="10"/>
  <c r="D201" i="10"/>
  <c r="D200" i="10"/>
  <c r="D199" i="10"/>
  <c r="D198" i="10"/>
  <c r="AB164" i="10"/>
  <c r="AB193" i="10"/>
  <c r="AA164" i="10"/>
  <c r="AA193" i="10"/>
  <c r="Z164" i="10"/>
  <c r="Z193" i="10"/>
  <c r="Y164" i="10"/>
  <c r="Y193" i="10"/>
  <c r="X164" i="10"/>
  <c r="X193" i="10"/>
  <c r="W164" i="10"/>
  <c r="W193" i="10"/>
  <c r="V164" i="10"/>
  <c r="V193" i="10"/>
  <c r="U164" i="10"/>
  <c r="U193" i="10"/>
  <c r="T164" i="10"/>
  <c r="T193" i="10"/>
  <c r="S164" i="10"/>
  <c r="S193" i="10"/>
  <c r="R164" i="10"/>
  <c r="R193" i="10"/>
  <c r="Q164" i="10"/>
  <c r="Q193" i="10"/>
  <c r="P164" i="10"/>
  <c r="P193" i="10"/>
  <c r="O164" i="10"/>
  <c r="O193" i="10"/>
  <c r="N164" i="10"/>
  <c r="N193" i="10"/>
  <c r="M164" i="10"/>
  <c r="M193" i="10"/>
  <c r="L164" i="10"/>
  <c r="L193" i="10"/>
  <c r="K164" i="10"/>
  <c r="K193" i="10"/>
  <c r="J164" i="10"/>
  <c r="J193" i="10"/>
  <c r="I164" i="10"/>
  <c r="I193" i="10"/>
  <c r="H164" i="10"/>
  <c r="H193" i="10"/>
  <c r="G164" i="10"/>
  <c r="G193" i="10"/>
  <c r="D193" i="10"/>
  <c r="D175" i="10"/>
  <c r="D174" i="10"/>
  <c r="D173" i="10"/>
  <c r="D172" i="10"/>
  <c r="D171" i="10"/>
  <c r="D170" i="10"/>
  <c r="D169" i="10"/>
  <c r="D168" i="10"/>
  <c r="D167" i="10"/>
  <c r="D164" i="10"/>
  <c r="D145" i="10"/>
  <c r="D144" i="10"/>
  <c r="D143" i="10"/>
  <c r="D142" i="10"/>
  <c r="D141" i="10"/>
  <c r="D140" i="10"/>
  <c r="D139" i="10"/>
  <c r="D138" i="10"/>
  <c r="AB104" i="10"/>
  <c r="AB133" i="10"/>
  <c r="AA104" i="10"/>
  <c r="AA133" i="10"/>
  <c r="Z104" i="10"/>
  <c r="Z133" i="10"/>
  <c r="Y104" i="10"/>
  <c r="Y133" i="10"/>
  <c r="X104" i="10"/>
  <c r="X133" i="10"/>
  <c r="W104" i="10"/>
  <c r="W133" i="10"/>
  <c r="V104" i="10"/>
  <c r="V133" i="10"/>
  <c r="U104" i="10"/>
  <c r="U133" i="10"/>
  <c r="T104" i="10"/>
  <c r="T133" i="10"/>
  <c r="S104" i="10"/>
  <c r="S133" i="10"/>
  <c r="R104" i="10"/>
  <c r="R133" i="10"/>
  <c r="Q104" i="10"/>
  <c r="Q133" i="10"/>
  <c r="P104" i="10"/>
  <c r="P133" i="10"/>
  <c r="O104" i="10"/>
  <c r="O133" i="10"/>
  <c r="N104" i="10"/>
  <c r="N133" i="10"/>
  <c r="M104" i="10"/>
  <c r="M133" i="10"/>
  <c r="L104" i="10"/>
  <c r="L133" i="10"/>
  <c r="K104" i="10"/>
  <c r="K133" i="10"/>
  <c r="J104" i="10"/>
  <c r="J133" i="10"/>
  <c r="I104" i="10"/>
  <c r="I133" i="10"/>
  <c r="H104" i="10"/>
  <c r="H133" i="10"/>
  <c r="G104" i="10"/>
  <c r="G133" i="10"/>
  <c r="D133" i="10"/>
  <c r="D114" i="10"/>
  <c r="D113" i="10"/>
  <c r="D112" i="10"/>
  <c r="D111" i="10"/>
  <c r="D110" i="10"/>
  <c r="D109" i="10"/>
  <c r="D108" i="10"/>
  <c r="D107" i="10"/>
  <c r="D104" i="10"/>
  <c r="D85" i="10"/>
  <c r="D84" i="10"/>
  <c r="D83" i="10"/>
  <c r="D82" i="10"/>
  <c r="D81" i="10"/>
  <c r="D80" i="10"/>
  <c r="D79" i="10"/>
  <c r="D78" i="10"/>
  <c r="AB73" i="10"/>
  <c r="AA73" i="10"/>
  <c r="Z73" i="10"/>
  <c r="Y73" i="10"/>
  <c r="X73" i="10"/>
  <c r="W73" i="10"/>
  <c r="V73" i="10"/>
  <c r="U73" i="10"/>
  <c r="T73" i="10"/>
  <c r="S73" i="10"/>
  <c r="R73" i="10"/>
  <c r="Q73" i="10"/>
  <c r="P73" i="10"/>
  <c r="O73" i="10"/>
  <c r="N73" i="10"/>
  <c r="M73" i="10"/>
  <c r="L73" i="10"/>
  <c r="K73" i="10"/>
  <c r="J73" i="10"/>
  <c r="I73" i="10"/>
  <c r="H73" i="10"/>
  <c r="G73" i="10"/>
  <c r="D73" i="10"/>
  <c r="D54" i="10"/>
  <c r="D53" i="10"/>
  <c r="D52" i="10"/>
  <c r="D51" i="10"/>
  <c r="D50" i="10"/>
  <c r="D49" i="10"/>
  <c r="D48" i="10"/>
  <c r="D47" i="10"/>
  <c r="D44" i="10"/>
  <c r="D25" i="10"/>
  <c r="D24" i="10"/>
  <c r="D23" i="10"/>
  <c r="D22" i="10"/>
  <c r="D21" i="10"/>
  <c r="D20" i="10"/>
  <c r="D19" i="10"/>
  <c r="D18" i="10"/>
  <c r="AB11" i="10"/>
  <c r="AA11" i="10"/>
  <c r="Z11" i="10"/>
  <c r="Y11" i="10"/>
  <c r="X11" i="10"/>
  <c r="W11" i="10"/>
  <c r="V11" i="10"/>
  <c r="U11" i="10"/>
  <c r="T11" i="10"/>
  <c r="S11" i="10"/>
  <c r="R11" i="10"/>
  <c r="Q11" i="10"/>
  <c r="P11" i="10"/>
  <c r="O11" i="10"/>
  <c r="N11" i="10"/>
  <c r="M11" i="10"/>
  <c r="L11" i="10"/>
  <c r="K11" i="10"/>
  <c r="J11" i="10"/>
  <c r="I11" i="10"/>
  <c r="H11" i="10"/>
  <c r="G11" i="10"/>
  <c r="AB10" i="10"/>
  <c r="AA10" i="10"/>
  <c r="Z10" i="10"/>
  <c r="Y10" i="10"/>
  <c r="X10" i="10"/>
  <c r="W10" i="10"/>
  <c r="V10" i="10"/>
  <c r="U10" i="10"/>
  <c r="T10" i="10"/>
  <c r="S10" i="10"/>
  <c r="R10" i="10"/>
  <c r="Q10" i="10"/>
  <c r="P10" i="10"/>
  <c r="O10" i="10"/>
  <c r="N10" i="10"/>
  <c r="M10" i="10"/>
  <c r="L10" i="10"/>
  <c r="K10" i="10"/>
  <c r="J10" i="10"/>
  <c r="I10" i="10"/>
  <c r="H10" i="10"/>
  <c r="G10" i="10"/>
  <c r="D10" i="10"/>
  <c r="AB9" i="10"/>
  <c r="AA9" i="10"/>
  <c r="Z9" i="10"/>
  <c r="Y9" i="10"/>
  <c r="X9" i="10"/>
  <c r="W9" i="10"/>
  <c r="V9" i="10"/>
  <c r="U9" i="10"/>
  <c r="T9" i="10"/>
  <c r="S9" i="10"/>
  <c r="R9" i="10"/>
  <c r="Q9" i="10"/>
  <c r="P9" i="10"/>
  <c r="O9" i="10"/>
  <c r="N9" i="10"/>
  <c r="M9" i="10"/>
  <c r="L9" i="10"/>
  <c r="K9" i="10"/>
  <c r="J9" i="10"/>
  <c r="I9" i="10"/>
  <c r="H9" i="10"/>
  <c r="G9" i="10"/>
  <c r="D9" i="10"/>
  <c r="G7" i="10"/>
  <c r="B7" i="10"/>
  <c r="G6" i="10"/>
  <c r="B6" i="10"/>
  <c r="G5" i="10"/>
  <c r="B5" i="10"/>
  <c r="G4" i="10"/>
  <c r="B4" i="10"/>
  <c r="G3" i="10"/>
  <c r="B3" i="10"/>
  <c r="G2" i="10"/>
  <c r="B2" i="10"/>
  <c r="C11" i="9"/>
  <c r="D1162" i="8"/>
  <c r="D74" i="7" s="1"/>
  <c r="D1161" i="8"/>
  <c r="D73" i="7" s="1"/>
  <c r="D1160" i="8"/>
  <c r="D72" i="7" s="1"/>
  <c r="D1159" i="8"/>
  <c r="D71" i="7" s="1"/>
  <c r="D1158" i="8"/>
  <c r="D70" i="7" s="1"/>
  <c r="D1157" i="8"/>
  <c r="D69" i="7" s="1"/>
  <c r="D1156" i="8"/>
  <c r="D1139" i="8"/>
  <c r="D49" i="7" s="1"/>
  <c r="D1138" i="8"/>
  <c r="D48" i="7" s="1"/>
  <c r="D1137" i="8"/>
  <c r="D47" i="7" s="1"/>
  <c r="D1136" i="8"/>
  <c r="D46" i="7" s="1"/>
  <c r="D1135" i="8"/>
  <c r="D45" i="7" s="1"/>
  <c r="D1134" i="8"/>
  <c r="D44" i="7" s="1"/>
  <c r="D1133" i="8"/>
  <c r="D43" i="7" s="1"/>
  <c r="D1132" i="8"/>
  <c r="D42" i="7" s="1"/>
  <c r="D1131" i="8"/>
  <c r="D41" i="7" s="1"/>
  <c r="D1130" i="8"/>
  <c r="D40" i="7" s="1"/>
  <c r="D1129" i="8"/>
  <c r="D39" i="7" s="1"/>
  <c r="D1128" i="8"/>
  <c r="D38" i="7" s="1"/>
  <c r="D1127" i="8"/>
  <c r="D37" i="7" s="1"/>
  <c r="D1126" i="8"/>
  <c r="D36" i="7" s="1"/>
  <c r="D1125" i="8"/>
  <c r="D35" i="7" s="1"/>
  <c r="D1124" i="8"/>
  <c r="D34" i="7" s="1"/>
  <c r="D1123" i="8"/>
  <c r="D33" i="7" s="1"/>
  <c r="D1122" i="8"/>
  <c r="D32" i="7" s="1"/>
  <c r="D1121" i="8"/>
  <c r="D31" i="7" s="1"/>
  <c r="D1120" i="8"/>
  <c r="D30" i="7" s="1"/>
  <c r="D1119" i="8"/>
  <c r="D29" i="7" s="1"/>
  <c r="D1118" i="8"/>
  <c r="D28" i="7" s="1"/>
  <c r="D1117" i="8"/>
  <c r="D27" i="7" s="1"/>
  <c r="D1116" i="8"/>
  <c r="D26" i="7" s="1"/>
  <c r="D1115" i="8"/>
  <c r="D25" i="7" s="1"/>
  <c r="D1114" i="8"/>
  <c r="D24" i="7" s="1"/>
  <c r="D1113" i="8"/>
  <c r="D23" i="7" s="1"/>
  <c r="D1112" i="8"/>
  <c r="D22" i="7" s="1"/>
  <c r="D1111" i="8"/>
  <c r="D21" i="7" s="1"/>
  <c r="D1110" i="8"/>
  <c r="D20" i="7" s="1"/>
  <c r="D7" i="8"/>
  <c r="B7" i="8"/>
  <c r="D6" i="8"/>
  <c r="B6" i="8"/>
  <c r="D5" i="8"/>
  <c r="B5" i="8"/>
  <c r="D4" i="8"/>
  <c r="B4" i="8"/>
  <c r="D3" i="8"/>
  <c r="B3" i="8"/>
  <c r="D2" i="8"/>
  <c r="B2" i="8"/>
  <c r="E56" i="7"/>
  <c r="E57" i="7" s="1"/>
  <c r="E58" i="7" s="1"/>
  <c r="E59" i="7" s="1"/>
  <c r="E60" i="7" s="1"/>
  <c r="E61" i="7" s="1"/>
  <c r="E62" i="7" s="1"/>
  <c r="E63" i="7" s="1"/>
  <c r="E64" i="7" s="1"/>
  <c r="E65" i="7" s="1"/>
  <c r="E66" i="7" s="1"/>
  <c r="E67" i="7" s="1"/>
  <c r="E68" i="7" s="1"/>
  <c r="E69" i="7" s="1"/>
  <c r="E70" i="7" s="1"/>
  <c r="E71" i="7" s="1"/>
  <c r="E72" i="7" s="1"/>
  <c r="E73" i="7" s="1"/>
  <c r="E74" i="7" s="1"/>
  <c r="D68" i="7"/>
  <c r="D67" i="7"/>
  <c r="D66" i="7"/>
  <c r="D65" i="7"/>
  <c r="D64" i="7"/>
  <c r="D63" i="7"/>
  <c r="D62" i="7"/>
  <c r="D61" i="7"/>
  <c r="D60" i="7"/>
  <c r="D59" i="7"/>
  <c r="D58" i="7"/>
  <c r="D57" i="7"/>
  <c r="D56" i="7"/>
  <c r="D55" i="7"/>
  <c r="E18" i="7"/>
  <c r="E19" i="7" s="1"/>
  <c r="E20" i="7" s="1"/>
  <c r="E21" i="7" s="1"/>
  <c r="E22" i="7" s="1"/>
  <c r="E23" i="7" s="1"/>
  <c r="E24" i="7" s="1"/>
  <c r="E25" i="7" s="1"/>
  <c r="E26" i="7" s="1"/>
  <c r="E27" i="7" s="1"/>
  <c r="E28" i="7" s="1"/>
  <c r="E29" i="7" s="1"/>
  <c r="E30" i="7" s="1"/>
  <c r="E31" i="7" s="1"/>
  <c r="E32" i="7" s="1"/>
  <c r="E33" i="7" s="1"/>
  <c r="E34" i="7" s="1"/>
  <c r="E35" i="7" s="1"/>
  <c r="E36" i="7" s="1"/>
  <c r="E37" i="7" s="1"/>
  <c r="E38" i="7" s="1"/>
  <c r="E39" i="7" s="1"/>
  <c r="E40" i="7" s="1"/>
  <c r="E41" i="7" s="1"/>
  <c r="E42" i="7" s="1"/>
  <c r="E43" i="7" s="1"/>
  <c r="E44" i="7" s="1"/>
  <c r="E45" i="7" s="1"/>
  <c r="E46" i="7" s="1"/>
  <c r="E47" i="7" s="1"/>
  <c r="E48" i="7" s="1"/>
  <c r="E49" i="7" s="1"/>
  <c r="K19" i="7"/>
  <c r="J19" i="7"/>
  <c r="I19" i="7"/>
  <c r="D19" i="7"/>
  <c r="D18" i="7"/>
  <c r="D17" i="7"/>
  <c r="AB11" i="7"/>
  <c r="AA11" i="7"/>
  <c r="Z11" i="7"/>
  <c r="Y11" i="7"/>
  <c r="X11" i="7"/>
  <c r="W11" i="7"/>
  <c r="V11" i="7"/>
  <c r="U11" i="7"/>
  <c r="T11" i="7"/>
  <c r="S11" i="7"/>
  <c r="R11" i="7"/>
  <c r="Q11" i="7"/>
  <c r="P11" i="7"/>
  <c r="O11" i="7"/>
  <c r="N11" i="7"/>
  <c r="M11" i="7"/>
  <c r="L11" i="7"/>
  <c r="K11" i="7"/>
  <c r="J11" i="7"/>
  <c r="I11" i="7"/>
  <c r="H11" i="7"/>
  <c r="G11" i="7"/>
  <c r="AB10" i="7"/>
  <c r="AA10" i="7"/>
  <c r="Z10" i="7"/>
  <c r="Y10" i="7"/>
  <c r="X10" i="7"/>
  <c r="W10" i="7"/>
  <c r="V10" i="7"/>
  <c r="U10" i="7"/>
  <c r="T10" i="7"/>
  <c r="S10" i="7"/>
  <c r="R10" i="7"/>
  <c r="Q10" i="7"/>
  <c r="P10" i="7"/>
  <c r="O10" i="7"/>
  <c r="N10" i="7"/>
  <c r="M10" i="7"/>
  <c r="L10" i="7"/>
  <c r="K10" i="7"/>
  <c r="J10" i="7"/>
  <c r="I10" i="7"/>
  <c r="H10" i="7"/>
  <c r="G10" i="7"/>
  <c r="AB9" i="7"/>
  <c r="AA9" i="7"/>
  <c r="Z9" i="7"/>
  <c r="Y9" i="7"/>
  <c r="X9" i="7"/>
  <c r="W9" i="7"/>
  <c r="V9" i="7"/>
  <c r="U9" i="7"/>
  <c r="T9" i="7"/>
  <c r="S9" i="7"/>
  <c r="R9" i="7"/>
  <c r="Q9" i="7"/>
  <c r="P9" i="7"/>
  <c r="O9" i="7"/>
  <c r="N9" i="7"/>
  <c r="M9" i="7"/>
  <c r="L9" i="7"/>
  <c r="K9" i="7"/>
  <c r="J9" i="7"/>
  <c r="I9" i="7"/>
  <c r="H9" i="7"/>
  <c r="G9" i="7"/>
  <c r="G7" i="7"/>
  <c r="B7" i="7"/>
  <c r="G6" i="7"/>
  <c r="B6" i="7"/>
  <c r="G5" i="7"/>
  <c r="B5" i="7"/>
  <c r="G4" i="7"/>
  <c r="B4" i="7"/>
  <c r="G3" i="7"/>
  <c r="B3" i="7"/>
  <c r="G2" i="7"/>
  <c r="B2" i="7"/>
  <c r="E7" i="6"/>
  <c r="B7" i="6"/>
  <c r="E6" i="6"/>
  <c r="B6" i="6"/>
  <c r="E5" i="6"/>
  <c r="B5" i="6"/>
  <c r="E4" i="6"/>
  <c r="B4" i="6"/>
  <c r="E3" i="6"/>
  <c r="B3" i="6"/>
  <c r="E2" i="6"/>
  <c r="B2" i="6"/>
  <c r="C11" i="5"/>
  <c r="F7" i="4"/>
  <c r="B7" i="4"/>
  <c r="F6" i="4"/>
  <c r="B6" i="4"/>
  <c r="F5" i="4"/>
  <c r="B5" i="4"/>
  <c r="F4" i="4"/>
  <c r="B4" i="4"/>
  <c r="F3" i="4"/>
  <c r="B3" i="4"/>
  <c r="F2" i="4"/>
  <c r="B2" i="4"/>
  <c r="F19" i="3"/>
  <c r="F17" i="3"/>
  <c r="F7" i="3"/>
  <c r="B7" i="3"/>
  <c r="F6" i="3"/>
  <c r="B6" i="3"/>
  <c r="F5" i="3"/>
  <c r="B5" i="3"/>
  <c r="F4" i="3"/>
  <c r="B4" i="3"/>
  <c r="F3" i="3"/>
  <c r="B3" i="3"/>
  <c r="F2" i="3"/>
  <c r="B2" i="3"/>
  <c r="E14" i="2"/>
  <c r="E13" i="2"/>
  <c r="E12" i="2"/>
  <c r="F7" i="2"/>
  <c r="F6" i="2"/>
  <c r="F5" i="2"/>
  <c r="F4" i="2"/>
  <c r="F3" i="2"/>
  <c r="F2" i="2"/>
  <c r="M21" i="28" l="1"/>
  <c r="K56" i="27"/>
  <c r="K33" i="27"/>
  <c r="F101" i="15"/>
  <c r="F103" i="15" s="1"/>
  <c r="F450" i="19" s="1"/>
  <c r="F99" i="15"/>
  <c r="F100" i="15" s="1"/>
  <c r="F119" i="15"/>
  <c r="F121" i="15" s="1"/>
  <c r="F452" i="19" s="1"/>
  <c r="F117" i="15"/>
  <c r="F118" i="15" s="1"/>
  <c r="AH18" i="7"/>
  <c r="AD17" i="7"/>
  <c r="AF18" i="7"/>
  <c r="AD18" i="7"/>
  <c r="AF17" i="7"/>
  <c r="AH17" i="7"/>
  <c r="F52" i="15"/>
  <c r="F53" i="15" s="1"/>
  <c r="F54" i="15" s="1"/>
  <c r="F56" i="15" s="1"/>
  <c r="F441" i="19" s="1"/>
  <c r="Y117" i="27"/>
  <c r="Y36" i="6"/>
  <c r="Y125" i="27" s="1"/>
  <c r="U117" i="27"/>
  <c r="U36" i="6"/>
  <c r="U125" i="27" s="1"/>
  <c r="F61" i="15"/>
  <c r="F62" i="15" s="1"/>
  <c r="F63" i="15" s="1"/>
  <c r="F65" i="15" s="1"/>
  <c r="F442" i="19" s="1"/>
  <c r="F110" i="15"/>
  <c r="F112" i="15" s="1"/>
  <c r="F451" i="19" s="1"/>
  <c r="F108" i="15"/>
  <c r="F109" i="15" s="1"/>
  <c r="F22" i="22"/>
  <c r="F24" i="22" s="1"/>
  <c r="F20" i="22"/>
  <c r="F21" i="22" s="1"/>
  <c r="AB117" i="27"/>
  <c r="AB36" i="6"/>
  <c r="AB125" i="27" s="1"/>
  <c r="X117" i="27"/>
  <c r="X36" i="6"/>
  <c r="X125" i="27" s="1"/>
  <c r="AA117" i="27"/>
  <c r="AA36" i="6"/>
  <c r="AA125" i="27" s="1"/>
  <c r="V117" i="27"/>
  <c r="V36" i="6"/>
  <c r="V125" i="27" s="1"/>
  <c r="Z117" i="27"/>
  <c r="Z36" i="6"/>
  <c r="Z125" i="27" s="1"/>
  <c r="W117" i="27"/>
  <c r="W36" i="6"/>
  <c r="W125" i="27" s="1"/>
  <c r="K151" i="27"/>
  <c r="E101" i="26"/>
  <c r="F59" i="22"/>
  <c r="F60" i="22" s="1"/>
  <c r="F61" i="22" s="1"/>
  <c r="F62" i="22" s="1"/>
  <c r="F64" i="22" s="1"/>
  <c r="F66" i="22" s="1"/>
  <c r="F68" i="22" s="1"/>
  <c r="F69" i="22" s="1"/>
  <c r="F70" i="22" s="1"/>
  <c r="F72" i="22" s="1"/>
  <c r="F74" i="22" s="1"/>
  <c r="F76" i="22" s="1"/>
  <c r="F77" i="22" s="1"/>
  <c r="F78" i="22" s="1"/>
  <c r="F43" i="22"/>
  <c r="F44" i="22" s="1"/>
  <c r="F45" i="22" s="1"/>
  <c r="F47" i="22" s="1"/>
  <c r="B437" i="19"/>
  <c r="B435" i="19"/>
  <c r="B434" i="19"/>
  <c r="B433" i="19"/>
  <c r="B432" i="19"/>
  <c r="Q164" i="15"/>
  <c r="B38" i="19"/>
  <c r="B35" i="19"/>
  <c r="B32" i="19"/>
  <c r="B29" i="19"/>
  <c r="B26" i="19"/>
  <c r="B23" i="19"/>
  <c r="D791" i="8"/>
  <c r="D783" i="8"/>
  <c r="B24" i="19"/>
  <c r="D784" i="8"/>
  <c r="B37" i="19"/>
  <c r="B34" i="19"/>
  <c r="B31" i="19"/>
  <c r="B28" i="19"/>
  <c r="D788" i="8"/>
  <c r="D780" i="8"/>
  <c r="B39" i="19"/>
  <c r="B36" i="19"/>
  <c r="B33" i="19"/>
  <c r="B30" i="19"/>
  <c r="B27" i="19"/>
  <c r="B25" i="19"/>
  <c r="D787" i="8"/>
  <c r="D779" i="8"/>
  <c r="D792" i="8"/>
  <c r="D777" i="8"/>
  <c r="D781" i="8"/>
  <c r="D786" i="8"/>
  <c r="D778" i="8"/>
  <c r="D789" i="8"/>
  <c r="D785" i="8"/>
  <c r="D790" i="8"/>
  <c r="D793" i="8"/>
  <c r="D782" i="8"/>
  <c r="B75" i="19"/>
  <c r="B73" i="19"/>
  <c r="B70" i="19"/>
  <c r="B69" i="19"/>
  <c r="B65" i="19"/>
  <c r="B62" i="19"/>
  <c r="B72" i="19"/>
  <c r="B67" i="19"/>
  <c r="B64" i="19"/>
  <c r="B74" i="19"/>
  <c r="B71" i="19"/>
  <c r="B68" i="19"/>
  <c r="B66" i="19"/>
  <c r="B63" i="19"/>
  <c r="B61" i="19"/>
  <c r="D43" i="19"/>
  <c r="D47" i="19"/>
  <c r="D46" i="19"/>
  <c r="D44" i="19"/>
  <c r="D45" i="19"/>
  <c r="F611" i="10"/>
  <c r="F639" i="10"/>
  <c r="F669" i="10"/>
  <c r="F698" i="10" s="1"/>
  <c r="F729" i="10" s="1"/>
  <c r="F758" i="10" s="1"/>
  <c r="F789" i="10" s="1"/>
  <c r="F818" i="10" s="1"/>
  <c r="F849" i="10" s="1"/>
  <c r="G28" i="19"/>
  <c r="M28" i="19"/>
  <c r="O28" i="19"/>
  <c r="U28" i="19"/>
  <c r="Y28" i="19"/>
  <c r="I28" i="19"/>
  <c r="S28" i="19"/>
  <c r="AA28" i="19"/>
  <c r="K28" i="19"/>
  <c r="Q28" i="19"/>
  <c r="W28" i="19"/>
  <c r="AA21" i="19"/>
  <c r="AA39" i="19"/>
  <c r="W21" i="19"/>
  <c r="W39" i="19"/>
  <c r="S21" i="19"/>
  <c r="S39" i="19"/>
  <c r="O21" i="19"/>
  <c r="O39" i="19"/>
  <c r="K21" i="19"/>
  <c r="K39" i="19"/>
  <c r="G21" i="19"/>
  <c r="G39" i="19"/>
  <c r="X21" i="19"/>
  <c r="X39" i="19"/>
  <c r="T21" i="19"/>
  <c r="T39" i="19"/>
  <c r="P21" i="19"/>
  <c r="P39" i="19"/>
  <c r="L21" i="19"/>
  <c r="L39" i="19"/>
  <c r="H21" i="19"/>
  <c r="H39" i="19"/>
  <c r="Y21" i="19"/>
  <c r="Y39" i="19"/>
  <c r="U21" i="19"/>
  <c r="U39" i="19"/>
  <c r="Q21" i="19"/>
  <c r="Q39" i="19"/>
  <c r="M21" i="19"/>
  <c r="M39" i="19"/>
  <c r="I21" i="19"/>
  <c r="I39" i="19"/>
  <c r="AB21" i="19"/>
  <c r="AB39" i="19"/>
  <c r="H28" i="19"/>
  <c r="J28" i="19"/>
  <c r="L28" i="19"/>
  <c r="N28" i="19"/>
  <c r="P28" i="19"/>
  <c r="R28" i="19"/>
  <c r="T28" i="19"/>
  <c r="V28" i="19"/>
  <c r="X28" i="19"/>
  <c r="Z28" i="19"/>
  <c r="AB28" i="19"/>
  <c r="Z21" i="19"/>
  <c r="Z39" i="19"/>
  <c r="V21" i="19"/>
  <c r="V39" i="19"/>
  <c r="R21" i="19"/>
  <c r="R39" i="19"/>
  <c r="N21" i="19"/>
  <c r="N39" i="19"/>
  <c r="J21" i="19"/>
  <c r="J39" i="19"/>
  <c r="AB17" i="19"/>
  <c r="AA20" i="19"/>
  <c r="AA16" i="19"/>
  <c r="Z19" i="19"/>
  <c r="Z15" i="19"/>
  <c r="Y18" i="19"/>
  <c r="X17" i="19"/>
  <c r="W20" i="19"/>
  <c r="W16" i="19"/>
  <c r="V19" i="19"/>
  <c r="U18" i="19"/>
  <c r="T17" i="19"/>
  <c r="S20" i="19"/>
  <c r="S16" i="19"/>
  <c r="R19" i="19"/>
  <c r="R15" i="19"/>
  <c r="Q18" i="19"/>
  <c r="P17" i="19"/>
  <c r="O20" i="19"/>
  <c r="O16" i="19"/>
  <c r="N19" i="19"/>
  <c r="N15" i="19"/>
  <c r="M18" i="19"/>
  <c r="L17" i="19"/>
  <c r="K20" i="19"/>
  <c r="K16" i="19"/>
  <c r="J19" i="19"/>
  <c r="J15" i="19"/>
  <c r="I18" i="19"/>
  <c r="H17" i="19"/>
  <c r="G20" i="19"/>
  <c r="G16" i="19"/>
  <c r="AA19" i="19"/>
  <c r="H20" i="19"/>
  <c r="AB20" i="19"/>
  <c r="AA15" i="19"/>
  <c r="Z18" i="19"/>
  <c r="X20" i="19"/>
  <c r="W19" i="19"/>
  <c r="V18" i="19"/>
  <c r="T20" i="19"/>
  <c r="S19" i="19"/>
  <c r="R18" i="19"/>
  <c r="P20" i="19"/>
  <c r="O19" i="19"/>
  <c r="L16" i="19"/>
  <c r="K15" i="19"/>
  <c r="H16" i="19"/>
  <c r="G19" i="19"/>
  <c r="F290" i="10"/>
  <c r="AB19" i="19"/>
  <c r="AB15" i="19"/>
  <c r="AA18" i="19"/>
  <c r="Z17" i="19"/>
  <c r="Y20" i="19"/>
  <c r="Y16" i="19"/>
  <c r="X19" i="19"/>
  <c r="X15" i="19"/>
  <c r="W18" i="19"/>
  <c r="V17" i="19"/>
  <c r="U20" i="19"/>
  <c r="U16" i="19"/>
  <c r="T19" i="19"/>
  <c r="T15" i="19"/>
  <c r="S18" i="19"/>
  <c r="R17" i="19"/>
  <c r="Q20" i="19"/>
  <c r="Q16" i="19"/>
  <c r="P19" i="19"/>
  <c r="P15" i="19"/>
  <c r="O18" i="19"/>
  <c r="N17" i="19"/>
  <c r="M20" i="19"/>
  <c r="M16" i="19"/>
  <c r="L19" i="19"/>
  <c r="L15" i="19"/>
  <c r="K18" i="19"/>
  <c r="J17" i="19"/>
  <c r="I20" i="19"/>
  <c r="I16" i="19"/>
  <c r="H19" i="19"/>
  <c r="H15" i="19"/>
  <c r="G18" i="19"/>
  <c r="AB16" i="19"/>
  <c r="Y17" i="19"/>
  <c r="X16" i="19"/>
  <c r="W15" i="19"/>
  <c r="U17" i="19"/>
  <c r="T16" i="19"/>
  <c r="S15" i="19"/>
  <c r="Q17" i="19"/>
  <c r="P16" i="19"/>
  <c r="O15" i="19"/>
  <c r="N18" i="19"/>
  <c r="M17" i="19"/>
  <c r="L20" i="19"/>
  <c r="K19" i="19"/>
  <c r="J18" i="19"/>
  <c r="I17" i="19"/>
  <c r="G15" i="19"/>
  <c r="AB18" i="19"/>
  <c r="AA17" i="19"/>
  <c r="Z20" i="19"/>
  <c r="Z16" i="19"/>
  <c r="Y19" i="19"/>
  <c r="Y15" i="19"/>
  <c r="X18" i="19"/>
  <c r="W17" i="19"/>
  <c r="V20" i="19"/>
  <c r="V16" i="19"/>
  <c r="U19" i="19"/>
  <c r="U15" i="19"/>
  <c r="T18" i="19"/>
  <c r="S17" i="19"/>
  <c r="R20" i="19"/>
  <c r="R16" i="19"/>
  <c r="Q19" i="19"/>
  <c r="Q15" i="19"/>
  <c r="P18" i="19"/>
  <c r="O17" i="19"/>
  <c r="N20" i="19"/>
  <c r="N16" i="19"/>
  <c r="M19" i="19"/>
  <c r="M15" i="19"/>
  <c r="L18" i="19"/>
  <c r="K17" i="19"/>
  <c r="J20" i="19"/>
  <c r="J16" i="19"/>
  <c r="I19" i="19"/>
  <c r="I15" i="19"/>
  <c r="H18" i="19"/>
  <c r="G17" i="19"/>
  <c r="F15" i="19"/>
  <c r="B110" i="19"/>
  <c r="B147" i="19"/>
  <c r="B143" i="19"/>
  <c r="B139" i="19"/>
  <c r="B135" i="19"/>
  <c r="B131" i="19"/>
  <c r="B148" i="19"/>
  <c r="B144" i="19"/>
  <c r="B140" i="19"/>
  <c r="B136" i="19"/>
  <c r="B132" i="19"/>
  <c r="B145" i="19"/>
  <c r="B141" i="19"/>
  <c r="B137" i="19"/>
  <c r="B133" i="19"/>
  <c r="B129" i="19"/>
  <c r="B146" i="19"/>
  <c r="B142" i="19"/>
  <c r="B138" i="19"/>
  <c r="B134" i="19"/>
  <c r="B130" i="19"/>
  <c r="F400" i="12"/>
  <c r="F401" i="12" s="1"/>
  <c r="F402" i="12" s="1"/>
  <c r="F403" i="12" s="1"/>
  <c r="F404" i="12" s="1"/>
  <c r="F405" i="12" s="1"/>
  <c r="F406" i="12" s="1"/>
  <c r="F407" i="12" s="1"/>
  <c r="F408" i="12" s="1"/>
  <c r="F409" i="12" s="1"/>
  <c r="F410" i="12" s="1"/>
  <c r="F357" i="12"/>
  <c r="F358" i="12" s="1"/>
  <c r="D308" i="12"/>
  <c r="D130" i="19" s="1"/>
  <c r="C130" i="19" s="1"/>
  <c r="D172" i="12"/>
  <c r="D133" i="12"/>
  <c r="D178" i="12" s="1"/>
  <c r="D223" i="12" s="1"/>
  <c r="D268" i="12" s="1"/>
  <c r="D313" i="12" s="1"/>
  <c r="D135" i="19" s="1"/>
  <c r="C135" i="19" s="1"/>
  <c r="D134" i="12"/>
  <c r="D179" i="12" s="1"/>
  <c r="D224" i="12" s="1"/>
  <c r="D269" i="12" s="1"/>
  <c r="D314" i="12" s="1"/>
  <c r="D136" i="19" s="1"/>
  <c r="C136" i="19" s="1"/>
  <c r="D90" i="12"/>
  <c r="D135" i="12" s="1"/>
  <c r="D180" i="12" s="1"/>
  <c r="D225" i="12" s="1"/>
  <c r="D270" i="12" s="1"/>
  <c r="D315" i="12" s="1"/>
  <c r="D137" i="19" s="1"/>
  <c r="C137" i="19" s="1"/>
  <c r="F46" i="12"/>
  <c r="F47" i="12" s="1"/>
  <c r="F48" i="12" s="1"/>
  <c r="F49" i="12" s="1"/>
  <c r="F50" i="12" s="1"/>
  <c r="F51" i="12" s="1"/>
  <c r="F52" i="12" s="1"/>
  <c r="F53" i="12" s="1"/>
  <c r="F54" i="12" s="1"/>
  <c r="F55" i="12" s="1"/>
  <c r="F56" i="12" s="1"/>
  <c r="F58" i="12" s="1"/>
  <c r="B378" i="19"/>
  <c r="B377" i="19"/>
  <c r="B376" i="19"/>
  <c r="B375" i="19"/>
  <c r="B374" i="19"/>
  <c r="B373" i="19"/>
  <c r="B372" i="19"/>
  <c r="B371" i="19"/>
  <c r="B370" i="19"/>
  <c r="B369" i="19"/>
  <c r="B368" i="19"/>
  <c r="B367" i="19"/>
  <c r="B366" i="19"/>
  <c r="B365" i="19"/>
  <c r="B364" i="19"/>
  <c r="B363" i="19"/>
  <c r="B362" i="19"/>
  <c r="B287" i="19"/>
  <c r="B283" i="19"/>
  <c r="B240" i="19"/>
  <c r="B236" i="19"/>
  <c r="B243" i="19"/>
  <c r="B239" i="19"/>
  <c r="B235" i="19"/>
  <c r="B333" i="19"/>
  <c r="B332" i="19"/>
  <c r="B331" i="19"/>
  <c r="B330" i="19"/>
  <c r="B329" i="19"/>
  <c r="B328" i="19"/>
  <c r="B327" i="19"/>
  <c r="B326" i="19"/>
  <c r="B325" i="19"/>
  <c r="B324" i="19"/>
  <c r="B323" i="19"/>
  <c r="B322" i="19"/>
  <c r="B321" i="19"/>
  <c r="B320" i="19"/>
  <c r="B319" i="19"/>
  <c r="B318" i="19"/>
  <c r="B317" i="19"/>
  <c r="B288" i="19"/>
  <c r="B284" i="19"/>
  <c r="B241" i="19"/>
  <c r="B237" i="19"/>
  <c r="B233" i="19"/>
  <c r="B285" i="19"/>
  <c r="B242" i="19"/>
  <c r="B238" i="19"/>
  <c r="B234" i="19"/>
  <c r="B286" i="19"/>
  <c r="B193" i="19"/>
  <c r="B192" i="19"/>
  <c r="B191" i="19"/>
  <c r="B190" i="19"/>
  <c r="B189" i="19"/>
  <c r="B188" i="19"/>
  <c r="B187" i="19"/>
  <c r="J41" i="25"/>
  <c r="K41" i="25"/>
  <c r="F25" i="23"/>
  <c r="F39" i="23"/>
  <c r="F40" i="23" s="1"/>
  <c r="F41" i="23" s="1"/>
  <c r="F42" i="23" s="1"/>
  <c r="F43" i="23" s="1"/>
  <c r="F44" i="23" s="1"/>
  <c r="F45" i="23" s="1"/>
  <c r="F46" i="23" s="1"/>
  <c r="F48" i="23" s="1"/>
  <c r="F50" i="23" s="1"/>
  <c r="Y27" i="26"/>
  <c r="R27" i="26"/>
  <c r="N27" i="26"/>
  <c r="J27" i="26"/>
  <c r="U34" i="6"/>
  <c r="U28" i="26" s="1"/>
  <c r="O34" i="6"/>
  <c r="O28" i="26" s="1"/>
  <c r="W27" i="26"/>
  <c r="AB27" i="26"/>
  <c r="X34" i="6"/>
  <c r="X28" i="26" s="1"/>
  <c r="Q34" i="6"/>
  <c r="Q28" i="26" s="1"/>
  <c r="M34" i="6"/>
  <c r="M28" i="26" s="1"/>
  <c r="I34" i="6"/>
  <c r="I28" i="26" s="1"/>
  <c r="Z27" i="26"/>
  <c r="S27" i="26"/>
  <c r="K27" i="26"/>
  <c r="AA27" i="26"/>
  <c r="T34" i="6"/>
  <c r="T28" i="26" s="1"/>
  <c r="P27" i="26"/>
  <c r="L34" i="6"/>
  <c r="L28" i="26" s="1"/>
  <c r="V27" i="26"/>
  <c r="B18" i="19"/>
  <c r="B227" i="19"/>
  <c r="B279" i="19"/>
  <c r="B275" i="19"/>
  <c r="B185" i="19"/>
  <c r="B181" i="19"/>
  <c r="B179" i="19"/>
  <c r="B282" i="19"/>
  <c r="B278" i="19"/>
  <c r="B274" i="19"/>
  <c r="B184" i="19"/>
  <c r="B180" i="19"/>
  <c r="B281" i="19"/>
  <c r="B277" i="19"/>
  <c r="B273" i="19"/>
  <c r="B183" i="19"/>
  <c r="B280" i="19"/>
  <c r="B276" i="19"/>
  <c r="B272" i="19"/>
  <c r="B186" i="19"/>
  <c r="B182" i="19"/>
  <c r="B178" i="19"/>
  <c r="B43" i="19"/>
  <c r="B105" i="19"/>
  <c r="B101" i="19"/>
  <c r="B97" i="19"/>
  <c r="B95" i="19"/>
  <c r="B104" i="19"/>
  <c r="B100" i="19"/>
  <c r="B96" i="19"/>
  <c r="B60" i="19"/>
  <c r="B103" i="19"/>
  <c r="B99" i="19"/>
  <c r="B59" i="19"/>
  <c r="B102" i="19"/>
  <c r="B98" i="19"/>
  <c r="B94" i="19"/>
  <c r="D86" i="11"/>
  <c r="D105" i="19" s="1"/>
  <c r="D74" i="11"/>
  <c r="D93" i="19" s="1"/>
  <c r="D85" i="11"/>
  <c r="D104" i="19" s="1"/>
  <c r="D116" i="16"/>
  <c r="D140" i="16"/>
  <c r="D48" i="16"/>
  <c r="D164" i="16" s="1"/>
  <c r="F27" i="16"/>
  <c r="F48" i="16"/>
  <c r="F70" i="16" s="1"/>
  <c r="F92" i="16" s="1"/>
  <c r="AD21" i="28"/>
  <c r="AD22" i="28" s="1"/>
  <c r="AH21" i="28"/>
  <c r="AH22" i="28" s="1"/>
  <c r="AF21" i="28"/>
  <c r="AF22" i="28" s="1"/>
  <c r="T163" i="15"/>
  <c r="K163" i="15"/>
  <c r="O163" i="15"/>
  <c r="P164" i="15"/>
  <c r="J39" i="25"/>
  <c r="J58" i="25" s="1"/>
  <c r="J35" i="25"/>
  <c r="J54" i="25" s="1"/>
  <c r="J31" i="25"/>
  <c r="J42" i="25"/>
  <c r="J61" i="25" s="1"/>
  <c r="J38" i="25"/>
  <c r="J57" i="25" s="1"/>
  <c r="J34" i="25"/>
  <c r="J53" i="25" s="1"/>
  <c r="J37" i="25"/>
  <c r="J56" i="25" s="1"/>
  <c r="J33" i="25"/>
  <c r="J52" i="25" s="1"/>
  <c r="J36" i="25"/>
  <c r="J55" i="25" s="1"/>
  <c r="J40" i="25"/>
  <c r="J59" i="25" s="1"/>
  <c r="J32" i="25"/>
  <c r="J51" i="25" s="1"/>
  <c r="K42" i="25"/>
  <c r="K61" i="25" s="1"/>
  <c r="K38" i="25"/>
  <c r="K57" i="25" s="1"/>
  <c r="K34" i="25"/>
  <c r="K53" i="25" s="1"/>
  <c r="K37" i="25"/>
  <c r="K56" i="25" s="1"/>
  <c r="K33" i="25"/>
  <c r="K52" i="25" s="1"/>
  <c r="K40" i="25"/>
  <c r="K36" i="25"/>
  <c r="K55" i="25" s="1"/>
  <c r="K32" i="25"/>
  <c r="K51" i="25" s="1"/>
  <c r="K39" i="25"/>
  <c r="K58" i="25" s="1"/>
  <c r="K31" i="25"/>
  <c r="K35" i="25"/>
  <c r="K54" i="25" s="1"/>
  <c r="K1173" i="14"/>
  <c r="K1398" i="14" s="1"/>
  <c r="M165" i="15"/>
  <c r="L165" i="15"/>
  <c r="N163" i="15"/>
  <c r="U1283" i="14"/>
  <c r="U1400" i="14" s="1"/>
  <c r="I54" i="26"/>
  <c r="AH54" i="26"/>
  <c r="AF54" i="26"/>
  <c r="AD54" i="26"/>
  <c r="J32" i="26"/>
  <c r="AA32" i="26"/>
  <c r="Y32" i="26"/>
  <c r="Y76" i="26" s="1"/>
  <c r="W32" i="26"/>
  <c r="W76" i="26" s="1"/>
  <c r="U32" i="26"/>
  <c r="U76" i="26" s="1"/>
  <c r="S32" i="26"/>
  <c r="S76" i="26" s="1"/>
  <c r="Q32" i="26"/>
  <c r="O32" i="26"/>
  <c r="M32" i="26"/>
  <c r="K32" i="26"/>
  <c r="Z32" i="26"/>
  <c r="Z76" i="26" s="1"/>
  <c r="X32" i="26"/>
  <c r="V32" i="26"/>
  <c r="V76" i="26" s="1"/>
  <c r="T32" i="26"/>
  <c r="R32" i="26"/>
  <c r="R76" i="26" s="1"/>
  <c r="P32" i="26"/>
  <c r="P76" i="26" s="1"/>
  <c r="N32" i="26"/>
  <c r="N41" i="26" s="1"/>
  <c r="L32" i="26"/>
  <c r="L41" i="26" s="1"/>
  <c r="AB32" i="26"/>
  <c r="AD32" i="26"/>
  <c r="AD76" i="26" s="1"/>
  <c r="AF32" i="26"/>
  <c r="AH32" i="26"/>
  <c r="AB53" i="26"/>
  <c r="AB45" i="26"/>
  <c r="AB26" i="26"/>
  <c r="AB54" i="26" s="1"/>
  <c r="Z26" i="26"/>
  <c r="Z54" i="26" s="1"/>
  <c r="X26" i="26"/>
  <c r="X54" i="26" s="1"/>
  <c r="V26" i="26"/>
  <c r="V54" i="26" s="1"/>
  <c r="T26" i="26"/>
  <c r="T54" i="26" s="1"/>
  <c r="R26" i="26"/>
  <c r="R54" i="26" s="1"/>
  <c r="P26" i="26"/>
  <c r="P54" i="26" s="1"/>
  <c r="AA26" i="26"/>
  <c r="AA54" i="26" s="1"/>
  <c r="Y26" i="26"/>
  <c r="Y54" i="26" s="1"/>
  <c r="W26" i="26"/>
  <c r="W54" i="26" s="1"/>
  <c r="U26" i="26"/>
  <c r="U54" i="26" s="1"/>
  <c r="S26" i="26"/>
  <c r="S54" i="26" s="1"/>
  <c r="Q26" i="26"/>
  <c r="Q46" i="26" s="1"/>
  <c r="O26" i="26"/>
  <c r="O54" i="26" s="1"/>
  <c r="M26" i="26"/>
  <c r="M54" i="26" s="1"/>
  <c r="J26" i="26"/>
  <c r="J54" i="26" s="1"/>
  <c r="AD46" i="26"/>
  <c r="AH46" i="26"/>
  <c r="AF46" i="26"/>
  <c r="AH53" i="26"/>
  <c r="AH45" i="26"/>
  <c r="AH55" i="26"/>
  <c r="AH47" i="26"/>
  <c r="AD55" i="26"/>
  <c r="AD47" i="26"/>
  <c r="AF53" i="26"/>
  <c r="AF55" i="26"/>
  <c r="AF45" i="26"/>
  <c r="AD45" i="26"/>
  <c r="AD53" i="26"/>
  <c r="AF47" i="26"/>
  <c r="AH34" i="6"/>
  <c r="AH46" i="6" s="1"/>
  <c r="AD34" i="6"/>
  <c r="AD46" i="6" s="1"/>
  <c r="AF34" i="6"/>
  <c r="AF46" i="6" s="1"/>
  <c r="F44" i="16"/>
  <c r="F66" i="16" s="1"/>
  <c r="F88" i="16" s="1"/>
  <c r="F43" i="16"/>
  <c r="F65" i="16" s="1"/>
  <c r="F87" i="16" s="1"/>
  <c r="F46" i="16"/>
  <c r="F68" i="16" s="1"/>
  <c r="F90" i="16" s="1"/>
  <c r="F47" i="16"/>
  <c r="F69" i="16" s="1"/>
  <c r="F91" i="16" s="1"/>
  <c r="F70" i="15"/>
  <c r="S163" i="15"/>
  <c r="F53" i="17"/>
  <c r="F54" i="17" s="1"/>
  <c r="F55" i="17" s="1"/>
  <c r="F56" i="17" s="1"/>
  <c r="F57" i="17" s="1"/>
  <c r="F58" i="17" s="1"/>
  <c r="F59" i="17" s="1"/>
  <c r="F60" i="17" s="1"/>
  <c r="F61" i="17" s="1"/>
  <c r="F62" i="17" s="1"/>
  <c r="F63" i="17" s="1"/>
  <c r="F64" i="17" s="1"/>
  <c r="F65" i="17" s="1"/>
  <c r="F66" i="17" s="1"/>
  <c r="F67" i="17" s="1"/>
  <c r="F68" i="17" s="1"/>
  <c r="F69" i="17" s="1"/>
  <c r="F70" i="17" s="1"/>
  <c r="F71" i="17" s="1"/>
  <c r="F72" i="17" s="1"/>
  <c r="F73" i="17" s="1"/>
  <c r="F74" i="17" s="1"/>
  <c r="F75" i="17" s="1"/>
  <c r="F76" i="17" s="1"/>
  <c r="F77" i="17" s="1"/>
  <c r="F78" i="17" s="1"/>
  <c r="F79" i="17" s="1"/>
  <c r="F80" i="17" s="1"/>
  <c r="F81" i="17" s="1"/>
  <c r="F83" i="17" s="1"/>
  <c r="K35" i="27"/>
  <c r="V34" i="6"/>
  <c r="V28" i="26" s="1"/>
  <c r="T27" i="26"/>
  <c r="P34" i="6"/>
  <c r="P28" i="26" s="1"/>
  <c r="J1173" i="14"/>
  <c r="J1398" i="14" s="1"/>
  <c r="X241" i="16"/>
  <c r="I161" i="15"/>
  <c r="P1338" i="14"/>
  <c r="P1401" i="14" s="1"/>
  <c r="K1283" i="14"/>
  <c r="K1400" i="14" s="1"/>
  <c r="U162" i="15"/>
  <c r="T161" i="15"/>
  <c r="X163" i="15"/>
  <c r="Y163" i="15"/>
  <c r="Z164" i="15"/>
  <c r="G163" i="15"/>
  <c r="H164" i="15"/>
  <c r="J165" i="15"/>
  <c r="K164" i="15"/>
  <c r="T165" i="15"/>
  <c r="O1338" i="14"/>
  <c r="O1401" i="14" s="1"/>
  <c r="N1283" i="14"/>
  <c r="N1400" i="14" s="1"/>
  <c r="Q1338" i="14"/>
  <c r="Q1401" i="14" s="1"/>
  <c r="AA164" i="15"/>
  <c r="AB165" i="15"/>
  <c r="R1173" i="14"/>
  <c r="R1398" i="14" s="1"/>
  <c r="K1228" i="14"/>
  <c r="K1399" i="14" s="1"/>
  <c r="U1338" i="14"/>
  <c r="U1401" i="14" s="1"/>
  <c r="O1228" i="14"/>
  <c r="O1399" i="14" s="1"/>
  <c r="T1283" i="14"/>
  <c r="T1400" i="14" s="1"/>
  <c r="F246" i="19"/>
  <c r="AB164" i="15"/>
  <c r="O165" i="15"/>
  <c r="I162" i="15"/>
  <c r="AA165" i="15"/>
  <c r="X165" i="15"/>
  <c r="P162" i="15"/>
  <c r="R164" i="15"/>
  <c r="Y164" i="15"/>
  <c r="R1338" i="14"/>
  <c r="R1401" i="14" s="1"/>
  <c r="R1283" i="14"/>
  <c r="R1400" i="14" s="1"/>
  <c r="F335" i="19"/>
  <c r="D472" i="12"/>
  <c r="M148" i="12"/>
  <c r="F110" i="19"/>
  <c r="L193" i="12"/>
  <c r="Y39" i="26"/>
  <c r="N39" i="26"/>
  <c r="J39" i="26"/>
  <c r="I39" i="26"/>
  <c r="X39" i="26"/>
  <c r="AA39" i="26"/>
  <c r="K39" i="26"/>
  <c r="G39" i="26"/>
  <c r="N241" i="16"/>
  <c r="AB193" i="12"/>
  <c r="P148" i="12"/>
  <c r="I103" i="12"/>
  <c r="Y50" i="23"/>
  <c r="F41" i="16"/>
  <c r="F63" i="16" s="1"/>
  <c r="F85" i="16" s="1"/>
  <c r="F45" i="16"/>
  <c r="F67" i="16" s="1"/>
  <c r="F89" i="16" s="1"/>
  <c r="Z241" i="16"/>
  <c r="AB460" i="19"/>
  <c r="F42" i="16"/>
  <c r="F64" i="16" s="1"/>
  <c r="F86" i="16" s="1"/>
  <c r="K241" i="16"/>
  <c r="S64" i="23"/>
  <c r="S74" i="23" s="1"/>
  <c r="S77" i="23" s="1"/>
  <c r="F133" i="16"/>
  <c r="F157" i="16" s="1"/>
  <c r="F181" i="16" s="1"/>
  <c r="R241" i="16"/>
  <c r="I241" i="16"/>
  <c r="H162" i="15"/>
  <c r="I165" i="15"/>
  <c r="K162" i="15"/>
  <c r="L163" i="15"/>
  <c r="P163" i="15"/>
  <c r="U163" i="15"/>
  <c r="V164" i="15"/>
  <c r="W164" i="15"/>
  <c r="F90" i="15"/>
  <c r="F91" i="15" s="1"/>
  <c r="F448" i="19" s="1"/>
  <c r="G164" i="15"/>
  <c r="L161" i="15"/>
  <c r="M162" i="15"/>
  <c r="O164" i="15"/>
  <c r="T164" i="15"/>
  <c r="W161" i="15"/>
  <c r="X164" i="15"/>
  <c r="F92" i="15"/>
  <c r="F449" i="19" s="1"/>
  <c r="M1283" i="14"/>
  <c r="M1400" i="14" s="1"/>
  <c r="X1376" i="14"/>
  <c r="X415" i="19" s="1"/>
  <c r="H1360" i="14"/>
  <c r="H399" i="19" s="1"/>
  <c r="P397" i="14"/>
  <c r="Z1358" i="14"/>
  <c r="Z397" i="19" s="1"/>
  <c r="V1351" i="14"/>
  <c r="V390" i="19" s="1"/>
  <c r="F151" i="19"/>
  <c r="F245" i="19"/>
  <c r="M103" i="12"/>
  <c r="G148" i="12"/>
  <c r="G241" i="16"/>
  <c r="U241" i="16"/>
  <c r="W241" i="16"/>
  <c r="F23" i="15"/>
  <c r="F159" i="15" s="1"/>
  <c r="G162" i="15"/>
  <c r="J164" i="15"/>
  <c r="S165" i="15"/>
  <c r="V165" i="15"/>
  <c r="AA163" i="15"/>
  <c r="F36" i="15"/>
  <c r="F160" i="15" s="1"/>
  <c r="N161" i="15"/>
  <c r="Q163" i="15"/>
  <c r="R165" i="15"/>
  <c r="V162" i="15"/>
  <c r="AB163" i="15"/>
  <c r="U1228" i="14"/>
  <c r="U1399" i="14" s="1"/>
  <c r="R1228" i="14"/>
  <c r="R1399" i="14" s="1"/>
  <c r="Q1173" i="14"/>
  <c r="Q1398" i="14" s="1"/>
  <c r="P1228" i="14"/>
  <c r="P1399" i="14" s="1"/>
  <c r="O1283" i="14"/>
  <c r="O1400" i="14" s="1"/>
  <c r="I397" i="14"/>
  <c r="W397" i="14"/>
  <c r="G1005" i="14"/>
  <c r="X1386" i="14"/>
  <c r="X425" i="19" s="1"/>
  <c r="X1378" i="14"/>
  <c r="X417" i="19" s="1"/>
  <c r="J1228" i="14"/>
  <c r="J1399" i="14" s="1"/>
  <c r="I1382" i="14"/>
  <c r="I421" i="19" s="1"/>
  <c r="I1374" i="14"/>
  <c r="I413" i="19" s="1"/>
  <c r="I1372" i="14"/>
  <c r="I411" i="19" s="1"/>
  <c r="I1351" i="14"/>
  <c r="I390" i="19" s="1"/>
  <c r="I1347" i="14"/>
  <c r="I386" i="19" s="1"/>
  <c r="I1345" i="14"/>
  <c r="I384" i="19" s="1"/>
  <c r="H1376" i="14"/>
  <c r="H415" i="19" s="1"/>
  <c r="H1362" i="14"/>
  <c r="H401" i="19" s="1"/>
  <c r="O950" i="14"/>
  <c r="AA397" i="14"/>
  <c r="Z1363" i="14"/>
  <c r="Z402" i="19" s="1"/>
  <c r="M1338" i="14"/>
  <c r="M1401" i="14" s="1"/>
  <c r="V148" i="12"/>
  <c r="P193" i="12"/>
  <c r="T238" i="12"/>
  <c r="Z148" i="12"/>
  <c r="P103" i="12"/>
  <c r="O148" i="12"/>
  <c r="J96" i="11"/>
  <c r="O96" i="11"/>
  <c r="AA34" i="6"/>
  <c r="AA28" i="26" s="1"/>
  <c r="L27" i="26"/>
  <c r="R726" i="10"/>
  <c r="P325" i="10"/>
  <c r="S512" i="10"/>
  <c r="F365" i="10"/>
  <c r="F396" i="10" s="1"/>
  <c r="F425" i="10" s="1"/>
  <c r="F366" i="10"/>
  <c r="F397" i="10" s="1"/>
  <c r="F426" i="10" s="1"/>
  <c r="J325" i="10"/>
  <c r="Z325" i="10"/>
  <c r="F48" i="10"/>
  <c r="F79" i="10" s="1"/>
  <c r="F108" i="10" s="1"/>
  <c r="F139" i="10" s="1"/>
  <c r="F168" i="10" s="1"/>
  <c r="F199" i="10" s="1"/>
  <c r="F228" i="10" s="1"/>
  <c r="F259" i="10" s="1"/>
  <c r="U27" i="26"/>
  <c r="G1173" i="14"/>
  <c r="G1398" i="14" s="1"/>
  <c r="H397" i="14"/>
  <c r="AA1389" i="14"/>
  <c r="AA428" i="19" s="1"/>
  <c r="AA1283" i="14"/>
  <c r="AA1400" i="14" s="1"/>
  <c r="T1173" i="14"/>
  <c r="T1398" i="14" s="1"/>
  <c r="N1173" i="14"/>
  <c r="N1398" i="14" s="1"/>
  <c r="L1391" i="14"/>
  <c r="L430" i="19" s="1"/>
  <c r="L1383" i="14"/>
  <c r="L422" i="19" s="1"/>
  <c r="L1381" i="14"/>
  <c r="L420" i="19" s="1"/>
  <c r="L1380" i="14"/>
  <c r="L419" i="19" s="1"/>
  <c r="L1367" i="14"/>
  <c r="L406" i="19" s="1"/>
  <c r="L1365" i="14"/>
  <c r="L404" i="19" s="1"/>
  <c r="H1388" i="14"/>
  <c r="H427" i="19" s="1"/>
  <c r="U838" i="14"/>
  <c r="F955" i="14"/>
  <c r="F1010" i="14" s="1"/>
  <c r="AB1373" i="14"/>
  <c r="AB412" i="19" s="1"/>
  <c r="AB1365" i="14"/>
  <c r="AB404" i="19" s="1"/>
  <c r="AB1349" i="14"/>
  <c r="AB388" i="19" s="1"/>
  <c r="AA1373" i="14"/>
  <c r="AA412" i="19" s="1"/>
  <c r="Y1369" i="14"/>
  <c r="Y408" i="19" s="1"/>
  <c r="Y1338" i="14"/>
  <c r="Y1401" i="14" s="1"/>
  <c r="W1383" i="14"/>
  <c r="W422" i="19" s="1"/>
  <c r="S1386" i="14"/>
  <c r="S425" i="19" s="1"/>
  <c r="S1370" i="14"/>
  <c r="S409" i="19" s="1"/>
  <c r="S1366" i="14"/>
  <c r="S405" i="19" s="1"/>
  <c r="Q1347" i="14"/>
  <c r="Q386" i="19" s="1"/>
  <c r="K1338" i="14"/>
  <c r="K1401" i="14" s="1"/>
  <c r="J1338" i="14"/>
  <c r="J1401" i="14" s="1"/>
  <c r="W1367" i="14"/>
  <c r="W406" i="19" s="1"/>
  <c r="V1353" i="14"/>
  <c r="V392" i="19" s="1"/>
  <c r="Q1363" i="14"/>
  <c r="Q402" i="19" s="1"/>
  <c r="P1390" i="14"/>
  <c r="P429" i="19" s="1"/>
  <c r="P1388" i="14"/>
  <c r="P427" i="19" s="1"/>
  <c r="P1386" i="14"/>
  <c r="P425" i="19" s="1"/>
  <c r="P1384" i="14"/>
  <c r="P423" i="19" s="1"/>
  <c r="P1382" i="14"/>
  <c r="P421" i="19" s="1"/>
  <c r="P1380" i="14"/>
  <c r="P419" i="19" s="1"/>
  <c r="P1378" i="14"/>
  <c r="P417" i="19" s="1"/>
  <c r="P1376" i="14"/>
  <c r="P415" i="19" s="1"/>
  <c r="P1374" i="14"/>
  <c r="P413" i="19" s="1"/>
  <c r="P1372" i="14"/>
  <c r="P411" i="19" s="1"/>
  <c r="P1370" i="14"/>
  <c r="P409" i="19" s="1"/>
  <c r="P1368" i="14"/>
  <c r="P407" i="19" s="1"/>
  <c r="P1366" i="14"/>
  <c r="P405" i="19" s="1"/>
  <c r="P1364" i="14"/>
  <c r="P403" i="19" s="1"/>
  <c r="P1362" i="14"/>
  <c r="P401" i="19" s="1"/>
  <c r="P1360" i="14"/>
  <c r="P399" i="19" s="1"/>
  <c r="P1358" i="14"/>
  <c r="P397" i="19" s="1"/>
  <c r="P1356" i="14"/>
  <c r="P395" i="19" s="1"/>
  <c r="P1354" i="14"/>
  <c r="P393" i="19" s="1"/>
  <c r="P1352" i="14"/>
  <c r="P391" i="19" s="1"/>
  <c r="P1350" i="14"/>
  <c r="P389" i="19" s="1"/>
  <c r="P1348" i="14"/>
  <c r="P387" i="19" s="1"/>
  <c r="P1346" i="14"/>
  <c r="P385" i="19" s="1"/>
  <c r="P1344" i="14"/>
  <c r="P383" i="19" s="1"/>
  <c r="P1342" i="14"/>
  <c r="P381" i="19" s="1"/>
  <c r="M1173" i="14"/>
  <c r="M1398" i="14" s="1"/>
  <c r="U148" i="12"/>
  <c r="J193" i="12"/>
  <c r="O283" i="12"/>
  <c r="X103" i="12"/>
  <c r="N148" i="12"/>
  <c r="P238" i="12"/>
  <c r="I283" i="12"/>
  <c r="I127" i="19"/>
  <c r="I328" i="12"/>
  <c r="I471" i="12" s="1"/>
  <c r="I466" i="12"/>
  <c r="I149" i="19" s="1"/>
  <c r="R103" i="12"/>
  <c r="H103" i="12"/>
  <c r="R148" i="12"/>
  <c r="R193" i="12"/>
  <c r="L238" i="12"/>
  <c r="Y103" i="12"/>
  <c r="Z193" i="12"/>
  <c r="O238" i="12"/>
  <c r="Z238" i="12"/>
  <c r="Y283" i="12"/>
  <c r="D15" i="21"/>
  <c r="D201" i="17"/>
  <c r="D236" i="17" s="1"/>
  <c r="D271" i="17" s="1"/>
  <c r="D194" i="17"/>
  <c r="D229" i="17" s="1"/>
  <c r="D264" i="17" s="1"/>
  <c r="D198" i="17"/>
  <c r="D233" i="17" s="1"/>
  <c r="D268" i="17" s="1"/>
  <c r="D202" i="17"/>
  <c r="D237" i="17" s="1"/>
  <c r="D272" i="17" s="1"/>
  <c r="D197" i="17"/>
  <c r="D232" i="17" s="1"/>
  <c r="D267" i="17" s="1"/>
  <c r="D195" i="17"/>
  <c r="D230" i="17" s="1"/>
  <c r="D265" i="17" s="1"/>
  <c r="D199" i="17"/>
  <c r="D234" i="17" s="1"/>
  <c r="D269" i="17" s="1"/>
  <c r="D203" i="17"/>
  <c r="D238" i="17" s="1"/>
  <c r="D273" i="17" s="1"/>
  <c r="D205" i="17"/>
  <c r="D240" i="17" s="1"/>
  <c r="D275" i="17" s="1"/>
  <c r="D196" i="17"/>
  <c r="D231" i="17" s="1"/>
  <c r="D266" i="17" s="1"/>
  <c r="D200" i="17"/>
  <c r="D235" i="17" s="1"/>
  <c r="D270" i="17" s="1"/>
  <c r="D204" i="17"/>
  <c r="D239" i="17" s="1"/>
  <c r="D274" i="17" s="1"/>
  <c r="Q50" i="23"/>
  <c r="S50" i="23"/>
  <c r="U50" i="23"/>
  <c r="AA50" i="23"/>
  <c r="G50" i="23"/>
  <c r="I50" i="23"/>
  <c r="O50" i="23"/>
  <c r="H148" i="12"/>
  <c r="W193" i="12"/>
  <c r="U238" i="12"/>
  <c r="AA238" i="12"/>
  <c r="P466" i="12"/>
  <c r="P149" i="19" s="1"/>
  <c r="J103" i="12"/>
  <c r="T103" i="12"/>
  <c r="Z103" i="12"/>
  <c r="J148" i="12"/>
  <c r="W148" i="12"/>
  <c r="G193" i="12"/>
  <c r="O193" i="12"/>
  <c r="X193" i="12"/>
  <c r="K238" i="12"/>
  <c r="R238" i="12"/>
  <c r="W238" i="12"/>
  <c r="AB238" i="12"/>
  <c r="G283" i="12"/>
  <c r="W283" i="12"/>
  <c r="U103" i="12"/>
  <c r="X148" i="12"/>
  <c r="H193" i="12"/>
  <c r="X238" i="12"/>
  <c r="Q283" i="12"/>
  <c r="X1173" i="14"/>
  <c r="X1398" i="14" s="1"/>
  <c r="Q1283" i="14"/>
  <c r="Q1400" i="14" s="1"/>
  <c r="O1173" i="14"/>
  <c r="O1398" i="14" s="1"/>
  <c r="L838" i="14"/>
  <c r="W950" i="14"/>
  <c r="F902" i="14"/>
  <c r="F903" i="14" s="1"/>
  <c r="AB1375" i="14"/>
  <c r="AB414" i="19" s="1"/>
  <c r="AB1173" i="14"/>
  <c r="AB1398" i="14" s="1"/>
  <c r="AA1381" i="14"/>
  <c r="AA420" i="19" s="1"/>
  <c r="AA1357" i="14"/>
  <c r="AA396" i="19" s="1"/>
  <c r="Z1382" i="14"/>
  <c r="Z421" i="19" s="1"/>
  <c r="Z1379" i="14"/>
  <c r="Z418" i="19" s="1"/>
  <c r="Z1377" i="14"/>
  <c r="Z416" i="19" s="1"/>
  <c r="Z1375" i="14"/>
  <c r="Z414" i="19" s="1"/>
  <c r="Y1283" i="14"/>
  <c r="Y1400" i="14" s="1"/>
  <c r="W1351" i="14"/>
  <c r="W390" i="19" s="1"/>
  <c r="W1347" i="14"/>
  <c r="W386" i="19" s="1"/>
  <c r="W1346" i="14"/>
  <c r="W385" i="19" s="1"/>
  <c r="V1383" i="14"/>
  <c r="V422" i="19" s="1"/>
  <c r="V1379" i="14"/>
  <c r="V418" i="19" s="1"/>
  <c r="V1367" i="14"/>
  <c r="V406" i="19" s="1"/>
  <c r="V1363" i="14"/>
  <c r="V402" i="19" s="1"/>
  <c r="T1390" i="14"/>
  <c r="T429" i="19" s="1"/>
  <c r="T1388" i="14"/>
  <c r="T427" i="19" s="1"/>
  <c r="T1386" i="14"/>
  <c r="T425" i="19" s="1"/>
  <c r="T1384" i="14"/>
  <c r="T423" i="19" s="1"/>
  <c r="T1382" i="14"/>
  <c r="T421" i="19" s="1"/>
  <c r="T1380" i="14"/>
  <c r="T419" i="19" s="1"/>
  <c r="T1378" i="14"/>
  <c r="T417" i="19" s="1"/>
  <c r="T1376" i="14"/>
  <c r="T415" i="19" s="1"/>
  <c r="T1374" i="14"/>
  <c r="T413" i="19" s="1"/>
  <c r="T1372" i="14"/>
  <c r="T411" i="19" s="1"/>
  <c r="T1370" i="14"/>
  <c r="T409" i="19" s="1"/>
  <c r="T1368" i="14"/>
  <c r="T407" i="19" s="1"/>
  <c r="T1366" i="14"/>
  <c r="T405" i="19" s="1"/>
  <c r="T1364" i="14"/>
  <c r="T403" i="19" s="1"/>
  <c r="T1362" i="14"/>
  <c r="T401" i="19" s="1"/>
  <c r="T1360" i="14"/>
  <c r="T399" i="19" s="1"/>
  <c r="T1358" i="14"/>
  <c r="T397" i="19" s="1"/>
  <c r="T1356" i="14"/>
  <c r="T395" i="19" s="1"/>
  <c r="T1354" i="14"/>
  <c r="T393" i="19" s="1"/>
  <c r="T1352" i="14"/>
  <c r="T391" i="19" s="1"/>
  <c r="T1350" i="14"/>
  <c r="T389" i="19" s="1"/>
  <c r="T1348" i="14"/>
  <c r="T387" i="19" s="1"/>
  <c r="T1346" i="14"/>
  <c r="T385" i="19" s="1"/>
  <c r="T1344" i="14"/>
  <c r="T383" i="19" s="1"/>
  <c r="T1342" i="14"/>
  <c r="T381" i="19" s="1"/>
  <c r="S1378" i="14"/>
  <c r="S417" i="19" s="1"/>
  <c r="S1376" i="14"/>
  <c r="S415" i="19" s="1"/>
  <c r="N1366" i="14"/>
  <c r="N405" i="19" s="1"/>
  <c r="N1364" i="14"/>
  <c r="N403" i="19" s="1"/>
  <c r="N1362" i="14"/>
  <c r="N401" i="19" s="1"/>
  <c r="N1360" i="14"/>
  <c r="N399" i="19" s="1"/>
  <c r="N1358" i="14"/>
  <c r="N397" i="19" s="1"/>
  <c r="N1356" i="14"/>
  <c r="N395" i="19" s="1"/>
  <c r="N1354" i="14"/>
  <c r="N393" i="19" s="1"/>
  <c r="N1352" i="14"/>
  <c r="N391" i="19" s="1"/>
  <c r="N1350" i="14"/>
  <c r="N389" i="19" s="1"/>
  <c r="N1348" i="14"/>
  <c r="N387" i="19" s="1"/>
  <c r="N1346" i="14"/>
  <c r="N385" i="19" s="1"/>
  <c r="N1344" i="14"/>
  <c r="N383" i="19" s="1"/>
  <c r="N1342" i="14"/>
  <c r="N381" i="19" s="1"/>
  <c r="I1383" i="14"/>
  <c r="I422" i="19" s="1"/>
  <c r="Q1228" i="14"/>
  <c r="Q1399" i="14" s="1"/>
  <c r="H1338" i="14"/>
  <c r="H1401" i="14" s="1"/>
  <c r="AB1389" i="14"/>
  <c r="AB428" i="19" s="1"/>
  <c r="AB1385" i="14"/>
  <c r="AB424" i="19" s="1"/>
  <c r="AB1343" i="14"/>
  <c r="AB382" i="19" s="1"/>
  <c r="AA1365" i="14"/>
  <c r="AA404" i="19" s="1"/>
  <c r="AA1363" i="14"/>
  <c r="AA402" i="19" s="1"/>
  <c r="AA1362" i="14"/>
  <c r="AA401" i="19" s="1"/>
  <c r="AA1361" i="14"/>
  <c r="AA400" i="19" s="1"/>
  <c r="AA1360" i="14"/>
  <c r="AA399" i="19" s="1"/>
  <c r="AA1349" i="14"/>
  <c r="AA388" i="19" s="1"/>
  <c r="Z1390" i="14"/>
  <c r="Z429" i="19" s="1"/>
  <c r="Z1373" i="14"/>
  <c r="Z412" i="19" s="1"/>
  <c r="Z1283" i="14"/>
  <c r="Z1400" i="14" s="1"/>
  <c r="X1391" i="14"/>
  <c r="X430" i="19" s="1"/>
  <c r="X1360" i="14"/>
  <c r="X399" i="19" s="1"/>
  <c r="X1356" i="14"/>
  <c r="X395" i="19" s="1"/>
  <c r="X1355" i="14"/>
  <c r="X394" i="19" s="1"/>
  <c r="X1344" i="14"/>
  <c r="X383" i="19" s="1"/>
  <c r="W1385" i="14"/>
  <c r="W424" i="19" s="1"/>
  <c r="W1359" i="14"/>
  <c r="W398" i="19" s="1"/>
  <c r="W1357" i="14"/>
  <c r="W396" i="19" s="1"/>
  <c r="W1343" i="14"/>
  <c r="W382" i="19" s="1"/>
  <c r="W1228" i="14"/>
  <c r="W1399" i="14" s="1"/>
  <c r="V1391" i="14"/>
  <c r="V430" i="19" s="1"/>
  <c r="V1389" i="14"/>
  <c r="V428" i="19" s="1"/>
  <c r="V1375" i="14"/>
  <c r="V414" i="19" s="1"/>
  <c r="V1373" i="14"/>
  <c r="V412" i="19" s="1"/>
  <c r="U1173" i="14"/>
  <c r="U1398" i="14" s="1"/>
  <c r="S1388" i="14"/>
  <c r="S427" i="19" s="1"/>
  <c r="R1371" i="14"/>
  <c r="R410" i="19" s="1"/>
  <c r="Q1380" i="14"/>
  <c r="Q419" i="19" s="1"/>
  <c r="P1173" i="14"/>
  <c r="P1398" i="14" s="1"/>
  <c r="L1338" i="14"/>
  <c r="L1401" i="14" s="1"/>
  <c r="H1344" i="14"/>
  <c r="H383" i="19" s="1"/>
  <c r="G1387" i="14"/>
  <c r="G426" i="19" s="1"/>
  <c r="G1379" i="14"/>
  <c r="G418" i="19" s="1"/>
  <c r="G1355" i="14"/>
  <c r="G394" i="19" s="1"/>
  <c r="G1347" i="14"/>
  <c r="G386" i="19" s="1"/>
  <c r="T784" i="14"/>
  <c r="AB1381" i="14"/>
  <c r="AB420" i="19" s="1"/>
  <c r="AB1357" i="14"/>
  <c r="AB396" i="19" s="1"/>
  <c r="AB1353" i="14"/>
  <c r="AB392" i="19" s="1"/>
  <c r="Z1342" i="14"/>
  <c r="Z381" i="19" s="1"/>
  <c r="Y1377" i="14"/>
  <c r="Y416" i="19" s="1"/>
  <c r="Y1173" i="14"/>
  <c r="Y1398" i="14" s="1"/>
  <c r="X1368" i="14"/>
  <c r="X407" i="19" s="1"/>
  <c r="X1366" i="14"/>
  <c r="X405" i="19" s="1"/>
  <c r="X1352" i="14"/>
  <c r="X391" i="19" s="1"/>
  <c r="X1350" i="14"/>
  <c r="X389" i="19" s="1"/>
  <c r="W1369" i="14"/>
  <c r="W408" i="19" s="1"/>
  <c r="T1228" i="14"/>
  <c r="T1399" i="14" s="1"/>
  <c r="R1391" i="14"/>
  <c r="R430" i="19" s="1"/>
  <c r="R1389" i="14"/>
  <c r="R428" i="19" s="1"/>
  <c r="Q1388" i="14"/>
  <c r="Q427" i="19" s="1"/>
  <c r="Q1387" i="14"/>
  <c r="Q426" i="19" s="1"/>
  <c r="Q1384" i="14"/>
  <c r="Q423" i="19" s="1"/>
  <c r="Q1383" i="14"/>
  <c r="Q422" i="19" s="1"/>
  <c r="N1228" i="14"/>
  <c r="N1399" i="14" s="1"/>
  <c r="M1387" i="14"/>
  <c r="M426" i="19" s="1"/>
  <c r="M1386" i="14"/>
  <c r="M425" i="19" s="1"/>
  <c r="M1385" i="14"/>
  <c r="M424" i="19" s="1"/>
  <c r="M1384" i="14"/>
  <c r="M423" i="19" s="1"/>
  <c r="M1383" i="14"/>
  <c r="M422" i="19" s="1"/>
  <c r="M1355" i="14"/>
  <c r="M394" i="19" s="1"/>
  <c r="M1354" i="14"/>
  <c r="M393" i="19" s="1"/>
  <c r="M1353" i="14"/>
  <c r="M392" i="19" s="1"/>
  <c r="M1352" i="14"/>
  <c r="M391" i="19" s="1"/>
  <c r="M1351" i="14"/>
  <c r="M390" i="19" s="1"/>
  <c r="M1228" i="14"/>
  <c r="M1399" i="14" s="1"/>
  <c r="L1375" i="14"/>
  <c r="L414" i="19" s="1"/>
  <c r="L1371" i="14"/>
  <c r="L410" i="19" s="1"/>
  <c r="L1359" i="14"/>
  <c r="L398" i="19" s="1"/>
  <c r="L1355" i="14"/>
  <c r="L394" i="19" s="1"/>
  <c r="I1366" i="14"/>
  <c r="I405" i="19" s="1"/>
  <c r="I1359" i="14"/>
  <c r="I398" i="19" s="1"/>
  <c r="I1356" i="14"/>
  <c r="I395" i="19" s="1"/>
  <c r="H1378" i="14"/>
  <c r="H417" i="19" s="1"/>
  <c r="H1352" i="14"/>
  <c r="H391" i="19" s="1"/>
  <c r="H1350" i="14"/>
  <c r="H389" i="19" s="1"/>
  <c r="G1391" i="14"/>
  <c r="G430" i="19" s="1"/>
  <c r="G1371" i="14"/>
  <c r="G410" i="19" s="1"/>
  <c r="G1367" i="14"/>
  <c r="G406" i="19" s="1"/>
  <c r="G1366" i="14"/>
  <c r="G405" i="19" s="1"/>
  <c r="J302" i="17"/>
  <c r="N302" i="17"/>
  <c r="R302" i="17"/>
  <c r="V302" i="17"/>
  <c r="Z302" i="17"/>
  <c r="D223" i="14"/>
  <c r="D987" i="14"/>
  <c r="G325" i="10"/>
  <c r="S96" i="11"/>
  <c r="U96" i="11"/>
  <c r="W96" i="11"/>
  <c r="AA96" i="11"/>
  <c r="P114" i="19"/>
  <c r="P328" i="12"/>
  <c r="P471" i="12" s="1"/>
  <c r="N109" i="19"/>
  <c r="N328" i="12"/>
  <c r="N471" i="12" s="1"/>
  <c r="T118" i="19"/>
  <c r="T328" i="12"/>
  <c r="T471" i="12" s="1"/>
  <c r="G115" i="19"/>
  <c r="G328" i="12"/>
  <c r="G471" i="12" s="1"/>
  <c r="T466" i="12"/>
  <c r="S466" i="12"/>
  <c r="M466" i="12"/>
  <c r="N103" i="12"/>
  <c r="L148" i="12"/>
  <c r="T148" i="12"/>
  <c r="AB148" i="12"/>
  <c r="T193" i="12"/>
  <c r="H238" i="12"/>
  <c r="M238" i="12"/>
  <c r="Q238" i="12"/>
  <c r="Y238" i="12"/>
  <c r="M283" i="12"/>
  <c r="U283" i="12"/>
  <c r="H328" i="12"/>
  <c r="H471" i="12" s="1"/>
  <c r="K328" i="12"/>
  <c r="K471" i="12" s="1"/>
  <c r="M328" i="12"/>
  <c r="M471" i="12" s="1"/>
  <c r="O328" i="12"/>
  <c r="O471" i="12" s="1"/>
  <c r="U328" i="12"/>
  <c r="U471" i="12" s="1"/>
  <c r="V466" i="12"/>
  <c r="V472" i="12" s="1"/>
  <c r="U466" i="12"/>
  <c r="O466" i="12"/>
  <c r="K148" i="12"/>
  <c r="S148" i="12"/>
  <c r="AA148" i="12"/>
  <c r="N193" i="12"/>
  <c r="S193" i="12"/>
  <c r="J328" i="12"/>
  <c r="J471" i="12" s="1"/>
  <c r="Q328" i="12"/>
  <c r="Q471" i="12" s="1"/>
  <c r="S328" i="12"/>
  <c r="S471" i="12" s="1"/>
  <c r="L103" i="12"/>
  <c r="Q103" i="12"/>
  <c r="V103" i="12"/>
  <c r="AB103" i="12"/>
  <c r="I148" i="12"/>
  <c r="Q148" i="12"/>
  <c r="Y148" i="12"/>
  <c r="K193" i="12"/>
  <c r="V193" i="12"/>
  <c r="AA193" i="12"/>
  <c r="I238" i="12"/>
  <c r="N238" i="12"/>
  <c r="V238" i="12"/>
  <c r="K283" i="12"/>
  <c r="S283" i="12"/>
  <c r="AA283" i="12"/>
  <c r="F471" i="12"/>
  <c r="L328" i="12"/>
  <c r="L471" i="12" s="1"/>
  <c r="R328" i="12"/>
  <c r="R471" i="12" s="1"/>
  <c r="F174" i="13"/>
  <c r="F291" i="19" s="1"/>
  <c r="F152" i="19"/>
  <c r="S1338" i="14"/>
  <c r="S1401" i="14" s="1"/>
  <c r="S1173" i="14"/>
  <c r="S1398" i="14" s="1"/>
  <c r="I1173" i="14"/>
  <c r="I1398" i="14" s="1"/>
  <c r="AB397" i="14"/>
  <c r="T1060" i="14"/>
  <c r="F1232" i="14"/>
  <c r="F1287" i="14" s="1"/>
  <c r="P1283" i="14"/>
  <c r="P1400" i="14" s="1"/>
  <c r="T1338" i="14"/>
  <c r="T1401" i="14" s="1"/>
  <c r="AB1377" i="14"/>
  <c r="AB416" i="19" s="1"/>
  <c r="AB1367" i="14"/>
  <c r="AB406" i="19" s="1"/>
  <c r="AB1345" i="14"/>
  <c r="AB384" i="19" s="1"/>
  <c r="AA1387" i="14"/>
  <c r="AA426" i="19" s="1"/>
  <c r="AA1386" i="14"/>
  <c r="AA425" i="19" s="1"/>
  <c r="AA1385" i="14"/>
  <c r="AA424" i="19" s="1"/>
  <c r="AA1384" i="14"/>
  <c r="AA423" i="19" s="1"/>
  <c r="AA1355" i="14"/>
  <c r="AA394" i="19" s="1"/>
  <c r="AA1354" i="14"/>
  <c r="AA393" i="19" s="1"/>
  <c r="AA1353" i="14"/>
  <c r="AA392" i="19" s="1"/>
  <c r="AA1352" i="14"/>
  <c r="AA391" i="19" s="1"/>
  <c r="Z1381" i="14"/>
  <c r="Z420" i="19" s="1"/>
  <c r="Z1380" i="14"/>
  <c r="Z419" i="19" s="1"/>
  <c r="Z1366" i="14"/>
  <c r="Z405" i="19" s="1"/>
  <c r="Z1347" i="14"/>
  <c r="Z386" i="19" s="1"/>
  <c r="Z1338" i="14"/>
  <c r="Z1401" i="14" s="1"/>
  <c r="Z1173" i="14"/>
  <c r="Z1398" i="14" s="1"/>
  <c r="Y1385" i="14"/>
  <c r="Y424" i="19" s="1"/>
  <c r="X1388" i="14"/>
  <c r="X427" i="19" s="1"/>
  <c r="X1387" i="14"/>
  <c r="X426" i="19" s="1"/>
  <c r="X1362" i="14"/>
  <c r="X401" i="19" s="1"/>
  <c r="W1391" i="14"/>
  <c r="W430" i="19" s="1"/>
  <c r="W1389" i="14"/>
  <c r="W428" i="19" s="1"/>
  <c r="W1379" i="14"/>
  <c r="W418" i="19" s="1"/>
  <c r="W1378" i="14"/>
  <c r="W417" i="19" s="1"/>
  <c r="W1353" i="14"/>
  <c r="W392" i="19" s="1"/>
  <c r="V1385" i="14"/>
  <c r="V424" i="19" s="1"/>
  <c r="V1359" i="14"/>
  <c r="V398" i="19" s="1"/>
  <c r="V1357" i="14"/>
  <c r="V396" i="19" s="1"/>
  <c r="V1347" i="14"/>
  <c r="V386" i="19" s="1"/>
  <c r="S1372" i="14"/>
  <c r="S411" i="19" s="1"/>
  <c r="R1379" i="14"/>
  <c r="R418" i="19" s="1"/>
  <c r="Q1372" i="14"/>
  <c r="Q411" i="19" s="1"/>
  <c r="Q1371" i="14"/>
  <c r="Q410" i="19" s="1"/>
  <c r="L1377" i="14"/>
  <c r="L416" i="19" s="1"/>
  <c r="L1347" i="14"/>
  <c r="L386" i="19" s="1"/>
  <c r="L1343" i="14"/>
  <c r="L382" i="19" s="1"/>
  <c r="L1342" i="14"/>
  <c r="L381" i="19" s="1"/>
  <c r="K1377" i="14"/>
  <c r="K416" i="19" s="1"/>
  <c r="J1283" i="14"/>
  <c r="J1400" i="14" s="1"/>
  <c r="I1367" i="14"/>
  <c r="I406" i="19" s="1"/>
  <c r="H1384" i="14"/>
  <c r="H423" i="19" s="1"/>
  <c r="H1382" i="14"/>
  <c r="H421" i="19" s="1"/>
  <c r="H1372" i="14"/>
  <c r="H411" i="19" s="1"/>
  <c r="H1346" i="14"/>
  <c r="H385" i="19" s="1"/>
  <c r="G1389" i="14"/>
  <c r="G428" i="19" s="1"/>
  <c r="X1382" i="14"/>
  <c r="X421" i="19" s="1"/>
  <c r="Z838" i="14"/>
  <c r="AB1338" i="14"/>
  <c r="AB1401" i="14" s="1"/>
  <c r="AA1338" i="14"/>
  <c r="AA1401" i="14" s="1"/>
  <c r="L397" i="14"/>
  <c r="X397" i="14"/>
  <c r="H784" i="14"/>
  <c r="X784" i="14"/>
  <c r="P838" i="14"/>
  <c r="AB1391" i="14"/>
  <c r="AB430" i="19" s="1"/>
  <c r="AB1369" i="14"/>
  <c r="AB408" i="19" s="1"/>
  <c r="AB1359" i="14"/>
  <c r="AB398" i="19" s="1"/>
  <c r="AA1379" i="14"/>
  <c r="AA418" i="19" s="1"/>
  <c r="AA1378" i="14"/>
  <c r="AA417" i="19" s="1"/>
  <c r="AA1377" i="14"/>
  <c r="AA416" i="19" s="1"/>
  <c r="AA1376" i="14"/>
  <c r="AA415" i="19" s="1"/>
  <c r="AA1173" i="14"/>
  <c r="AA1398" i="14" s="1"/>
  <c r="AA1347" i="14"/>
  <c r="AA386" i="19" s="1"/>
  <c r="AA1346" i="14"/>
  <c r="AA385" i="19" s="1"/>
  <c r="AA1345" i="14"/>
  <c r="AA384" i="19" s="1"/>
  <c r="Z1387" i="14"/>
  <c r="Z426" i="19" s="1"/>
  <c r="Z1371" i="14"/>
  <c r="Z410" i="19" s="1"/>
  <c r="Z1368" i="14"/>
  <c r="Z407" i="19" s="1"/>
  <c r="Z1350" i="14"/>
  <c r="Z389" i="19" s="1"/>
  <c r="Y1391" i="14"/>
  <c r="Y430" i="19" s="1"/>
  <c r="Y1389" i="14"/>
  <c r="Y428" i="19" s="1"/>
  <c r="Y1387" i="14"/>
  <c r="Y426" i="19" s="1"/>
  <c r="Y1228" i="14"/>
  <c r="Y1399" i="14" s="1"/>
  <c r="X1390" i="14"/>
  <c r="X429" i="19" s="1"/>
  <c r="X1384" i="14"/>
  <c r="X423" i="19" s="1"/>
  <c r="X1372" i="14"/>
  <c r="X411" i="19" s="1"/>
  <c r="X1371" i="14"/>
  <c r="X410" i="19" s="1"/>
  <c r="X1346" i="14"/>
  <c r="X385" i="19" s="1"/>
  <c r="W1375" i="14"/>
  <c r="W414" i="19" s="1"/>
  <c r="W1373" i="14"/>
  <c r="W412" i="19" s="1"/>
  <c r="W1363" i="14"/>
  <c r="W402" i="19" s="1"/>
  <c r="W1362" i="14"/>
  <c r="W401" i="19" s="1"/>
  <c r="V1369" i="14"/>
  <c r="V408" i="19" s="1"/>
  <c r="V1343" i="14"/>
  <c r="V382" i="19" s="1"/>
  <c r="S1382" i="14"/>
  <c r="S421" i="19" s="1"/>
  <c r="Q1355" i="14"/>
  <c r="Q394" i="19" s="1"/>
  <c r="Q1353" i="14"/>
  <c r="Q392" i="19" s="1"/>
  <c r="Q1352" i="14"/>
  <c r="Q391" i="19" s="1"/>
  <c r="Q1351" i="14"/>
  <c r="Q390" i="19" s="1"/>
  <c r="Q1349" i="14"/>
  <c r="Q388" i="19" s="1"/>
  <c r="O1390" i="14"/>
  <c r="O429" i="19" s="1"/>
  <c r="O1388" i="14"/>
  <c r="O427" i="19" s="1"/>
  <c r="O1386" i="14"/>
  <c r="O425" i="19" s="1"/>
  <c r="O1384" i="14"/>
  <c r="O423" i="19" s="1"/>
  <c r="O1382" i="14"/>
  <c r="O421" i="19" s="1"/>
  <c r="O1380" i="14"/>
  <c r="O419" i="19" s="1"/>
  <c r="O1378" i="14"/>
  <c r="O417" i="19" s="1"/>
  <c r="O1376" i="14"/>
  <c r="O415" i="19" s="1"/>
  <c r="O1374" i="14"/>
  <c r="O413" i="19" s="1"/>
  <c r="O1372" i="14"/>
  <c r="O411" i="19" s="1"/>
  <c r="O1370" i="14"/>
  <c r="O409" i="19" s="1"/>
  <c r="O1368" i="14"/>
  <c r="O407" i="19" s="1"/>
  <c r="O1366" i="14"/>
  <c r="O405" i="19" s="1"/>
  <c r="O1364" i="14"/>
  <c r="O403" i="19" s="1"/>
  <c r="O1362" i="14"/>
  <c r="O401" i="19" s="1"/>
  <c r="O1360" i="14"/>
  <c r="O399" i="19" s="1"/>
  <c r="O1358" i="14"/>
  <c r="O397" i="19" s="1"/>
  <c r="O1356" i="14"/>
  <c r="O395" i="19" s="1"/>
  <c r="O1354" i="14"/>
  <c r="O393" i="19" s="1"/>
  <c r="O1352" i="14"/>
  <c r="O391" i="19" s="1"/>
  <c r="O1350" i="14"/>
  <c r="O389" i="19" s="1"/>
  <c r="O1348" i="14"/>
  <c r="O387" i="19" s="1"/>
  <c r="O1346" i="14"/>
  <c r="O385" i="19" s="1"/>
  <c r="O1344" i="14"/>
  <c r="O383" i="19" s="1"/>
  <c r="O1342" i="14"/>
  <c r="O381" i="19" s="1"/>
  <c r="L1387" i="14"/>
  <c r="L426" i="19" s="1"/>
  <c r="L1361" i="14"/>
  <c r="L400" i="19" s="1"/>
  <c r="I1390" i="14"/>
  <c r="I429" i="19" s="1"/>
  <c r="I1388" i="14"/>
  <c r="I427" i="19" s="1"/>
  <c r="I1376" i="14"/>
  <c r="I415" i="19" s="1"/>
  <c r="H1368" i="14"/>
  <c r="H407" i="19" s="1"/>
  <c r="H1366" i="14"/>
  <c r="H405" i="19" s="1"/>
  <c r="H1356" i="14"/>
  <c r="H395" i="19" s="1"/>
  <c r="G1357" i="14"/>
  <c r="G396" i="19" s="1"/>
  <c r="L784" i="14"/>
  <c r="P784" i="14"/>
  <c r="AB784" i="14"/>
  <c r="N1338" i="14"/>
  <c r="N1401" i="14" s="1"/>
  <c r="AB1383" i="14"/>
  <c r="AB422" i="19" s="1"/>
  <c r="AB1361" i="14"/>
  <c r="AB400" i="19" s="1"/>
  <c r="AB1351" i="14"/>
  <c r="AB390" i="19" s="1"/>
  <c r="AA1371" i="14"/>
  <c r="AA410" i="19" s="1"/>
  <c r="AA1370" i="14"/>
  <c r="AA409" i="19" s="1"/>
  <c r="AA1369" i="14"/>
  <c r="AA408" i="19" s="1"/>
  <c r="AA1368" i="14"/>
  <c r="AA407" i="19" s="1"/>
  <c r="Z1389" i="14"/>
  <c r="Z428" i="19" s="1"/>
  <c r="Z1374" i="14"/>
  <c r="Z413" i="19" s="1"/>
  <c r="Z1355" i="14"/>
  <c r="Z394" i="19" s="1"/>
  <c r="Z1352" i="14"/>
  <c r="Z391" i="19" s="1"/>
  <c r="Y1361" i="14"/>
  <c r="Y400" i="19" s="1"/>
  <c r="Y1360" i="14"/>
  <c r="Y399" i="19" s="1"/>
  <c r="Y1359" i="14"/>
  <c r="Y398" i="19" s="1"/>
  <c r="Y1356" i="14"/>
  <c r="Y395" i="19" s="1"/>
  <c r="Y1355" i="14"/>
  <c r="Y394" i="19" s="1"/>
  <c r="Y1352" i="14"/>
  <c r="Y391" i="19" s="1"/>
  <c r="Y1351" i="14"/>
  <c r="Y390" i="19" s="1"/>
  <c r="Y1348" i="14"/>
  <c r="Y387" i="19" s="1"/>
  <c r="Y1347" i="14"/>
  <c r="Y386" i="19" s="1"/>
  <c r="Y1344" i="14"/>
  <c r="Y383" i="19" s="1"/>
  <c r="Y1343" i="14"/>
  <c r="Y382" i="19" s="1"/>
  <c r="S1228" i="14"/>
  <c r="S1399" i="14" s="1"/>
  <c r="S1283" i="14"/>
  <c r="S1400" i="14" s="1"/>
  <c r="I1228" i="14"/>
  <c r="I1399" i="14" s="1"/>
  <c r="X1380" i="14"/>
  <c r="X419" i="19" s="1"/>
  <c r="X1379" i="14"/>
  <c r="X418" i="19" s="1"/>
  <c r="X1370" i="14"/>
  <c r="X409" i="19" s="1"/>
  <c r="X1338" i="14"/>
  <c r="X1401" i="14" s="1"/>
  <c r="X1358" i="14"/>
  <c r="X397" i="19" s="1"/>
  <c r="X1348" i="14"/>
  <c r="X387" i="19" s="1"/>
  <c r="X1347" i="14"/>
  <c r="X386" i="19" s="1"/>
  <c r="W1381" i="14"/>
  <c r="W420" i="19" s="1"/>
  <c r="W1371" i="14"/>
  <c r="W410" i="19" s="1"/>
  <c r="W1370" i="14"/>
  <c r="W409" i="19" s="1"/>
  <c r="W1361" i="14"/>
  <c r="W400" i="19" s="1"/>
  <c r="W1349" i="14"/>
  <c r="W388" i="19" s="1"/>
  <c r="V1387" i="14"/>
  <c r="V426" i="19" s="1"/>
  <c r="V1377" i="14"/>
  <c r="V416" i="19" s="1"/>
  <c r="V1365" i="14"/>
  <c r="V404" i="19" s="1"/>
  <c r="V1355" i="14"/>
  <c r="V394" i="19" s="1"/>
  <c r="V1345" i="14"/>
  <c r="V384" i="19" s="1"/>
  <c r="S1384" i="14"/>
  <c r="S423" i="19" s="1"/>
  <c r="S1374" i="14"/>
  <c r="S413" i="19" s="1"/>
  <c r="S1364" i="14"/>
  <c r="S403" i="19" s="1"/>
  <c r="R1387" i="14"/>
  <c r="R426" i="19" s="1"/>
  <c r="Q1379" i="14"/>
  <c r="Q418" i="19" s="1"/>
  <c r="Q1376" i="14"/>
  <c r="Q415" i="19" s="1"/>
  <c r="Q1375" i="14"/>
  <c r="Q414" i="19" s="1"/>
  <c r="Q1345" i="14"/>
  <c r="Q384" i="19" s="1"/>
  <c r="Q1344" i="14"/>
  <c r="Q383" i="19" s="1"/>
  <c r="Q1343" i="14"/>
  <c r="Q382" i="19" s="1"/>
  <c r="L1389" i="14"/>
  <c r="L428" i="19" s="1"/>
  <c r="L1388" i="14"/>
  <c r="L427" i="19" s="1"/>
  <c r="L1379" i="14"/>
  <c r="L418" i="19" s="1"/>
  <c r="L1283" i="14"/>
  <c r="L1400" i="14" s="1"/>
  <c r="L1369" i="14"/>
  <c r="L408" i="19" s="1"/>
  <c r="L1173" i="14"/>
  <c r="L1398" i="14" s="1"/>
  <c r="L1357" i="14"/>
  <c r="L396" i="19" s="1"/>
  <c r="K1391" i="14"/>
  <c r="K430" i="19" s="1"/>
  <c r="K1385" i="14"/>
  <c r="K424" i="19" s="1"/>
  <c r="K1383" i="14"/>
  <c r="K422" i="19" s="1"/>
  <c r="I1391" i="14"/>
  <c r="I430" i="19" s="1"/>
  <c r="I1380" i="14"/>
  <c r="I419" i="19" s="1"/>
  <c r="I1368" i="14"/>
  <c r="I407" i="19" s="1"/>
  <c r="H1390" i="14"/>
  <c r="H429" i="19" s="1"/>
  <c r="H1380" i="14"/>
  <c r="H419" i="19" s="1"/>
  <c r="H1370" i="14"/>
  <c r="H409" i="19" s="1"/>
  <c r="H1173" i="14"/>
  <c r="H1398" i="14" s="1"/>
  <c r="H1358" i="14"/>
  <c r="H397" i="19" s="1"/>
  <c r="H1228" i="14"/>
  <c r="H1399" i="14" s="1"/>
  <c r="H1348" i="14"/>
  <c r="H387" i="19" s="1"/>
  <c r="H1283" i="14"/>
  <c r="H1400" i="14" s="1"/>
  <c r="G1373" i="14"/>
  <c r="G412" i="19" s="1"/>
  <c r="G1351" i="14"/>
  <c r="G390" i="19" s="1"/>
  <c r="G1350" i="14"/>
  <c r="G389" i="19" s="1"/>
  <c r="X1374" i="14"/>
  <c r="X413" i="19" s="1"/>
  <c r="X1364" i="14"/>
  <c r="X403" i="19" s="1"/>
  <c r="X1363" i="14"/>
  <c r="X402" i="19" s="1"/>
  <c r="X1354" i="14"/>
  <c r="X393" i="19" s="1"/>
  <c r="W1387" i="14"/>
  <c r="W426" i="19" s="1"/>
  <c r="W1386" i="14"/>
  <c r="W425" i="19" s="1"/>
  <c r="W1377" i="14"/>
  <c r="W416" i="19" s="1"/>
  <c r="W1365" i="14"/>
  <c r="W404" i="19" s="1"/>
  <c r="W1355" i="14"/>
  <c r="W394" i="19" s="1"/>
  <c r="W1354" i="14"/>
  <c r="W393" i="19" s="1"/>
  <c r="W1345" i="14"/>
  <c r="W384" i="19" s="1"/>
  <c r="W1338" i="14"/>
  <c r="W1401" i="14" s="1"/>
  <c r="W1173" i="14"/>
  <c r="W1398" i="14" s="1"/>
  <c r="V1381" i="14"/>
  <c r="V420" i="19" s="1"/>
  <c r="V1371" i="14"/>
  <c r="V410" i="19" s="1"/>
  <c r="V1283" i="14"/>
  <c r="V1400" i="14" s="1"/>
  <c r="V1361" i="14"/>
  <c r="V400" i="19" s="1"/>
  <c r="V1338" i="14"/>
  <c r="V1401" i="14" s="1"/>
  <c r="V1173" i="14"/>
  <c r="V1398" i="14" s="1"/>
  <c r="V1349" i="14"/>
  <c r="V388" i="19" s="1"/>
  <c r="S1390" i="14"/>
  <c r="S429" i="19" s="1"/>
  <c r="S1380" i="14"/>
  <c r="S419" i="19" s="1"/>
  <c r="S1368" i="14"/>
  <c r="S407" i="19" s="1"/>
  <c r="R1364" i="14"/>
  <c r="R403" i="19" s="1"/>
  <c r="R1363" i="14"/>
  <c r="R402" i="19" s="1"/>
  <c r="R1360" i="14"/>
  <c r="R399" i="19" s="1"/>
  <c r="R1359" i="14"/>
  <c r="R398" i="19" s="1"/>
  <c r="R1356" i="14"/>
  <c r="R395" i="19" s="1"/>
  <c r="R1355" i="14"/>
  <c r="R394" i="19" s="1"/>
  <c r="R1352" i="14"/>
  <c r="R391" i="19" s="1"/>
  <c r="R1351" i="14"/>
  <c r="R390" i="19" s="1"/>
  <c r="R1348" i="14"/>
  <c r="R387" i="19" s="1"/>
  <c r="R1347" i="14"/>
  <c r="R386" i="19" s="1"/>
  <c r="R1344" i="14"/>
  <c r="R383" i="19" s="1"/>
  <c r="R1343" i="14"/>
  <c r="R382" i="19" s="1"/>
  <c r="Q1361" i="14"/>
  <c r="Q400" i="19" s="1"/>
  <c r="Q1360" i="14"/>
  <c r="Q399" i="19" s="1"/>
  <c r="Q1359" i="14"/>
  <c r="Q398" i="19" s="1"/>
  <c r="L1385" i="14"/>
  <c r="L424" i="19" s="1"/>
  <c r="L1373" i="14"/>
  <c r="L412" i="19" s="1"/>
  <c r="L1363" i="14"/>
  <c r="L402" i="19" s="1"/>
  <c r="L1351" i="14"/>
  <c r="L390" i="19" s="1"/>
  <c r="L1349" i="14"/>
  <c r="L388" i="19" s="1"/>
  <c r="K1389" i="14"/>
  <c r="K428" i="19" s="1"/>
  <c r="K1381" i="14"/>
  <c r="K420" i="19" s="1"/>
  <c r="J1380" i="14"/>
  <c r="J419" i="19" s="1"/>
  <c r="J1378" i="14"/>
  <c r="J417" i="19" s="1"/>
  <c r="J1377" i="14"/>
  <c r="J416" i="19" s="1"/>
  <c r="J1364" i="14"/>
  <c r="J403" i="19" s="1"/>
  <c r="J1362" i="14"/>
  <c r="J401" i="19" s="1"/>
  <c r="J1361" i="14"/>
  <c r="J400" i="19" s="1"/>
  <c r="J1348" i="14"/>
  <c r="J387" i="19" s="1"/>
  <c r="J1346" i="14"/>
  <c r="J385" i="19" s="1"/>
  <c r="J1345" i="14"/>
  <c r="J384" i="19" s="1"/>
  <c r="I1384" i="14"/>
  <c r="I423" i="19" s="1"/>
  <c r="I1375" i="14"/>
  <c r="I414" i="19" s="1"/>
  <c r="I1364" i="14"/>
  <c r="I403" i="19" s="1"/>
  <c r="I1363" i="14"/>
  <c r="I402" i="19" s="1"/>
  <c r="I1361" i="14"/>
  <c r="I400" i="19" s="1"/>
  <c r="I1343" i="14"/>
  <c r="I382" i="19" s="1"/>
  <c r="H1386" i="14"/>
  <c r="H425" i="19" s="1"/>
  <c r="H1374" i="14"/>
  <c r="H413" i="19" s="1"/>
  <c r="H1364" i="14"/>
  <c r="H403" i="19" s="1"/>
  <c r="H1354" i="14"/>
  <c r="H393" i="19" s="1"/>
  <c r="H1342" i="14"/>
  <c r="H381" i="19" s="1"/>
  <c r="G1383" i="14"/>
  <c r="G422" i="19" s="1"/>
  <c r="G1382" i="14"/>
  <c r="G421" i="19" s="1"/>
  <c r="G1228" i="14"/>
  <c r="G1399" i="14" s="1"/>
  <c r="G1375" i="14"/>
  <c r="G414" i="19" s="1"/>
  <c r="G1363" i="14"/>
  <c r="G402" i="19" s="1"/>
  <c r="G1283" i="14"/>
  <c r="G1400" i="14" s="1"/>
  <c r="G1338" i="14"/>
  <c r="G1401" i="14" s="1"/>
  <c r="F186" i="15"/>
  <c r="F474" i="19" s="1"/>
  <c r="F473" i="19"/>
  <c r="I163" i="15"/>
  <c r="J163" i="15"/>
  <c r="K161" i="15"/>
  <c r="L164" i="15"/>
  <c r="M164" i="15"/>
  <c r="N165" i="15"/>
  <c r="R163" i="15"/>
  <c r="S162" i="15"/>
  <c r="V161" i="15"/>
  <c r="W165" i="15"/>
  <c r="Z165" i="15"/>
  <c r="Z161" i="15"/>
  <c r="F178" i="15"/>
  <c r="F189" i="15"/>
  <c r="F32" i="15"/>
  <c r="F33" i="15" s="1"/>
  <c r="F439" i="19" s="1"/>
  <c r="H163" i="15"/>
  <c r="N162" i="15"/>
  <c r="O162" i="15"/>
  <c r="P165" i="15"/>
  <c r="S164" i="15"/>
  <c r="U165" i="15"/>
  <c r="V163" i="15"/>
  <c r="W162" i="15"/>
  <c r="X161" i="15"/>
  <c r="Y165" i="15"/>
  <c r="Z163" i="15"/>
  <c r="AA162" i="15"/>
  <c r="F472" i="19"/>
  <c r="J241" i="16"/>
  <c r="Q241" i="16"/>
  <c r="V241" i="16"/>
  <c r="AA241" i="16"/>
  <c r="H241" i="16"/>
  <c r="M241" i="16"/>
  <c r="T241" i="16"/>
  <c r="F481" i="19"/>
  <c r="F482" i="19" s="1"/>
  <c r="K50" i="23"/>
  <c r="M50" i="23"/>
  <c r="W50" i="23"/>
  <c r="G64" i="23"/>
  <c r="G74" i="23" s="1"/>
  <c r="G77" i="23" s="1"/>
  <c r="H64" i="23"/>
  <c r="H74" i="23" s="1"/>
  <c r="H77" i="23" s="1"/>
  <c r="I64" i="23"/>
  <c r="I74" i="23" s="1"/>
  <c r="I77" i="23" s="1"/>
  <c r="O64" i="23"/>
  <c r="O74" i="23" s="1"/>
  <c r="O77" i="23" s="1"/>
  <c r="W64" i="23"/>
  <c r="W74" i="23" s="1"/>
  <c r="W77" i="23" s="1"/>
  <c r="X64" i="23"/>
  <c r="X74" i="23" s="1"/>
  <c r="X77" i="23" s="1"/>
  <c r="Y64" i="23"/>
  <c r="Y74" i="23" s="1"/>
  <c r="Y77" i="23" s="1"/>
  <c r="K34" i="6"/>
  <c r="K28" i="26" s="1"/>
  <c r="O27" i="26"/>
  <c r="U17" i="27"/>
  <c r="AA17" i="27"/>
  <c r="M27" i="26"/>
  <c r="M17" i="27"/>
  <c r="S17" i="27"/>
  <c r="Y17" i="27"/>
  <c r="L17" i="27"/>
  <c r="Q17" i="27"/>
  <c r="W17" i="27"/>
  <c r="K49" i="25"/>
  <c r="D646" i="14"/>
  <c r="D356" i="12"/>
  <c r="D152" i="14"/>
  <c r="L64" i="23"/>
  <c r="L74" i="23" s="1"/>
  <c r="L77" i="23" s="1"/>
  <c r="M64" i="23"/>
  <c r="M74" i="23" s="1"/>
  <c r="M77" i="23" s="1"/>
  <c r="AB64" i="23"/>
  <c r="AB74" i="23" s="1"/>
  <c r="AB77" i="23" s="1"/>
  <c r="K64" i="23"/>
  <c r="K74" i="23" s="1"/>
  <c r="K77" i="23" s="1"/>
  <c r="P64" i="23"/>
  <c r="P74" i="23" s="1"/>
  <c r="P77" i="23" s="1"/>
  <c r="Q64" i="23"/>
  <c r="Q74" i="23" s="1"/>
  <c r="Q77" i="23" s="1"/>
  <c r="R64" i="23"/>
  <c r="R74" i="23" s="1"/>
  <c r="R77" i="23" s="1"/>
  <c r="AA64" i="23"/>
  <c r="AA74" i="23" s="1"/>
  <c r="AA77" i="23" s="1"/>
  <c r="T64" i="23"/>
  <c r="T74" i="23" s="1"/>
  <c r="T77" i="23" s="1"/>
  <c r="U64" i="23"/>
  <c r="U74" i="23" s="1"/>
  <c r="U77" i="23" s="1"/>
  <c r="V64" i="23"/>
  <c r="V74" i="23" s="1"/>
  <c r="V77" i="23" s="1"/>
  <c r="F112" i="16"/>
  <c r="F135" i="16"/>
  <c r="F159" i="16" s="1"/>
  <c r="F183" i="16" s="1"/>
  <c r="Q457" i="19"/>
  <c r="Q209" i="16"/>
  <c r="Q240" i="16" s="1"/>
  <c r="AB209" i="16"/>
  <c r="AB240" i="16" s="1"/>
  <c r="AB243" i="16" s="1"/>
  <c r="AB456" i="19"/>
  <c r="Y209" i="16"/>
  <c r="Y240" i="16" s="1"/>
  <c r="Y456" i="19"/>
  <c r="X457" i="19"/>
  <c r="X209" i="16"/>
  <c r="X240" i="16" s="1"/>
  <c r="U457" i="19"/>
  <c r="U209" i="16"/>
  <c r="U240" i="16" s="1"/>
  <c r="N458" i="19"/>
  <c r="N209" i="16"/>
  <c r="N240" i="16" s="1"/>
  <c r="R209" i="16"/>
  <c r="R240" i="16" s="1"/>
  <c r="R456" i="19"/>
  <c r="AA209" i="16"/>
  <c r="AA240" i="16" s="1"/>
  <c r="AA456" i="19"/>
  <c r="Z457" i="19"/>
  <c r="Z209" i="16"/>
  <c r="Z240" i="16" s="1"/>
  <c r="L457" i="19"/>
  <c r="L209" i="16"/>
  <c r="L240" i="16" s="1"/>
  <c r="F134" i="16"/>
  <c r="F158" i="16" s="1"/>
  <c r="F182" i="16" s="1"/>
  <c r="L241" i="16"/>
  <c r="O241" i="16"/>
  <c r="P241" i="16"/>
  <c r="S241" i="16"/>
  <c r="Y241" i="16"/>
  <c r="G209" i="16"/>
  <c r="G240" i="16" s="1"/>
  <c r="H209" i="16"/>
  <c r="H240" i="16" s="1"/>
  <c r="I209" i="16"/>
  <c r="I240" i="16" s="1"/>
  <c r="J209" i="16"/>
  <c r="J240" i="16" s="1"/>
  <c r="K209" i="16"/>
  <c r="K240" i="16" s="1"/>
  <c r="M209" i="16"/>
  <c r="M240" i="16" s="1"/>
  <c r="O209" i="16"/>
  <c r="O240" i="16" s="1"/>
  <c r="P209" i="16"/>
  <c r="P240" i="16" s="1"/>
  <c r="S209" i="16"/>
  <c r="S240" i="16" s="1"/>
  <c r="T209" i="16"/>
  <c r="T240" i="16" s="1"/>
  <c r="V209" i="16"/>
  <c r="V240" i="16" s="1"/>
  <c r="W209" i="16"/>
  <c r="W240" i="16" s="1"/>
  <c r="F468" i="19"/>
  <c r="F175" i="15"/>
  <c r="F469" i="19" s="1"/>
  <c r="G165" i="15"/>
  <c r="H165" i="15"/>
  <c r="H161" i="15"/>
  <c r="J162" i="15"/>
  <c r="M161" i="15"/>
  <c r="N164" i="15"/>
  <c r="P161" i="15"/>
  <c r="Q162" i="15"/>
  <c r="R162" i="15"/>
  <c r="S161" i="15"/>
  <c r="W163" i="15"/>
  <c r="Y161" i="15"/>
  <c r="AB162" i="15"/>
  <c r="F467" i="19"/>
  <c r="G161" i="15"/>
  <c r="J161" i="15"/>
  <c r="L162" i="15"/>
  <c r="M163" i="15"/>
  <c r="O161" i="15"/>
  <c r="Q165" i="15"/>
  <c r="R161" i="15"/>
  <c r="U164" i="15"/>
  <c r="U161" i="15"/>
  <c r="X162" i="15"/>
  <c r="AB161" i="15"/>
  <c r="I164" i="15"/>
  <c r="K165" i="15"/>
  <c r="Q161" i="15"/>
  <c r="T162" i="15"/>
  <c r="Y162" i="15"/>
  <c r="Z162" i="15"/>
  <c r="AA161" i="15"/>
  <c r="V1228" i="14"/>
  <c r="V1399" i="14" s="1"/>
  <c r="L1228" i="14"/>
  <c r="L1399" i="14" s="1"/>
  <c r="J397" i="14"/>
  <c r="I784" i="14"/>
  <c r="O784" i="14"/>
  <c r="R784" i="14"/>
  <c r="J838" i="14"/>
  <c r="Y838" i="14"/>
  <c r="N1060" i="14"/>
  <c r="V1060" i="14"/>
  <c r="I1338" i="14"/>
  <c r="I1401" i="14" s="1"/>
  <c r="F1124" i="14"/>
  <c r="AB1388" i="14"/>
  <c r="AB427" i="19" s="1"/>
  <c r="AB1387" i="14"/>
  <c r="AB426" i="19" s="1"/>
  <c r="AB1386" i="14"/>
  <c r="AB425" i="19" s="1"/>
  <c r="AB1372" i="14"/>
  <c r="AB411" i="19" s="1"/>
  <c r="AB1371" i="14"/>
  <c r="AB410" i="19" s="1"/>
  <c r="AB1370" i="14"/>
  <c r="AB409" i="19" s="1"/>
  <c r="AB1356" i="14"/>
  <c r="AB395" i="19" s="1"/>
  <c r="AB1355" i="14"/>
  <c r="AB394" i="19" s="1"/>
  <c r="AB1354" i="14"/>
  <c r="AB393" i="19" s="1"/>
  <c r="AA1391" i="14"/>
  <c r="AA430" i="19" s="1"/>
  <c r="AA1375" i="14"/>
  <c r="AA414" i="19" s="1"/>
  <c r="AA1359" i="14"/>
  <c r="AA398" i="19" s="1"/>
  <c r="AA1343" i="14"/>
  <c r="AA382" i="19" s="1"/>
  <c r="K784" i="14"/>
  <c r="M838" i="14"/>
  <c r="M784" i="14"/>
  <c r="S784" i="14"/>
  <c r="V784" i="14"/>
  <c r="Z784" i="14"/>
  <c r="G838" i="14"/>
  <c r="K838" i="14"/>
  <c r="N838" i="14"/>
  <c r="AB838" i="14"/>
  <c r="W1283" i="14"/>
  <c r="W1400" i="14" s="1"/>
  <c r="AB1283" i="14"/>
  <c r="AB1400" i="14" s="1"/>
  <c r="AA1344" i="14"/>
  <c r="AA383" i="19" s="1"/>
  <c r="AA1228" i="14"/>
  <c r="AA1399" i="14" s="1"/>
  <c r="Z1228" i="14"/>
  <c r="Z1399" i="14" s="1"/>
  <c r="X1228" i="14"/>
  <c r="X1399" i="14" s="1"/>
  <c r="X1342" i="14"/>
  <c r="N784" i="14"/>
  <c r="U784" i="14"/>
  <c r="Y784" i="14"/>
  <c r="Q838" i="14"/>
  <c r="X838" i="14"/>
  <c r="Z397" i="14"/>
  <c r="R397" i="14"/>
  <c r="G784" i="14"/>
  <c r="J784" i="14"/>
  <c r="Q784" i="14"/>
  <c r="W784" i="14"/>
  <c r="AA784" i="14"/>
  <c r="H838" i="14"/>
  <c r="I838" i="14"/>
  <c r="O838" i="14"/>
  <c r="R838" i="14"/>
  <c r="T838" i="14"/>
  <c r="V838" i="14"/>
  <c r="G892" i="14"/>
  <c r="K892" i="14"/>
  <c r="O892" i="14"/>
  <c r="S892" i="14"/>
  <c r="W892" i="14"/>
  <c r="J950" i="14"/>
  <c r="I1283" i="14"/>
  <c r="I1400" i="14" s="1"/>
  <c r="X1283" i="14"/>
  <c r="X1400" i="14" s="1"/>
  <c r="AB1380" i="14"/>
  <c r="AB419" i="19" s="1"/>
  <c r="AB1379" i="14"/>
  <c r="AB418" i="19" s="1"/>
  <c r="AB1378" i="14"/>
  <c r="AB417" i="19" s="1"/>
  <c r="AB1364" i="14"/>
  <c r="AB403" i="19" s="1"/>
  <c r="AB1363" i="14"/>
  <c r="AB402" i="19" s="1"/>
  <c r="AB1362" i="14"/>
  <c r="AB401" i="19" s="1"/>
  <c r="AB1348" i="14"/>
  <c r="AB387" i="19" s="1"/>
  <c r="AB1347" i="14"/>
  <c r="AB386" i="19" s="1"/>
  <c r="AB1346" i="14"/>
  <c r="AB385" i="19" s="1"/>
  <c r="AB1228" i="14"/>
  <c r="AB1399" i="14" s="1"/>
  <c r="AA1383" i="14"/>
  <c r="AA422" i="19" s="1"/>
  <c r="AA1367" i="14"/>
  <c r="AA406" i="19" s="1"/>
  <c r="AA1351" i="14"/>
  <c r="AA390" i="19" s="1"/>
  <c r="Z1388" i="14"/>
  <c r="Z427" i="19" s="1"/>
  <c r="Z1385" i="14"/>
  <c r="Z424" i="19" s="1"/>
  <c r="Z1383" i="14"/>
  <c r="Z422" i="19" s="1"/>
  <c r="Z1378" i="14"/>
  <c r="Z417" i="19" s="1"/>
  <c r="Z1376" i="14"/>
  <c r="Z415" i="19" s="1"/>
  <c r="Z1364" i="14"/>
  <c r="Z403" i="19" s="1"/>
  <c r="Z1362" i="14"/>
  <c r="Z401" i="19" s="1"/>
  <c r="Z1361" i="14"/>
  <c r="Z400" i="19" s="1"/>
  <c r="Z1359" i="14"/>
  <c r="Z398" i="19" s="1"/>
  <c r="Z1357" i="14"/>
  <c r="Z396" i="19" s="1"/>
  <c r="Z1348" i="14"/>
  <c r="Z387" i="19" s="1"/>
  <c r="Z1346" i="14"/>
  <c r="Z385" i="19" s="1"/>
  <c r="Z1345" i="14"/>
  <c r="Z384" i="19" s="1"/>
  <c r="Z1343" i="14"/>
  <c r="Z382" i="19" s="1"/>
  <c r="Y1384" i="14"/>
  <c r="Y423" i="19" s="1"/>
  <c r="Y1383" i="14"/>
  <c r="Y422" i="19" s="1"/>
  <c r="Y1381" i="14"/>
  <c r="Y420" i="19" s="1"/>
  <c r="Y1379" i="14"/>
  <c r="Y418" i="19" s="1"/>
  <c r="X1385" i="14"/>
  <c r="X424" i="19" s="1"/>
  <c r="X1377" i="14"/>
  <c r="X416" i="19" s="1"/>
  <c r="X1369" i="14"/>
  <c r="X408" i="19" s="1"/>
  <c r="X1361" i="14"/>
  <c r="X400" i="19" s="1"/>
  <c r="X1353" i="14"/>
  <c r="X392" i="19" s="1"/>
  <c r="X1345" i="14"/>
  <c r="X384" i="19" s="1"/>
  <c r="W1384" i="14"/>
  <c r="W423" i="19" s="1"/>
  <c r="W1376" i="14"/>
  <c r="W415" i="19" s="1"/>
  <c r="W1368" i="14"/>
  <c r="W407" i="19" s="1"/>
  <c r="W1360" i="14"/>
  <c r="W399" i="19" s="1"/>
  <c r="W1352" i="14"/>
  <c r="W391" i="19" s="1"/>
  <c r="W1344" i="14"/>
  <c r="W383" i="19" s="1"/>
  <c r="U1390" i="14"/>
  <c r="U429" i="19" s="1"/>
  <c r="U1388" i="14"/>
  <c r="U427" i="19" s="1"/>
  <c r="U1386" i="14"/>
  <c r="U425" i="19" s="1"/>
  <c r="U1384" i="14"/>
  <c r="U423" i="19" s="1"/>
  <c r="U1382" i="14"/>
  <c r="U421" i="19" s="1"/>
  <c r="U1380" i="14"/>
  <c r="U419" i="19" s="1"/>
  <c r="U1378" i="14"/>
  <c r="U417" i="19" s="1"/>
  <c r="U1376" i="14"/>
  <c r="U415" i="19" s="1"/>
  <c r="U1374" i="14"/>
  <c r="U413" i="19" s="1"/>
  <c r="U1372" i="14"/>
  <c r="U411" i="19" s="1"/>
  <c r="U1370" i="14"/>
  <c r="U409" i="19" s="1"/>
  <c r="U1368" i="14"/>
  <c r="U407" i="19" s="1"/>
  <c r="U1366" i="14"/>
  <c r="U405" i="19" s="1"/>
  <c r="U1364" i="14"/>
  <c r="U403" i="19" s="1"/>
  <c r="U1362" i="14"/>
  <c r="U401" i="19" s="1"/>
  <c r="U1360" i="14"/>
  <c r="U399" i="19" s="1"/>
  <c r="U1358" i="14"/>
  <c r="U397" i="19" s="1"/>
  <c r="U1356" i="14"/>
  <c r="U395" i="19" s="1"/>
  <c r="U1354" i="14"/>
  <c r="U393" i="19" s="1"/>
  <c r="U1352" i="14"/>
  <c r="U391" i="19" s="1"/>
  <c r="U1350" i="14"/>
  <c r="U389" i="19" s="1"/>
  <c r="U1348" i="14"/>
  <c r="U387" i="19" s="1"/>
  <c r="U1346" i="14"/>
  <c r="U385" i="19" s="1"/>
  <c r="U1344" i="14"/>
  <c r="U383" i="19" s="1"/>
  <c r="U1342" i="14"/>
  <c r="U381" i="19" s="1"/>
  <c r="R1378" i="14"/>
  <c r="R417" i="19" s="1"/>
  <c r="R1377" i="14"/>
  <c r="R416" i="19" s="1"/>
  <c r="R1375" i="14"/>
  <c r="R414" i="19" s="1"/>
  <c r="R1373" i="14"/>
  <c r="R412" i="19" s="1"/>
  <c r="Q1390" i="14"/>
  <c r="Q429" i="19" s="1"/>
  <c r="Q1368" i="14"/>
  <c r="Q407" i="19" s="1"/>
  <c r="Q1367" i="14"/>
  <c r="Q406" i="19" s="1"/>
  <c r="AB1384" i="14"/>
  <c r="AB423" i="19" s="1"/>
  <c r="AB1376" i="14"/>
  <c r="AB415" i="19" s="1"/>
  <c r="AB1368" i="14"/>
  <c r="AB407" i="19" s="1"/>
  <c r="AB1360" i="14"/>
  <c r="AB399" i="19" s="1"/>
  <c r="AB1352" i="14"/>
  <c r="AB391" i="19" s="1"/>
  <c r="AB1344" i="14"/>
  <c r="AB383" i="19" s="1"/>
  <c r="AA1390" i="14"/>
  <c r="AA429" i="19" s="1"/>
  <c r="AA1382" i="14"/>
  <c r="AA421" i="19" s="1"/>
  <c r="AA1374" i="14"/>
  <c r="AA413" i="19" s="1"/>
  <c r="AA1366" i="14"/>
  <c r="AA405" i="19" s="1"/>
  <c r="AA1358" i="14"/>
  <c r="AA397" i="19" s="1"/>
  <c r="AA1350" i="14"/>
  <c r="AA389" i="19" s="1"/>
  <c r="AA1342" i="14"/>
  <c r="Z1391" i="14"/>
  <c r="Z430" i="19" s="1"/>
  <c r="Z1386" i="14"/>
  <c r="Z425" i="19" s="1"/>
  <c r="Z1384" i="14"/>
  <c r="Z423" i="19" s="1"/>
  <c r="Z1360" i="14"/>
  <c r="Z399" i="19" s="1"/>
  <c r="Z1344" i="14"/>
  <c r="Z383" i="19" s="1"/>
  <c r="Y1376" i="14"/>
  <c r="Y415" i="19" s="1"/>
  <c r="Y1375" i="14"/>
  <c r="Y414" i="19" s="1"/>
  <c r="Y1373" i="14"/>
  <c r="Y412" i="19" s="1"/>
  <c r="Y1371" i="14"/>
  <c r="Y410" i="19" s="1"/>
  <c r="X1383" i="14"/>
  <c r="X422" i="19" s="1"/>
  <c r="X1375" i="14"/>
  <c r="X414" i="19" s="1"/>
  <c r="X1367" i="14"/>
  <c r="X406" i="19" s="1"/>
  <c r="X1359" i="14"/>
  <c r="X398" i="19" s="1"/>
  <c r="X1351" i="14"/>
  <c r="X390" i="19" s="1"/>
  <c r="X1343" i="14"/>
  <c r="X382" i="19" s="1"/>
  <c r="W1390" i="14"/>
  <c r="W429" i="19" s="1"/>
  <c r="W1382" i="14"/>
  <c r="W421" i="19" s="1"/>
  <c r="W1374" i="14"/>
  <c r="W413" i="19" s="1"/>
  <c r="W1366" i="14"/>
  <c r="W405" i="19" s="1"/>
  <c r="W1358" i="14"/>
  <c r="W397" i="19" s="1"/>
  <c r="W1350" i="14"/>
  <c r="W389" i="19" s="1"/>
  <c r="W1342" i="14"/>
  <c r="S1362" i="14"/>
  <c r="S401" i="19" s="1"/>
  <c r="S1361" i="14"/>
  <c r="S400" i="19" s="1"/>
  <c r="R1370" i="14"/>
  <c r="R409" i="19" s="1"/>
  <c r="R1369" i="14"/>
  <c r="R408" i="19" s="1"/>
  <c r="R1367" i="14"/>
  <c r="R406" i="19" s="1"/>
  <c r="Q1391" i="14"/>
  <c r="Q430" i="19" s="1"/>
  <c r="Q1357" i="14"/>
  <c r="Q396" i="19" s="1"/>
  <c r="AB1390" i="14"/>
  <c r="AB429" i="19" s="1"/>
  <c r="AB1382" i="14"/>
  <c r="AB421" i="19" s="1"/>
  <c r="AB1374" i="14"/>
  <c r="AB413" i="19" s="1"/>
  <c r="AB1366" i="14"/>
  <c r="AB405" i="19" s="1"/>
  <c r="AB1358" i="14"/>
  <c r="AB397" i="19" s="1"/>
  <c r="AB1350" i="14"/>
  <c r="AB389" i="19" s="1"/>
  <c r="AB1342" i="14"/>
  <c r="AB381" i="19" s="1"/>
  <c r="AA1388" i="14"/>
  <c r="AA427" i="19" s="1"/>
  <c r="AA1380" i="14"/>
  <c r="AA419" i="19" s="1"/>
  <c r="AA1372" i="14"/>
  <c r="AA411" i="19" s="1"/>
  <c r="AA1364" i="14"/>
  <c r="AA403" i="19" s="1"/>
  <c r="AA1356" i="14"/>
  <c r="AA395" i="19" s="1"/>
  <c r="AA1348" i="14"/>
  <c r="AA387" i="19" s="1"/>
  <c r="Z1372" i="14"/>
  <c r="Z411" i="19" s="1"/>
  <c r="Z1370" i="14"/>
  <c r="Z409" i="19" s="1"/>
  <c r="Z1369" i="14"/>
  <c r="Z408" i="19" s="1"/>
  <c r="Z1367" i="14"/>
  <c r="Z406" i="19" s="1"/>
  <c r="Z1365" i="14"/>
  <c r="Z404" i="19" s="1"/>
  <c r="Z1356" i="14"/>
  <c r="Z395" i="19" s="1"/>
  <c r="Z1354" i="14"/>
  <c r="Z393" i="19" s="1"/>
  <c r="Z1353" i="14"/>
  <c r="Z392" i="19" s="1"/>
  <c r="Z1351" i="14"/>
  <c r="Z390" i="19" s="1"/>
  <c r="Z1349" i="14"/>
  <c r="Z388" i="19" s="1"/>
  <c r="Y1368" i="14"/>
  <c r="Y407" i="19" s="1"/>
  <c r="Y1367" i="14"/>
  <c r="Y406" i="19" s="1"/>
  <c r="Y1365" i="14"/>
  <c r="Y404" i="19" s="1"/>
  <c r="Y1363" i="14"/>
  <c r="Y402" i="19" s="1"/>
  <c r="X1389" i="14"/>
  <c r="X428" i="19" s="1"/>
  <c r="X1381" i="14"/>
  <c r="X420" i="19" s="1"/>
  <c r="X1373" i="14"/>
  <c r="X412" i="19" s="1"/>
  <c r="X1365" i="14"/>
  <c r="X404" i="19" s="1"/>
  <c r="X1357" i="14"/>
  <c r="X396" i="19" s="1"/>
  <c r="X1349" i="14"/>
  <c r="X388" i="19" s="1"/>
  <c r="W1388" i="14"/>
  <c r="W427" i="19" s="1"/>
  <c r="W1380" i="14"/>
  <c r="W419" i="19" s="1"/>
  <c r="W1372" i="14"/>
  <c r="W411" i="19" s="1"/>
  <c r="W1364" i="14"/>
  <c r="W403" i="19" s="1"/>
  <c r="W1356" i="14"/>
  <c r="W395" i="19" s="1"/>
  <c r="W1348" i="14"/>
  <c r="W387" i="19" s="1"/>
  <c r="S1360" i="14"/>
  <c r="S399" i="19" s="1"/>
  <c r="S1359" i="14"/>
  <c r="S398" i="19" s="1"/>
  <c r="S1358" i="14"/>
  <c r="S397" i="19" s="1"/>
  <c r="S1357" i="14"/>
  <c r="S396" i="19" s="1"/>
  <c r="S1356" i="14"/>
  <c r="S395" i="19" s="1"/>
  <c r="S1355" i="14"/>
  <c r="S394" i="19" s="1"/>
  <c r="S1354" i="14"/>
  <c r="S393" i="19" s="1"/>
  <c r="S1353" i="14"/>
  <c r="S392" i="19" s="1"/>
  <c r="S1352" i="14"/>
  <c r="S391" i="19" s="1"/>
  <c r="S1351" i="14"/>
  <c r="S390" i="19" s="1"/>
  <c r="S1350" i="14"/>
  <c r="S389" i="19" s="1"/>
  <c r="S1349" i="14"/>
  <c r="S388" i="19" s="1"/>
  <c r="S1348" i="14"/>
  <c r="S387" i="19" s="1"/>
  <c r="S1347" i="14"/>
  <c r="S386" i="19" s="1"/>
  <c r="S1346" i="14"/>
  <c r="S385" i="19" s="1"/>
  <c r="S1345" i="14"/>
  <c r="S384" i="19" s="1"/>
  <c r="S1344" i="14"/>
  <c r="S383" i="19" s="1"/>
  <c r="S1343" i="14"/>
  <c r="S382" i="19" s="1"/>
  <c r="S1342" i="14"/>
  <c r="S381" i="19" s="1"/>
  <c r="Q1389" i="14"/>
  <c r="Q428" i="19" s="1"/>
  <c r="Q1382" i="14"/>
  <c r="Q421" i="19" s="1"/>
  <c r="Q1381" i="14"/>
  <c r="Q420" i="19" s="1"/>
  <c r="Q1374" i="14"/>
  <c r="Q413" i="19" s="1"/>
  <c r="Q1373" i="14"/>
  <c r="Q412" i="19" s="1"/>
  <c r="Q1366" i="14"/>
  <c r="Q405" i="19" s="1"/>
  <c r="Q1365" i="14"/>
  <c r="Q404" i="19" s="1"/>
  <c r="P1391" i="14"/>
  <c r="P430" i="19" s="1"/>
  <c r="P1389" i="14"/>
  <c r="P428" i="19" s="1"/>
  <c r="P1387" i="14"/>
  <c r="P426" i="19" s="1"/>
  <c r="P1385" i="14"/>
  <c r="P424" i="19" s="1"/>
  <c r="P1383" i="14"/>
  <c r="P422" i="19" s="1"/>
  <c r="P1381" i="14"/>
  <c r="P420" i="19" s="1"/>
  <c r="P1379" i="14"/>
  <c r="P418" i="19" s="1"/>
  <c r="P1377" i="14"/>
  <c r="P416" i="19" s="1"/>
  <c r="P1375" i="14"/>
  <c r="P414" i="19" s="1"/>
  <c r="P1373" i="14"/>
  <c r="P412" i="19" s="1"/>
  <c r="P1371" i="14"/>
  <c r="P410" i="19" s="1"/>
  <c r="P1369" i="14"/>
  <c r="P408" i="19" s="1"/>
  <c r="P1367" i="14"/>
  <c r="P406" i="19" s="1"/>
  <c r="P1365" i="14"/>
  <c r="P404" i="19" s="1"/>
  <c r="P1363" i="14"/>
  <c r="P402" i="19" s="1"/>
  <c r="P1361" i="14"/>
  <c r="P400" i="19" s="1"/>
  <c r="P1359" i="14"/>
  <c r="P398" i="19" s="1"/>
  <c r="P1357" i="14"/>
  <c r="P396" i="19" s="1"/>
  <c r="P1355" i="14"/>
  <c r="P394" i="19" s="1"/>
  <c r="P1353" i="14"/>
  <c r="P392" i="19" s="1"/>
  <c r="P1351" i="14"/>
  <c r="P390" i="19" s="1"/>
  <c r="P1349" i="14"/>
  <c r="P388" i="19" s="1"/>
  <c r="P1347" i="14"/>
  <c r="P386" i="19" s="1"/>
  <c r="P1345" i="14"/>
  <c r="P384" i="19" s="1"/>
  <c r="P1343" i="14"/>
  <c r="O1391" i="14"/>
  <c r="O430" i="19" s="1"/>
  <c r="O1389" i="14"/>
  <c r="O428" i="19" s="1"/>
  <c r="O1387" i="14"/>
  <c r="O426" i="19" s="1"/>
  <c r="O1385" i="14"/>
  <c r="O424" i="19" s="1"/>
  <c r="O1383" i="14"/>
  <c r="O422" i="19" s="1"/>
  <c r="O1381" i="14"/>
  <c r="O420" i="19" s="1"/>
  <c r="O1379" i="14"/>
  <c r="O418" i="19" s="1"/>
  <c r="O1377" i="14"/>
  <c r="O416" i="19" s="1"/>
  <c r="O1375" i="14"/>
  <c r="O414" i="19" s="1"/>
  <c r="O1373" i="14"/>
  <c r="O412" i="19" s="1"/>
  <c r="O1371" i="14"/>
  <c r="O410" i="19" s="1"/>
  <c r="O1369" i="14"/>
  <c r="O408" i="19" s="1"/>
  <c r="O1367" i="14"/>
  <c r="O406" i="19" s="1"/>
  <c r="O1365" i="14"/>
  <c r="O404" i="19" s="1"/>
  <c r="O1363" i="14"/>
  <c r="O402" i="19" s="1"/>
  <c r="O1361" i="14"/>
  <c r="O400" i="19" s="1"/>
  <c r="O1359" i="14"/>
  <c r="O398" i="19" s="1"/>
  <c r="O1357" i="14"/>
  <c r="O396" i="19" s="1"/>
  <c r="O1355" i="14"/>
  <c r="O394" i="19" s="1"/>
  <c r="O1353" i="14"/>
  <c r="O392" i="19" s="1"/>
  <c r="O1351" i="14"/>
  <c r="O390" i="19" s="1"/>
  <c r="O1349" i="14"/>
  <c r="O388" i="19" s="1"/>
  <c r="O1347" i="14"/>
  <c r="O386" i="19" s="1"/>
  <c r="O1345" i="14"/>
  <c r="O384" i="19" s="1"/>
  <c r="O1343" i="14"/>
  <c r="N1390" i="14"/>
  <c r="N429" i="19" s="1"/>
  <c r="N1388" i="14"/>
  <c r="N427" i="19" s="1"/>
  <c r="N1386" i="14"/>
  <c r="N425" i="19" s="1"/>
  <c r="N1384" i="14"/>
  <c r="N423" i="19" s="1"/>
  <c r="N1382" i="14"/>
  <c r="N421" i="19" s="1"/>
  <c r="N1380" i="14"/>
  <c r="N419" i="19" s="1"/>
  <c r="N1378" i="14"/>
  <c r="N417" i="19" s="1"/>
  <c r="N1376" i="14"/>
  <c r="N415" i="19" s="1"/>
  <c r="N1374" i="14"/>
  <c r="N413" i="19" s="1"/>
  <c r="N1372" i="14"/>
  <c r="N411" i="19" s="1"/>
  <c r="N1370" i="14"/>
  <c r="N409" i="19" s="1"/>
  <c r="N1368" i="14"/>
  <c r="N407" i="19" s="1"/>
  <c r="M1379" i="14"/>
  <c r="M418" i="19" s="1"/>
  <c r="M1378" i="14"/>
  <c r="M417" i="19" s="1"/>
  <c r="M1377" i="14"/>
  <c r="M416" i="19" s="1"/>
  <c r="M1376" i="14"/>
  <c r="M415" i="19" s="1"/>
  <c r="M1375" i="14"/>
  <c r="M414" i="19" s="1"/>
  <c r="I1355" i="14"/>
  <c r="I394" i="19" s="1"/>
  <c r="G1359" i="14"/>
  <c r="G398" i="19" s="1"/>
  <c r="N1391" i="14"/>
  <c r="N430" i="19" s="1"/>
  <c r="N1389" i="14"/>
  <c r="N428" i="19" s="1"/>
  <c r="N1387" i="14"/>
  <c r="N426" i="19" s="1"/>
  <c r="N1385" i="14"/>
  <c r="N424" i="19" s="1"/>
  <c r="N1383" i="14"/>
  <c r="N422" i="19" s="1"/>
  <c r="N1381" i="14"/>
  <c r="N420" i="19" s="1"/>
  <c r="N1379" i="14"/>
  <c r="N418" i="19" s="1"/>
  <c r="N1377" i="14"/>
  <c r="N416" i="19" s="1"/>
  <c r="N1375" i="14"/>
  <c r="N414" i="19" s="1"/>
  <c r="N1373" i="14"/>
  <c r="N412" i="19" s="1"/>
  <c r="N1371" i="14"/>
  <c r="N410" i="19" s="1"/>
  <c r="N1369" i="14"/>
  <c r="N408" i="19" s="1"/>
  <c r="N1367" i="14"/>
  <c r="N406" i="19" s="1"/>
  <c r="N1365" i="14"/>
  <c r="N404" i="19" s="1"/>
  <c r="N1363" i="14"/>
  <c r="N402" i="19" s="1"/>
  <c r="N1361" i="14"/>
  <c r="N400" i="19" s="1"/>
  <c r="N1359" i="14"/>
  <c r="N398" i="19" s="1"/>
  <c r="N1357" i="14"/>
  <c r="N396" i="19" s="1"/>
  <c r="N1355" i="14"/>
  <c r="N394" i="19" s="1"/>
  <c r="N1353" i="14"/>
  <c r="N392" i="19" s="1"/>
  <c r="N1351" i="14"/>
  <c r="N390" i="19" s="1"/>
  <c r="N1349" i="14"/>
  <c r="N388" i="19" s="1"/>
  <c r="N1347" i="14"/>
  <c r="N386" i="19" s="1"/>
  <c r="N1345" i="14"/>
  <c r="N384" i="19" s="1"/>
  <c r="N1343" i="14"/>
  <c r="M1391" i="14"/>
  <c r="M430" i="19" s="1"/>
  <c r="M1373" i="14"/>
  <c r="M412" i="19" s="1"/>
  <c r="M1371" i="14"/>
  <c r="M410" i="19" s="1"/>
  <c r="M1370" i="14"/>
  <c r="M409" i="19" s="1"/>
  <c r="M1369" i="14"/>
  <c r="M408" i="19" s="1"/>
  <c r="M1368" i="14"/>
  <c r="M407" i="19" s="1"/>
  <c r="M1367" i="14"/>
  <c r="M406" i="19" s="1"/>
  <c r="G1343" i="14"/>
  <c r="G382" i="19" s="1"/>
  <c r="R1386" i="14"/>
  <c r="R425" i="19" s="1"/>
  <c r="R1385" i="14"/>
  <c r="R424" i="19" s="1"/>
  <c r="R1383" i="14"/>
  <c r="R422" i="19" s="1"/>
  <c r="R1381" i="14"/>
  <c r="R420" i="19" s="1"/>
  <c r="Q1386" i="14"/>
  <c r="Q425" i="19" s="1"/>
  <c r="Q1385" i="14"/>
  <c r="Q424" i="19" s="1"/>
  <c r="Q1378" i="14"/>
  <c r="Q417" i="19" s="1"/>
  <c r="Q1377" i="14"/>
  <c r="Q416" i="19" s="1"/>
  <c r="Q1370" i="14"/>
  <c r="Q409" i="19" s="1"/>
  <c r="Q1369" i="14"/>
  <c r="Q408" i="19" s="1"/>
  <c r="M1389" i="14"/>
  <c r="M428" i="19" s="1"/>
  <c r="M1381" i="14"/>
  <c r="M420" i="19" s="1"/>
  <c r="M1365" i="14"/>
  <c r="M404" i="19" s="1"/>
  <c r="M1349" i="14"/>
  <c r="M388" i="19" s="1"/>
  <c r="L1386" i="14"/>
  <c r="L425" i="19" s="1"/>
  <c r="L1378" i="14"/>
  <c r="L417" i="19" s="1"/>
  <c r="L1370" i="14"/>
  <c r="L409" i="19" s="1"/>
  <c r="L1362" i="14"/>
  <c r="L401" i="19" s="1"/>
  <c r="L1354" i="14"/>
  <c r="L393" i="19" s="1"/>
  <c r="L1345" i="14"/>
  <c r="L384" i="19" s="1"/>
  <c r="K1386" i="14"/>
  <c r="K425" i="19" s="1"/>
  <c r="J1376" i="14"/>
  <c r="J415" i="19" s="1"/>
  <c r="J1375" i="14"/>
  <c r="J414" i="19" s="1"/>
  <c r="J1374" i="14"/>
  <c r="J413" i="19" s="1"/>
  <c r="J1360" i="14"/>
  <c r="J399" i="19" s="1"/>
  <c r="J1359" i="14"/>
  <c r="J398" i="19" s="1"/>
  <c r="J1358" i="14"/>
  <c r="J397" i="19" s="1"/>
  <c r="J1344" i="14"/>
  <c r="J383" i="19" s="1"/>
  <c r="J1343" i="14"/>
  <c r="J382" i="19" s="1"/>
  <c r="J1342" i="14"/>
  <c r="J381" i="19" s="1"/>
  <c r="I1385" i="14"/>
  <c r="I424" i="19" s="1"/>
  <c r="I1377" i="14"/>
  <c r="I416" i="19" s="1"/>
  <c r="I1369" i="14"/>
  <c r="I408" i="19" s="1"/>
  <c r="I1357" i="14"/>
  <c r="I396" i="19" s="1"/>
  <c r="I1352" i="14"/>
  <c r="I391" i="19" s="1"/>
  <c r="H1363" i="14"/>
  <c r="H402" i="19" s="1"/>
  <c r="H1355" i="14"/>
  <c r="H394" i="19" s="1"/>
  <c r="H1347" i="14"/>
  <c r="H386" i="19" s="1"/>
  <c r="G1385" i="14"/>
  <c r="G424" i="19" s="1"/>
  <c r="G1378" i="14"/>
  <c r="G417" i="19" s="1"/>
  <c r="G1369" i="14"/>
  <c r="G408" i="19" s="1"/>
  <c r="G1362" i="14"/>
  <c r="G401" i="19" s="1"/>
  <c r="G1353" i="14"/>
  <c r="G392" i="19" s="1"/>
  <c r="G1346" i="14"/>
  <c r="G385" i="19" s="1"/>
  <c r="M1363" i="14"/>
  <c r="M402" i="19" s="1"/>
  <c r="M1362" i="14"/>
  <c r="M401" i="19" s="1"/>
  <c r="M1361" i="14"/>
  <c r="M400" i="19" s="1"/>
  <c r="M1360" i="14"/>
  <c r="M399" i="19" s="1"/>
  <c r="M1359" i="14"/>
  <c r="M398" i="19" s="1"/>
  <c r="M1347" i="14"/>
  <c r="M386" i="19" s="1"/>
  <c r="M1346" i="14"/>
  <c r="M385" i="19" s="1"/>
  <c r="M1345" i="14"/>
  <c r="M384" i="19" s="1"/>
  <c r="M1344" i="14"/>
  <c r="M383" i="19" s="1"/>
  <c r="M1343" i="14"/>
  <c r="M382" i="19" s="1"/>
  <c r="L1384" i="14"/>
  <c r="L423" i="19" s="1"/>
  <c r="L1376" i="14"/>
  <c r="L415" i="19" s="1"/>
  <c r="L1350" i="14"/>
  <c r="L389" i="19" s="1"/>
  <c r="K1387" i="14"/>
  <c r="K426" i="19" s="1"/>
  <c r="K1379" i="14"/>
  <c r="K418" i="19" s="1"/>
  <c r="J1372" i="14"/>
  <c r="J411" i="19" s="1"/>
  <c r="J1370" i="14"/>
  <c r="J409" i="19" s="1"/>
  <c r="J1369" i="14"/>
  <c r="J408" i="19" s="1"/>
  <c r="J1356" i="14"/>
  <c r="J395" i="19" s="1"/>
  <c r="J1354" i="14"/>
  <c r="J393" i="19" s="1"/>
  <c r="J1353" i="14"/>
  <c r="J392" i="19" s="1"/>
  <c r="I1353" i="14"/>
  <c r="I392" i="19" s="1"/>
  <c r="I1348" i="14"/>
  <c r="I387" i="19" s="1"/>
  <c r="G1390" i="14"/>
  <c r="G429" i="19" s="1"/>
  <c r="G1381" i="14"/>
  <c r="G420" i="19" s="1"/>
  <c r="G1374" i="14"/>
  <c r="G413" i="19" s="1"/>
  <c r="G1365" i="14"/>
  <c r="G404" i="19" s="1"/>
  <c r="G1358" i="14"/>
  <c r="G397" i="19" s="1"/>
  <c r="G1349" i="14"/>
  <c r="G388" i="19" s="1"/>
  <c r="G1342" i="14"/>
  <c r="G381" i="19" s="1"/>
  <c r="M1357" i="14"/>
  <c r="M396" i="19" s="1"/>
  <c r="L1390" i="14"/>
  <c r="L429" i="19" s="1"/>
  <c r="L1382" i="14"/>
  <c r="L421" i="19" s="1"/>
  <c r="L1374" i="14"/>
  <c r="L413" i="19" s="1"/>
  <c r="L1366" i="14"/>
  <c r="L405" i="19" s="1"/>
  <c r="L1358" i="14"/>
  <c r="L397" i="19" s="1"/>
  <c r="L1353" i="14"/>
  <c r="L392" i="19" s="1"/>
  <c r="L1346" i="14"/>
  <c r="L385" i="19" s="1"/>
  <c r="K1390" i="14"/>
  <c r="K429" i="19" s="1"/>
  <c r="K1382" i="14"/>
  <c r="K421" i="19" s="1"/>
  <c r="K1375" i="14"/>
  <c r="K414" i="19" s="1"/>
  <c r="K1373" i="14"/>
  <c r="K412" i="19" s="1"/>
  <c r="K1371" i="14"/>
  <c r="K410" i="19" s="1"/>
  <c r="K1369" i="14"/>
  <c r="K408" i="19" s="1"/>
  <c r="K1367" i="14"/>
  <c r="K406" i="19" s="1"/>
  <c r="K1365" i="14"/>
  <c r="K404" i="19" s="1"/>
  <c r="K1363" i="14"/>
  <c r="K402" i="19" s="1"/>
  <c r="K1361" i="14"/>
  <c r="K400" i="19" s="1"/>
  <c r="K1359" i="14"/>
  <c r="K398" i="19" s="1"/>
  <c r="K1357" i="14"/>
  <c r="K396" i="19" s="1"/>
  <c r="K1355" i="14"/>
  <c r="K394" i="19" s="1"/>
  <c r="K1353" i="14"/>
  <c r="K392" i="19" s="1"/>
  <c r="K1351" i="14"/>
  <c r="K390" i="19" s="1"/>
  <c r="K1349" i="14"/>
  <c r="K388" i="19" s="1"/>
  <c r="K1347" i="14"/>
  <c r="K386" i="19" s="1"/>
  <c r="K1345" i="14"/>
  <c r="K384" i="19" s="1"/>
  <c r="K1343" i="14"/>
  <c r="K382" i="19" s="1"/>
  <c r="J1390" i="14"/>
  <c r="J429" i="19" s="1"/>
  <c r="J1388" i="14"/>
  <c r="J427" i="19" s="1"/>
  <c r="J1386" i="14"/>
  <c r="J425" i="19" s="1"/>
  <c r="J1384" i="14"/>
  <c r="J423" i="19" s="1"/>
  <c r="J1382" i="14"/>
  <c r="J421" i="19" s="1"/>
  <c r="J1379" i="14"/>
  <c r="J418" i="19" s="1"/>
  <c r="J1368" i="14"/>
  <c r="J407" i="19" s="1"/>
  <c r="J1367" i="14"/>
  <c r="J406" i="19" s="1"/>
  <c r="J1366" i="14"/>
  <c r="J405" i="19" s="1"/>
  <c r="J1352" i="14"/>
  <c r="J391" i="19" s="1"/>
  <c r="J1351" i="14"/>
  <c r="J390" i="19" s="1"/>
  <c r="J1350" i="14"/>
  <c r="J389" i="19" s="1"/>
  <c r="I1389" i="14"/>
  <c r="I428" i="19" s="1"/>
  <c r="I1381" i="14"/>
  <c r="I420" i="19" s="1"/>
  <c r="I1373" i="14"/>
  <c r="I412" i="19" s="1"/>
  <c r="I1365" i="14"/>
  <c r="I404" i="19" s="1"/>
  <c r="I1362" i="14"/>
  <c r="I401" i="19" s="1"/>
  <c r="I1360" i="14"/>
  <c r="I399" i="19" s="1"/>
  <c r="I1349" i="14"/>
  <c r="I388" i="19" s="1"/>
  <c r="I1344" i="14"/>
  <c r="I383" i="19" s="1"/>
  <c r="H1391" i="14"/>
  <c r="H430" i="19" s="1"/>
  <c r="H1383" i="14"/>
  <c r="H422" i="19" s="1"/>
  <c r="H1375" i="14"/>
  <c r="H414" i="19" s="1"/>
  <c r="H1367" i="14"/>
  <c r="H406" i="19" s="1"/>
  <c r="H1359" i="14"/>
  <c r="H398" i="19" s="1"/>
  <c r="H1351" i="14"/>
  <c r="H390" i="19" s="1"/>
  <c r="H1343" i="14"/>
  <c r="H382" i="19" s="1"/>
  <c r="G1386" i="14"/>
  <c r="G425" i="19" s="1"/>
  <c r="G1377" i="14"/>
  <c r="G416" i="19" s="1"/>
  <c r="G1370" i="14"/>
  <c r="G409" i="19" s="1"/>
  <c r="G1361" i="14"/>
  <c r="G400" i="19" s="1"/>
  <c r="G1354" i="14"/>
  <c r="G393" i="19" s="1"/>
  <c r="G1345" i="14"/>
  <c r="G384" i="19" s="1"/>
  <c r="F225" i="13"/>
  <c r="F336" i="19"/>
  <c r="F23" i="13"/>
  <c r="F156" i="19" s="1"/>
  <c r="F154" i="19"/>
  <c r="F65" i="12"/>
  <c r="F109" i="12"/>
  <c r="F154" i="12" s="1"/>
  <c r="F199" i="12" s="1"/>
  <c r="F244" i="12" s="1"/>
  <c r="AA328" i="12"/>
  <c r="AA471" i="12" s="1"/>
  <c r="AA109" i="19"/>
  <c r="AB109" i="19"/>
  <c r="AB328" i="12"/>
  <c r="AB471" i="12" s="1"/>
  <c r="Y109" i="19"/>
  <c r="Y328" i="12"/>
  <c r="Y471" i="12" s="1"/>
  <c r="X109" i="19"/>
  <c r="X328" i="12"/>
  <c r="X471" i="12" s="1"/>
  <c r="W109" i="19"/>
  <c r="W328" i="12"/>
  <c r="W471" i="12" s="1"/>
  <c r="V128" i="19"/>
  <c r="V328" i="12"/>
  <c r="V471" i="12" s="1"/>
  <c r="Z117" i="19"/>
  <c r="Z328" i="12"/>
  <c r="Z471" i="12" s="1"/>
  <c r="J238" i="12"/>
  <c r="F108" i="12"/>
  <c r="F153" i="12" s="1"/>
  <c r="F198" i="12" s="1"/>
  <c r="F243" i="12" s="1"/>
  <c r="Y466" i="12"/>
  <c r="G238" i="12"/>
  <c r="AB466" i="12"/>
  <c r="AB149" i="19" s="1"/>
  <c r="R466" i="12"/>
  <c r="N466" i="12"/>
  <c r="T96" i="11"/>
  <c r="V96" i="11"/>
  <c r="X96" i="11"/>
  <c r="Z96" i="11"/>
  <c r="AB96" i="11"/>
  <c r="M96" i="11"/>
  <c r="Q96" i="11"/>
  <c r="H96" i="11"/>
  <c r="L96" i="11"/>
  <c r="P96" i="11"/>
  <c r="F59" i="11"/>
  <c r="F78" i="19" s="1"/>
  <c r="G96" i="11"/>
  <c r="K96" i="11"/>
  <c r="Z17" i="27"/>
  <c r="Q27" i="26"/>
  <c r="X27" i="26"/>
  <c r="J34" i="6"/>
  <c r="J28" i="26" s="1"/>
  <c r="O17" i="27"/>
  <c r="AB17" i="27"/>
  <c r="I27" i="26"/>
  <c r="P17" i="27"/>
  <c r="Y34" i="6"/>
  <c r="Y28" i="26" s="1"/>
  <c r="W34" i="6"/>
  <c r="W28" i="26" s="1"/>
  <c r="N34" i="6"/>
  <c r="N28" i="26" s="1"/>
  <c r="T17" i="27"/>
  <c r="R34" i="6"/>
  <c r="R28" i="26" s="1"/>
  <c r="P19" i="27"/>
  <c r="J21" i="28"/>
  <c r="J22" i="28" s="1"/>
  <c r="AB19" i="27"/>
  <c r="L19" i="27"/>
  <c r="W19" i="27"/>
  <c r="T19" i="27"/>
  <c r="K34" i="27"/>
  <c r="Y19" i="27"/>
  <c r="N19" i="27"/>
  <c r="Q19" i="27"/>
  <c r="R19" i="27"/>
  <c r="U19" i="27"/>
  <c r="AA19" i="27"/>
  <c r="S19" i="27"/>
  <c r="X19" i="27"/>
  <c r="Z19" i="27"/>
  <c r="I32" i="26"/>
  <c r="I41" i="26" s="1"/>
  <c r="R512" i="10"/>
  <c r="Z512" i="10"/>
  <c r="Q325" i="10"/>
  <c r="Z452" i="10"/>
  <c r="S325" i="10"/>
  <c r="M392" i="10"/>
  <c r="D438" i="14"/>
  <c r="D492" i="14"/>
  <c r="H39" i="26"/>
  <c r="D172" i="14"/>
  <c r="D1318" i="14"/>
  <c r="D615" i="14"/>
  <c r="D887" i="14"/>
  <c r="D977" i="14"/>
  <c r="F588" i="14"/>
  <c r="F589" i="14" s="1"/>
  <c r="F590" i="14" s="1"/>
  <c r="F591" i="14" s="1"/>
  <c r="F592" i="14" s="1"/>
  <c r="F593" i="14" s="1"/>
  <c r="F594" i="14" s="1"/>
  <c r="F595" i="14" s="1"/>
  <c r="F596" i="14" s="1"/>
  <c r="F597" i="14" s="1"/>
  <c r="F598" i="14" s="1"/>
  <c r="F599" i="14" s="1"/>
  <c r="F600" i="14" s="1"/>
  <c r="F601" i="14" s="1"/>
  <c r="F602" i="14" s="1"/>
  <c r="F603" i="14" s="1"/>
  <c r="F604" i="14" s="1"/>
  <c r="F605" i="14" s="1"/>
  <c r="F606" i="14" s="1"/>
  <c r="F607" i="14" s="1"/>
  <c r="F608" i="14" s="1"/>
  <c r="F609" i="14" s="1"/>
  <c r="F610" i="14" s="1"/>
  <c r="F611" i="14" s="1"/>
  <c r="F612" i="14" s="1"/>
  <c r="F613" i="14" s="1"/>
  <c r="F614" i="14" s="1"/>
  <c r="F615" i="14" s="1"/>
  <c r="F616" i="14" s="1"/>
  <c r="F617" i="14" s="1"/>
  <c r="F618" i="14"/>
  <c r="F620" i="14" s="1"/>
  <c r="F642" i="14"/>
  <c r="F643" i="14" s="1"/>
  <c r="F644" i="14" s="1"/>
  <c r="F645" i="14" s="1"/>
  <c r="F646" i="14" s="1"/>
  <c r="F647" i="14" s="1"/>
  <c r="F648" i="14" s="1"/>
  <c r="F649" i="14" s="1"/>
  <c r="F650" i="14" s="1"/>
  <c r="F651" i="14" s="1"/>
  <c r="F652" i="14" s="1"/>
  <c r="F653" i="14" s="1"/>
  <c r="F654" i="14" s="1"/>
  <c r="F655" i="14" s="1"/>
  <c r="F656" i="14" s="1"/>
  <c r="F657" i="14" s="1"/>
  <c r="F658" i="14" s="1"/>
  <c r="F659" i="14" s="1"/>
  <c r="F660" i="14" s="1"/>
  <c r="F661" i="14" s="1"/>
  <c r="F662" i="14" s="1"/>
  <c r="F663" i="14" s="1"/>
  <c r="F664" i="14" s="1"/>
  <c r="F665" i="14" s="1"/>
  <c r="F666" i="14" s="1"/>
  <c r="F667" i="14" s="1"/>
  <c r="F668" i="14" s="1"/>
  <c r="F669" i="14" s="1"/>
  <c r="F670" i="14" s="1"/>
  <c r="F671" i="14" s="1"/>
  <c r="F672" i="14"/>
  <c r="F674" i="14" s="1"/>
  <c r="F726" i="14"/>
  <c r="F728" i="14" s="1"/>
  <c r="F696" i="14"/>
  <c r="F697" i="14" s="1"/>
  <c r="F698" i="14" s="1"/>
  <c r="F699" i="14" s="1"/>
  <c r="F700" i="14" s="1"/>
  <c r="F701" i="14" s="1"/>
  <c r="F702" i="14" s="1"/>
  <c r="F703" i="14" s="1"/>
  <c r="F704" i="14" s="1"/>
  <c r="F705" i="14" s="1"/>
  <c r="F706" i="14" s="1"/>
  <c r="F707" i="14" s="1"/>
  <c r="F708" i="14" s="1"/>
  <c r="F709" i="14" s="1"/>
  <c r="F710" i="14" s="1"/>
  <c r="F711" i="14" s="1"/>
  <c r="F712" i="14" s="1"/>
  <c r="F713" i="14" s="1"/>
  <c r="F714" i="14" s="1"/>
  <c r="F715" i="14" s="1"/>
  <c r="F716" i="14" s="1"/>
  <c r="F717" i="14" s="1"/>
  <c r="F718" i="14" s="1"/>
  <c r="F719" i="14" s="1"/>
  <c r="F720" i="14" s="1"/>
  <c r="F721" i="14" s="1"/>
  <c r="F722" i="14" s="1"/>
  <c r="F723" i="14" s="1"/>
  <c r="F724" i="14" s="1"/>
  <c r="F725" i="14" s="1"/>
  <c r="F508" i="14"/>
  <c r="F510" i="14" s="1"/>
  <c r="F478" i="14"/>
  <c r="F479" i="14" s="1"/>
  <c r="F480" i="14" s="1"/>
  <c r="F481" i="14" s="1"/>
  <c r="F482" i="14" s="1"/>
  <c r="F483" i="14" s="1"/>
  <c r="F484" i="14" s="1"/>
  <c r="F485" i="14" s="1"/>
  <c r="F486" i="14" s="1"/>
  <c r="F487" i="14" s="1"/>
  <c r="F488" i="14" s="1"/>
  <c r="F489" i="14" s="1"/>
  <c r="F490" i="14" s="1"/>
  <c r="F491" i="14" s="1"/>
  <c r="F492" i="14" s="1"/>
  <c r="F493" i="14" s="1"/>
  <c r="F494" i="14" s="1"/>
  <c r="F495" i="14" s="1"/>
  <c r="F496" i="14" s="1"/>
  <c r="F497" i="14" s="1"/>
  <c r="F498" i="14" s="1"/>
  <c r="F499" i="14" s="1"/>
  <c r="F500" i="14" s="1"/>
  <c r="F501" i="14" s="1"/>
  <c r="F502" i="14" s="1"/>
  <c r="F503" i="14" s="1"/>
  <c r="F504" i="14" s="1"/>
  <c r="F505" i="14" s="1"/>
  <c r="F506" i="14" s="1"/>
  <c r="F507" i="14" s="1"/>
  <c r="F562" i="14"/>
  <c r="F564" i="14" s="1"/>
  <c r="F532" i="14"/>
  <c r="F533" i="14" s="1"/>
  <c r="F534" i="14" s="1"/>
  <c r="F535" i="14" s="1"/>
  <c r="F536" i="14" s="1"/>
  <c r="F537" i="14" s="1"/>
  <c r="F538" i="14" s="1"/>
  <c r="F539" i="14" s="1"/>
  <c r="F540" i="14" s="1"/>
  <c r="F541" i="14" s="1"/>
  <c r="F542" i="14" s="1"/>
  <c r="F543" i="14" s="1"/>
  <c r="F544" i="14" s="1"/>
  <c r="F545" i="14" s="1"/>
  <c r="F546" i="14" s="1"/>
  <c r="F547" i="14" s="1"/>
  <c r="F548" i="14" s="1"/>
  <c r="F549" i="14" s="1"/>
  <c r="F550" i="14" s="1"/>
  <c r="F551" i="14" s="1"/>
  <c r="F552" i="14" s="1"/>
  <c r="F553" i="14" s="1"/>
  <c r="F554" i="14" s="1"/>
  <c r="F555" i="14" s="1"/>
  <c r="F556" i="14" s="1"/>
  <c r="F557" i="14" s="1"/>
  <c r="F558" i="14" s="1"/>
  <c r="F559" i="14" s="1"/>
  <c r="F560" i="14" s="1"/>
  <c r="F561" i="14" s="1"/>
  <c r="F782" i="14"/>
  <c r="F784" i="14" s="1"/>
  <c r="F752" i="14"/>
  <c r="F753" i="14" s="1"/>
  <c r="F754" i="14" s="1"/>
  <c r="F755" i="14" s="1"/>
  <c r="F756" i="14" s="1"/>
  <c r="F757" i="14" s="1"/>
  <c r="F758" i="14" s="1"/>
  <c r="F759" i="14" s="1"/>
  <c r="F760" i="14" s="1"/>
  <c r="F761" i="14" s="1"/>
  <c r="F762" i="14" s="1"/>
  <c r="F763" i="14" s="1"/>
  <c r="F764" i="14" s="1"/>
  <c r="F765" i="14" s="1"/>
  <c r="F766" i="14" s="1"/>
  <c r="F767" i="14" s="1"/>
  <c r="F768" i="14" s="1"/>
  <c r="F769" i="14" s="1"/>
  <c r="F770" i="14" s="1"/>
  <c r="F771" i="14" s="1"/>
  <c r="F772" i="14" s="1"/>
  <c r="F773" i="14" s="1"/>
  <c r="F774" i="14" s="1"/>
  <c r="F775" i="14" s="1"/>
  <c r="F776" i="14" s="1"/>
  <c r="F777" i="14" s="1"/>
  <c r="F778" i="14" s="1"/>
  <c r="F779" i="14" s="1"/>
  <c r="F780" i="14" s="1"/>
  <c r="F781" i="14" s="1"/>
  <c r="F432" i="12"/>
  <c r="F433" i="12" s="1"/>
  <c r="F434" i="12" s="1"/>
  <c r="F435" i="12" s="1"/>
  <c r="F436" i="12" s="1"/>
  <c r="F437" i="12" s="1"/>
  <c r="F438" i="12" s="1"/>
  <c r="F439" i="12" s="1"/>
  <c r="F440" i="12" s="1"/>
  <c r="F441" i="12" s="1"/>
  <c r="F472" i="12"/>
  <c r="F474" i="12" s="1"/>
  <c r="F128" i="13"/>
  <c r="F249" i="19"/>
  <c r="I96" i="11"/>
  <c r="N96" i="11"/>
  <c r="Y96" i="11"/>
  <c r="G287" i="13"/>
  <c r="I287" i="13"/>
  <c r="K287" i="13"/>
  <c r="M287" i="13"/>
  <c r="O287" i="13"/>
  <c r="Q287" i="13"/>
  <c r="S287" i="13"/>
  <c r="U287" i="13"/>
  <c r="W287" i="13"/>
  <c r="Y287" i="13"/>
  <c r="AA287" i="13"/>
  <c r="F836" i="14"/>
  <c r="F838" i="14" s="1"/>
  <c r="F806" i="14"/>
  <c r="F807" i="14" s="1"/>
  <c r="F808" i="14" s="1"/>
  <c r="F809" i="14" s="1"/>
  <c r="F810" i="14" s="1"/>
  <c r="F811" i="14" s="1"/>
  <c r="F812" i="14" s="1"/>
  <c r="F813" i="14" s="1"/>
  <c r="F814" i="14" s="1"/>
  <c r="F815" i="14" s="1"/>
  <c r="F816" i="14" s="1"/>
  <c r="F817" i="14" s="1"/>
  <c r="F818" i="14" s="1"/>
  <c r="F819" i="14" s="1"/>
  <c r="F820" i="14" s="1"/>
  <c r="F821" i="14" s="1"/>
  <c r="F822" i="14" s="1"/>
  <c r="F823" i="14" s="1"/>
  <c r="F824" i="14" s="1"/>
  <c r="F825" i="14" s="1"/>
  <c r="F826" i="14" s="1"/>
  <c r="F827" i="14" s="1"/>
  <c r="F828" i="14" s="1"/>
  <c r="F829" i="14" s="1"/>
  <c r="F830" i="14" s="1"/>
  <c r="F831" i="14" s="1"/>
  <c r="F832" i="14" s="1"/>
  <c r="F833" i="14" s="1"/>
  <c r="F834" i="14" s="1"/>
  <c r="F835" i="14" s="1"/>
  <c r="R96" i="11"/>
  <c r="H287" i="13"/>
  <c r="J287" i="13"/>
  <c r="L287" i="13"/>
  <c r="N287" i="13"/>
  <c r="P287" i="13"/>
  <c r="R287" i="13"/>
  <c r="T287" i="13"/>
  <c r="V287" i="13"/>
  <c r="X287" i="13"/>
  <c r="Z287" i="13"/>
  <c r="F860" i="14"/>
  <c r="F861" i="14" s="1"/>
  <c r="F862" i="14" s="1"/>
  <c r="F863" i="14" s="1"/>
  <c r="F864" i="14" s="1"/>
  <c r="F865" i="14" s="1"/>
  <c r="F866" i="14" s="1"/>
  <c r="F867" i="14" s="1"/>
  <c r="F868" i="14" s="1"/>
  <c r="F869" i="14" s="1"/>
  <c r="F870" i="14" s="1"/>
  <c r="F871" i="14" s="1"/>
  <c r="F872" i="14" s="1"/>
  <c r="F873" i="14" s="1"/>
  <c r="F874" i="14" s="1"/>
  <c r="F875" i="14" s="1"/>
  <c r="F876" i="14" s="1"/>
  <c r="F877" i="14" s="1"/>
  <c r="F878" i="14" s="1"/>
  <c r="F879" i="14" s="1"/>
  <c r="F880" i="14" s="1"/>
  <c r="F881" i="14" s="1"/>
  <c r="F882" i="14" s="1"/>
  <c r="F883" i="14" s="1"/>
  <c r="F884" i="14" s="1"/>
  <c r="F885" i="14" s="1"/>
  <c r="F886" i="14" s="1"/>
  <c r="F887" i="14" s="1"/>
  <c r="F888" i="14" s="1"/>
  <c r="F889" i="14" s="1"/>
  <c r="F890" i="14"/>
  <c r="F892" i="14" s="1"/>
  <c r="F1113" i="14"/>
  <c r="F1115" i="14" s="1"/>
  <c r="F1083" i="14"/>
  <c r="F1084" i="14" s="1"/>
  <c r="F1085" i="14" s="1"/>
  <c r="F1086" i="14" s="1"/>
  <c r="F1087" i="14" s="1"/>
  <c r="F1088" i="14" s="1"/>
  <c r="F1089" i="14" s="1"/>
  <c r="F1090" i="14" s="1"/>
  <c r="F1091" i="14" s="1"/>
  <c r="F1092" i="14" s="1"/>
  <c r="F1093" i="14" s="1"/>
  <c r="F1094" i="14" s="1"/>
  <c r="F1095" i="14" s="1"/>
  <c r="F1096" i="14" s="1"/>
  <c r="F1097" i="14" s="1"/>
  <c r="F1098" i="14" s="1"/>
  <c r="F1099" i="14" s="1"/>
  <c r="F1100" i="14" s="1"/>
  <c r="F1101" i="14" s="1"/>
  <c r="F1102" i="14" s="1"/>
  <c r="F1103" i="14" s="1"/>
  <c r="F1104" i="14" s="1"/>
  <c r="F1105" i="14" s="1"/>
  <c r="F1106" i="14" s="1"/>
  <c r="F1107" i="14" s="1"/>
  <c r="F1108" i="14" s="1"/>
  <c r="F1109" i="14" s="1"/>
  <c r="F1110" i="14" s="1"/>
  <c r="F1111" i="14" s="1"/>
  <c r="F1112" i="14" s="1"/>
  <c r="AA892" i="14"/>
  <c r="K950" i="14"/>
  <c r="S950" i="14"/>
  <c r="AA950" i="14"/>
  <c r="I1115" i="14"/>
  <c r="I1060" i="14"/>
  <c r="M1115" i="14"/>
  <c r="M1060" i="14"/>
  <c r="Q1115" i="14"/>
  <c r="Q1060" i="14"/>
  <c r="U1115" i="14"/>
  <c r="U1060" i="14"/>
  <c r="Y1115" i="14"/>
  <c r="Y1060" i="14"/>
  <c r="G302" i="17"/>
  <c r="K302" i="17"/>
  <c r="O302" i="17"/>
  <c r="S302" i="17"/>
  <c r="W302" i="17"/>
  <c r="AA302" i="17"/>
  <c r="G303" i="17"/>
  <c r="K303" i="17"/>
  <c r="O303" i="17"/>
  <c r="S303" i="17"/>
  <c r="W303" i="17"/>
  <c r="AA303" i="17"/>
  <c r="F290" i="12"/>
  <c r="F111" i="19"/>
  <c r="J64" i="23"/>
  <c r="J74" i="23" s="1"/>
  <c r="J77" i="23" s="1"/>
  <c r="Z64" i="23"/>
  <c r="Z74" i="23" s="1"/>
  <c r="Z77" i="23" s="1"/>
  <c r="F69" i="13"/>
  <c r="F195" i="19"/>
  <c r="T53" i="26"/>
  <c r="AA838" i="14"/>
  <c r="AB287" i="13"/>
  <c r="G397" i="14"/>
  <c r="W838" i="14"/>
  <c r="H892" i="14"/>
  <c r="L892" i="14"/>
  <c r="P892" i="14"/>
  <c r="T892" i="14"/>
  <c r="X892" i="14"/>
  <c r="AB892" i="14"/>
  <c r="M950" i="14"/>
  <c r="U950" i="14"/>
  <c r="M1005" i="14"/>
  <c r="U1005" i="14"/>
  <c r="J1115" i="14"/>
  <c r="J1005" i="14"/>
  <c r="N1115" i="14"/>
  <c r="N1005" i="14"/>
  <c r="N950" i="14"/>
  <c r="R1115" i="14"/>
  <c r="R1005" i="14"/>
  <c r="R950" i="14"/>
  <c r="V1115" i="14"/>
  <c r="V1005" i="14"/>
  <c r="V950" i="14"/>
  <c r="Z1115" i="14"/>
  <c r="Z1005" i="14"/>
  <c r="Z950" i="14"/>
  <c r="F19" i="11"/>
  <c r="F42" i="19"/>
  <c r="F247" i="19"/>
  <c r="N64" i="23"/>
  <c r="N74" i="23" s="1"/>
  <c r="N77" i="23" s="1"/>
  <c r="AJ64" i="23"/>
  <c r="AJ74" i="23" s="1"/>
  <c r="AJ77" i="23" s="1"/>
  <c r="K1060" i="14"/>
  <c r="K1115" i="14"/>
  <c r="O1060" i="14"/>
  <c r="O1115" i="14"/>
  <c r="W1060" i="14"/>
  <c r="W1115" i="14"/>
  <c r="F455" i="19"/>
  <c r="F165" i="15"/>
  <c r="F167" i="15" s="1"/>
  <c r="S838" i="14"/>
  <c r="G1060" i="14"/>
  <c r="G1115" i="14"/>
  <c r="S1060" i="14"/>
  <c r="S1115" i="14"/>
  <c r="AA1060" i="14"/>
  <c r="AA1115" i="14"/>
  <c r="S397" i="14"/>
  <c r="O397" i="14"/>
  <c r="K397" i="14"/>
  <c r="D481" i="10"/>
  <c r="M846" i="10"/>
  <c r="J892" i="14"/>
  <c r="N892" i="14"/>
  <c r="R892" i="14"/>
  <c r="V892" i="14"/>
  <c r="Z892" i="14"/>
  <c r="Q950" i="14"/>
  <c r="Y950" i="14"/>
  <c r="I1005" i="14"/>
  <c r="Q1005" i="14"/>
  <c r="Y1005" i="14"/>
  <c r="H1115" i="14"/>
  <c r="H1005" i="14"/>
  <c r="H950" i="14"/>
  <c r="L1115" i="14"/>
  <c r="L1005" i="14"/>
  <c r="L950" i="14"/>
  <c r="P1115" i="14"/>
  <c r="P1005" i="14"/>
  <c r="P950" i="14"/>
  <c r="T1115" i="14"/>
  <c r="T1005" i="14"/>
  <c r="T950" i="14"/>
  <c r="X1115" i="14"/>
  <c r="X1005" i="14"/>
  <c r="X950" i="14"/>
  <c r="AB1115" i="14"/>
  <c r="AB1005" i="14"/>
  <c r="AB950" i="14"/>
  <c r="F1233" i="14"/>
  <c r="F1288" i="14" s="1"/>
  <c r="F164" i="15"/>
  <c r="F248" i="19"/>
  <c r="F453" i="19"/>
  <c r="F163" i="15"/>
  <c r="G301" i="17"/>
  <c r="K301" i="17"/>
  <c r="O301" i="17"/>
  <c r="S301" i="17"/>
  <c r="W301" i="17"/>
  <c r="AA301" i="17"/>
  <c r="F55" i="21"/>
  <c r="F57" i="21" s="1"/>
  <c r="F98" i="20"/>
  <c r="F100" i="20" s="1"/>
  <c r="N50" i="23"/>
  <c r="V50" i="23"/>
  <c r="AJ50" i="23"/>
  <c r="I892" i="14"/>
  <c r="M892" i="14"/>
  <c r="Q892" i="14"/>
  <c r="U892" i="14"/>
  <c r="Y892" i="14"/>
  <c r="F153" i="19"/>
  <c r="J50" i="23"/>
  <c r="R50" i="23"/>
  <c r="Z50" i="23"/>
  <c r="AA466" i="12"/>
  <c r="AB34" i="6"/>
  <c r="AB28" i="26" s="1"/>
  <c r="Y1386" i="14"/>
  <c r="Y425" i="19" s="1"/>
  <c r="Y1378" i="14"/>
  <c r="Y417" i="19" s="1"/>
  <c r="Y1370" i="14"/>
  <c r="Y409" i="19" s="1"/>
  <c r="Y1362" i="14"/>
  <c r="Y401" i="19" s="1"/>
  <c r="F79" i="20"/>
  <c r="Z34" i="6"/>
  <c r="Z28" i="26" s="1"/>
  <c r="S34" i="6"/>
  <c r="S28" i="26" s="1"/>
  <c r="Z466" i="12"/>
  <c r="Y1388" i="14"/>
  <c r="Y427" i="19" s="1"/>
  <c r="Y1380" i="14"/>
  <c r="Y419" i="19" s="1"/>
  <c r="Y1372" i="14"/>
  <c r="Y411" i="19" s="1"/>
  <c r="Y1364" i="14"/>
  <c r="Y403" i="19" s="1"/>
  <c r="Y1358" i="14"/>
  <c r="Y397" i="19" s="1"/>
  <c r="Y1354" i="14"/>
  <c r="Y393" i="19" s="1"/>
  <c r="Y1350" i="14"/>
  <c r="Y389" i="19" s="1"/>
  <c r="Y1346" i="14"/>
  <c r="Y385" i="19" s="1"/>
  <c r="Y1342" i="14"/>
  <c r="X466" i="12"/>
  <c r="W466" i="12"/>
  <c r="H50" i="23"/>
  <c r="L50" i="23"/>
  <c r="P50" i="23"/>
  <c r="T50" i="23"/>
  <c r="X50" i="23"/>
  <c r="AB50" i="23"/>
  <c r="Y1390" i="14"/>
  <c r="Y429" i="19" s="1"/>
  <c r="Y1382" i="14"/>
  <c r="Y421" i="19" s="1"/>
  <c r="Y1374" i="14"/>
  <c r="Y413" i="19" s="1"/>
  <c r="Y1366" i="14"/>
  <c r="Y405" i="19" s="1"/>
  <c r="Y1357" i="14"/>
  <c r="Y396" i="19" s="1"/>
  <c r="Y1353" i="14"/>
  <c r="Y392" i="19" s="1"/>
  <c r="Y1349" i="14"/>
  <c r="Y388" i="19" s="1"/>
  <c r="Y1345" i="14"/>
  <c r="Y384" i="19" s="1"/>
  <c r="V1390" i="14"/>
  <c r="V429" i="19" s="1"/>
  <c r="V1386" i="14"/>
  <c r="V425" i="19" s="1"/>
  <c r="V1382" i="14"/>
  <c r="V421" i="19" s="1"/>
  <c r="V1378" i="14"/>
  <c r="V417" i="19" s="1"/>
  <c r="V1374" i="14"/>
  <c r="V413" i="19" s="1"/>
  <c r="V1370" i="14"/>
  <c r="V409" i="19" s="1"/>
  <c r="V1366" i="14"/>
  <c r="V405" i="19" s="1"/>
  <c r="V1362" i="14"/>
  <c r="V401" i="19" s="1"/>
  <c r="V1358" i="14"/>
  <c r="V397" i="19" s="1"/>
  <c r="V1354" i="14"/>
  <c r="V393" i="19" s="1"/>
  <c r="V1350" i="14"/>
  <c r="V389" i="19" s="1"/>
  <c r="V1346" i="14"/>
  <c r="V385" i="19" s="1"/>
  <c r="V1342" i="14"/>
  <c r="U1389" i="14"/>
  <c r="U428" i="19" s="1"/>
  <c r="U1385" i="14"/>
  <c r="U424" i="19" s="1"/>
  <c r="U1381" i="14"/>
  <c r="U420" i="19" s="1"/>
  <c r="U1377" i="14"/>
  <c r="U416" i="19" s="1"/>
  <c r="U1373" i="14"/>
  <c r="U412" i="19" s="1"/>
  <c r="U1369" i="14"/>
  <c r="U408" i="19" s="1"/>
  <c r="U1365" i="14"/>
  <c r="U404" i="19" s="1"/>
  <c r="U1361" i="14"/>
  <c r="U400" i="19" s="1"/>
  <c r="U1357" i="14"/>
  <c r="U396" i="19" s="1"/>
  <c r="U1353" i="14"/>
  <c r="U392" i="19" s="1"/>
  <c r="U1349" i="14"/>
  <c r="U388" i="19" s="1"/>
  <c r="U1345" i="14"/>
  <c r="U384" i="19" s="1"/>
  <c r="T1389" i="14"/>
  <c r="T428" i="19" s="1"/>
  <c r="T1385" i="14"/>
  <c r="T424" i="19" s="1"/>
  <c r="T1381" i="14"/>
  <c r="T420" i="19" s="1"/>
  <c r="T1377" i="14"/>
  <c r="T416" i="19" s="1"/>
  <c r="T1373" i="14"/>
  <c r="T412" i="19" s="1"/>
  <c r="T1369" i="14"/>
  <c r="T408" i="19" s="1"/>
  <c r="T1365" i="14"/>
  <c r="T404" i="19" s="1"/>
  <c r="T1361" i="14"/>
  <c r="T400" i="19" s="1"/>
  <c r="T1357" i="14"/>
  <c r="T396" i="19" s="1"/>
  <c r="T1353" i="14"/>
  <c r="T392" i="19" s="1"/>
  <c r="T1349" i="14"/>
  <c r="T388" i="19" s="1"/>
  <c r="T1345" i="14"/>
  <c r="T384" i="19" s="1"/>
  <c r="S1391" i="14"/>
  <c r="S430" i="19" s="1"/>
  <c r="S1387" i="14"/>
  <c r="S426" i="19" s="1"/>
  <c r="S1383" i="14"/>
  <c r="S422" i="19" s="1"/>
  <c r="S1379" i="14"/>
  <c r="S418" i="19" s="1"/>
  <c r="S1375" i="14"/>
  <c r="S414" i="19" s="1"/>
  <c r="S1371" i="14"/>
  <c r="S410" i="19" s="1"/>
  <c r="S1367" i="14"/>
  <c r="S406" i="19" s="1"/>
  <c r="S1363" i="14"/>
  <c r="V1388" i="14"/>
  <c r="V427" i="19" s="1"/>
  <c r="V1384" i="14"/>
  <c r="V423" i="19" s="1"/>
  <c r="V1380" i="14"/>
  <c r="V419" i="19" s="1"/>
  <c r="V1376" i="14"/>
  <c r="V415" i="19" s="1"/>
  <c r="V1372" i="14"/>
  <c r="V411" i="19" s="1"/>
  <c r="V1368" i="14"/>
  <c r="V407" i="19" s="1"/>
  <c r="V1364" i="14"/>
  <c r="V403" i="19" s="1"/>
  <c r="V1360" i="14"/>
  <c r="V399" i="19" s="1"/>
  <c r="V1356" i="14"/>
  <c r="V395" i="19" s="1"/>
  <c r="V1352" i="14"/>
  <c r="V391" i="19" s="1"/>
  <c r="V1348" i="14"/>
  <c r="V387" i="19" s="1"/>
  <c r="V1344" i="14"/>
  <c r="V383" i="19" s="1"/>
  <c r="U1391" i="14"/>
  <c r="U430" i="19" s="1"/>
  <c r="U1387" i="14"/>
  <c r="U426" i="19" s="1"/>
  <c r="U1383" i="14"/>
  <c r="U422" i="19" s="1"/>
  <c r="U1379" i="14"/>
  <c r="U418" i="19" s="1"/>
  <c r="U1375" i="14"/>
  <c r="U414" i="19" s="1"/>
  <c r="U1371" i="14"/>
  <c r="U410" i="19" s="1"/>
  <c r="U1367" i="14"/>
  <c r="U406" i="19" s="1"/>
  <c r="U1363" i="14"/>
  <c r="U402" i="19" s="1"/>
  <c r="U1359" i="14"/>
  <c r="U398" i="19" s="1"/>
  <c r="U1355" i="14"/>
  <c r="U394" i="19" s="1"/>
  <c r="U1351" i="14"/>
  <c r="U390" i="19" s="1"/>
  <c r="U1347" i="14"/>
  <c r="U386" i="19" s="1"/>
  <c r="U1343" i="14"/>
  <c r="T1391" i="14"/>
  <c r="T430" i="19" s="1"/>
  <c r="T1387" i="14"/>
  <c r="T426" i="19" s="1"/>
  <c r="T1383" i="14"/>
  <c r="T422" i="19" s="1"/>
  <c r="T1379" i="14"/>
  <c r="T418" i="19" s="1"/>
  <c r="T1375" i="14"/>
  <c r="T414" i="19" s="1"/>
  <c r="T1371" i="14"/>
  <c r="T410" i="19" s="1"/>
  <c r="T1367" i="14"/>
  <c r="T406" i="19" s="1"/>
  <c r="T1363" i="14"/>
  <c r="T402" i="19" s="1"/>
  <c r="T1359" i="14"/>
  <c r="T398" i="19" s="1"/>
  <c r="T1355" i="14"/>
  <c r="T394" i="19" s="1"/>
  <c r="T1351" i="14"/>
  <c r="T390" i="19" s="1"/>
  <c r="T1347" i="14"/>
  <c r="T386" i="19" s="1"/>
  <c r="T1343" i="14"/>
  <c r="S1389" i="14"/>
  <c r="S428" i="19" s="1"/>
  <c r="S1385" i="14"/>
  <c r="S424" i="19" s="1"/>
  <c r="S1381" i="14"/>
  <c r="S420" i="19" s="1"/>
  <c r="S1377" i="14"/>
  <c r="S416" i="19" s="1"/>
  <c r="S1373" i="14"/>
  <c r="S412" i="19" s="1"/>
  <c r="S1369" i="14"/>
  <c r="S408" i="19" s="1"/>
  <c r="S1365" i="14"/>
  <c r="S404" i="19" s="1"/>
  <c r="R1388" i="14"/>
  <c r="R427" i="19" s="1"/>
  <c r="R1380" i="14"/>
  <c r="R419" i="19" s="1"/>
  <c r="R1372" i="14"/>
  <c r="R411" i="19" s="1"/>
  <c r="Q1358" i="14"/>
  <c r="Q397" i="19" s="1"/>
  <c r="Q1350" i="14"/>
  <c r="Q389" i="19" s="1"/>
  <c r="Q1342" i="14"/>
  <c r="R1390" i="14"/>
  <c r="R429" i="19" s="1"/>
  <c r="R1382" i="14"/>
  <c r="R421" i="19" s="1"/>
  <c r="R1374" i="14"/>
  <c r="R413" i="19" s="1"/>
  <c r="R1366" i="14"/>
  <c r="R405" i="19" s="1"/>
  <c r="R1362" i="14"/>
  <c r="R401" i="19" s="1"/>
  <c r="R1358" i="14"/>
  <c r="R397" i="19" s="1"/>
  <c r="R1354" i="14"/>
  <c r="R393" i="19" s="1"/>
  <c r="R1350" i="14"/>
  <c r="R389" i="19" s="1"/>
  <c r="R1346" i="14"/>
  <c r="R385" i="19" s="1"/>
  <c r="R1342" i="14"/>
  <c r="Q1364" i="14"/>
  <c r="Q403" i="19" s="1"/>
  <c r="Q1356" i="14"/>
  <c r="Q395" i="19" s="1"/>
  <c r="Q1348" i="14"/>
  <c r="Q387" i="19" s="1"/>
  <c r="Q466" i="12"/>
  <c r="R1384" i="14"/>
  <c r="R423" i="19" s="1"/>
  <c r="R1376" i="14"/>
  <c r="R415" i="19" s="1"/>
  <c r="R1368" i="14"/>
  <c r="R407" i="19" s="1"/>
  <c r="R1365" i="14"/>
  <c r="R404" i="19" s="1"/>
  <c r="R1361" i="14"/>
  <c r="R400" i="19" s="1"/>
  <c r="R1357" i="14"/>
  <c r="R396" i="19" s="1"/>
  <c r="R1353" i="14"/>
  <c r="R392" i="19" s="1"/>
  <c r="R1349" i="14"/>
  <c r="R388" i="19" s="1"/>
  <c r="R1345" i="14"/>
  <c r="R384" i="19" s="1"/>
  <c r="Q1362" i="14"/>
  <c r="Q401" i="19" s="1"/>
  <c r="Q1354" i="14"/>
  <c r="Q393" i="19" s="1"/>
  <c r="Q1346" i="14"/>
  <c r="Q385" i="19" s="1"/>
  <c r="M1390" i="14"/>
  <c r="M429" i="19" s="1"/>
  <c r="M1382" i="14"/>
  <c r="M421" i="19" s="1"/>
  <c r="M1374" i="14"/>
  <c r="M413" i="19" s="1"/>
  <c r="M1366" i="14"/>
  <c r="M405" i="19" s="1"/>
  <c r="M1358" i="14"/>
  <c r="M397" i="19" s="1"/>
  <c r="M1350" i="14"/>
  <c r="M389" i="19" s="1"/>
  <c r="M1342" i="14"/>
  <c r="M1388" i="14"/>
  <c r="M427" i="19" s="1"/>
  <c r="M1380" i="14"/>
  <c r="M419" i="19" s="1"/>
  <c r="M1372" i="14"/>
  <c r="M411" i="19" s="1"/>
  <c r="M1364" i="14"/>
  <c r="M403" i="19" s="1"/>
  <c r="M1356" i="14"/>
  <c r="M395" i="19" s="1"/>
  <c r="M1348" i="14"/>
  <c r="M387" i="19" s="1"/>
  <c r="J466" i="12"/>
  <c r="K1388" i="14"/>
  <c r="K427" i="19" s="1"/>
  <c r="K1384" i="14"/>
  <c r="K423" i="19" s="1"/>
  <c r="K1380" i="14"/>
  <c r="K419" i="19" s="1"/>
  <c r="K1376" i="14"/>
  <c r="K415" i="19" s="1"/>
  <c r="K1372" i="14"/>
  <c r="K411" i="19" s="1"/>
  <c r="K1368" i="14"/>
  <c r="K407" i="19" s="1"/>
  <c r="K1364" i="14"/>
  <c r="K403" i="19" s="1"/>
  <c r="K1360" i="14"/>
  <c r="K399" i="19" s="1"/>
  <c r="K1356" i="14"/>
  <c r="K395" i="19" s="1"/>
  <c r="K1352" i="14"/>
  <c r="K391" i="19" s="1"/>
  <c r="K1348" i="14"/>
  <c r="K387" i="19" s="1"/>
  <c r="K1344" i="14"/>
  <c r="K383" i="19" s="1"/>
  <c r="K466" i="12"/>
  <c r="J1389" i="14"/>
  <c r="J428" i="19" s="1"/>
  <c r="J1385" i="14"/>
  <c r="J424" i="19" s="1"/>
  <c r="J1381" i="14"/>
  <c r="J420" i="19" s="1"/>
  <c r="I1386" i="14"/>
  <c r="I425" i="19" s="1"/>
  <c r="I1378" i="14"/>
  <c r="I417" i="19" s="1"/>
  <c r="I1370" i="14"/>
  <c r="I409" i="19" s="1"/>
  <c r="L1372" i="14"/>
  <c r="L411" i="19" s="1"/>
  <c r="L1368" i="14"/>
  <c r="L407" i="19" s="1"/>
  <c r="L1364" i="14"/>
  <c r="L403" i="19" s="1"/>
  <c r="L1360" i="14"/>
  <c r="L399" i="19" s="1"/>
  <c r="L1356" i="14"/>
  <c r="L395" i="19" s="1"/>
  <c r="L1352" i="14"/>
  <c r="L391" i="19" s="1"/>
  <c r="L1348" i="14"/>
  <c r="L387" i="19" s="1"/>
  <c r="L1344" i="14"/>
  <c r="L466" i="12"/>
  <c r="J1373" i="14"/>
  <c r="J412" i="19" s="1"/>
  <c r="J1365" i="14"/>
  <c r="J404" i="19" s="1"/>
  <c r="J1357" i="14"/>
  <c r="J396" i="19" s="1"/>
  <c r="J1349" i="14"/>
  <c r="J388" i="19" s="1"/>
  <c r="I1387" i="14"/>
  <c r="I426" i="19" s="1"/>
  <c r="I1379" i="14"/>
  <c r="I418" i="19" s="1"/>
  <c r="I1371" i="14"/>
  <c r="I410" i="19" s="1"/>
  <c r="K1378" i="14"/>
  <c r="K417" i="19" s="1"/>
  <c r="K1374" i="14"/>
  <c r="K413" i="19" s="1"/>
  <c r="K1370" i="14"/>
  <c r="K409" i="19" s="1"/>
  <c r="K1366" i="14"/>
  <c r="K405" i="19" s="1"/>
  <c r="K1362" i="14"/>
  <c r="K401" i="19" s="1"/>
  <c r="K1358" i="14"/>
  <c r="K397" i="19" s="1"/>
  <c r="K1354" i="14"/>
  <c r="K393" i="19" s="1"/>
  <c r="K1350" i="14"/>
  <c r="K389" i="19" s="1"/>
  <c r="K1346" i="14"/>
  <c r="K385" i="19" s="1"/>
  <c r="K1342" i="14"/>
  <c r="J1391" i="14"/>
  <c r="J430" i="19" s="1"/>
  <c r="J1387" i="14"/>
  <c r="J426" i="19" s="1"/>
  <c r="J1383" i="14"/>
  <c r="J422" i="19" s="1"/>
  <c r="J1371" i="14"/>
  <c r="J410" i="19" s="1"/>
  <c r="J1363" i="14"/>
  <c r="J402" i="19" s="1"/>
  <c r="J1355" i="14"/>
  <c r="J394" i="19" s="1"/>
  <c r="J1347" i="14"/>
  <c r="H1389" i="14"/>
  <c r="H428" i="19" s="1"/>
  <c r="H1381" i="14"/>
  <c r="H420" i="19" s="1"/>
  <c r="H1373" i="14"/>
  <c r="H412" i="19" s="1"/>
  <c r="H1365" i="14"/>
  <c r="H404" i="19" s="1"/>
  <c r="H1357" i="14"/>
  <c r="H396" i="19" s="1"/>
  <c r="H1349" i="14"/>
  <c r="H388" i="19" s="1"/>
  <c r="H466" i="12"/>
  <c r="I1358" i="14"/>
  <c r="I397" i="19" s="1"/>
  <c r="I1354" i="14"/>
  <c r="I393" i="19" s="1"/>
  <c r="I1350" i="14"/>
  <c r="I389" i="19" s="1"/>
  <c r="I1346" i="14"/>
  <c r="I385" i="19" s="1"/>
  <c r="I1342" i="14"/>
  <c r="H1387" i="14"/>
  <c r="H426" i="19" s="1"/>
  <c r="H1379" i="14"/>
  <c r="H418" i="19" s="1"/>
  <c r="H1371" i="14"/>
  <c r="H410" i="19" s="1"/>
  <c r="H1385" i="14"/>
  <c r="H424" i="19" s="1"/>
  <c r="H1377" i="14"/>
  <c r="H416" i="19" s="1"/>
  <c r="H1369" i="14"/>
  <c r="H408" i="19" s="1"/>
  <c r="H1361" i="14"/>
  <c r="H400" i="19" s="1"/>
  <c r="H1353" i="14"/>
  <c r="H392" i="19" s="1"/>
  <c r="H1345" i="14"/>
  <c r="G1388" i="14"/>
  <c r="G427" i="19" s="1"/>
  <c r="G1384" i="14"/>
  <c r="G423" i="19" s="1"/>
  <c r="G1380" i="14"/>
  <c r="G419" i="19" s="1"/>
  <c r="G1376" i="14"/>
  <c r="G415" i="19" s="1"/>
  <c r="G1372" i="14"/>
  <c r="G411" i="19" s="1"/>
  <c r="G1368" i="14"/>
  <c r="G407" i="19" s="1"/>
  <c r="G1364" i="14"/>
  <c r="G403" i="19" s="1"/>
  <c r="G1360" i="14"/>
  <c r="G399" i="19" s="1"/>
  <c r="G1356" i="14"/>
  <c r="G395" i="19" s="1"/>
  <c r="G1352" i="14"/>
  <c r="G391" i="19" s="1"/>
  <c r="G1348" i="14"/>
  <c r="G387" i="19" s="1"/>
  <c r="G1344" i="14"/>
  <c r="G466" i="12"/>
  <c r="V21" i="28"/>
  <c r="V22" i="28" s="1"/>
  <c r="S45" i="26"/>
  <c r="Q45" i="26"/>
  <c r="J303" i="17"/>
  <c r="N303" i="17"/>
  <c r="R303" i="17"/>
  <c r="V303" i="17"/>
  <c r="Z303" i="17"/>
  <c r="I301" i="17"/>
  <c r="M301" i="17"/>
  <c r="Q301" i="17"/>
  <c r="U301" i="17"/>
  <c r="Y301" i="17"/>
  <c r="I302" i="17"/>
  <c r="M302" i="17"/>
  <c r="Q302" i="17"/>
  <c r="U302" i="17"/>
  <c r="Y302" i="17"/>
  <c r="I303" i="17"/>
  <c r="M303" i="17"/>
  <c r="Q303" i="17"/>
  <c r="U303" i="17"/>
  <c r="Y303" i="17"/>
  <c r="H302" i="17"/>
  <c r="P302" i="17"/>
  <c r="X302" i="17"/>
  <c r="H303" i="17"/>
  <c r="P303" i="17"/>
  <c r="T303" i="17"/>
  <c r="AB303" i="17"/>
  <c r="O153" i="17"/>
  <c r="L302" i="17"/>
  <c r="T302" i="17"/>
  <c r="AB302" i="17"/>
  <c r="L303" i="17"/>
  <c r="X303" i="17"/>
  <c r="J301" i="17"/>
  <c r="N301" i="17"/>
  <c r="R301" i="17"/>
  <c r="V301" i="17"/>
  <c r="Z301" i="17"/>
  <c r="H301" i="17"/>
  <c r="L301" i="17"/>
  <c r="P301" i="17"/>
  <c r="T301" i="17"/>
  <c r="X301" i="17"/>
  <c r="AB301" i="17"/>
  <c r="M153" i="17"/>
  <c r="W153" i="17"/>
  <c r="P295" i="17"/>
  <c r="G153" i="17"/>
  <c r="U153" i="17"/>
  <c r="J295" i="17"/>
  <c r="T295" i="17"/>
  <c r="AB295" i="17"/>
  <c r="X295" i="17"/>
  <c r="L295" i="17"/>
  <c r="I153" i="17"/>
  <c r="Y153" i="17"/>
  <c r="AA153" i="17"/>
  <c r="Q153" i="17"/>
  <c r="S153" i="17"/>
  <c r="O295" i="17"/>
  <c r="K153" i="17"/>
  <c r="H295" i="17"/>
  <c r="S295" i="17"/>
  <c r="F275" i="13"/>
  <c r="F285" i="13" s="1"/>
  <c r="F287" i="13" s="1"/>
  <c r="F380" i="19"/>
  <c r="L153" i="17"/>
  <c r="L304" i="17" s="1"/>
  <c r="T153" i="17"/>
  <c r="T304" i="17" s="1"/>
  <c r="AB153" i="17"/>
  <c r="AB304" i="17" s="1"/>
  <c r="I295" i="17"/>
  <c r="U295" i="17"/>
  <c r="W295" i="17"/>
  <c r="Z295" i="17"/>
  <c r="N153" i="17"/>
  <c r="V153" i="17"/>
  <c r="K295" i="17"/>
  <c r="N295" i="17"/>
  <c r="Y295" i="17"/>
  <c r="AA295" i="17"/>
  <c r="H153" i="17"/>
  <c r="P153" i="17"/>
  <c r="X153" i="17"/>
  <c r="X304" i="17" s="1"/>
  <c r="F229" i="17"/>
  <c r="F195" i="17"/>
  <c r="F196" i="17" s="1"/>
  <c r="F197" i="17" s="1"/>
  <c r="F198" i="17" s="1"/>
  <c r="F199" i="17" s="1"/>
  <c r="F200" i="17" s="1"/>
  <c r="F201" i="17" s="1"/>
  <c r="F202" i="17" s="1"/>
  <c r="F203" i="17" s="1"/>
  <c r="F204" i="17" s="1"/>
  <c r="F205" i="17" s="1"/>
  <c r="F206" i="17" s="1"/>
  <c r="F207" i="17" s="1"/>
  <c r="F208" i="17" s="1"/>
  <c r="F209" i="17" s="1"/>
  <c r="F210" i="17" s="1"/>
  <c r="F211" i="17" s="1"/>
  <c r="F212" i="17" s="1"/>
  <c r="F213" i="17" s="1"/>
  <c r="F214" i="17" s="1"/>
  <c r="F215" i="17" s="1"/>
  <c r="F216" i="17" s="1"/>
  <c r="F217" i="17" s="1"/>
  <c r="F218" i="17" s="1"/>
  <c r="F219" i="17" s="1"/>
  <c r="F220" i="17" s="1"/>
  <c r="F221" i="17" s="1"/>
  <c r="F222" i="17" s="1"/>
  <c r="F223" i="17" s="1"/>
  <c r="F225" i="17" s="1"/>
  <c r="M295" i="17"/>
  <c r="R295" i="17"/>
  <c r="J153" i="17"/>
  <c r="R153" i="17"/>
  <c r="Z153" i="17"/>
  <c r="G295" i="17"/>
  <c r="Q295" i="17"/>
  <c r="V295" i="17"/>
  <c r="F122" i="17"/>
  <c r="F123" i="17" s="1"/>
  <c r="F124" i="17" s="1"/>
  <c r="F125" i="17" s="1"/>
  <c r="F126" i="17" s="1"/>
  <c r="F127" i="17" s="1"/>
  <c r="F128" i="17" s="1"/>
  <c r="F129" i="17" s="1"/>
  <c r="F130" i="17" s="1"/>
  <c r="F131" i="17" s="1"/>
  <c r="F132" i="17" s="1"/>
  <c r="F133" i="17" s="1"/>
  <c r="F134" i="17" s="1"/>
  <c r="F135" i="17" s="1"/>
  <c r="F136" i="17" s="1"/>
  <c r="F137" i="17" s="1"/>
  <c r="F138" i="17" s="1"/>
  <c r="F139" i="17" s="1"/>
  <c r="F140" i="17" s="1"/>
  <c r="F141" i="17" s="1"/>
  <c r="F142" i="17" s="1"/>
  <c r="F143" i="17" s="1"/>
  <c r="F144" i="17" s="1"/>
  <c r="F145" i="17" s="1"/>
  <c r="F146" i="17" s="1"/>
  <c r="F147" i="17" s="1"/>
  <c r="F148" i="17" s="1"/>
  <c r="F149" i="17" s="1"/>
  <c r="F150" i="17" s="1"/>
  <c r="F151" i="17" s="1"/>
  <c r="F153" i="17" s="1"/>
  <c r="I21" i="28"/>
  <c r="I22" i="28" s="1"/>
  <c r="K21" i="28"/>
  <c r="K22" i="28" s="1"/>
  <c r="F39" i="28"/>
  <c r="D716" i="14"/>
  <c r="D61" i="14"/>
  <c r="D285" i="14"/>
  <c r="D863" i="14"/>
  <c r="D868" i="14"/>
  <c r="D22" i="21"/>
  <c r="D41" i="14"/>
  <c r="D160" i="14"/>
  <c r="D313" i="14"/>
  <c r="D1152" i="14"/>
  <c r="D813" i="8"/>
  <c r="C448" i="19" s="1"/>
  <c r="B87" i="19"/>
  <c r="D64" i="14"/>
  <c r="D148" i="14"/>
  <c r="D1219" i="14"/>
  <c r="D795" i="8"/>
  <c r="F58" i="23"/>
  <c r="F59" i="23" s="1"/>
  <c r="F60" i="23" s="1"/>
  <c r="F61" i="23" s="1"/>
  <c r="F62" i="23" s="1"/>
  <c r="F64" i="23" s="1"/>
  <c r="F74" i="23" s="1"/>
  <c r="D49" i="14"/>
  <c r="D98" i="14"/>
  <c r="D168" i="14"/>
  <c r="D380" i="14"/>
  <c r="D599" i="14"/>
  <c r="D834" i="14"/>
  <c r="D879" i="14"/>
  <c r="D880" i="14"/>
  <c r="D934" i="14"/>
  <c r="D544" i="14"/>
  <c r="D772" i="14"/>
  <c r="D1169" i="14"/>
  <c r="D60" i="14"/>
  <c r="D118" i="14"/>
  <c r="D169" i="14"/>
  <c r="D271" i="14"/>
  <c r="D388" i="14"/>
  <c r="D607" i="14"/>
  <c r="D1001" i="14"/>
  <c r="D1098" i="14"/>
  <c r="D1211" i="14"/>
  <c r="D1389" i="14"/>
  <c r="D428" i="19" s="1"/>
  <c r="K69" i="27"/>
  <c r="K70" i="27"/>
  <c r="K71" i="27"/>
  <c r="K62" i="27"/>
  <c r="K61" i="27"/>
  <c r="K60" i="27"/>
  <c r="D217" i="14"/>
  <c r="D258" i="14"/>
  <c r="D325" i="14"/>
  <c r="D535" i="14"/>
  <c r="D724" i="14"/>
  <c r="D993" i="14"/>
  <c r="D1040" i="14"/>
  <c r="D1165" i="14"/>
  <c r="D1212" i="14"/>
  <c r="D1267" i="14"/>
  <c r="D809" i="8"/>
  <c r="D794" i="8"/>
  <c r="D40" i="20" s="1"/>
  <c r="D16" i="21"/>
  <c r="B17" i="19"/>
  <c r="B56" i="19"/>
  <c r="D107" i="14"/>
  <c r="D279" i="14"/>
  <c r="D381" i="14"/>
  <c r="D436" i="14"/>
  <c r="D490" i="14"/>
  <c r="D591" i="14"/>
  <c r="D650" i="14"/>
  <c r="D710" i="14"/>
  <c r="D822" i="14"/>
  <c r="D1224" i="14"/>
  <c r="D1385" i="14"/>
  <c r="D424" i="19" s="1"/>
  <c r="D796" i="8"/>
  <c r="B449" i="19"/>
  <c r="B91" i="19"/>
  <c r="B44" i="19"/>
  <c r="K155" i="27"/>
  <c r="K57" i="27"/>
  <c r="K53" i="27"/>
  <c r="K59" i="27"/>
  <c r="K64" i="27"/>
  <c r="K65" i="27"/>
  <c r="K32" i="27"/>
  <c r="K63" i="27"/>
  <c r="K58" i="27"/>
  <c r="K54" i="27"/>
  <c r="D48" i="14"/>
  <c r="D102" i="14"/>
  <c r="D149" i="14"/>
  <c r="D164" i="14"/>
  <c r="D259" i="14"/>
  <c r="D376" i="14"/>
  <c r="D392" i="14"/>
  <c r="D595" i="14"/>
  <c r="D611" i="14"/>
  <c r="D875" i="14"/>
  <c r="D1258" i="14"/>
  <c r="D1333" i="14"/>
  <c r="B412" i="19"/>
  <c r="B126" i="19"/>
  <c r="D40" i="14"/>
  <c r="D52" i="14"/>
  <c r="D94" i="14"/>
  <c r="D110" i="14"/>
  <c r="D156" i="14"/>
  <c r="D368" i="14"/>
  <c r="D369" i="14"/>
  <c r="D427" i="14"/>
  <c r="D603" i="14"/>
  <c r="D867" i="14"/>
  <c r="D937" i="14"/>
  <c r="D1110" i="14"/>
  <c r="D132" i="15"/>
  <c r="D453" i="19" s="1"/>
  <c r="N53" i="26"/>
  <c r="T45" i="26"/>
  <c r="R53" i="26"/>
  <c r="O53" i="26"/>
  <c r="Z45" i="26"/>
  <c r="Y53" i="26"/>
  <c r="M45" i="26"/>
  <c r="K45" i="26"/>
  <c r="I53" i="26"/>
  <c r="U45" i="26"/>
  <c r="N26" i="26"/>
  <c r="N54" i="26" s="1"/>
  <c r="L26" i="26"/>
  <c r="Q53" i="26"/>
  <c r="M53" i="26"/>
  <c r="K26" i="26"/>
  <c r="K54" i="26" s="1"/>
  <c r="W45" i="26"/>
  <c r="G40" i="26"/>
  <c r="H40" i="26"/>
  <c r="I47" i="26"/>
  <c r="Z53" i="26"/>
  <c r="S53" i="26"/>
  <c r="O45" i="26"/>
  <c r="J53" i="26"/>
  <c r="U53" i="26"/>
  <c r="I45" i="26"/>
  <c r="I55" i="26"/>
  <c r="X45" i="26"/>
  <c r="X53" i="26"/>
  <c r="K53" i="26"/>
  <c r="I46" i="26"/>
  <c r="W53" i="26"/>
  <c r="V53" i="26"/>
  <c r="L53" i="26"/>
  <c r="P53" i="26"/>
  <c r="AA53" i="26"/>
  <c r="V45" i="26"/>
  <c r="J45" i="26"/>
  <c r="L45" i="26"/>
  <c r="N45" i="26"/>
  <c r="P45" i="26"/>
  <c r="R45" i="26"/>
  <c r="Y45" i="26"/>
  <c r="AA45" i="26"/>
  <c r="S195" i="10"/>
  <c r="T255" i="10"/>
  <c r="Q135" i="10"/>
  <c r="R195" i="10"/>
  <c r="AA255" i="10"/>
  <c r="AA325" i="10"/>
  <c r="H325" i="10"/>
  <c r="T846" i="10"/>
  <c r="J135" i="10"/>
  <c r="T325" i="10"/>
  <c r="V325" i="10"/>
  <c r="D111" i="14"/>
  <c r="D204" i="14"/>
  <c r="D225" i="14"/>
  <c r="D283" i="14"/>
  <c r="D329" i="14"/>
  <c r="D481" i="14"/>
  <c r="D495" i="14"/>
  <c r="D552" i="14"/>
  <c r="D658" i="14"/>
  <c r="D764" i="14"/>
  <c r="D809" i="14"/>
  <c r="D942" i="14"/>
  <c r="D985" i="14"/>
  <c r="D1052" i="14"/>
  <c r="D1099" i="14"/>
  <c r="D1153" i="14"/>
  <c r="D1326" i="14"/>
  <c r="D44" i="14"/>
  <c r="D56" i="14"/>
  <c r="D65" i="14"/>
  <c r="D106" i="14"/>
  <c r="D114" i="14"/>
  <c r="D153" i="14"/>
  <c r="D165" i="14"/>
  <c r="D205" i="14"/>
  <c r="D263" i="14"/>
  <c r="D312" i="14"/>
  <c r="D337" i="14"/>
  <c r="D384" i="14"/>
  <c r="D385" i="14"/>
  <c r="D444" i="14"/>
  <c r="D502" i="14"/>
  <c r="D555" i="14"/>
  <c r="D613" i="14"/>
  <c r="D666" i="14"/>
  <c r="D771" i="14"/>
  <c r="D821" i="14"/>
  <c r="D884" i="14"/>
  <c r="D930" i="14"/>
  <c r="D1056" i="14"/>
  <c r="D1107" i="14"/>
  <c r="D1157" i="14"/>
  <c r="D1199" i="14"/>
  <c r="D1220" i="14"/>
  <c r="D1263" i="14"/>
  <c r="D1330" i="14"/>
  <c r="D1373" i="14"/>
  <c r="D412" i="19" s="1"/>
  <c r="D277" i="14"/>
  <c r="D1105" i="14"/>
  <c r="D1320" i="14"/>
  <c r="D63" i="14"/>
  <c r="D211" i="14"/>
  <c r="D449" i="14"/>
  <c r="D606" i="14"/>
  <c r="D660" i="14"/>
  <c r="D722" i="14"/>
  <c r="D979" i="14"/>
  <c r="D999" i="14"/>
  <c r="D508" i="14"/>
  <c r="D538" i="14"/>
  <c r="D886" i="14"/>
  <c r="D151" i="14"/>
  <c r="D327" i="14"/>
  <c r="D874" i="14"/>
  <c r="D1210" i="14"/>
  <c r="D889" i="14"/>
  <c r="D597" i="14"/>
  <c r="D881" i="14"/>
  <c r="D1252" i="14"/>
  <c r="D753" i="14"/>
  <c r="D643" i="14"/>
  <c r="D589" i="14"/>
  <c r="D310" i="14"/>
  <c r="D202" i="14"/>
  <c r="D146" i="14"/>
  <c r="D38" i="14"/>
  <c r="D256" i="14"/>
  <c r="D1362" i="14"/>
  <c r="D401" i="19" s="1"/>
  <c r="D974" i="14"/>
  <c r="D861" i="14"/>
  <c r="D807" i="14"/>
  <c r="D697" i="14"/>
  <c r="D425" i="14"/>
  <c r="D1142" i="14"/>
  <c r="D479" i="14"/>
  <c r="D366" i="14"/>
  <c r="D1041" i="14"/>
  <c r="D1244" i="14"/>
  <c r="D745" i="14"/>
  <c r="D635" i="14"/>
  <c r="D581" i="14"/>
  <c r="D302" i="14"/>
  <c r="D194" i="14"/>
  <c r="D138" i="14"/>
  <c r="D30" i="14"/>
  <c r="D358" i="14"/>
  <c r="D1354" i="14"/>
  <c r="D393" i="19" s="1"/>
  <c r="D966" i="14"/>
  <c r="D853" i="14"/>
  <c r="D799" i="14"/>
  <c r="D689" i="14"/>
  <c r="D417" i="14"/>
  <c r="D1134" i="14"/>
  <c r="D471" i="14"/>
  <c r="D248" i="14"/>
  <c r="D869" i="14"/>
  <c r="D1240" i="14"/>
  <c r="D741" i="14"/>
  <c r="D631" i="14"/>
  <c r="D577" i="14"/>
  <c r="D298" i="14"/>
  <c r="D190" i="14"/>
  <c r="D134" i="14"/>
  <c r="D26" i="14"/>
  <c r="D467" i="14"/>
  <c r="D244" i="14"/>
  <c r="D1350" i="14"/>
  <c r="D389" i="19" s="1"/>
  <c r="D962" i="14"/>
  <c r="D849" i="14"/>
  <c r="D795" i="14"/>
  <c r="D685" i="14"/>
  <c r="D413" i="14"/>
  <c r="D1130" i="14"/>
  <c r="D354" i="14"/>
  <c r="D84" i="14"/>
  <c r="D521" i="14"/>
  <c r="D903" i="14"/>
  <c r="D919" i="14"/>
  <c r="D1068" i="14"/>
  <c r="D1084" i="14"/>
  <c r="D1193" i="14"/>
  <c r="D1295" i="14"/>
  <c r="D1299" i="14"/>
  <c r="D1307" i="14"/>
  <c r="D990" i="14"/>
  <c r="D1248" i="14"/>
  <c r="D749" i="14"/>
  <c r="D639" i="14"/>
  <c r="D585" i="14"/>
  <c r="D306" i="14"/>
  <c r="D198" i="14"/>
  <c r="D142" i="14"/>
  <c r="D34" i="14"/>
  <c r="D475" i="14"/>
  <c r="D1358" i="14"/>
  <c r="D397" i="19" s="1"/>
  <c r="D970" i="14"/>
  <c r="D857" i="14"/>
  <c r="D803" i="14"/>
  <c r="D693" i="14"/>
  <c r="D421" i="14"/>
  <c r="D1138" i="14"/>
  <c r="D362" i="14"/>
  <c r="D252" i="14"/>
  <c r="D1033" i="14"/>
  <c r="D1236" i="14"/>
  <c r="D737" i="14"/>
  <c r="D627" i="14"/>
  <c r="D573" i="14"/>
  <c r="D294" i="14"/>
  <c r="D186" i="14"/>
  <c r="D130" i="14"/>
  <c r="D22" i="14"/>
  <c r="D1126" i="14"/>
  <c r="D1346" i="14"/>
  <c r="D385" i="19" s="1"/>
  <c r="D958" i="14"/>
  <c r="D845" i="14"/>
  <c r="D791" i="14"/>
  <c r="D681" i="14"/>
  <c r="D409" i="14"/>
  <c r="D463" i="14"/>
  <c r="D350" i="14"/>
  <c r="D76" i="14"/>
  <c r="D92" i="14"/>
  <c r="D240" i="14"/>
  <c r="D529" i="14"/>
  <c r="D911" i="14"/>
  <c r="D1076" i="14"/>
  <c r="D1185" i="14"/>
  <c r="D88" i="14"/>
  <c r="D525" i="14"/>
  <c r="D907" i="14"/>
  <c r="D1072" i="14"/>
  <c r="D1181" i="14"/>
  <c r="D1197" i="14"/>
  <c r="D45" i="14"/>
  <c r="D79" i="14"/>
  <c r="D83" i="14"/>
  <c r="D87" i="14"/>
  <c r="D91" i="14"/>
  <c r="D95" i="14"/>
  <c r="D238" i="14"/>
  <c r="D461" i="14"/>
  <c r="D520" i="14"/>
  <c r="D524" i="14"/>
  <c r="D528" i="14"/>
  <c r="D532" i="14"/>
  <c r="D814" i="14"/>
  <c r="D843" i="14"/>
  <c r="D848" i="14"/>
  <c r="D852" i="14"/>
  <c r="D856" i="14"/>
  <c r="D860" i="14"/>
  <c r="D864" i="14"/>
  <c r="D906" i="14"/>
  <c r="D910" i="14"/>
  <c r="D914" i="14"/>
  <c r="D918" i="14"/>
  <c r="D981" i="14"/>
  <c r="D1071" i="14"/>
  <c r="D1075" i="14"/>
  <c r="D1079" i="14"/>
  <c r="D1083" i="14"/>
  <c r="D1091" i="14"/>
  <c r="D1124" i="14"/>
  <c r="D1184" i="14"/>
  <c r="D1188" i="14"/>
  <c r="D1192" i="14"/>
  <c r="D1196" i="14"/>
  <c r="D1204" i="14"/>
  <c r="D1344" i="14"/>
  <c r="D383" i="19" s="1"/>
  <c r="D1353" i="14"/>
  <c r="D392" i="19" s="1"/>
  <c r="D1357" i="14"/>
  <c r="D396" i="19" s="1"/>
  <c r="D1361" i="14"/>
  <c r="D400" i="19" s="1"/>
  <c r="D155" i="14"/>
  <c r="D866" i="14"/>
  <c r="D1314" i="14"/>
  <c r="D74" i="14"/>
  <c r="D209" i="14"/>
  <c r="D317" i="14"/>
  <c r="D412" i="14"/>
  <c r="D416" i="14"/>
  <c r="D420" i="14"/>
  <c r="D424" i="14"/>
  <c r="D428" i="14"/>
  <c r="D515" i="14"/>
  <c r="D684" i="14"/>
  <c r="D688" i="14"/>
  <c r="D692" i="14"/>
  <c r="D696" i="14"/>
  <c r="D704" i="14"/>
  <c r="D794" i="14"/>
  <c r="D798" i="14"/>
  <c r="D802" i="14"/>
  <c r="D806" i="14"/>
  <c r="D810" i="14"/>
  <c r="D901" i="14"/>
  <c r="D961" i="14"/>
  <c r="D965" i="14"/>
  <c r="D969" i="14"/>
  <c r="D973" i="14"/>
  <c r="D1011" i="14"/>
  <c r="D1066" i="14"/>
  <c r="D1087" i="14"/>
  <c r="D1179" i="14"/>
  <c r="D1369" i="14"/>
  <c r="D408" i="19" s="1"/>
  <c r="D101" i="14"/>
  <c r="D113" i="14"/>
  <c r="D121" i="14"/>
  <c r="D159" i="14"/>
  <c r="D171" i="14"/>
  <c r="D395" i="14"/>
  <c r="D442" i="14"/>
  <c r="D484" i="14"/>
  <c r="D562" i="14"/>
  <c r="D602" i="14"/>
  <c r="D652" i="14"/>
  <c r="D882" i="14"/>
  <c r="D1113" i="14"/>
  <c r="D1159" i="14"/>
  <c r="D1336" i="14"/>
  <c r="D47" i="14"/>
  <c r="D109" i="14"/>
  <c r="D167" i="14"/>
  <c r="D207" i="14"/>
  <c r="D227" i="14"/>
  <c r="D261" i="14"/>
  <c r="D281" i="14"/>
  <c r="D323" i="14"/>
  <c r="D331" i="14"/>
  <c r="D383" i="14"/>
  <c r="D434" i="14"/>
  <c r="D454" i="14"/>
  <c r="D488" i="14"/>
  <c r="D496" i="14"/>
  <c r="D561" i="14"/>
  <c r="D593" i="14"/>
  <c r="D598" i="14"/>
  <c r="D609" i="14"/>
  <c r="D614" i="14"/>
  <c r="D656" i="14"/>
  <c r="D706" i="14"/>
  <c r="D870" i="14"/>
  <c r="D878" i="14"/>
  <c r="D939" i="14"/>
  <c r="D983" i="14"/>
  <c r="D1003" i="14"/>
  <c r="D1226" i="14"/>
  <c r="D1261" i="14"/>
  <c r="D1391" i="14"/>
  <c r="D430" i="19" s="1"/>
  <c r="D51" i="14"/>
  <c r="D59" i="14"/>
  <c r="D215" i="14"/>
  <c r="D269" i="14"/>
  <c r="D319" i="14"/>
  <c r="D339" i="14"/>
  <c r="D375" i="14"/>
  <c r="D387" i="14"/>
  <c r="D430" i="14"/>
  <c r="D450" i="14"/>
  <c r="D504" i="14"/>
  <c r="D542" i="14"/>
  <c r="D664" i="14"/>
  <c r="D714" i="14"/>
  <c r="D991" i="14"/>
  <c r="D1277" i="14"/>
  <c r="D43" i="14"/>
  <c r="D55" i="14"/>
  <c r="D67" i="14"/>
  <c r="D97" i="14"/>
  <c r="D105" i="14"/>
  <c r="D117" i="14"/>
  <c r="D163" i="14"/>
  <c r="D175" i="14"/>
  <c r="D219" i="14"/>
  <c r="D231" i="14"/>
  <c r="D315" i="14"/>
  <c r="D335" i="14"/>
  <c r="D371" i="14"/>
  <c r="D379" i="14"/>
  <c r="D391" i="14"/>
  <c r="D446" i="14"/>
  <c r="D500" i="14"/>
  <c r="D594" i="14"/>
  <c r="D605" i="14"/>
  <c r="D610" i="14"/>
  <c r="D648" i="14"/>
  <c r="D709" i="14"/>
  <c r="D718" i="14"/>
  <c r="D761" i="14"/>
  <c r="D811" i="14"/>
  <c r="D218" i="14"/>
  <c r="D264" i="14"/>
  <c r="D57" i="14"/>
  <c r="D103" i="14"/>
  <c r="D119" i="14"/>
  <c r="D161" i="14"/>
  <c r="D213" i="14"/>
  <c r="D280" i="14"/>
  <c r="D326" i="14"/>
  <c r="D333" i="14"/>
  <c r="D377" i="14"/>
  <c r="D393" i="14"/>
  <c r="D432" i="14"/>
  <c r="D452" i="14"/>
  <c r="D498" i="14"/>
  <c r="D506" i="14"/>
  <c r="D556" i="14"/>
  <c r="D654" i="14"/>
  <c r="D712" i="14"/>
  <c r="D720" i="14"/>
  <c r="D768" i="14"/>
  <c r="D776" i="14"/>
  <c r="D818" i="14"/>
  <c r="D826" i="14"/>
  <c r="D876" i="14"/>
  <c r="D946" i="14"/>
  <c r="D982" i="14"/>
  <c r="D989" i="14"/>
  <c r="D997" i="14"/>
  <c r="D1036" i="14"/>
  <c r="D1044" i="14"/>
  <c r="D1095" i="14"/>
  <c r="D1103" i="14"/>
  <c r="D1111" i="14"/>
  <c r="D1149" i="14"/>
  <c r="D1208" i="14"/>
  <c r="D1216" i="14"/>
  <c r="D1259" i="14"/>
  <c r="D1271" i="14"/>
  <c r="D1279" i="14"/>
  <c r="D1322" i="14"/>
  <c r="D1377" i="14"/>
  <c r="D416" i="19" s="1"/>
  <c r="D537" i="14"/>
  <c r="D659" i="14"/>
  <c r="D725" i="14"/>
  <c r="D1037" i="14"/>
  <c r="D1100" i="14"/>
  <c r="D355" i="12"/>
  <c r="D53" i="14"/>
  <c r="D99" i="14"/>
  <c r="D115" i="14"/>
  <c r="D157" i="14"/>
  <c r="D173" i="14"/>
  <c r="D221" i="14"/>
  <c r="D229" i="14"/>
  <c r="D267" i="14"/>
  <c r="D275" i="14"/>
  <c r="D321" i="14"/>
  <c r="D373" i="14"/>
  <c r="D389" i="14"/>
  <c r="D433" i="14"/>
  <c r="D440" i="14"/>
  <c r="D448" i="14"/>
  <c r="D486" i="14"/>
  <c r="D494" i="14"/>
  <c r="D540" i="14"/>
  <c r="D548" i="14"/>
  <c r="D560" i="14"/>
  <c r="D596" i="14"/>
  <c r="D600" i="14"/>
  <c r="D608" i="14"/>
  <c r="D612" i="14"/>
  <c r="D616" i="14"/>
  <c r="D662" i="14"/>
  <c r="D670" i="14"/>
  <c r="D708" i="14"/>
  <c r="D760" i="14"/>
  <c r="D769" i="14"/>
  <c r="D780" i="14"/>
  <c r="D819" i="14"/>
  <c r="D830" i="14"/>
  <c r="D888" i="14"/>
  <c r="D926" i="14"/>
  <c r="D938" i="14"/>
  <c r="D947" i="14"/>
  <c r="D998" i="14"/>
  <c r="D1048" i="14"/>
  <c r="D1161" i="14"/>
  <c r="B316" i="19"/>
  <c r="D96" i="14"/>
  <c r="D100" i="14"/>
  <c r="D104" i="14"/>
  <c r="D108" i="14"/>
  <c r="D112" i="14"/>
  <c r="D116" i="14"/>
  <c r="D120" i="14"/>
  <c r="D150" i="14"/>
  <c r="D154" i="14"/>
  <c r="D158" i="14"/>
  <c r="D162" i="14"/>
  <c r="D166" i="14"/>
  <c r="D170" i="14"/>
  <c r="D174" i="14"/>
  <c r="D206" i="14"/>
  <c r="D222" i="14"/>
  <c r="D268" i="14"/>
  <c r="D284" i="14"/>
  <c r="D314" i="14"/>
  <c r="D330" i="14"/>
  <c r="D437" i="14"/>
  <c r="D453" i="14"/>
  <c r="D483" i="14"/>
  <c r="D499" i="14"/>
  <c r="D541" i="14"/>
  <c r="D553" i="14"/>
  <c r="D647" i="14"/>
  <c r="D663" i="14"/>
  <c r="D713" i="14"/>
  <c r="D773" i="14"/>
  <c r="D781" i="14"/>
  <c r="D823" i="14"/>
  <c r="D831" i="14"/>
  <c r="D923" i="14"/>
  <c r="D931" i="14"/>
  <c r="D986" i="14"/>
  <c r="D1002" i="14"/>
  <c r="D1049" i="14"/>
  <c r="D1057" i="14"/>
  <c r="D1092" i="14"/>
  <c r="B345" i="19"/>
  <c r="B165" i="19"/>
  <c r="B79" i="19"/>
  <c r="B48" i="19"/>
  <c r="B19" i="19"/>
  <c r="D214" i="14"/>
  <c r="D230" i="14"/>
  <c r="D260" i="14"/>
  <c r="D276" i="14"/>
  <c r="D322" i="14"/>
  <c r="D338" i="14"/>
  <c r="D370" i="14"/>
  <c r="D374" i="14"/>
  <c r="D378" i="14"/>
  <c r="D382" i="14"/>
  <c r="D386" i="14"/>
  <c r="D390" i="14"/>
  <c r="D394" i="14"/>
  <c r="D429" i="14"/>
  <c r="D445" i="14"/>
  <c r="D491" i="14"/>
  <c r="D507" i="14"/>
  <c r="D549" i="14"/>
  <c r="D655" i="14"/>
  <c r="D671" i="14"/>
  <c r="D705" i="14"/>
  <c r="D721" i="14"/>
  <c r="D777" i="14"/>
  <c r="D827" i="14"/>
  <c r="D835" i="14"/>
  <c r="D927" i="14"/>
  <c r="D935" i="14"/>
  <c r="D978" i="14"/>
  <c r="D994" i="14"/>
  <c r="D1045" i="14"/>
  <c r="D1053" i="14"/>
  <c r="D1088" i="14"/>
  <c r="D1096" i="14"/>
  <c r="D110" i="16"/>
  <c r="D806" i="8"/>
  <c r="B253" i="19"/>
  <c r="D42" i="14"/>
  <c r="D46" i="14"/>
  <c r="D50" i="14"/>
  <c r="D54" i="14"/>
  <c r="D58" i="14"/>
  <c r="D62" i="14"/>
  <c r="D66" i="14"/>
  <c r="D210" i="14"/>
  <c r="D226" i="14"/>
  <c r="D272" i="14"/>
  <c r="D318" i="14"/>
  <c r="D334" i="14"/>
  <c r="D441" i="14"/>
  <c r="D487" i="14"/>
  <c r="D503" i="14"/>
  <c r="D545" i="14"/>
  <c r="D557" i="14"/>
  <c r="D651" i="14"/>
  <c r="D667" i="14"/>
  <c r="D701" i="14"/>
  <c r="D717" i="14"/>
  <c r="D757" i="14"/>
  <c r="D765" i="14"/>
  <c r="D815" i="14"/>
  <c r="D865" i="14"/>
  <c r="D873" i="14"/>
  <c r="D877" i="14"/>
  <c r="D885" i="14"/>
  <c r="D802" i="8"/>
  <c r="B83" i="19"/>
  <c r="B52" i="19"/>
  <c r="B22" i="19"/>
  <c r="D1255" i="14"/>
  <c r="D536" i="14"/>
  <c r="D1310" i="14"/>
  <c r="D1200" i="14"/>
  <c r="D1032" i="14"/>
  <c r="D700" i="14"/>
  <c r="D1365" i="14"/>
  <c r="D404" i="19" s="1"/>
  <c r="D1145" i="14"/>
  <c r="D922" i="14"/>
  <c r="D756" i="14"/>
  <c r="D592" i="14"/>
  <c r="D1000" i="14"/>
  <c r="D669" i="14"/>
  <c r="D559" i="14"/>
  <c r="D1388" i="14"/>
  <c r="D427" i="19" s="1"/>
  <c r="D1223" i="14"/>
  <c r="D945" i="14"/>
  <c r="D779" i="14"/>
  <c r="D505" i="14"/>
  <c r="D451" i="14"/>
  <c r="D336" i="14"/>
  <c r="D282" i="14"/>
  <c r="D228" i="14"/>
  <c r="D1168" i="14"/>
  <c r="D1055" i="14"/>
  <c r="D833" i="14"/>
  <c r="D723" i="14"/>
  <c r="D1384" i="14"/>
  <c r="D423" i="19" s="1"/>
  <c r="D1164" i="14"/>
  <c r="D996" i="14"/>
  <c r="D941" i="14"/>
  <c r="D775" i="14"/>
  <c r="D665" i="14"/>
  <c r="D1329" i="14"/>
  <c r="D1106" i="14"/>
  <c r="D1051" i="14"/>
  <c r="D829" i="14"/>
  <c r="D501" i="14"/>
  <c r="D447" i="14"/>
  <c r="D332" i="14"/>
  <c r="D278" i="14"/>
  <c r="D224" i="14"/>
  <c r="D1274" i="14"/>
  <c r="D719" i="14"/>
  <c r="D1270" i="14"/>
  <c r="D1102" i="14"/>
  <c r="D1047" i="14"/>
  <c r="D992" i="14"/>
  <c r="D825" i="14"/>
  <c r="D661" i="14"/>
  <c r="D1215" i="14"/>
  <c r="D497" i="14"/>
  <c r="D443" i="14"/>
  <c r="D328" i="14"/>
  <c r="D274" i="14"/>
  <c r="D220" i="14"/>
  <c r="D1380" i="14"/>
  <c r="D419" i="19" s="1"/>
  <c r="D1160" i="14"/>
  <c r="D715" i="14"/>
  <c r="D551" i="14"/>
  <c r="D1376" i="14"/>
  <c r="D415" i="19" s="1"/>
  <c r="D988" i="14"/>
  <c r="D657" i="14"/>
  <c r="D1321" i="14"/>
  <c r="D1156" i="14"/>
  <c r="D547" i="14"/>
  <c r="D493" i="14"/>
  <c r="D439" i="14"/>
  <c r="D324" i="14"/>
  <c r="D270" i="14"/>
  <c r="D216" i="14"/>
  <c r="D1266" i="14"/>
  <c r="D933" i="14"/>
  <c r="D767" i="14"/>
  <c r="D711" i="14"/>
  <c r="D1317" i="14"/>
  <c r="D1262" i="14"/>
  <c r="D984" i="14"/>
  <c r="D653" i="14"/>
  <c r="D929" i="14"/>
  <c r="D763" i="14"/>
  <c r="D543" i="14"/>
  <c r="D489" i="14"/>
  <c r="D435" i="14"/>
  <c r="D320" i="14"/>
  <c r="D266" i="14"/>
  <c r="D212" i="14"/>
  <c r="D1372" i="14"/>
  <c r="D411" i="19" s="1"/>
  <c r="D1207" i="14"/>
  <c r="D1094" i="14"/>
  <c r="D1039" i="14"/>
  <c r="D817" i="14"/>
  <c r="D707" i="14"/>
  <c r="D1368" i="14"/>
  <c r="D407" i="19" s="1"/>
  <c r="D1203" i="14"/>
  <c r="D980" i="14"/>
  <c r="D925" i="14"/>
  <c r="D759" i="14"/>
  <c r="D649" i="14"/>
  <c r="D1148" i="14"/>
  <c r="D1090" i="14"/>
  <c r="D1035" i="14"/>
  <c r="D813" i="14"/>
  <c r="D539" i="14"/>
  <c r="D485" i="14"/>
  <c r="D431" i="14"/>
  <c r="D316" i="14"/>
  <c r="D262" i="14"/>
  <c r="D208" i="14"/>
  <c r="D1313" i="14"/>
  <c r="D703" i="14"/>
  <c r="B153" i="19"/>
  <c r="B169" i="19"/>
  <c r="B199" i="19"/>
  <c r="B215" i="19"/>
  <c r="B231" i="19"/>
  <c r="B257" i="19"/>
  <c r="B304" i="19"/>
  <c r="B335" i="19"/>
  <c r="B348" i="19"/>
  <c r="B359" i="19"/>
  <c r="D803" i="8"/>
  <c r="D807" i="8"/>
  <c r="D56" i="20" s="1"/>
  <c r="B157" i="19"/>
  <c r="B173" i="19"/>
  <c r="B203" i="19"/>
  <c r="B219" i="19"/>
  <c r="B245" i="19"/>
  <c r="B261" i="19"/>
  <c r="B292" i="19"/>
  <c r="B308" i="19"/>
  <c r="B339" i="19"/>
  <c r="B351" i="19"/>
  <c r="B361" i="19"/>
  <c r="D804" i="8"/>
  <c r="B161" i="19"/>
  <c r="B177" i="19"/>
  <c r="B207" i="19"/>
  <c r="B223" i="19"/>
  <c r="B249" i="19"/>
  <c r="B265" i="19"/>
  <c r="B296" i="19"/>
  <c r="B312" i="19"/>
  <c r="B343" i="19"/>
  <c r="B353" i="19"/>
  <c r="D21" i="21"/>
  <c r="D805" i="8"/>
  <c r="I30" i="25"/>
  <c r="I41" i="25" s="1"/>
  <c r="B383" i="19"/>
  <c r="B384" i="19"/>
  <c r="B400" i="19"/>
  <c r="B416" i="19"/>
  <c r="B388" i="19"/>
  <c r="B404" i="19"/>
  <c r="B420" i="19"/>
  <c r="D808" i="8"/>
  <c r="C413" i="19" s="1"/>
  <c r="B392" i="19"/>
  <c r="B408" i="19"/>
  <c r="B424" i="19"/>
  <c r="B300" i="19"/>
  <c r="B211" i="19"/>
  <c r="B428" i="19"/>
  <c r="B356" i="19"/>
  <c r="B269" i="19"/>
  <c r="B195" i="19"/>
  <c r="B114" i="19"/>
  <c r="B118" i="19"/>
  <c r="B122" i="19"/>
  <c r="B441" i="19"/>
  <c r="G30" i="25"/>
  <c r="G41" i="25" s="1"/>
  <c r="D890" i="14"/>
  <c r="D726" i="14"/>
  <c r="D672" i="14"/>
  <c r="D1171" i="14"/>
  <c r="D1058" i="14"/>
  <c r="D948" i="14"/>
  <c r="D836" i="14"/>
  <c r="D1281" i="14"/>
  <c r="D782" i="14"/>
  <c r="D1387" i="14"/>
  <c r="D426" i="19" s="1"/>
  <c r="D1167" i="14"/>
  <c r="D1332" i="14"/>
  <c r="D1222" i="14"/>
  <c r="D944" i="14"/>
  <c r="D778" i="14"/>
  <c r="D1109" i="14"/>
  <c r="D1054" i="14"/>
  <c r="D832" i="14"/>
  <c r="D558" i="14"/>
  <c r="D1383" i="14"/>
  <c r="D422" i="19" s="1"/>
  <c r="D1328" i="14"/>
  <c r="D1218" i="14"/>
  <c r="D1273" i="14"/>
  <c r="D940" i="14"/>
  <c r="D774" i="14"/>
  <c r="D1163" i="14"/>
  <c r="D1050" i="14"/>
  <c r="D828" i="14"/>
  <c r="D554" i="14"/>
  <c r="D1269" i="14"/>
  <c r="D1101" i="14"/>
  <c r="D936" i="14"/>
  <c r="D770" i="14"/>
  <c r="D1379" i="14"/>
  <c r="D418" i="19" s="1"/>
  <c r="D1324" i="14"/>
  <c r="D1214" i="14"/>
  <c r="D1046" i="14"/>
  <c r="D824" i="14"/>
  <c r="D550" i="14"/>
  <c r="D1155" i="14"/>
  <c r="D1097" i="14"/>
  <c r="D932" i="14"/>
  <c r="D766" i="14"/>
  <c r="D1375" i="14"/>
  <c r="D414" i="19" s="1"/>
  <c r="D1265" i="14"/>
  <c r="D1042" i="14"/>
  <c r="D820" i="14"/>
  <c r="D1151" i="14"/>
  <c r="D1316" i="14"/>
  <c r="D1206" i="14"/>
  <c r="D1093" i="14"/>
  <c r="D928" i="14"/>
  <c r="D762" i="14"/>
  <c r="D1371" i="14"/>
  <c r="D410" i="19" s="1"/>
  <c r="D1038" i="14"/>
  <c r="D816" i="14"/>
  <c r="D1312" i="14"/>
  <c r="D1202" i="14"/>
  <c r="D1257" i="14"/>
  <c r="D1089" i="14"/>
  <c r="D924" i="14"/>
  <c r="D758" i="14"/>
  <c r="D1367" i="14"/>
  <c r="D406" i="19" s="1"/>
  <c r="D1147" i="14"/>
  <c r="D1034" i="14"/>
  <c r="D812" i="14"/>
  <c r="D1309" i="14"/>
  <c r="D1086" i="14"/>
  <c r="D1031" i="14"/>
  <c r="D921" i="14"/>
  <c r="D755" i="14"/>
  <c r="D1144" i="14"/>
  <c r="D976" i="14"/>
  <c r="D699" i="14"/>
  <c r="D645" i="14"/>
  <c r="D1364" i="14"/>
  <c r="D403" i="19" s="1"/>
  <c r="D1254" i="14"/>
  <c r="D143" i="15"/>
  <c r="D454" i="19" s="1"/>
  <c r="D164" i="15"/>
  <c r="D134" i="16"/>
  <c r="M39" i="26"/>
  <c r="S21" i="28"/>
  <c r="S22" i="28" s="1"/>
  <c r="F501" i="19"/>
  <c r="P21" i="28"/>
  <c r="P22" i="28" s="1"/>
  <c r="W39" i="26"/>
  <c r="L39" i="26"/>
  <c r="L21" i="28"/>
  <c r="L22" i="28" s="1"/>
  <c r="Z39" i="26"/>
  <c r="D162" i="16"/>
  <c r="D90" i="16"/>
  <c r="D138" i="16"/>
  <c r="D114" i="16"/>
  <c r="D68" i="16"/>
  <c r="D186" i="16" s="1"/>
  <c r="D69" i="16"/>
  <c r="D187" i="16" s="1"/>
  <c r="D139" i="16"/>
  <c r="D1390" i="14"/>
  <c r="D429" i="19" s="1"/>
  <c r="D1335" i="14"/>
  <c r="D1225" i="14"/>
  <c r="D1112" i="14"/>
  <c r="D1280" i="14"/>
  <c r="D1170" i="14"/>
  <c r="D1386" i="14"/>
  <c r="D425" i="19" s="1"/>
  <c r="D1331" i="14"/>
  <c r="D1221" i="14"/>
  <c r="D1108" i="14"/>
  <c r="D1276" i="14"/>
  <c r="D1166" i="14"/>
  <c r="D1327" i="14"/>
  <c r="D1217" i="14"/>
  <c r="D1104" i="14"/>
  <c r="D1382" i="14"/>
  <c r="D421" i="19" s="1"/>
  <c r="D1272" i="14"/>
  <c r="D1162" i="14"/>
  <c r="D1378" i="14"/>
  <c r="D417" i="19" s="1"/>
  <c r="D1323" i="14"/>
  <c r="D1213" i="14"/>
  <c r="D1268" i="14"/>
  <c r="D1158" i="14"/>
  <c r="D1319" i="14"/>
  <c r="D1209" i="14"/>
  <c r="D1374" i="14"/>
  <c r="D413" i="19" s="1"/>
  <c r="D1264" i="14"/>
  <c r="D1154" i="14"/>
  <c r="D1370" i="14"/>
  <c r="D409" i="19" s="1"/>
  <c r="D1315" i="14"/>
  <c r="D1205" i="14"/>
  <c r="D1260" i="14"/>
  <c r="D1150" i="14"/>
  <c r="D1311" i="14"/>
  <c r="D1201" i="14"/>
  <c r="D1366" i="14"/>
  <c r="D405" i="19" s="1"/>
  <c r="D1256" i="14"/>
  <c r="D1146" i="14"/>
  <c r="D45" i="16"/>
  <c r="D161" i="16" s="1"/>
  <c r="D67" i="16"/>
  <c r="D185" i="16" s="1"/>
  <c r="D165" i="15"/>
  <c r="D154" i="15"/>
  <c r="D455" i="19" s="1"/>
  <c r="D108" i="16"/>
  <c r="D42" i="16"/>
  <c r="D86" i="16" s="1"/>
  <c r="B445" i="19"/>
  <c r="D20" i="21"/>
  <c r="B111" i="19"/>
  <c r="B115" i="19"/>
  <c r="B119" i="19"/>
  <c r="B123" i="19"/>
  <c r="B127" i="19"/>
  <c r="B149" i="19"/>
  <c r="B112" i="19"/>
  <c r="B116" i="19"/>
  <c r="B120" i="19"/>
  <c r="B124" i="19"/>
  <c r="B128" i="19"/>
  <c r="B109" i="19"/>
  <c r="B113" i="19"/>
  <c r="B117" i="19"/>
  <c r="B121" i="19"/>
  <c r="B125" i="19"/>
  <c r="H30" i="25"/>
  <c r="H41" i="25" s="1"/>
  <c r="B453" i="19"/>
  <c r="J49" i="25"/>
  <c r="B431" i="19"/>
  <c r="B438" i="19"/>
  <c r="B442" i="19"/>
  <c r="B446" i="19"/>
  <c r="B450" i="19"/>
  <c r="B454" i="19"/>
  <c r="D23" i="21"/>
  <c r="D810" i="8"/>
  <c r="C440" i="19" s="1"/>
  <c r="D814" i="8"/>
  <c r="C453" i="19" s="1"/>
  <c r="B439" i="19"/>
  <c r="B443" i="19"/>
  <c r="B447" i="19"/>
  <c r="B451" i="19"/>
  <c r="B455" i="19"/>
  <c r="D811" i="8"/>
  <c r="D60" i="20" s="1"/>
  <c r="D815" i="8"/>
  <c r="B436" i="19"/>
  <c r="B440" i="19"/>
  <c r="B444" i="19"/>
  <c r="B448" i="19"/>
  <c r="B452" i="19"/>
  <c r="D812" i="8"/>
  <c r="C444" i="19" s="1"/>
  <c r="D816" i="8"/>
  <c r="D65" i="20" s="1"/>
  <c r="B430" i="19"/>
  <c r="B422" i="19"/>
  <c r="B414" i="19"/>
  <c r="B406" i="19"/>
  <c r="B398" i="19"/>
  <c r="B390" i="19"/>
  <c r="B382" i="19"/>
  <c r="B357" i="19"/>
  <c r="B352" i="19"/>
  <c r="B347" i="19"/>
  <c r="B341" i="19"/>
  <c r="B310" i="19"/>
  <c r="B302" i="19"/>
  <c r="B294" i="19"/>
  <c r="B271" i="19"/>
  <c r="B263" i="19"/>
  <c r="B255" i="19"/>
  <c r="B247" i="19"/>
  <c r="B229" i="19"/>
  <c r="B221" i="19"/>
  <c r="B213" i="19"/>
  <c r="B205" i="19"/>
  <c r="B197" i="19"/>
  <c r="B175" i="19"/>
  <c r="B167" i="19"/>
  <c r="B159" i="19"/>
  <c r="B151" i="19"/>
  <c r="B89" i="19"/>
  <c r="B81" i="19"/>
  <c r="B58" i="19"/>
  <c r="B50" i="19"/>
  <c r="B42" i="19"/>
  <c r="B21" i="19"/>
  <c r="B15" i="19"/>
  <c r="B426" i="19"/>
  <c r="B418" i="19"/>
  <c r="B410" i="19"/>
  <c r="B402" i="19"/>
  <c r="B394" i="19"/>
  <c r="B386" i="19"/>
  <c r="B379" i="19"/>
  <c r="B360" i="19"/>
  <c r="B355" i="19"/>
  <c r="B349" i="19"/>
  <c r="B344" i="19"/>
  <c r="B337" i="19"/>
  <c r="B314" i="19"/>
  <c r="B306" i="19"/>
  <c r="B298" i="19"/>
  <c r="B290" i="19"/>
  <c r="B267" i="19"/>
  <c r="B259" i="19"/>
  <c r="B251" i="19"/>
  <c r="B225" i="19"/>
  <c r="B217" i="19"/>
  <c r="B209" i="19"/>
  <c r="B201" i="19"/>
  <c r="B171" i="19"/>
  <c r="B163" i="19"/>
  <c r="B155" i="19"/>
  <c r="B93" i="19"/>
  <c r="B85" i="19"/>
  <c r="B77" i="19"/>
  <c r="B54" i="19"/>
  <c r="B46" i="19"/>
  <c r="D109" i="16"/>
  <c r="D41" i="16"/>
  <c r="D47" i="16"/>
  <c r="D163" i="16" s="1"/>
  <c r="D63" i="16"/>
  <c r="D181" i="16" s="1"/>
  <c r="B456" i="19"/>
  <c r="B460" i="19"/>
  <c r="B457" i="19"/>
  <c r="B458" i="19"/>
  <c r="B459" i="19"/>
  <c r="D817" i="8"/>
  <c r="D818" i="8"/>
  <c r="D40" i="16"/>
  <c r="D24" i="21"/>
  <c r="D113" i="16"/>
  <c r="D62" i="16"/>
  <c r="D180" i="16" s="1"/>
  <c r="D66" i="16"/>
  <c r="D184" i="16" s="1"/>
  <c r="D112" i="16"/>
  <c r="D460" i="19"/>
  <c r="B429" i="19"/>
  <c r="B425" i="19"/>
  <c r="B421" i="19"/>
  <c r="B417" i="19"/>
  <c r="B413" i="19"/>
  <c r="B409" i="19"/>
  <c r="B405" i="19"/>
  <c r="B401" i="19"/>
  <c r="B397" i="19"/>
  <c r="B393" i="19"/>
  <c r="B389" i="19"/>
  <c r="B385" i="19"/>
  <c r="B381" i="19"/>
  <c r="B340" i="19"/>
  <c r="B336" i="19"/>
  <c r="B313" i="19"/>
  <c r="B309" i="19"/>
  <c r="B305" i="19"/>
  <c r="B301" i="19"/>
  <c r="B297" i="19"/>
  <c r="B293" i="19"/>
  <c r="B289" i="19"/>
  <c r="B270" i="19"/>
  <c r="B266" i="19"/>
  <c r="B262" i="19"/>
  <c r="B258" i="19"/>
  <c r="B254" i="19"/>
  <c r="B250" i="19"/>
  <c r="B246" i="19"/>
  <c r="B232" i="19"/>
  <c r="B228" i="19"/>
  <c r="B224" i="19"/>
  <c r="B220" i="19"/>
  <c r="B216" i="19"/>
  <c r="B212" i="19"/>
  <c r="B208" i="19"/>
  <c r="B204" i="19"/>
  <c r="B200" i="19"/>
  <c r="B196" i="19"/>
  <c r="B174" i="19"/>
  <c r="B170" i="19"/>
  <c r="B166" i="19"/>
  <c r="B162" i="19"/>
  <c r="B158" i="19"/>
  <c r="B154" i="19"/>
  <c r="B150" i="19"/>
  <c r="B92" i="19"/>
  <c r="B88" i="19"/>
  <c r="B84" i="19"/>
  <c r="B80" i="19"/>
  <c r="B76" i="19"/>
  <c r="B57" i="19"/>
  <c r="B53" i="19"/>
  <c r="B49" i="19"/>
  <c r="B45" i="19"/>
  <c r="B41" i="19"/>
  <c r="D769" i="8"/>
  <c r="D772" i="8"/>
  <c r="D18" i="20" s="1"/>
  <c r="D776" i="8"/>
  <c r="D22" i="20" s="1"/>
  <c r="D773" i="8"/>
  <c r="D770" i="8"/>
  <c r="D774" i="8"/>
  <c r="D20" i="20" s="1"/>
  <c r="D771" i="8"/>
  <c r="D775" i="8"/>
  <c r="B427" i="19"/>
  <c r="B423" i="19"/>
  <c r="B419" i="19"/>
  <c r="B415" i="19"/>
  <c r="B411" i="19"/>
  <c r="B407" i="19"/>
  <c r="B403" i="19"/>
  <c r="B399" i="19"/>
  <c r="B395" i="19"/>
  <c r="B391" i="19"/>
  <c r="B387" i="19"/>
  <c r="B380" i="19"/>
  <c r="B358" i="19"/>
  <c r="B354" i="19"/>
  <c r="B350" i="19"/>
  <c r="B346" i="19"/>
  <c r="B342" i="19"/>
  <c r="B338" i="19"/>
  <c r="B334" i="19"/>
  <c r="B315" i="19"/>
  <c r="B311" i="19"/>
  <c r="B307" i="19"/>
  <c r="B303" i="19"/>
  <c r="B299" i="19"/>
  <c r="B295" i="19"/>
  <c r="B291" i="19"/>
  <c r="B268" i="19"/>
  <c r="B264" i="19"/>
  <c r="B260" i="19"/>
  <c r="B256" i="19"/>
  <c r="B252" i="19"/>
  <c r="B248" i="19"/>
  <c r="B244" i="19"/>
  <c r="B230" i="19"/>
  <c r="B226" i="19"/>
  <c r="B222" i="19"/>
  <c r="B218" i="19"/>
  <c r="B214" i="19"/>
  <c r="B210" i="19"/>
  <c r="B206" i="19"/>
  <c r="B202" i="19"/>
  <c r="B198" i="19"/>
  <c r="B194" i="19"/>
  <c r="B176" i="19"/>
  <c r="B172" i="19"/>
  <c r="B168" i="19"/>
  <c r="B164" i="19"/>
  <c r="B160" i="19"/>
  <c r="B156" i="19"/>
  <c r="B152" i="19"/>
  <c r="B90" i="19"/>
  <c r="B86" i="19"/>
  <c r="B82" i="19"/>
  <c r="B78" i="19"/>
  <c r="B55" i="19"/>
  <c r="B51" i="19"/>
  <c r="B47" i="19"/>
  <c r="B40" i="19"/>
  <c r="B20" i="19"/>
  <c r="B16" i="19"/>
  <c r="C149" i="19"/>
  <c r="L325" i="10"/>
  <c r="U325" i="10"/>
  <c r="V392" i="10"/>
  <c r="Z135" i="10"/>
  <c r="I195" i="10"/>
  <c r="K195" i="10"/>
  <c r="Q195" i="10"/>
  <c r="T195" i="10"/>
  <c r="V195" i="10"/>
  <c r="Z195" i="10"/>
  <c r="AB195" i="10"/>
  <c r="G255" i="10"/>
  <c r="D421" i="10"/>
  <c r="M666" i="10"/>
  <c r="U666" i="10"/>
  <c r="V786" i="10"/>
  <c r="X786" i="10"/>
  <c r="N325" i="10"/>
  <c r="W325" i="10"/>
  <c r="J572" i="10"/>
  <c r="R572" i="10"/>
  <c r="V572" i="10"/>
  <c r="Z572" i="10"/>
  <c r="T726" i="10"/>
  <c r="V726" i="10"/>
  <c r="Z726" i="10"/>
  <c r="M40" i="19"/>
  <c r="R392" i="10"/>
  <c r="M452" i="10"/>
  <c r="G195" i="10"/>
  <c r="O195" i="10"/>
  <c r="AB255" i="10"/>
  <c r="R325" i="10"/>
  <c r="Q666" i="10"/>
  <c r="Z786" i="10"/>
  <c r="Y135" i="10"/>
  <c r="X325" i="10"/>
  <c r="S452" i="10"/>
  <c r="W452" i="10"/>
  <c r="Y452" i="10"/>
  <c r="H666" i="10"/>
  <c r="R666" i="10"/>
  <c r="P786" i="10"/>
  <c r="U135" i="10"/>
  <c r="D325" i="10"/>
  <c r="AB325" i="10"/>
  <c r="W392" i="10"/>
  <c r="S135" i="10"/>
  <c r="H135" i="10"/>
  <c r="D361" i="10"/>
  <c r="S392" i="10"/>
  <c r="Y392" i="10"/>
  <c r="V512" i="10"/>
  <c r="K255" i="10"/>
  <c r="X255" i="10"/>
  <c r="Z255" i="10"/>
  <c r="I325" i="10"/>
  <c r="Z392" i="10"/>
  <c r="R452" i="10"/>
  <c r="V452" i="10"/>
  <c r="W512" i="10"/>
  <c r="D541" i="10"/>
  <c r="G726" i="10"/>
  <c r="I726" i="10"/>
  <c r="U726" i="10"/>
  <c r="M786" i="10"/>
  <c r="J846" i="10"/>
  <c r="N846" i="10"/>
  <c r="P846" i="10"/>
  <c r="V846" i="10"/>
  <c r="X846" i="10"/>
  <c r="Z846" i="10"/>
  <c r="I846" i="10"/>
  <c r="AB846" i="10"/>
  <c r="Y846" i="10"/>
  <c r="J786" i="10"/>
  <c r="L786" i="10"/>
  <c r="Y786" i="10"/>
  <c r="AA786" i="10"/>
  <c r="I786" i="10"/>
  <c r="AB786" i="10"/>
  <c r="W726" i="10"/>
  <c r="Y726" i="10"/>
  <c r="H726" i="10"/>
  <c r="J726" i="10"/>
  <c r="L726" i="10"/>
  <c r="X726" i="10"/>
  <c r="T666" i="10"/>
  <c r="X666" i="10"/>
  <c r="I666" i="10"/>
  <c r="I875" i="10" s="1"/>
  <c r="G572" i="10"/>
  <c r="I572" i="10"/>
  <c r="M572" i="10"/>
  <c r="O572" i="10"/>
  <c r="Q572" i="10"/>
  <c r="S572" i="10"/>
  <c r="W572" i="10"/>
  <c r="Y572" i="10"/>
  <c r="N572" i="10"/>
  <c r="J512" i="10"/>
  <c r="Y512" i="10"/>
  <c r="G512" i="10"/>
  <c r="I512" i="10"/>
  <c r="M512" i="10"/>
  <c r="N512" i="10"/>
  <c r="G452" i="10"/>
  <c r="I452" i="10"/>
  <c r="J452" i="10"/>
  <c r="N452" i="10"/>
  <c r="J392" i="10"/>
  <c r="G392" i="10"/>
  <c r="I392" i="10"/>
  <c r="F367" i="10"/>
  <c r="F398" i="10" s="1"/>
  <c r="F427" i="10" s="1"/>
  <c r="N392" i="10"/>
  <c r="U601" i="10"/>
  <c r="M255" i="10"/>
  <c r="O255" i="10"/>
  <c r="H255" i="10"/>
  <c r="J255" i="10"/>
  <c r="U255" i="10"/>
  <c r="W255" i="10"/>
  <c r="S255" i="10"/>
  <c r="L255" i="10"/>
  <c r="P255" i="10"/>
  <c r="R255" i="10"/>
  <c r="J195" i="10"/>
  <c r="L195" i="10"/>
  <c r="N195" i="10"/>
  <c r="W195" i="10"/>
  <c r="Y195" i="10"/>
  <c r="AA195" i="10"/>
  <c r="K135" i="10"/>
  <c r="M135" i="10"/>
  <c r="N135" i="10"/>
  <c r="P135" i="10"/>
  <c r="AA135" i="10"/>
  <c r="I135" i="10"/>
  <c r="R135" i="10"/>
  <c r="V135" i="10"/>
  <c r="X135" i="10"/>
  <c r="F341" i="10"/>
  <c r="F369" i="10"/>
  <c r="F400" i="10" s="1"/>
  <c r="F429" i="10" s="1"/>
  <c r="P601" i="10"/>
  <c r="G135" i="10"/>
  <c r="L135" i="10"/>
  <c r="L30" i="19" s="1"/>
  <c r="O135" i="10"/>
  <c r="T135" i="10"/>
  <c r="W135" i="10"/>
  <c r="AB135" i="10"/>
  <c r="H195" i="10"/>
  <c r="M195" i="10"/>
  <c r="U195" i="10"/>
  <c r="X195" i="10"/>
  <c r="I255" i="10"/>
  <c r="N255" i="10"/>
  <c r="Q255" i="10"/>
  <c r="V255" i="10"/>
  <c r="Y255" i="10"/>
  <c r="O325" i="10"/>
  <c r="K392" i="10"/>
  <c r="H452" i="10"/>
  <c r="H512" i="10"/>
  <c r="K512" i="10"/>
  <c r="U572" i="10"/>
  <c r="X572" i="10"/>
  <c r="AA572" i="10"/>
  <c r="I601" i="10"/>
  <c r="N666" i="10"/>
  <c r="S666" i="10"/>
  <c r="V666" i="10"/>
  <c r="K786" i="10"/>
  <c r="N786" i="10"/>
  <c r="K325" i="10"/>
  <c r="Y325" i="10"/>
  <c r="O392" i="10"/>
  <c r="Q392" i="10"/>
  <c r="O452" i="10"/>
  <c r="Q452" i="10"/>
  <c r="O512" i="10"/>
  <c r="Q512" i="10"/>
  <c r="H572" i="10"/>
  <c r="K572" i="10"/>
  <c r="F368" i="10"/>
  <c r="F399" i="10" s="1"/>
  <c r="F428" i="10" s="1"/>
  <c r="H601" i="10"/>
  <c r="L601" i="10"/>
  <c r="Q601" i="10"/>
  <c r="R601" i="10"/>
  <c r="V601" i="10"/>
  <c r="X601" i="10"/>
  <c r="Y601" i="10"/>
  <c r="AB601" i="10"/>
  <c r="Z666" i="10"/>
  <c r="AB666" i="10"/>
  <c r="Q726" i="10"/>
  <c r="R786" i="10"/>
  <c r="T786" i="10"/>
  <c r="Q846" i="10"/>
  <c r="U846" i="10"/>
  <c r="F21" i="10"/>
  <c r="F49" i="10"/>
  <c r="F80" i="10" s="1"/>
  <c r="F109" i="10" s="1"/>
  <c r="F140" i="10" s="1"/>
  <c r="F169" i="10" s="1"/>
  <c r="F200" i="10" s="1"/>
  <c r="F229" i="10" s="1"/>
  <c r="F260" i="10" s="1"/>
  <c r="D390" i="10"/>
  <c r="U392" i="10"/>
  <c r="AA392" i="10"/>
  <c r="X452" i="10"/>
  <c r="AA452" i="10"/>
  <c r="AA512" i="10"/>
  <c r="P726" i="10"/>
  <c r="X392" i="10"/>
  <c r="U452" i="10"/>
  <c r="U512" i="10"/>
  <c r="X512" i="10"/>
  <c r="N726" i="10"/>
  <c r="U786" i="10"/>
  <c r="H846" i="10"/>
  <c r="P195" i="10"/>
  <c r="H392" i="10"/>
  <c r="K452" i="10"/>
  <c r="D570" i="10"/>
  <c r="M601" i="10"/>
  <c r="P666" i="10"/>
  <c r="AB726" i="10"/>
  <c r="H786" i="10"/>
  <c r="J601" i="10"/>
  <c r="N601" i="10"/>
  <c r="T601" i="10"/>
  <c r="Z601" i="10"/>
  <c r="J666" i="10"/>
  <c r="L666" i="10"/>
  <c r="Y666" i="10"/>
  <c r="M726" i="10"/>
  <c r="Q786" i="10"/>
  <c r="L846" i="10"/>
  <c r="O846" i="10"/>
  <c r="R846" i="10"/>
  <c r="K601" i="10"/>
  <c r="O666" i="10"/>
  <c r="G786" i="10"/>
  <c r="P392" i="10"/>
  <c r="D450" i="10"/>
  <c r="P452" i="10"/>
  <c r="D510" i="10"/>
  <c r="P512" i="10"/>
  <c r="G601" i="10"/>
  <c r="W601" i="10"/>
  <c r="K666" i="10"/>
  <c r="AA666" i="10"/>
  <c r="O726" i="10"/>
  <c r="G846" i="10"/>
  <c r="W846" i="10"/>
  <c r="L392" i="10"/>
  <c r="AB392" i="10"/>
  <c r="L452" i="10"/>
  <c r="AB452" i="10"/>
  <c r="L512" i="10"/>
  <c r="AB512" i="10"/>
  <c r="L572" i="10"/>
  <c r="AB572" i="10"/>
  <c r="S601" i="10"/>
  <c r="G666" i="10"/>
  <c r="W666" i="10"/>
  <c r="K726" i="10"/>
  <c r="AA726" i="10"/>
  <c r="O786" i="10"/>
  <c r="S846" i="10"/>
  <c r="V15" i="19"/>
  <c r="O601" i="10"/>
  <c r="T572" i="10"/>
  <c r="T392" i="10"/>
  <c r="T452" i="10"/>
  <c r="T512" i="10"/>
  <c r="AA601" i="10"/>
  <c r="S726" i="10"/>
  <c r="W786" i="10"/>
  <c r="K846" i="10"/>
  <c r="AA846" i="10"/>
  <c r="P572" i="10"/>
  <c r="S786" i="10"/>
  <c r="D159" i="16"/>
  <c r="D87" i="16"/>
  <c r="D44" i="16"/>
  <c r="D65" i="16"/>
  <c r="D183" i="16" s="1"/>
  <c r="D70" i="16"/>
  <c r="D188" i="16" s="1"/>
  <c r="D111" i="16"/>
  <c r="D135" i="16"/>
  <c r="S56" i="27" l="1"/>
  <c r="S33" i="27"/>
  <c r="Q56" i="27"/>
  <c r="Q33" i="27"/>
  <c r="T56" i="27"/>
  <c r="T33" i="27"/>
  <c r="AA56" i="27"/>
  <c r="AA33" i="27"/>
  <c r="N56" i="27"/>
  <c r="N33" i="27"/>
  <c r="W56" i="27"/>
  <c r="W33" i="27"/>
  <c r="P56" i="27"/>
  <c r="P33" i="27"/>
  <c r="Z56" i="27"/>
  <c r="Z33" i="27"/>
  <c r="U33" i="27"/>
  <c r="U56" i="27"/>
  <c r="Y56" i="27"/>
  <c r="Y33" i="27"/>
  <c r="L33" i="27"/>
  <c r="L56" i="27"/>
  <c r="L31" i="26"/>
  <c r="X56" i="27"/>
  <c r="X33" i="27"/>
  <c r="R56" i="27"/>
  <c r="R33" i="27"/>
  <c r="AB56" i="27"/>
  <c r="AB33" i="27"/>
  <c r="F162" i="15"/>
  <c r="K59" i="25"/>
  <c r="L76" i="25" s="1"/>
  <c r="N76" i="25" s="1"/>
  <c r="AH20" i="27"/>
  <c r="AH44" i="6"/>
  <c r="AH18" i="27" s="1"/>
  <c r="AD20" i="27"/>
  <c r="AD111" i="27" s="1"/>
  <c r="AD44" i="6"/>
  <c r="AD18" i="27" s="1"/>
  <c r="AD48" i="26"/>
  <c r="AD95" i="26" s="1"/>
  <c r="F71" i="15"/>
  <c r="F72" i="15" s="1"/>
  <c r="F74" i="15" s="1"/>
  <c r="AF20" i="27"/>
  <c r="AF44" i="6"/>
  <c r="AF18" i="27" s="1"/>
  <c r="X140" i="27"/>
  <c r="R151" i="27"/>
  <c r="R155" i="27" s="1"/>
  <c r="L151" i="27"/>
  <c r="L155" i="27" s="1"/>
  <c r="S151" i="27"/>
  <c r="S155" i="27" s="1"/>
  <c r="Q151" i="27"/>
  <c r="Q155" i="27" s="1"/>
  <c r="AB140" i="27"/>
  <c r="AA140" i="27"/>
  <c r="N151" i="27"/>
  <c r="N155" i="27" s="1"/>
  <c r="Z140" i="27"/>
  <c r="Y140" i="27"/>
  <c r="W140" i="27"/>
  <c r="P151" i="27"/>
  <c r="J60" i="25"/>
  <c r="K60" i="25"/>
  <c r="L77" i="25" s="1"/>
  <c r="N77" i="25" s="1"/>
  <c r="AF41" i="26"/>
  <c r="AF76" i="26"/>
  <c r="AB41" i="26"/>
  <c r="AB76" i="26"/>
  <c r="Q41" i="26"/>
  <c r="Q76" i="26"/>
  <c r="AH41" i="26"/>
  <c r="AH76" i="26"/>
  <c r="T41" i="26"/>
  <c r="T76" i="26"/>
  <c r="AA41" i="26"/>
  <c r="AA76" i="26"/>
  <c r="X41" i="26"/>
  <c r="X76" i="26"/>
  <c r="Z151" i="27"/>
  <c r="Z155" i="27" s="1"/>
  <c r="Z132" i="27"/>
  <c r="Y151" i="27"/>
  <c r="Y155" i="27" s="1"/>
  <c r="Y132" i="27"/>
  <c r="W151" i="27"/>
  <c r="W155" i="27" s="1"/>
  <c r="W132" i="27"/>
  <c r="AA151" i="27"/>
  <c r="AA155" i="27" s="1"/>
  <c r="AA132" i="27"/>
  <c r="X151" i="27"/>
  <c r="X155" i="27" s="1"/>
  <c r="X132" i="27"/>
  <c r="AB151" i="27"/>
  <c r="AB155" i="27" s="1"/>
  <c r="AB132" i="27"/>
  <c r="U151" i="27"/>
  <c r="U155" i="27" s="1"/>
  <c r="T151" i="27"/>
  <c r="T155" i="27" s="1"/>
  <c r="C27" i="19"/>
  <c r="D27" i="20"/>
  <c r="C34" i="19"/>
  <c r="D34" i="20"/>
  <c r="C31" i="19"/>
  <c r="D31" i="20"/>
  <c r="C33" i="19"/>
  <c r="D33" i="20"/>
  <c r="C37" i="19"/>
  <c r="D37" i="20"/>
  <c r="C28" i="19"/>
  <c r="D28" i="20"/>
  <c r="C35" i="19"/>
  <c r="D35" i="20"/>
  <c r="C23" i="19"/>
  <c r="D23" i="20"/>
  <c r="C30" i="19"/>
  <c r="D30" i="20"/>
  <c r="C39" i="19"/>
  <c r="D39" i="20"/>
  <c r="C24" i="19"/>
  <c r="D24" i="20"/>
  <c r="C38" i="19"/>
  <c r="D38" i="20"/>
  <c r="C36" i="19"/>
  <c r="D36" i="20"/>
  <c r="C32" i="19"/>
  <c r="D32" i="20"/>
  <c r="C25" i="19"/>
  <c r="D25" i="20"/>
  <c r="C26" i="19"/>
  <c r="D26" i="20"/>
  <c r="C29" i="19"/>
  <c r="D29" i="20"/>
  <c r="D58" i="20"/>
  <c r="C435" i="19"/>
  <c r="C434" i="19"/>
  <c r="C433" i="19"/>
  <c r="C432" i="19"/>
  <c r="C75" i="19"/>
  <c r="C74" i="19"/>
  <c r="C73" i="19"/>
  <c r="C72" i="19"/>
  <c r="C71" i="19"/>
  <c r="C70" i="19"/>
  <c r="C69" i="19"/>
  <c r="C68" i="19"/>
  <c r="C67" i="19"/>
  <c r="C66" i="19"/>
  <c r="C65" i="19"/>
  <c r="C64" i="19"/>
  <c r="C63" i="19"/>
  <c r="C62" i="19"/>
  <c r="C61" i="19"/>
  <c r="L875" i="10"/>
  <c r="P875" i="10"/>
  <c r="Z875" i="10"/>
  <c r="V875" i="10"/>
  <c r="G875" i="10"/>
  <c r="W875" i="10"/>
  <c r="O875" i="10"/>
  <c r="Y875" i="10"/>
  <c r="T875" i="10"/>
  <c r="H875" i="10"/>
  <c r="M875" i="10"/>
  <c r="J875" i="10"/>
  <c r="AB875" i="10"/>
  <c r="S875" i="10"/>
  <c r="AA875" i="10"/>
  <c r="K875" i="10"/>
  <c r="N875" i="10"/>
  <c r="X875" i="10"/>
  <c r="R875" i="10"/>
  <c r="Q875" i="10"/>
  <c r="U875" i="10"/>
  <c r="F612" i="10"/>
  <c r="F640" i="10"/>
  <c r="F671" i="10" s="1"/>
  <c r="F700" i="10" s="1"/>
  <c r="F731" i="10" s="1"/>
  <c r="F760" i="10" s="1"/>
  <c r="F791" i="10" s="1"/>
  <c r="F820" i="10" s="1"/>
  <c r="F851" i="10" s="1"/>
  <c r="F670" i="10"/>
  <c r="F699" i="10" s="1"/>
  <c r="F730" i="10" s="1"/>
  <c r="F759" i="10" s="1"/>
  <c r="F790" i="10" s="1"/>
  <c r="F819" i="10" s="1"/>
  <c r="F850" i="10" s="1"/>
  <c r="AB30" i="19"/>
  <c r="F460" i="10"/>
  <c r="F489" i="10" s="1"/>
  <c r="F520" i="10" s="1"/>
  <c r="F549" i="10" s="1"/>
  <c r="F580" i="10" s="1"/>
  <c r="F457" i="10"/>
  <c r="F486" i="10" s="1"/>
  <c r="F517" i="10" s="1"/>
  <c r="F546" i="10" s="1"/>
  <c r="F577" i="10" s="1"/>
  <c r="F458" i="10"/>
  <c r="F487" i="10" s="1"/>
  <c r="F518" i="10" s="1"/>
  <c r="F547" i="10" s="1"/>
  <c r="F578" i="10" s="1"/>
  <c r="F456" i="10"/>
  <c r="F485" i="10" s="1"/>
  <c r="F516" i="10" s="1"/>
  <c r="F545" i="10" s="1"/>
  <c r="F576" i="10" s="1"/>
  <c r="F459" i="10"/>
  <c r="F488" i="10" s="1"/>
  <c r="F519" i="10" s="1"/>
  <c r="F548" i="10" s="1"/>
  <c r="F579" i="10" s="1"/>
  <c r="I30" i="19"/>
  <c r="M30" i="19"/>
  <c r="Z30" i="19"/>
  <c r="J30" i="19"/>
  <c r="W30" i="19"/>
  <c r="G30" i="19"/>
  <c r="X30" i="19"/>
  <c r="O30" i="19"/>
  <c r="R30" i="19"/>
  <c r="N30" i="19"/>
  <c r="S30" i="19"/>
  <c r="U30" i="19"/>
  <c r="Y30" i="19"/>
  <c r="L284" i="10"/>
  <c r="L44" i="10" s="1"/>
  <c r="L75" i="10" s="1"/>
  <c r="V30" i="19"/>
  <c r="P30" i="19"/>
  <c r="H30" i="19"/>
  <c r="Q30" i="19"/>
  <c r="Y284" i="10"/>
  <c r="N284" i="10"/>
  <c r="N44" i="10" s="1"/>
  <c r="N75" i="10" s="1"/>
  <c r="F291" i="10"/>
  <c r="F16" i="19"/>
  <c r="F17" i="19"/>
  <c r="L107" i="19"/>
  <c r="F442" i="12"/>
  <c r="F443" i="12" s="1"/>
  <c r="F444" i="12" s="1"/>
  <c r="F411" i="12"/>
  <c r="F412" i="12" s="1"/>
  <c r="F413" i="12" s="1"/>
  <c r="F414" i="12" s="1"/>
  <c r="F415" i="12" s="1"/>
  <c r="F416" i="12" s="1"/>
  <c r="F417" i="12" s="1"/>
  <c r="F418" i="12" s="1"/>
  <c r="F419" i="12" s="1"/>
  <c r="F421" i="12" s="1"/>
  <c r="D400" i="12"/>
  <c r="D445" i="12" s="1"/>
  <c r="D401" i="12"/>
  <c r="D446" i="12" s="1"/>
  <c r="F359" i="12"/>
  <c r="F360" i="12" s="1"/>
  <c r="F361" i="12" s="1"/>
  <c r="F362" i="12" s="1"/>
  <c r="F363" i="12" s="1"/>
  <c r="F364" i="12" s="1"/>
  <c r="F365" i="12" s="1"/>
  <c r="F366" i="12" s="1"/>
  <c r="F367" i="12" s="1"/>
  <c r="F368" i="12" s="1"/>
  <c r="F369" i="12" s="1"/>
  <c r="F370" i="12" s="1"/>
  <c r="F371" i="12" s="1"/>
  <c r="F372" i="12" s="1"/>
  <c r="F373" i="12" s="1"/>
  <c r="F374" i="12" s="1"/>
  <c r="F376" i="12" s="1"/>
  <c r="D217" i="12"/>
  <c r="C378" i="19"/>
  <c r="C377" i="19"/>
  <c r="C376" i="19"/>
  <c r="C375" i="19"/>
  <c r="C374" i="19"/>
  <c r="C373" i="19"/>
  <c r="C372" i="19"/>
  <c r="C371" i="19"/>
  <c r="C370" i="19"/>
  <c r="C369" i="19"/>
  <c r="C368" i="19"/>
  <c r="C367" i="19"/>
  <c r="C366" i="19"/>
  <c r="C365" i="19"/>
  <c r="C364" i="19"/>
  <c r="C363" i="19"/>
  <c r="C362" i="19"/>
  <c r="C203" i="19"/>
  <c r="C241" i="19"/>
  <c r="C237" i="19"/>
  <c r="C233" i="19"/>
  <c r="C242" i="19"/>
  <c r="C238" i="19"/>
  <c r="C234" i="19"/>
  <c r="C243" i="19"/>
  <c r="C239" i="19"/>
  <c r="C235" i="19"/>
  <c r="C240" i="19"/>
  <c r="C236" i="19"/>
  <c r="D54" i="20"/>
  <c r="C333" i="19"/>
  <c r="C332" i="19"/>
  <c r="C331" i="19"/>
  <c r="C330" i="19"/>
  <c r="C329" i="19"/>
  <c r="C328" i="19"/>
  <c r="C327" i="19"/>
  <c r="C326" i="19"/>
  <c r="C325" i="19"/>
  <c r="C324" i="19"/>
  <c r="C323" i="19"/>
  <c r="C322" i="19"/>
  <c r="C321" i="19"/>
  <c r="C320" i="19"/>
  <c r="C319" i="19"/>
  <c r="C318" i="19"/>
  <c r="C317" i="19"/>
  <c r="C288" i="19"/>
  <c r="C284" i="19"/>
  <c r="C287" i="19"/>
  <c r="C285" i="19"/>
  <c r="C286" i="19"/>
  <c r="C283" i="19"/>
  <c r="C193" i="19"/>
  <c r="C192" i="19"/>
  <c r="C191" i="19"/>
  <c r="C190" i="19"/>
  <c r="C189" i="19"/>
  <c r="C188" i="19"/>
  <c r="C187" i="19"/>
  <c r="AF151" i="27"/>
  <c r="AF155" i="27" s="1"/>
  <c r="AH151" i="27"/>
  <c r="AH155" i="27" s="1"/>
  <c r="M46" i="6"/>
  <c r="F26" i="23"/>
  <c r="F27" i="23" s="1"/>
  <c r="F28" i="23" s="1"/>
  <c r="F29" i="23" s="1"/>
  <c r="F30" i="23" s="1"/>
  <c r="F31" i="23" s="1"/>
  <c r="F33" i="23" s="1"/>
  <c r="V46" i="6"/>
  <c r="AA46" i="6"/>
  <c r="X46" i="6"/>
  <c r="N46" i="6"/>
  <c r="K46" i="6"/>
  <c r="L46" i="6"/>
  <c r="I46" i="6"/>
  <c r="AB46" i="6"/>
  <c r="R46" i="6"/>
  <c r="O46" i="6"/>
  <c r="P46" i="6"/>
  <c r="U46" i="6"/>
  <c r="Y46" i="6"/>
  <c r="S46" i="6"/>
  <c r="T46" i="6"/>
  <c r="Q46" i="6"/>
  <c r="J46" i="6"/>
  <c r="W46" i="6"/>
  <c r="Z46" i="6"/>
  <c r="AH28" i="26"/>
  <c r="AD28" i="26"/>
  <c r="AF28" i="26"/>
  <c r="AF30" i="21"/>
  <c r="AF31" i="21"/>
  <c r="AD30" i="21"/>
  <c r="AD31" i="21"/>
  <c r="AH30" i="21"/>
  <c r="AD22" i="21"/>
  <c r="AH31" i="21"/>
  <c r="AF21" i="21"/>
  <c r="AH21" i="21"/>
  <c r="AD21" i="21"/>
  <c r="AF22" i="21"/>
  <c r="AH22" i="21"/>
  <c r="AF15" i="21"/>
  <c r="AF30" i="27" s="1"/>
  <c r="AH15" i="21"/>
  <c r="AH30" i="27" s="1"/>
  <c r="AD15" i="21"/>
  <c r="AD24" i="21"/>
  <c r="AF24" i="21"/>
  <c r="AH24" i="21"/>
  <c r="AH23" i="21"/>
  <c r="AD23" i="21"/>
  <c r="AF23" i="21"/>
  <c r="AD16" i="21"/>
  <c r="AD31" i="27" s="1"/>
  <c r="AF16" i="21"/>
  <c r="AF31" i="27" s="1"/>
  <c r="AH16" i="21"/>
  <c r="AH31" i="27" s="1"/>
  <c r="AD20" i="21"/>
  <c r="AH20" i="21"/>
  <c r="AF20" i="21"/>
  <c r="C91" i="19"/>
  <c r="C104" i="19"/>
  <c r="C100" i="19"/>
  <c r="C96" i="19"/>
  <c r="C103" i="19"/>
  <c r="C99" i="19"/>
  <c r="C95" i="19"/>
  <c r="C102" i="19"/>
  <c r="C98" i="19"/>
  <c r="C94" i="19"/>
  <c r="C105" i="19"/>
  <c r="C101" i="19"/>
  <c r="C97" i="19"/>
  <c r="C48" i="19"/>
  <c r="C60" i="19"/>
  <c r="C59" i="19"/>
  <c r="C177" i="19"/>
  <c r="C184" i="19"/>
  <c r="C180" i="19"/>
  <c r="C186" i="19"/>
  <c r="C178" i="19"/>
  <c r="C183" i="19"/>
  <c r="C179" i="19"/>
  <c r="C182" i="19"/>
  <c r="C185" i="19"/>
  <c r="C181" i="19"/>
  <c r="C245" i="19"/>
  <c r="C282" i="19"/>
  <c r="C278" i="19"/>
  <c r="C274" i="19"/>
  <c r="C272" i="19"/>
  <c r="C281" i="19"/>
  <c r="C277" i="19"/>
  <c r="C273" i="19"/>
  <c r="C280" i="19"/>
  <c r="C276" i="19"/>
  <c r="C279" i="19"/>
  <c r="C275" i="19"/>
  <c r="F28" i="16"/>
  <c r="F49" i="16"/>
  <c r="F71" i="16" s="1"/>
  <c r="F93" i="16" s="1"/>
  <c r="Q78" i="25"/>
  <c r="S78" i="25" s="1"/>
  <c r="L78" i="25"/>
  <c r="N78" i="25" s="1"/>
  <c r="G78" i="25"/>
  <c r="I78" i="25" s="1"/>
  <c r="H60" i="25"/>
  <c r="H37" i="25"/>
  <c r="H56" i="25" s="1"/>
  <c r="H33" i="25"/>
  <c r="H52" i="25" s="1"/>
  <c r="H40" i="25"/>
  <c r="H59" i="25" s="1"/>
  <c r="H36" i="25"/>
  <c r="H55" i="25" s="1"/>
  <c r="H32" i="25"/>
  <c r="H51" i="25" s="1"/>
  <c r="H39" i="25"/>
  <c r="H58" i="25" s="1"/>
  <c r="H35" i="25"/>
  <c r="H54" i="25" s="1"/>
  <c r="H31" i="25"/>
  <c r="H50" i="25" s="1"/>
  <c r="H38" i="25"/>
  <c r="H57" i="25" s="1"/>
  <c r="H42" i="25"/>
  <c r="H61" i="25" s="1"/>
  <c r="H34" i="25"/>
  <c r="H53" i="25" s="1"/>
  <c r="I40" i="25"/>
  <c r="I59" i="25" s="1"/>
  <c r="I36" i="25"/>
  <c r="I55" i="25" s="1"/>
  <c r="I32" i="25"/>
  <c r="I51" i="25" s="1"/>
  <c r="I39" i="25"/>
  <c r="I58" i="25" s="1"/>
  <c r="I35" i="25"/>
  <c r="I54" i="25" s="1"/>
  <c r="I31" i="25"/>
  <c r="I50" i="25" s="1"/>
  <c r="I33" i="25"/>
  <c r="I52" i="25" s="1"/>
  <c r="I42" i="25"/>
  <c r="I61" i="25" s="1"/>
  <c r="I38" i="25"/>
  <c r="I57" i="25" s="1"/>
  <c r="I34" i="25"/>
  <c r="I53" i="25" s="1"/>
  <c r="I37" i="25"/>
  <c r="I56" i="25" s="1"/>
  <c r="G42" i="25"/>
  <c r="G61" i="25" s="1"/>
  <c r="G38" i="25"/>
  <c r="G57" i="25" s="1"/>
  <c r="G34" i="25"/>
  <c r="G53" i="25" s="1"/>
  <c r="G37" i="25"/>
  <c r="G56" i="25" s="1"/>
  <c r="G33" i="25"/>
  <c r="G52" i="25" s="1"/>
  <c r="G40" i="25"/>
  <c r="G59" i="25" s="1"/>
  <c r="G36" i="25"/>
  <c r="G55" i="25" s="1"/>
  <c r="G35" i="25"/>
  <c r="G54" i="25" s="1"/>
  <c r="G32" i="25"/>
  <c r="G51" i="25" s="1"/>
  <c r="G39" i="25"/>
  <c r="G58" i="25" s="1"/>
  <c r="G31" i="25"/>
  <c r="G50" i="25" s="1"/>
  <c r="Q243" i="16"/>
  <c r="X243" i="16"/>
  <c r="U243" i="16"/>
  <c r="AB167" i="15"/>
  <c r="J55" i="26"/>
  <c r="J56" i="26" s="1"/>
  <c r="P46" i="26"/>
  <c r="Q54" i="26"/>
  <c r="L54" i="26"/>
  <c r="Z46" i="26"/>
  <c r="P47" i="26"/>
  <c r="AA46" i="26"/>
  <c r="Z55" i="26"/>
  <c r="Z56" i="26" s="1"/>
  <c r="O36" i="26"/>
  <c r="S55" i="26"/>
  <c r="S56" i="26" s="1"/>
  <c r="X55" i="26"/>
  <c r="X56" i="26" s="1"/>
  <c r="W46" i="26"/>
  <c r="AB36" i="26"/>
  <c r="Y46" i="26"/>
  <c r="T46" i="26"/>
  <c r="W47" i="26"/>
  <c r="AB46" i="26"/>
  <c r="J46" i="26"/>
  <c r="T55" i="26"/>
  <c r="S47" i="26"/>
  <c r="R55" i="26"/>
  <c r="R56" i="26" s="1"/>
  <c r="X47" i="26"/>
  <c r="AA47" i="26"/>
  <c r="AA55" i="26"/>
  <c r="AA56" i="26" s="1"/>
  <c r="AB55" i="26"/>
  <c r="AB56" i="26" s="1"/>
  <c r="AB47" i="26"/>
  <c r="S46" i="26"/>
  <c r="R46" i="26"/>
  <c r="W55" i="26"/>
  <c r="K55" i="26"/>
  <c r="K56" i="26" s="1"/>
  <c r="V46" i="26"/>
  <c r="Y47" i="26"/>
  <c r="AH48" i="26"/>
  <c r="AH95" i="26" s="1"/>
  <c r="O46" i="26"/>
  <c r="O47" i="26"/>
  <c r="U55" i="26"/>
  <c r="U56" i="26" s="1"/>
  <c r="Q55" i="26"/>
  <c r="R47" i="26"/>
  <c r="U46" i="26"/>
  <c r="V55" i="26"/>
  <c r="Y55" i="26"/>
  <c r="U47" i="26"/>
  <c r="Q47" i="26"/>
  <c r="Q48" i="26" s="1"/>
  <c r="Q95" i="26" s="1"/>
  <c r="M46" i="26"/>
  <c r="M55" i="26"/>
  <c r="V47" i="26"/>
  <c r="T47" i="26"/>
  <c r="X46" i="26"/>
  <c r="P55" i="26"/>
  <c r="J47" i="26"/>
  <c r="Z47" i="26"/>
  <c r="AD41" i="26"/>
  <c r="AF48" i="26"/>
  <c r="AF95" i="26" s="1"/>
  <c r="AH56" i="26"/>
  <c r="AD56" i="26"/>
  <c r="AF56" i="26"/>
  <c r="K243" i="16"/>
  <c r="I243" i="16"/>
  <c r="F438" i="19"/>
  <c r="AA60" i="27"/>
  <c r="R59" i="27"/>
  <c r="Z35" i="27"/>
  <c r="S63" i="27"/>
  <c r="T167" i="15"/>
  <c r="K1403" i="14"/>
  <c r="T1403" i="14"/>
  <c r="R1403" i="14"/>
  <c r="W243" i="16"/>
  <c r="T243" i="16"/>
  <c r="N243" i="16"/>
  <c r="V149" i="19"/>
  <c r="V20" i="21" s="1"/>
  <c r="H243" i="16"/>
  <c r="J243" i="16"/>
  <c r="U1403" i="14"/>
  <c r="M1403" i="14"/>
  <c r="O1403" i="14"/>
  <c r="F94" i="15"/>
  <c r="P167" i="15"/>
  <c r="F447" i="19"/>
  <c r="R167" i="15"/>
  <c r="I167" i="15"/>
  <c r="Z167" i="15"/>
  <c r="K167" i="15"/>
  <c r="J167" i="15"/>
  <c r="F24" i="13"/>
  <c r="F25" i="13" s="1"/>
  <c r="F80" i="20"/>
  <c r="G42" i="26"/>
  <c r="G71" i="26" s="1"/>
  <c r="V474" i="12"/>
  <c r="Z243" i="16"/>
  <c r="G243" i="16"/>
  <c r="V243" i="16"/>
  <c r="O243" i="16"/>
  <c r="P472" i="12"/>
  <c r="P474" i="12" s="1"/>
  <c r="F60" i="11"/>
  <c r="F79" i="19" s="1"/>
  <c r="C163" i="19"/>
  <c r="F15" i="21"/>
  <c r="L75" i="25"/>
  <c r="N75" i="25" s="1"/>
  <c r="Q75" i="25"/>
  <c r="S75" i="25" s="1"/>
  <c r="G75" i="25"/>
  <c r="I75" i="25" s="1"/>
  <c r="Q74" i="25"/>
  <c r="S74" i="25" s="1"/>
  <c r="G74" i="25"/>
  <c r="I74" i="25" s="1"/>
  <c r="L74" i="25"/>
  <c r="N74" i="25" s="1"/>
  <c r="L68" i="25"/>
  <c r="N68" i="25" s="1"/>
  <c r="Q68" i="25"/>
  <c r="S68" i="25" s="1"/>
  <c r="G68" i="25"/>
  <c r="I68" i="25" s="1"/>
  <c r="G73" i="25"/>
  <c r="I73" i="25" s="1"/>
  <c r="Q73" i="25"/>
  <c r="S73" i="25" s="1"/>
  <c r="L73" i="25"/>
  <c r="N73" i="25" s="1"/>
  <c r="L71" i="25"/>
  <c r="N71" i="25" s="1"/>
  <c r="Q71" i="25"/>
  <c r="S71" i="25" s="1"/>
  <c r="G71" i="25"/>
  <c r="I71" i="25" s="1"/>
  <c r="Q70" i="25"/>
  <c r="S70" i="25" s="1"/>
  <c r="G70" i="25"/>
  <c r="I70" i="25" s="1"/>
  <c r="L70" i="25"/>
  <c r="N70" i="25" s="1"/>
  <c r="Q69" i="25"/>
  <c r="S69" i="25" s="1"/>
  <c r="L69" i="25"/>
  <c r="N69" i="25" s="1"/>
  <c r="G69" i="25"/>
  <c r="I69" i="25" s="1"/>
  <c r="L72" i="25"/>
  <c r="N72" i="25" s="1"/>
  <c r="Q72" i="25"/>
  <c r="S72" i="25" s="1"/>
  <c r="G72" i="25"/>
  <c r="I72" i="25" s="1"/>
  <c r="R243" i="16"/>
  <c r="M243" i="16"/>
  <c r="G1403" i="14"/>
  <c r="J1403" i="14"/>
  <c r="Y1403" i="14"/>
  <c r="N1403" i="14"/>
  <c r="F175" i="13"/>
  <c r="F292" i="19" s="1"/>
  <c r="X167" i="15"/>
  <c r="H167" i="15"/>
  <c r="AA167" i="15"/>
  <c r="N167" i="15"/>
  <c r="V167" i="15"/>
  <c r="AB472" i="12"/>
  <c r="AB474" i="12" s="1"/>
  <c r="I472" i="12"/>
  <c r="I474" i="12" s="1"/>
  <c r="C173" i="19"/>
  <c r="C439" i="19"/>
  <c r="F957" i="14"/>
  <c r="F1012" i="14" s="1"/>
  <c r="Q1403" i="14"/>
  <c r="S1403" i="14"/>
  <c r="C428" i="19"/>
  <c r="C414" i="19"/>
  <c r="C411" i="19"/>
  <c r="F81" i="20"/>
  <c r="F38" i="21"/>
  <c r="F483" i="19"/>
  <c r="F82" i="20" s="1"/>
  <c r="F37" i="21"/>
  <c r="H1403" i="14"/>
  <c r="L1403" i="14"/>
  <c r="AA1403" i="14"/>
  <c r="P1403" i="14"/>
  <c r="I1403" i="14"/>
  <c r="W1403" i="14"/>
  <c r="C425" i="19"/>
  <c r="C412" i="19"/>
  <c r="C398" i="19"/>
  <c r="D57" i="20"/>
  <c r="C393" i="19"/>
  <c r="C396" i="19"/>
  <c r="C382" i="19"/>
  <c r="C421" i="19"/>
  <c r="C407" i="19"/>
  <c r="C430" i="19"/>
  <c r="S70" i="27"/>
  <c r="C431" i="19"/>
  <c r="U149" i="19"/>
  <c r="U20" i="21" s="1"/>
  <c r="U472" i="12"/>
  <c r="U474" i="12" s="1"/>
  <c r="S149" i="19"/>
  <c r="S20" i="21" s="1"/>
  <c r="S472" i="12"/>
  <c r="S474" i="12" s="1"/>
  <c r="O149" i="19"/>
  <c r="O20" i="21" s="1"/>
  <c r="O472" i="12"/>
  <c r="O474" i="12" s="1"/>
  <c r="M149" i="19"/>
  <c r="M20" i="21" s="1"/>
  <c r="M472" i="12"/>
  <c r="M474" i="12" s="1"/>
  <c r="T149" i="19"/>
  <c r="T20" i="21" s="1"/>
  <c r="T472" i="12"/>
  <c r="T474" i="12" s="1"/>
  <c r="Z1403" i="14"/>
  <c r="V1403" i="14"/>
  <c r="Z1393" i="14"/>
  <c r="AB1403" i="14"/>
  <c r="Q167" i="15"/>
  <c r="S167" i="15"/>
  <c r="L167" i="15"/>
  <c r="O167" i="15"/>
  <c r="W167" i="15"/>
  <c r="AA243" i="16"/>
  <c r="P243" i="16"/>
  <c r="H42" i="26"/>
  <c r="H71" i="26" s="1"/>
  <c r="O55" i="26"/>
  <c r="Y58" i="27"/>
  <c r="N63" i="27"/>
  <c r="AA53" i="27"/>
  <c r="Y65" i="27"/>
  <c r="Y61" i="27"/>
  <c r="R65" i="27"/>
  <c r="R69" i="27"/>
  <c r="AA63" i="27"/>
  <c r="R60" i="27"/>
  <c r="AA65" i="27"/>
  <c r="Y36" i="26"/>
  <c r="U35" i="27"/>
  <c r="X62" i="27"/>
  <c r="L36" i="26"/>
  <c r="M36" i="26"/>
  <c r="S69" i="27"/>
  <c r="S35" i="27"/>
  <c r="R71" i="27"/>
  <c r="R35" i="27"/>
  <c r="Y34" i="27"/>
  <c r="Y35" i="27"/>
  <c r="T35" i="27"/>
  <c r="Q63" i="27"/>
  <c r="Q35" i="27"/>
  <c r="W34" i="27"/>
  <c r="W35" i="27"/>
  <c r="P35" i="27"/>
  <c r="X61" i="27"/>
  <c r="X35" i="27"/>
  <c r="AB35" i="27"/>
  <c r="AA71" i="27"/>
  <c r="AA35" i="27"/>
  <c r="N64" i="27"/>
  <c r="N35" i="27"/>
  <c r="L35" i="27"/>
  <c r="P57" i="27"/>
  <c r="P59" i="27"/>
  <c r="P71" i="27"/>
  <c r="P54" i="27"/>
  <c r="R54" i="27"/>
  <c r="Y54" i="27"/>
  <c r="I49" i="25"/>
  <c r="C311" i="19"/>
  <c r="C293" i="19"/>
  <c r="C53" i="19"/>
  <c r="C350" i="19"/>
  <c r="C310" i="19"/>
  <c r="C447" i="19"/>
  <c r="AB462" i="19"/>
  <c r="Y243" i="16"/>
  <c r="L243" i="16"/>
  <c r="S243" i="16"/>
  <c r="F113" i="16"/>
  <c r="F136" i="16"/>
  <c r="F160" i="16" s="1"/>
  <c r="F184" i="16" s="1"/>
  <c r="M167" i="15"/>
  <c r="Y167" i="15"/>
  <c r="U167" i="15"/>
  <c r="G167" i="15"/>
  <c r="N382" i="19"/>
  <c r="N22" i="21" s="1"/>
  <c r="N1393" i="14"/>
  <c r="O382" i="19"/>
  <c r="O1393" i="14"/>
  <c r="W381" i="19"/>
  <c r="W22" i="21" s="1"/>
  <c r="W1393" i="14"/>
  <c r="F1125" i="14"/>
  <c r="F1179" i="14"/>
  <c r="P382" i="19"/>
  <c r="P462" i="19" s="1"/>
  <c r="P1393" i="14"/>
  <c r="X381" i="19"/>
  <c r="X22" i="21" s="1"/>
  <c r="X1393" i="14"/>
  <c r="AB1393" i="14"/>
  <c r="AA381" i="19"/>
  <c r="AA22" i="21" s="1"/>
  <c r="AA1393" i="14"/>
  <c r="X1403" i="14"/>
  <c r="F226" i="13"/>
  <c r="F337" i="19"/>
  <c r="N149" i="19"/>
  <c r="N20" i="21" s="1"/>
  <c r="N472" i="12"/>
  <c r="N474" i="12" s="1"/>
  <c r="R149" i="19"/>
  <c r="R20" i="21" s="1"/>
  <c r="R472" i="12"/>
  <c r="R474" i="12" s="1"/>
  <c r="Y149" i="19"/>
  <c r="Y20" i="21" s="1"/>
  <c r="Y472" i="12"/>
  <c r="Y474" i="12" s="1"/>
  <c r="F66" i="12"/>
  <c r="F110" i="12"/>
  <c r="F155" i="12" s="1"/>
  <c r="F200" i="12" s="1"/>
  <c r="F245" i="12" s="1"/>
  <c r="W59" i="27"/>
  <c r="W71" i="27"/>
  <c r="P155" i="27"/>
  <c r="L65" i="27"/>
  <c r="W69" i="27"/>
  <c r="L63" i="27"/>
  <c r="L54" i="27"/>
  <c r="L62" i="27"/>
  <c r="N53" i="27"/>
  <c r="N55" i="26"/>
  <c r="N62" i="27"/>
  <c r="N54" i="27"/>
  <c r="K46" i="26"/>
  <c r="K47" i="26"/>
  <c r="AA70" i="27"/>
  <c r="L57" i="27"/>
  <c r="L64" i="27"/>
  <c r="Y57" i="27"/>
  <c r="L58" i="27"/>
  <c r="L70" i="27"/>
  <c r="Y62" i="27"/>
  <c r="H19" i="27"/>
  <c r="L32" i="27"/>
  <c r="L59" i="27"/>
  <c r="Y64" i="27"/>
  <c r="Y63" i="27"/>
  <c r="L60" i="27"/>
  <c r="Y70" i="27"/>
  <c r="Y69" i="27"/>
  <c r="L34" i="27"/>
  <c r="G19" i="27"/>
  <c r="Y32" i="27"/>
  <c r="Y53" i="27"/>
  <c r="Y59" i="27"/>
  <c r="L61" i="27"/>
  <c r="Y71" i="27"/>
  <c r="Y21" i="28"/>
  <c r="Y22" i="28" s="1"/>
  <c r="AA57" i="27"/>
  <c r="N65" i="27"/>
  <c r="AA64" i="27"/>
  <c r="N32" i="27"/>
  <c r="AB69" i="27"/>
  <c r="P61" i="27"/>
  <c r="N60" i="27"/>
  <c r="N70" i="27"/>
  <c r="AA61" i="27"/>
  <c r="AA69" i="27"/>
  <c r="AA32" i="27"/>
  <c r="N59" i="27"/>
  <c r="AA59" i="27"/>
  <c r="P58" i="27"/>
  <c r="P69" i="27"/>
  <c r="Z70" i="27"/>
  <c r="N61" i="27"/>
  <c r="N71" i="27"/>
  <c r="AA62" i="27"/>
  <c r="N58" i="27"/>
  <c r="N21" i="28"/>
  <c r="N22" i="28" s="1"/>
  <c r="P34" i="27"/>
  <c r="AA21" i="28"/>
  <c r="AA22" i="28" s="1"/>
  <c r="N57" i="27"/>
  <c r="AA54" i="27"/>
  <c r="P63" i="27"/>
  <c r="AA58" i="27"/>
  <c r="Z32" i="27"/>
  <c r="T69" i="27"/>
  <c r="N69" i="27"/>
  <c r="P64" i="27"/>
  <c r="T21" i="28"/>
  <c r="T22" i="28" s="1"/>
  <c r="Z59" i="27"/>
  <c r="S59" i="27"/>
  <c r="W63" i="27"/>
  <c r="W58" i="27"/>
  <c r="W65" i="27"/>
  <c r="P60" i="27"/>
  <c r="P53" i="27"/>
  <c r="Q69" i="27"/>
  <c r="S61" i="27"/>
  <c r="P32" i="27"/>
  <c r="W53" i="27"/>
  <c r="S53" i="27"/>
  <c r="S57" i="27"/>
  <c r="P65" i="27"/>
  <c r="Z57" i="27"/>
  <c r="P70" i="27"/>
  <c r="P62" i="27"/>
  <c r="W70" i="27"/>
  <c r="S62" i="27"/>
  <c r="T64" i="27"/>
  <c r="T61" i="27"/>
  <c r="T32" i="27"/>
  <c r="T71" i="27"/>
  <c r="T59" i="27"/>
  <c r="AB63" i="27"/>
  <c r="AB61" i="27"/>
  <c r="AB71" i="27"/>
  <c r="AB64" i="27"/>
  <c r="AB65" i="27"/>
  <c r="Z21" i="28"/>
  <c r="Z22" i="28" s="1"/>
  <c r="Z54" i="27"/>
  <c r="Z61" i="27"/>
  <c r="AB34" i="27"/>
  <c r="Z60" i="27"/>
  <c r="Z53" i="27"/>
  <c r="Z58" i="27"/>
  <c r="Z63" i="27"/>
  <c r="Z69" i="27"/>
  <c r="Z65" i="27"/>
  <c r="Z71" i="27"/>
  <c r="Z62" i="27"/>
  <c r="AB59" i="27"/>
  <c r="Z64" i="27"/>
  <c r="U60" i="27"/>
  <c r="U54" i="27"/>
  <c r="M19" i="27"/>
  <c r="M22" i="28"/>
  <c r="R53" i="27"/>
  <c r="R58" i="27"/>
  <c r="R32" i="27"/>
  <c r="R70" i="27"/>
  <c r="R21" i="28"/>
  <c r="R22" i="28" s="1"/>
  <c r="S54" i="27"/>
  <c r="W54" i="27"/>
  <c r="R63" i="27"/>
  <c r="S65" i="27"/>
  <c r="S32" i="27"/>
  <c r="R64" i="27"/>
  <c r="R61" i="27"/>
  <c r="S60" i="27"/>
  <c r="S64" i="27"/>
  <c r="W21" i="28"/>
  <c r="W22" i="28" s="1"/>
  <c r="I19" i="27"/>
  <c r="AB21" i="28"/>
  <c r="AB22" i="28" s="1"/>
  <c r="X53" i="27"/>
  <c r="X54" i="27"/>
  <c r="X65" i="27"/>
  <c r="U58" i="27"/>
  <c r="W32" i="27"/>
  <c r="W64" i="27"/>
  <c r="AB70" i="27"/>
  <c r="AB62" i="27"/>
  <c r="T70" i="27"/>
  <c r="T62" i="27"/>
  <c r="Q71" i="27"/>
  <c r="W60" i="27"/>
  <c r="AB53" i="27"/>
  <c r="AB58" i="27"/>
  <c r="T53" i="27"/>
  <c r="AB54" i="27"/>
  <c r="T54" i="27"/>
  <c r="T58" i="27"/>
  <c r="T65" i="27"/>
  <c r="U63" i="27"/>
  <c r="R57" i="27"/>
  <c r="U64" i="27"/>
  <c r="S58" i="27"/>
  <c r="W57" i="27"/>
  <c r="L53" i="27"/>
  <c r="AB60" i="27"/>
  <c r="X70" i="27"/>
  <c r="T60" i="27"/>
  <c r="L71" i="27"/>
  <c r="L69" i="27"/>
  <c r="Y60" i="27"/>
  <c r="R62" i="27"/>
  <c r="W62" i="27"/>
  <c r="W61" i="27"/>
  <c r="S71" i="27"/>
  <c r="AB32" i="27"/>
  <c r="AB57" i="27"/>
  <c r="T63" i="27"/>
  <c r="T34" i="27"/>
  <c r="T57" i="27"/>
  <c r="J19" i="27"/>
  <c r="U53" i="27"/>
  <c r="Q64" i="27"/>
  <c r="Q32" i="27"/>
  <c r="U70" i="27"/>
  <c r="Q61" i="27"/>
  <c r="Q21" i="28"/>
  <c r="Q22" i="28" s="1"/>
  <c r="Q54" i="27"/>
  <c r="X57" i="27"/>
  <c r="U59" i="27"/>
  <c r="X60" i="27"/>
  <c r="U62" i="27"/>
  <c r="U21" i="28"/>
  <c r="U22" i="28" s="1"/>
  <c r="O19" i="27"/>
  <c r="O21" i="28"/>
  <c r="O22" i="28" s="1"/>
  <c r="Q34" i="27"/>
  <c r="Q53" i="27"/>
  <c r="Q58" i="27"/>
  <c r="X59" i="27"/>
  <c r="Q65" i="27"/>
  <c r="Q59" i="27"/>
  <c r="U57" i="27"/>
  <c r="Q57" i="27"/>
  <c r="U71" i="27"/>
  <c r="U69" i="27"/>
  <c r="Q60" i="27"/>
  <c r="X21" i="28"/>
  <c r="X22" i="28" s="1"/>
  <c r="Z34" i="27"/>
  <c r="AA34" i="27"/>
  <c r="N34" i="27"/>
  <c r="X64" i="27"/>
  <c r="X34" i="27"/>
  <c r="U34" i="27"/>
  <c r="X63" i="27"/>
  <c r="U65" i="27"/>
  <c r="U32" i="27"/>
  <c r="X71" i="27"/>
  <c r="X69" i="27"/>
  <c r="U61" i="27"/>
  <c r="Q70" i="27"/>
  <c r="Q62" i="27"/>
  <c r="X32" i="27"/>
  <c r="S34" i="27"/>
  <c r="R34" i="27"/>
  <c r="X58" i="27"/>
  <c r="T36" i="26"/>
  <c r="D62" i="20"/>
  <c r="C300" i="19"/>
  <c r="C314" i="19"/>
  <c r="C295" i="19"/>
  <c r="C446" i="19"/>
  <c r="C312" i="19"/>
  <c r="C309" i="19"/>
  <c r="C451" i="19"/>
  <c r="C353" i="19"/>
  <c r="C308" i="19"/>
  <c r="C165" i="19"/>
  <c r="C174" i="19"/>
  <c r="C452" i="19"/>
  <c r="C449" i="19"/>
  <c r="C164" i="19"/>
  <c r="C158" i="19"/>
  <c r="C43" i="19"/>
  <c r="C44" i="19"/>
  <c r="C450" i="19"/>
  <c r="C445" i="19"/>
  <c r="C50" i="19"/>
  <c r="C212" i="19"/>
  <c r="G149" i="19"/>
  <c r="G20" i="21" s="1"/>
  <c r="G472" i="12"/>
  <c r="G474" i="12" s="1"/>
  <c r="L383" i="19"/>
  <c r="L22" i="21" s="1"/>
  <c r="L1393" i="14"/>
  <c r="Q381" i="19"/>
  <c r="Q22" i="21" s="1"/>
  <c r="Q1393" i="14"/>
  <c r="U382" i="19"/>
  <c r="U1393" i="14"/>
  <c r="Y381" i="19"/>
  <c r="Y22" i="21" s="1"/>
  <c r="Y1393" i="14"/>
  <c r="S41" i="26"/>
  <c r="V19" i="27"/>
  <c r="G383" i="19"/>
  <c r="G22" i="21" s="1"/>
  <c r="G1393" i="14"/>
  <c r="H384" i="19"/>
  <c r="H22" i="21" s="1"/>
  <c r="H1393" i="14"/>
  <c r="S402" i="19"/>
  <c r="S1393" i="14"/>
  <c r="V381" i="19"/>
  <c r="V1393" i="14"/>
  <c r="Z149" i="19"/>
  <c r="Z462" i="19" s="1"/>
  <c r="Z472" i="12"/>
  <c r="Z474" i="12" s="1"/>
  <c r="C230" i="19"/>
  <c r="L46" i="26"/>
  <c r="I381" i="19"/>
  <c r="I462" i="19" s="1"/>
  <c r="I1393" i="14"/>
  <c r="K381" i="19"/>
  <c r="K22" i="21" s="1"/>
  <c r="K1393" i="14"/>
  <c r="K149" i="19"/>
  <c r="K20" i="21" s="1"/>
  <c r="K472" i="12"/>
  <c r="K474" i="12" s="1"/>
  <c r="M381" i="19"/>
  <c r="M1393" i="14"/>
  <c r="Q149" i="19"/>
  <c r="Q20" i="21" s="1"/>
  <c r="Q472" i="12"/>
  <c r="Q474" i="12" s="1"/>
  <c r="R381" i="19"/>
  <c r="R1393" i="14"/>
  <c r="W149" i="19"/>
  <c r="W20" i="21" s="1"/>
  <c r="W472" i="12"/>
  <c r="W474" i="12" s="1"/>
  <c r="AA149" i="19"/>
  <c r="AA472" i="12"/>
  <c r="AA474" i="12" s="1"/>
  <c r="F70" i="13"/>
  <c r="F196" i="19"/>
  <c r="F291" i="12"/>
  <c r="F112" i="19"/>
  <c r="H149" i="19"/>
  <c r="H472" i="12"/>
  <c r="H474" i="12" s="1"/>
  <c r="J386" i="19"/>
  <c r="J22" i="21" s="1"/>
  <c r="J1393" i="14"/>
  <c r="L149" i="19"/>
  <c r="L20" i="21" s="1"/>
  <c r="L472" i="12"/>
  <c r="L474" i="12" s="1"/>
  <c r="J149" i="19"/>
  <c r="J462" i="19" s="1"/>
  <c r="J472" i="12"/>
  <c r="J474" i="12" s="1"/>
  <c r="T382" i="19"/>
  <c r="T1393" i="14"/>
  <c r="X149" i="19"/>
  <c r="X472" i="12"/>
  <c r="X474" i="12" s="1"/>
  <c r="F43" i="19"/>
  <c r="F20" i="11"/>
  <c r="F904" i="14"/>
  <c r="F958" i="14"/>
  <c r="F1013" i="14" s="1"/>
  <c r="F250" i="19"/>
  <c r="F129" i="13"/>
  <c r="O41" i="26"/>
  <c r="P36" i="26"/>
  <c r="M41" i="26"/>
  <c r="J41" i="26"/>
  <c r="J36" i="26"/>
  <c r="V36" i="26"/>
  <c r="W41" i="26"/>
  <c r="W36" i="26"/>
  <c r="AA36" i="26"/>
  <c r="K41" i="26"/>
  <c r="K36" i="26"/>
  <c r="N36" i="26"/>
  <c r="U41" i="26"/>
  <c r="U36" i="26"/>
  <c r="R41" i="26"/>
  <c r="R36" i="26"/>
  <c r="Z41" i="26"/>
  <c r="Z36" i="26"/>
  <c r="S36" i="26"/>
  <c r="Q36" i="26"/>
  <c r="X36" i="26"/>
  <c r="I56" i="26"/>
  <c r="L47" i="26"/>
  <c r="I48" i="26"/>
  <c r="I95" i="26" s="1"/>
  <c r="J304" i="17"/>
  <c r="Z304" i="17"/>
  <c r="N304" i="17"/>
  <c r="H304" i="17"/>
  <c r="G304" i="17"/>
  <c r="O304" i="17"/>
  <c r="AA304" i="17"/>
  <c r="P304" i="17"/>
  <c r="K304" i="17"/>
  <c r="S304" i="17"/>
  <c r="I304" i="17"/>
  <c r="V304" i="17"/>
  <c r="Q304" i="17"/>
  <c r="W304" i="17"/>
  <c r="R304" i="17"/>
  <c r="Y304" i="17"/>
  <c r="U304" i="17"/>
  <c r="M304" i="17"/>
  <c r="F230" i="17"/>
  <c r="F231" i="17" s="1"/>
  <c r="F232" i="17" s="1"/>
  <c r="F233" i="17" s="1"/>
  <c r="F234" i="17" s="1"/>
  <c r="F235" i="17" s="1"/>
  <c r="F236" i="17" s="1"/>
  <c r="F237" i="17" s="1"/>
  <c r="F238" i="17" s="1"/>
  <c r="F239" i="17" s="1"/>
  <c r="F240" i="17" s="1"/>
  <c r="F241" i="17" s="1"/>
  <c r="F242" i="17" s="1"/>
  <c r="F243" i="17" s="1"/>
  <c r="F244" i="17" s="1"/>
  <c r="F245" i="17" s="1"/>
  <c r="F246" i="17" s="1"/>
  <c r="F247" i="17" s="1"/>
  <c r="F248" i="17" s="1"/>
  <c r="F249" i="17" s="1"/>
  <c r="F250" i="17" s="1"/>
  <c r="F251" i="17" s="1"/>
  <c r="F252" i="17" s="1"/>
  <c r="F253" i="17" s="1"/>
  <c r="F254" i="17" s="1"/>
  <c r="F255" i="17" s="1"/>
  <c r="F256" i="17" s="1"/>
  <c r="F257" i="17" s="1"/>
  <c r="F258" i="17" s="1"/>
  <c r="F260" i="17" s="1"/>
  <c r="F264" i="17"/>
  <c r="F265" i="17" s="1"/>
  <c r="F266" i="17" s="1"/>
  <c r="F267" i="17" s="1"/>
  <c r="F268" i="17" s="1"/>
  <c r="F269" i="17" s="1"/>
  <c r="F270" i="17" s="1"/>
  <c r="F271" i="17" s="1"/>
  <c r="F272" i="17" s="1"/>
  <c r="F273" i="17" s="1"/>
  <c r="F274" i="17" s="1"/>
  <c r="F275" i="17" s="1"/>
  <c r="F276" i="17" s="1"/>
  <c r="F277" i="17" s="1"/>
  <c r="F278" i="17" s="1"/>
  <c r="F279" i="17" s="1"/>
  <c r="F280" i="17" s="1"/>
  <c r="F281" i="17" s="1"/>
  <c r="F282" i="17" s="1"/>
  <c r="F283" i="17" s="1"/>
  <c r="F284" i="17" s="1"/>
  <c r="F285" i="17" s="1"/>
  <c r="F286" i="17" s="1"/>
  <c r="F287" i="17" s="1"/>
  <c r="F288" i="17" s="1"/>
  <c r="F289" i="17" s="1"/>
  <c r="F290" i="17" s="1"/>
  <c r="F291" i="17" s="1"/>
  <c r="F292" i="17" s="1"/>
  <c r="F293" i="17" s="1"/>
  <c r="F295" i="17" s="1"/>
  <c r="D51" i="20"/>
  <c r="C172" i="19"/>
  <c r="C171" i="19"/>
  <c r="C166" i="19"/>
  <c r="C58" i="19"/>
  <c r="C45" i="19"/>
  <c r="C85" i="19"/>
  <c r="C169" i="19"/>
  <c r="C156" i="19"/>
  <c r="C155" i="19"/>
  <c r="C153" i="19"/>
  <c r="C47" i="19"/>
  <c r="C42" i="19"/>
  <c r="C52" i="19"/>
  <c r="C161" i="19"/>
  <c r="C152" i="19"/>
  <c r="C168" i="19"/>
  <c r="C150" i="19"/>
  <c r="C167" i="19"/>
  <c r="C162" i="19"/>
  <c r="C151" i="19"/>
  <c r="C51" i="19"/>
  <c r="C55" i="19"/>
  <c r="C46" i="19"/>
  <c r="C49" i="19"/>
  <c r="C56" i="19"/>
  <c r="D42" i="20"/>
  <c r="D41" i="20"/>
  <c r="C157" i="19"/>
  <c r="C176" i="19"/>
  <c r="C160" i="19"/>
  <c r="C175" i="19"/>
  <c r="C159" i="19"/>
  <c r="C170" i="19"/>
  <c r="C154" i="19"/>
  <c r="C54" i="19"/>
  <c r="C57" i="19"/>
  <c r="C41" i="19"/>
  <c r="C219" i="19"/>
  <c r="C87" i="19"/>
  <c r="C215" i="19"/>
  <c r="C198" i="19"/>
  <c r="C90" i="19"/>
  <c r="C88" i="19"/>
  <c r="C79" i="19"/>
  <c r="C211" i="19"/>
  <c r="C209" i="19"/>
  <c r="C214" i="19"/>
  <c r="C196" i="19"/>
  <c r="C77" i="19"/>
  <c r="C221" i="19"/>
  <c r="C228" i="19"/>
  <c r="C93" i="19"/>
  <c r="C80" i="19"/>
  <c r="C247" i="19"/>
  <c r="C40" i="19"/>
  <c r="C334" i="19"/>
  <c r="C78" i="19"/>
  <c r="C89" i="19"/>
  <c r="C92" i="19"/>
  <c r="C76" i="19"/>
  <c r="C83" i="19"/>
  <c r="C260" i="19"/>
  <c r="C359" i="19"/>
  <c r="C82" i="19"/>
  <c r="C86" i="19"/>
  <c r="C81" i="19"/>
  <c r="C84" i="19"/>
  <c r="C261" i="19"/>
  <c r="C306" i="19"/>
  <c r="C302" i="19"/>
  <c r="C291" i="19"/>
  <c r="C305" i="19"/>
  <c r="C381" i="19"/>
  <c r="C405" i="19"/>
  <c r="C403" i="19"/>
  <c r="C417" i="19"/>
  <c r="C385" i="19"/>
  <c r="C424" i="19"/>
  <c r="C408" i="19"/>
  <c r="C426" i="19"/>
  <c r="C410" i="19"/>
  <c r="C394" i="19"/>
  <c r="C290" i="19"/>
  <c r="C315" i="19"/>
  <c r="C299" i="19"/>
  <c r="C313" i="19"/>
  <c r="C297" i="19"/>
  <c r="C340" i="19"/>
  <c r="C249" i="19"/>
  <c r="C258" i="19"/>
  <c r="C397" i="19"/>
  <c r="C419" i="19"/>
  <c r="C387" i="19"/>
  <c r="C401" i="19"/>
  <c r="C415" i="19"/>
  <c r="C383" i="19"/>
  <c r="C416" i="19"/>
  <c r="C400" i="19"/>
  <c r="C384" i="19"/>
  <c r="C418" i="19"/>
  <c r="C402" i="19"/>
  <c r="C386" i="19"/>
  <c r="C292" i="19"/>
  <c r="C304" i="19"/>
  <c r="C307" i="19"/>
  <c r="C289" i="19"/>
  <c r="C389" i="19"/>
  <c r="C399" i="19"/>
  <c r="C392" i="19"/>
  <c r="C298" i="19"/>
  <c r="C296" i="19"/>
  <c r="C294" i="19"/>
  <c r="C303" i="19"/>
  <c r="C301" i="19"/>
  <c r="C356" i="19"/>
  <c r="C316" i="19"/>
  <c r="C251" i="19"/>
  <c r="C244" i="19"/>
  <c r="C429" i="19"/>
  <c r="C427" i="19"/>
  <c r="C395" i="19"/>
  <c r="C409" i="19"/>
  <c r="C423" i="19"/>
  <c r="C391" i="19"/>
  <c r="C420" i="19"/>
  <c r="C404" i="19"/>
  <c r="C388" i="19"/>
  <c r="C422" i="19"/>
  <c r="C406" i="19"/>
  <c r="C390" i="19"/>
  <c r="C339" i="19"/>
  <c r="J50" i="25"/>
  <c r="C20" i="19"/>
  <c r="P41" i="26"/>
  <c r="L55" i="26"/>
  <c r="V41" i="26"/>
  <c r="N47" i="26"/>
  <c r="N46" i="26"/>
  <c r="Y41" i="26"/>
  <c r="M47" i="26"/>
  <c r="C361" i="19"/>
  <c r="C335" i="19"/>
  <c r="C341" i="19"/>
  <c r="C354" i="19"/>
  <c r="C338" i="19"/>
  <c r="C360" i="19"/>
  <c r="C344" i="19"/>
  <c r="C436" i="19"/>
  <c r="C227" i="19"/>
  <c r="C217" i="19"/>
  <c r="C223" i="19"/>
  <c r="C229" i="19"/>
  <c r="C195" i="19"/>
  <c r="C218" i="19"/>
  <c r="C202" i="19"/>
  <c r="C232" i="19"/>
  <c r="C216" i="19"/>
  <c r="C200" i="19"/>
  <c r="C441" i="19"/>
  <c r="C455" i="19"/>
  <c r="D55" i="20"/>
  <c r="C355" i="19"/>
  <c r="C345" i="19"/>
  <c r="C351" i="19"/>
  <c r="C357" i="19"/>
  <c r="C346" i="19"/>
  <c r="C352" i="19"/>
  <c r="C336" i="19"/>
  <c r="C437" i="19"/>
  <c r="C201" i="19"/>
  <c r="C207" i="19"/>
  <c r="C213" i="19"/>
  <c r="C226" i="19"/>
  <c r="C210" i="19"/>
  <c r="C194" i="19"/>
  <c r="C224" i="19"/>
  <c r="C208" i="19"/>
  <c r="C442" i="19"/>
  <c r="C347" i="19"/>
  <c r="D59" i="20"/>
  <c r="C337" i="19"/>
  <c r="C343" i="19"/>
  <c r="C349" i="19"/>
  <c r="C358" i="19"/>
  <c r="C342" i="19"/>
  <c r="C348" i="19"/>
  <c r="C438" i="19"/>
  <c r="C225" i="19"/>
  <c r="C231" i="19"/>
  <c r="C199" i="19"/>
  <c r="C205" i="19"/>
  <c r="C222" i="19"/>
  <c r="C206" i="19"/>
  <c r="C197" i="19"/>
  <c r="C220" i="19"/>
  <c r="C204" i="19"/>
  <c r="C443" i="19"/>
  <c r="D52" i="20"/>
  <c r="C22" i="19"/>
  <c r="C380" i="19"/>
  <c r="C269" i="19"/>
  <c r="C259" i="19"/>
  <c r="C257" i="19"/>
  <c r="C255" i="19"/>
  <c r="C264" i="19"/>
  <c r="C248" i="19"/>
  <c r="C262" i="19"/>
  <c r="C246" i="19"/>
  <c r="C253" i="19"/>
  <c r="C271" i="19"/>
  <c r="C256" i="19"/>
  <c r="C270" i="19"/>
  <c r="C254" i="19"/>
  <c r="D61" i="20"/>
  <c r="C379" i="19"/>
  <c r="D53" i="20"/>
  <c r="C267" i="19"/>
  <c r="C265" i="19"/>
  <c r="C263" i="19"/>
  <c r="C268" i="19"/>
  <c r="C252" i="19"/>
  <c r="C266" i="19"/>
  <c r="C250" i="19"/>
  <c r="K50" i="25"/>
  <c r="C18" i="19"/>
  <c r="D89" i="16"/>
  <c r="D158" i="16"/>
  <c r="G49" i="25"/>
  <c r="D63" i="20"/>
  <c r="H49" i="25"/>
  <c r="C454" i="19"/>
  <c r="D64" i="20"/>
  <c r="G21" i="21"/>
  <c r="Y31" i="21"/>
  <c r="V30" i="21"/>
  <c r="V31" i="21"/>
  <c r="L23" i="21"/>
  <c r="I23" i="21"/>
  <c r="AA16" i="21"/>
  <c r="AA31" i="27" s="1"/>
  <c r="K16" i="21"/>
  <c r="K31" i="27" s="1"/>
  <c r="F30" i="21"/>
  <c r="X31" i="21"/>
  <c r="P31" i="21"/>
  <c r="H31" i="21"/>
  <c r="F20" i="21"/>
  <c r="G16" i="21"/>
  <c r="AB31" i="21"/>
  <c r="T31" i="21"/>
  <c r="L31" i="21"/>
  <c r="F23" i="21"/>
  <c r="F22" i="21"/>
  <c r="C15" i="19"/>
  <c r="D15" i="20"/>
  <c r="K31" i="21"/>
  <c r="U31" i="21"/>
  <c r="O30" i="21"/>
  <c r="T30" i="21"/>
  <c r="M30" i="21"/>
  <c r="J30" i="21"/>
  <c r="Z30" i="21"/>
  <c r="U23" i="21"/>
  <c r="K21" i="21"/>
  <c r="J31" i="21"/>
  <c r="Z31" i="21"/>
  <c r="F16" i="21"/>
  <c r="J23" i="21"/>
  <c r="Y23" i="21"/>
  <c r="T23" i="21"/>
  <c r="H21" i="21"/>
  <c r="Z23" i="21"/>
  <c r="N21" i="21"/>
  <c r="J21" i="21"/>
  <c r="Z16" i="21"/>
  <c r="Z31" i="27" s="1"/>
  <c r="V16" i="21"/>
  <c r="R16" i="21"/>
  <c r="R31" i="27" s="1"/>
  <c r="N16" i="21"/>
  <c r="N31" i="27" s="1"/>
  <c r="J16" i="21"/>
  <c r="AB20" i="21"/>
  <c r="W21" i="21"/>
  <c r="S21" i="21"/>
  <c r="AA31" i="21"/>
  <c r="C17" i="19"/>
  <c r="D17" i="20"/>
  <c r="AB22" i="21"/>
  <c r="I31" i="21"/>
  <c r="W30" i="21"/>
  <c r="I30" i="21"/>
  <c r="F31" i="21"/>
  <c r="F33" i="21" s="1"/>
  <c r="V21" i="21"/>
  <c r="K23" i="21"/>
  <c r="O16" i="21"/>
  <c r="T21" i="21"/>
  <c r="C19" i="19"/>
  <c r="D19" i="20"/>
  <c r="W31" i="21"/>
  <c r="G31" i="21"/>
  <c r="G23" i="21"/>
  <c r="Q31" i="21"/>
  <c r="G30" i="21"/>
  <c r="G24" i="21"/>
  <c r="J24" i="21"/>
  <c r="L24" i="21"/>
  <c r="N24" i="21"/>
  <c r="P24" i="21"/>
  <c r="U24" i="21"/>
  <c r="AB24" i="21"/>
  <c r="H24" i="21"/>
  <c r="R24" i="21"/>
  <c r="V24" i="21"/>
  <c r="X24" i="21"/>
  <c r="AA24" i="21"/>
  <c r="K24" i="21"/>
  <c r="M24" i="21"/>
  <c r="O24" i="21"/>
  <c r="Q24" i="21"/>
  <c r="Z24" i="21"/>
  <c r="S24" i="21"/>
  <c r="T24" i="21"/>
  <c r="W24" i="21"/>
  <c r="I24" i="21"/>
  <c r="Y24" i="21"/>
  <c r="H30" i="21"/>
  <c r="X30" i="21"/>
  <c r="Q30" i="21"/>
  <c r="N30" i="21"/>
  <c r="D156" i="16"/>
  <c r="D84" i="16"/>
  <c r="Q21" i="21"/>
  <c r="I20" i="21"/>
  <c r="N31" i="21"/>
  <c r="P23" i="21"/>
  <c r="X21" i="21"/>
  <c r="S23" i="21"/>
  <c r="Q23" i="21"/>
  <c r="M23" i="21"/>
  <c r="Y16" i="21"/>
  <c r="Y31" i="27" s="1"/>
  <c r="U16" i="21"/>
  <c r="U31" i="27" s="1"/>
  <c r="Q16" i="21"/>
  <c r="Q31" i="27" s="1"/>
  <c r="M16" i="21"/>
  <c r="I16" i="21"/>
  <c r="AA23" i="21"/>
  <c r="V23" i="21"/>
  <c r="R23" i="21"/>
  <c r="C460" i="19"/>
  <c r="D67" i="20"/>
  <c r="S30" i="21"/>
  <c r="D91" i="16"/>
  <c r="C16" i="19"/>
  <c r="D16" i="20"/>
  <c r="O31" i="21"/>
  <c r="P30" i="21"/>
  <c r="Y30" i="21"/>
  <c r="M21" i="21"/>
  <c r="U21" i="21"/>
  <c r="O23" i="21"/>
  <c r="W16" i="21"/>
  <c r="W31" i="27" s="1"/>
  <c r="S16" i="21"/>
  <c r="S31" i="27" s="1"/>
  <c r="X23" i="21"/>
  <c r="H23" i="21"/>
  <c r="C21" i="19"/>
  <c r="D21" i="20"/>
  <c r="S31" i="21"/>
  <c r="Z22" i="21"/>
  <c r="M31" i="21"/>
  <c r="L30" i="21"/>
  <c r="AB30" i="21"/>
  <c r="U30" i="21"/>
  <c r="R30" i="21"/>
  <c r="Z21" i="21"/>
  <c r="O21" i="21"/>
  <c r="F21" i="21"/>
  <c r="R31" i="21"/>
  <c r="AB23" i="21"/>
  <c r="N23" i="21"/>
  <c r="AA21" i="21"/>
  <c r="W23" i="21"/>
  <c r="R21" i="21"/>
  <c r="AB21" i="21"/>
  <c r="P21" i="21"/>
  <c r="L21" i="21"/>
  <c r="AB16" i="21"/>
  <c r="AB31" i="27" s="1"/>
  <c r="X16" i="21"/>
  <c r="X31" i="27" s="1"/>
  <c r="T16" i="21"/>
  <c r="T31" i="27" s="1"/>
  <c r="P16" i="21"/>
  <c r="L16" i="21"/>
  <c r="H16" i="21"/>
  <c r="Y21" i="21"/>
  <c r="P20" i="21"/>
  <c r="I21" i="21"/>
  <c r="C457" i="19"/>
  <c r="C459" i="19"/>
  <c r="C458" i="19"/>
  <c r="C456" i="19"/>
  <c r="D66" i="20"/>
  <c r="K30" i="21"/>
  <c r="D157" i="16"/>
  <c r="D85" i="16"/>
  <c r="AA30" i="21"/>
  <c r="F22" i="10"/>
  <c r="F50" i="10"/>
  <c r="F81" i="10" s="1"/>
  <c r="F110" i="10" s="1"/>
  <c r="F141" i="10" s="1"/>
  <c r="F170" i="10" s="1"/>
  <c r="F201" i="10" s="1"/>
  <c r="F230" i="10" s="1"/>
  <c r="F261" i="10" s="1"/>
  <c r="F342" i="10"/>
  <c r="F343" i="10" s="1"/>
  <c r="F372" i="10" s="1"/>
  <c r="F403" i="10" s="1"/>
  <c r="F432" i="10" s="1"/>
  <c r="F463" i="10" s="1"/>
  <c r="F370" i="10"/>
  <c r="F401" i="10" s="1"/>
  <c r="F430" i="10" s="1"/>
  <c r="D160" i="16"/>
  <c r="D88" i="16"/>
  <c r="D92" i="16"/>
  <c r="AH73" i="27" l="1"/>
  <c r="J56" i="27"/>
  <c r="J33" i="27"/>
  <c r="H56" i="27"/>
  <c r="H33" i="27"/>
  <c r="AH41" i="27"/>
  <c r="AD31" i="26"/>
  <c r="AD40" i="26" s="1"/>
  <c r="AD42" i="26" s="1"/>
  <c r="AD71" i="26" s="1"/>
  <c r="V33" i="27"/>
  <c r="V56" i="27"/>
  <c r="M31" i="26"/>
  <c r="N31" i="26" s="1"/>
  <c r="O31" i="26" s="1"/>
  <c r="P31" i="26" s="1"/>
  <c r="Q31" i="26" s="1"/>
  <c r="R31" i="26" s="1"/>
  <c r="S31" i="26" s="1"/>
  <c r="T31" i="26" s="1"/>
  <c r="U31" i="26" s="1"/>
  <c r="V31" i="26" s="1"/>
  <c r="W31" i="26" s="1"/>
  <c r="X31" i="26" s="1"/>
  <c r="Y31" i="26" s="1"/>
  <c r="Z31" i="26" s="1"/>
  <c r="AA31" i="26" s="1"/>
  <c r="AB31" i="26" s="1"/>
  <c r="I56" i="27"/>
  <c r="I33" i="27"/>
  <c r="L40" i="26"/>
  <c r="L42" i="26" s="1"/>
  <c r="L71" i="26" s="1"/>
  <c r="L91" i="26" s="1"/>
  <c r="O56" i="27"/>
  <c r="O33" i="27"/>
  <c r="G56" i="27"/>
  <c r="G33" i="27"/>
  <c r="K31" i="26"/>
  <c r="J31" i="26" s="1"/>
  <c r="G76" i="25"/>
  <c r="I76" i="25" s="1"/>
  <c r="AF42" i="27"/>
  <c r="Q76" i="25"/>
  <c r="S76" i="25" s="1"/>
  <c r="AF37" i="27"/>
  <c r="AD38" i="27"/>
  <c r="AH38" i="27"/>
  <c r="F161" i="15"/>
  <c r="F443" i="19"/>
  <c r="AB20" i="27"/>
  <c r="AB44" i="6"/>
  <c r="AB18" i="27" s="1"/>
  <c r="Z20" i="27"/>
  <c r="Z44" i="6"/>
  <c r="Z18" i="27" s="1"/>
  <c r="Z41" i="27" s="1"/>
  <c r="T20" i="27"/>
  <c r="T44" i="6"/>
  <c r="T18" i="27" s="1"/>
  <c r="P20" i="27"/>
  <c r="P44" i="6"/>
  <c r="P18" i="27" s="1"/>
  <c r="P41" i="27" s="1"/>
  <c r="I20" i="27"/>
  <c r="I44" i="6"/>
  <c r="I18" i="27" s="1"/>
  <c r="I38" i="27" s="1"/>
  <c r="X20" i="27"/>
  <c r="X44" i="6"/>
  <c r="X18" i="27" s="1"/>
  <c r="X37" i="27" s="1"/>
  <c r="AH42" i="27"/>
  <c r="AF38" i="27"/>
  <c r="AD37" i="27"/>
  <c r="Q20" i="27"/>
  <c r="Q42" i="27" s="1"/>
  <c r="Q44" i="6"/>
  <c r="Q18" i="27" s="1"/>
  <c r="U20" i="27"/>
  <c r="U37" i="27" s="1"/>
  <c r="U44" i="6"/>
  <c r="U18" i="27" s="1"/>
  <c r="N20" i="27"/>
  <c r="N73" i="27" s="1"/>
  <c r="N44" i="6"/>
  <c r="N18" i="27" s="1"/>
  <c r="AD41" i="27"/>
  <c r="W20" i="27"/>
  <c r="W44" i="6"/>
  <c r="W18" i="27" s="1"/>
  <c r="S20" i="27"/>
  <c r="S44" i="6"/>
  <c r="S18" i="27" s="1"/>
  <c r="O20" i="27"/>
  <c r="O44" i="6"/>
  <c r="O18" i="27" s="1"/>
  <c r="O38" i="27" s="1"/>
  <c r="L20" i="27"/>
  <c r="L44" i="6"/>
  <c r="L18" i="27" s="1"/>
  <c r="AA20" i="27"/>
  <c r="AA44" i="6"/>
  <c r="AA18" i="27" s="1"/>
  <c r="AA37" i="27" s="1"/>
  <c r="M20" i="27"/>
  <c r="M44" i="6"/>
  <c r="M18" i="27" s="1"/>
  <c r="M38" i="27" s="1"/>
  <c r="F445" i="12"/>
  <c r="F446" i="12" s="1"/>
  <c r="F447" i="12" s="1"/>
  <c r="F448" i="12" s="1"/>
  <c r="F449" i="12" s="1"/>
  <c r="F450" i="12" s="1"/>
  <c r="F451" i="12" s="1"/>
  <c r="F452" i="12" s="1"/>
  <c r="F453" i="12" s="1"/>
  <c r="F454" i="12" s="1"/>
  <c r="F455" i="12" s="1"/>
  <c r="F456" i="12" s="1"/>
  <c r="F457" i="12" s="1"/>
  <c r="F458" i="12" s="1"/>
  <c r="F459" i="12" s="1"/>
  <c r="F460" i="12" s="1"/>
  <c r="F461" i="12" s="1"/>
  <c r="F462" i="12" s="1"/>
  <c r="F463" i="12" s="1"/>
  <c r="F464" i="12" s="1"/>
  <c r="F466" i="12" s="1"/>
  <c r="F149" i="19" s="1"/>
  <c r="AF73" i="27"/>
  <c r="AH37" i="27"/>
  <c r="AF41" i="27"/>
  <c r="AD42" i="27"/>
  <c r="J20" i="27"/>
  <c r="J44" i="6"/>
  <c r="J18" i="27" s="1"/>
  <c r="Y20" i="27"/>
  <c r="Y44" i="6"/>
  <c r="Y18" i="27" s="1"/>
  <c r="R20" i="27"/>
  <c r="R44" i="6"/>
  <c r="R18" i="27" s="1"/>
  <c r="K20" i="27"/>
  <c r="K44" i="6"/>
  <c r="K18" i="27" s="1"/>
  <c r="V20" i="27"/>
  <c r="V73" i="27" s="1"/>
  <c r="V44" i="6"/>
  <c r="V18" i="27" s="1"/>
  <c r="AD73" i="27"/>
  <c r="J151" i="27"/>
  <c r="J155" i="27" s="1"/>
  <c r="I151" i="27"/>
  <c r="H41" i="27"/>
  <c r="H38" i="27"/>
  <c r="H37" i="27"/>
  <c r="H42" i="27"/>
  <c r="V140" i="27"/>
  <c r="M56" i="27"/>
  <c r="M33" i="27"/>
  <c r="O151" i="27"/>
  <c r="O155" i="27" s="1"/>
  <c r="G42" i="27"/>
  <c r="G41" i="27"/>
  <c r="G38" i="27"/>
  <c r="G37" i="27"/>
  <c r="G77" i="25"/>
  <c r="I77" i="25" s="1"/>
  <c r="Q77" i="25"/>
  <c r="S77" i="25" s="1"/>
  <c r="I60" i="25"/>
  <c r="G60" i="25"/>
  <c r="Q67" i="25"/>
  <c r="S67" i="25" s="1"/>
  <c r="G67" i="25"/>
  <c r="I67" i="25" s="1"/>
  <c r="AB101" i="26"/>
  <c r="Z101" i="26"/>
  <c r="AF101" i="26"/>
  <c r="U101" i="26"/>
  <c r="AA101" i="26"/>
  <c r="R101" i="26"/>
  <c r="X101" i="26"/>
  <c r="I101" i="26"/>
  <c r="AD101" i="26"/>
  <c r="S101" i="26"/>
  <c r="AH101" i="26"/>
  <c r="K101" i="26"/>
  <c r="J101" i="26"/>
  <c r="P48" i="26"/>
  <c r="P95" i="26" s="1"/>
  <c r="N40" i="26"/>
  <c r="N42" i="26" s="1"/>
  <c r="N71" i="26" s="1"/>
  <c r="G87" i="26"/>
  <c r="G88" i="26"/>
  <c r="G90" i="26"/>
  <c r="G91" i="26"/>
  <c r="H91" i="26"/>
  <c r="H87" i="26"/>
  <c r="H88" i="26"/>
  <c r="H90" i="26"/>
  <c r="L88" i="26"/>
  <c r="L90" i="26"/>
  <c r="M151" i="27"/>
  <c r="M155" i="27" s="1"/>
  <c r="H73" i="27"/>
  <c r="G73" i="27"/>
  <c r="V151" i="27"/>
  <c r="V155" i="27" s="1"/>
  <c r="V132" i="27"/>
  <c r="H107" i="19"/>
  <c r="P107" i="19"/>
  <c r="P464" i="19" s="1"/>
  <c r="P477" i="19" s="1"/>
  <c r="P16" i="22" s="1"/>
  <c r="P24" i="22" s="1"/>
  <c r="P31" i="22" s="1"/>
  <c r="P66" i="22" s="1"/>
  <c r="P74" i="22" s="1"/>
  <c r="P79" i="22" s="1"/>
  <c r="X107" i="19"/>
  <c r="Z107" i="19"/>
  <c r="Z464" i="19" s="1"/>
  <c r="Z477" i="19" s="1"/>
  <c r="Z16" i="22" s="1"/>
  <c r="Z24" i="22" s="1"/>
  <c r="Z31" i="22" s="1"/>
  <c r="Z66" i="22" s="1"/>
  <c r="Z74" i="22" s="1"/>
  <c r="Z79" i="22" s="1"/>
  <c r="AB107" i="19"/>
  <c r="AB464" i="19" s="1"/>
  <c r="AB477" i="19" s="1"/>
  <c r="AB16" i="22" s="1"/>
  <c r="AB24" i="22" s="1"/>
  <c r="AB31" i="22" s="1"/>
  <c r="AB66" i="22" s="1"/>
  <c r="AB74" i="22" s="1"/>
  <c r="AB79" i="22" s="1"/>
  <c r="G107" i="19"/>
  <c r="G284" i="10"/>
  <c r="G44" i="10" s="1"/>
  <c r="G75" i="10" s="1"/>
  <c r="F613" i="10"/>
  <c r="F641" i="10"/>
  <c r="F672" i="10" s="1"/>
  <c r="F701" i="10" s="1"/>
  <c r="F732" i="10" s="1"/>
  <c r="F761" i="10" s="1"/>
  <c r="F792" i="10" s="1"/>
  <c r="F821" i="10" s="1"/>
  <c r="F852" i="10" s="1"/>
  <c r="R284" i="10"/>
  <c r="R44" i="10" s="1"/>
  <c r="R75" i="10" s="1"/>
  <c r="J284" i="10"/>
  <c r="J324" i="10" s="1"/>
  <c r="J327" i="10" s="1"/>
  <c r="AB284" i="10"/>
  <c r="AB44" i="10" s="1"/>
  <c r="AB75" i="10" s="1"/>
  <c r="V284" i="10"/>
  <c r="V44" i="10" s="1"/>
  <c r="V75" i="10" s="1"/>
  <c r="W284" i="10"/>
  <c r="W324" i="10" s="1"/>
  <c r="W327" i="10" s="1"/>
  <c r="F461" i="10"/>
  <c r="F490" i="10" s="1"/>
  <c r="F521" i="10" s="1"/>
  <c r="F550" i="10" s="1"/>
  <c r="F581" i="10" s="1"/>
  <c r="L324" i="10"/>
  <c r="L327" i="10" s="1"/>
  <c r="I284" i="10"/>
  <c r="I324" i="10" s="1"/>
  <c r="I327" i="10" s="1"/>
  <c r="P284" i="10"/>
  <c r="P44" i="10" s="1"/>
  <c r="P75" i="10" s="1"/>
  <c r="M284" i="10"/>
  <c r="M324" i="10" s="1"/>
  <c r="M327" i="10" s="1"/>
  <c r="Z284" i="10"/>
  <c r="F344" i="10"/>
  <c r="F373" i="10" s="1"/>
  <c r="F404" i="10" s="1"/>
  <c r="F433" i="10" s="1"/>
  <c r="F464" i="10" s="1"/>
  <c r="F493" i="10" s="1"/>
  <c r="F524" i="10" s="1"/>
  <c r="F553" i="10" s="1"/>
  <c r="F584" i="10" s="1"/>
  <c r="H284" i="10"/>
  <c r="H324" i="10" s="1"/>
  <c r="H327" i="10" s="1"/>
  <c r="Q284" i="10"/>
  <c r="Q324" i="10" s="1"/>
  <c r="Q327" i="10" s="1"/>
  <c r="U284" i="10"/>
  <c r="U44" i="10" s="1"/>
  <c r="U75" i="10" s="1"/>
  <c r="T30" i="19"/>
  <c r="T284" i="10"/>
  <c r="O284" i="10"/>
  <c r="O324" i="10" s="1"/>
  <c r="O327" i="10" s="1"/>
  <c r="AA30" i="19"/>
  <c r="AA284" i="10"/>
  <c r="S284" i="10"/>
  <c r="S44" i="10" s="1"/>
  <c r="S75" i="10" s="1"/>
  <c r="K30" i="19"/>
  <c r="K284" i="10"/>
  <c r="J107" i="19"/>
  <c r="J464" i="19" s="1"/>
  <c r="J477" i="19" s="1"/>
  <c r="J44" i="10"/>
  <c r="J75" i="10" s="1"/>
  <c r="W44" i="10"/>
  <c r="W75" i="10" s="1"/>
  <c r="Y107" i="19"/>
  <c r="Y44" i="10"/>
  <c r="Y75" i="10" s="1"/>
  <c r="I107" i="19"/>
  <c r="I464" i="19" s="1"/>
  <c r="I477" i="19" s="1"/>
  <c r="I16" i="22" s="1"/>
  <c r="I24" i="22" s="1"/>
  <c r="I31" i="22" s="1"/>
  <c r="I66" i="22" s="1"/>
  <c r="I74" i="22" s="1"/>
  <c r="I44" i="10"/>
  <c r="I75" i="10" s="1"/>
  <c r="M107" i="19"/>
  <c r="M44" i="10"/>
  <c r="M75" i="10" s="1"/>
  <c r="O107" i="19"/>
  <c r="O44" i="10"/>
  <c r="O75" i="10" s="1"/>
  <c r="N324" i="10"/>
  <c r="N327" i="10" s="1"/>
  <c r="H44" i="10"/>
  <c r="H75" i="10" s="1"/>
  <c r="Q107" i="19"/>
  <c r="Q44" i="10"/>
  <c r="Q75" i="10" s="1"/>
  <c r="N107" i="19"/>
  <c r="N15" i="21"/>
  <c r="N30" i="27" s="1"/>
  <c r="Y324" i="10"/>
  <c r="Y327" i="10" s="1"/>
  <c r="S107" i="19"/>
  <c r="V15" i="21"/>
  <c r="V18" i="21" s="1"/>
  <c r="V107" i="19"/>
  <c r="U107" i="19"/>
  <c r="U15" i="21"/>
  <c r="U30" i="27" s="1"/>
  <c r="H15" i="21"/>
  <c r="H30" i="27" s="1"/>
  <c r="P15" i="21"/>
  <c r="P30" i="27" s="1"/>
  <c r="F292" i="10"/>
  <c r="AB15" i="21"/>
  <c r="AB30" i="27" s="1"/>
  <c r="X15" i="21"/>
  <c r="X30" i="27" s="1"/>
  <c r="L15" i="21"/>
  <c r="L30" i="27" s="1"/>
  <c r="G15" i="21"/>
  <c r="G30" i="27" s="1"/>
  <c r="Y15" i="21"/>
  <c r="Y30" i="27" s="1"/>
  <c r="F18" i="19"/>
  <c r="F18" i="20" s="1"/>
  <c r="I15" i="21"/>
  <c r="I30" i="27" s="1"/>
  <c r="M15" i="21"/>
  <c r="M18" i="21" s="1"/>
  <c r="J15" i="21"/>
  <c r="J30" i="27" s="1"/>
  <c r="O15" i="21"/>
  <c r="O18" i="21" s="1"/>
  <c r="Z15" i="21"/>
  <c r="Z30" i="27" s="1"/>
  <c r="Q15" i="21"/>
  <c r="Q30" i="27" s="1"/>
  <c r="D262" i="12"/>
  <c r="D307" i="12" s="1"/>
  <c r="H151" i="27"/>
  <c r="H155" i="27" s="1"/>
  <c r="G151" i="27"/>
  <c r="G155" i="27" s="1"/>
  <c r="AF26" i="21"/>
  <c r="AF52" i="27" s="1"/>
  <c r="AD26" i="21"/>
  <c r="AD52" i="27" s="1"/>
  <c r="AD18" i="21"/>
  <c r="AD30" i="27"/>
  <c r="AH26" i="21"/>
  <c r="AH52" i="27" s="1"/>
  <c r="AH77" i="27" s="1"/>
  <c r="AH84" i="27" s="1"/>
  <c r="AH18" i="21"/>
  <c r="AF18" i="21"/>
  <c r="F29" i="16"/>
  <c r="F50" i="16"/>
  <c r="F72" i="16" s="1"/>
  <c r="F94" i="16" s="1"/>
  <c r="R48" i="26"/>
  <c r="R95" i="26" s="1"/>
  <c r="AA48" i="26"/>
  <c r="AA95" i="26" s="1"/>
  <c r="Z48" i="26"/>
  <c r="Z95" i="26" s="1"/>
  <c r="Q56" i="26"/>
  <c r="W48" i="26"/>
  <c r="W95" i="26" s="1"/>
  <c r="T56" i="26"/>
  <c r="J48" i="26"/>
  <c r="J95" i="26" s="1"/>
  <c r="W56" i="26"/>
  <c r="K40" i="26"/>
  <c r="K42" i="26" s="1"/>
  <c r="K71" i="26" s="1"/>
  <c r="S48" i="26"/>
  <c r="S95" i="26" s="1"/>
  <c r="O56" i="26"/>
  <c r="P56" i="26"/>
  <c r="V48" i="26"/>
  <c r="V95" i="26" s="1"/>
  <c r="M56" i="26"/>
  <c r="AB48" i="26"/>
  <c r="AB95" i="26" s="1"/>
  <c r="T48" i="26"/>
  <c r="T95" i="26" s="1"/>
  <c r="X48" i="26"/>
  <c r="X95" i="26" s="1"/>
  <c r="Y56" i="26"/>
  <c r="F26" i="28" s="1"/>
  <c r="U48" i="26"/>
  <c r="U95" i="26" s="1"/>
  <c r="Y48" i="26"/>
  <c r="Y95" i="26" s="1"/>
  <c r="N56" i="26"/>
  <c r="O48" i="26"/>
  <c r="O95" i="26" s="1"/>
  <c r="V56" i="26"/>
  <c r="M48" i="26"/>
  <c r="M95" i="26" s="1"/>
  <c r="F176" i="13"/>
  <c r="F177" i="13" s="1"/>
  <c r="F157" i="19"/>
  <c r="O35" i="27"/>
  <c r="M35" i="27"/>
  <c r="M462" i="19"/>
  <c r="V462" i="19"/>
  <c r="T462" i="19"/>
  <c r="F61" i="11"/>
  <c r="F80" i="19" s="1"/>
  <c r="H462" i="19"/>
  <c r="L67" i="25"/>
  <c r="N67" i="25" s="1"/>
  <c r="F39" i="21"/>
  <c r="F484" i="19"/>
  <c r="F485" i="19" s="1"/>
  <c r="P22" i="21"/>
  <c r="P26" i="21" s="1"/>
  <c r="P52" i="27" s="1"/>
  <c r="R462" i="19"/>
  <c r="U462" i="19"/>
  <c r="O462" i="19"/>
  <c r="Q462" i="19"/>
  <c r="Y462" i="19"/>
  <c r="H20" i="21"/>
  <c r="H26" i="21" s="1"/>
  <c r="H52" i="27" s="1"/>
  <c r="S462" i="19"/>
  <c r="U22" i="21"/>
  <c r="U26" i="21" s="1"/>
  <c r="U52" i="27" s="1"/>
  <c r="K48" i="26"/>
  <c r="K95" i="26" s="1"/>
  <c r="V35" i="27"/>
  <c r="J35" i="27"/>
  <c r="G35" i="27"/>
  <c r="I35" i="27"/>
  <c r="H35" i="27"/>
  <c r="M65" i="27"/>
  <c r="G31" i="27"/>
  <c r="H31" i="27"/>
  <c r="W462" i="19"/>
  <c r="S22" i="21"/>
  <c r="S26" i="21" s="1"/>
  <c r="S52" i="27" s="1"/>
  <c r="AA462" i="19"/>
  <c r="N462" i="19"/>
  <c r="F114" i="16"/>
  <c r="F115" i="16" s="1"/>
  <c r="F116" i="16" s="1"/>
  <c r="F137" i="16"/>
  <c r="F161" i="16" s="1"/>
  <c r="F185" i="16" s="1"/>
  <c r="F1344" i="14"/>
  <c r="F383" i="19" s="1"/>
  <c r="F1234" i="14"/>
  <c r="F1289" i="14" s="1"/>
  <c r="L462" i="19"/>
  <c r="L464" i="19" s="1"/>
  <c r="L477" i="19" s="1"/>
  <c r="L16" i="22" s="1"/>
  <c r="L24" i="22" s="1"/>
  <c r="L31" i="22" s="1"/>
  <c r="L66" i="22" s="1"/>
  <c r="L74" i="22" s="1"/>
  <c r="F1180" i="14"/>
  <c r="F1126" i="14"/>
  <c r="M22" i="21"/>
  <c r="M26" i="21" s="1"/>
  <c r="M52" i="27" s="1"/>
  <c r="O22" i="21"/>
  <c r="O26" i="21" s="1"/>
  <c r="O52" i="27" s="1"/>
  <c r="X462" i="19"/>
  <c r="F227" i="13"/>
  <c r="F338" i="19"/>
  <c r="F67" i="12"/>
  <c r="F111" i="12"/>
  <c r="F156" i="12" s="1"/>
  <c r="F201" i="12" s="1"/>
  <c r="F246" i="12" s="1"/>
  <c r="I31" i="27"/>
  <c r="M71" i="27"/>
  <c r="M54" i="27"/>
  <c r="M70" i="27"/>
  <c r="M59" i="27"/>
  <c r="G34" i="27"/>
  <c r="G69" i="27"/>
  <c r="G71" i="27"/>
  <c r="G53" i="27"/>
  <c r="G57" i="27"/>
  <c r="G59" i="27"/>
  <c r="G61" i="27"/>
  <c r="G62" i="27"/>
  <c r="G65" i="27"/>
  <c r="G32" i="27"/>
  <c r="G54" i="27"/>
  <c r="G58" i="27"/>
  <c r="G70" i="27"/>
  <c r="G64" i="27"/>
  <c r="G63" i="27"/>
  <c r="G60" i="27"/>
  <c r="M31" i="27"/>
  <c r="M63" i="27"/>
  <c r="H34" i="27"/>
  <c r="H60" i="27"/>
  <c r="H58" i="27"/>
  <c r="H59" i="27"/>
  <c r="H32" i="27"/>
  <c r="H63" i="27"/>
  <c r="H65" i="27"/>
  <c r="H69" i="27"/>
  <c r="H71" i="27"/>
  <c r="H64" i="27"/>
  <c r="H54" i="27"/>
  <c r="H61" i="27"/>
  <c r="H62" i="27"/>
  <c r="H70" i="27"/>
  <c r="H57" i="27"/>
  <c r="H53" i="27"/>
  <c r="M64" i="27"/>
  <c r="M34" i="27"/>
  <c r="M62" i="27"/>
  <c r="M57" i="27"/>
  <c r="M60" i="27"/>
  <c r="M69" i="27"/>
  <c r="M58" i="27"/>
  <c r="M53" i="27"/>
  <c r="J31" i="27"/>
  <c r="M61" i="27"/>
  <c r="M32" i="27"/>
  <c r="O31" i="27"/>
  <c r="I34" i="27"/>
  <c r="I69" i="27"/>
  <c r="I71" i="27"/>
  <c r="I65" i="27"/>
  <c r="I58" i="27"/>
  <c r="I63" i="27"/>
  <c r="I57" i="27"/>
  <c r="I62" i="27"/>
  <c r="I70" i="27"/>
  <c r="I155" i="27"/>
  <c r="I53" i="27"/>
  <c r="I32" i="27"/>
  <c r="I60" i="27"/>
  <c r="I54" i="27"/>
  <c r="I59" i="27"/>
  <c r="I64" i="27"/>
  <c r="I61" i="27"/>
  <c r="J34" i="27"/>
  <c r="J70" i="27"/>
  <c r="J61" i="27"/>
  <c r="J59" i="27"/>
  <c r="J57" i="27"/>
  <c r="J58" i="27"/>
  <c r="J53" i="27"/>
  <c r="J60" i="27"/>
  <c r="J64" i="27"/>
  <c r="J32" i="27"/>
  <c r="J65" i="27"/>
  <c r="J69" i="27"/>
  <c r="J54" i="27"/>
  <c r="J71" i="27"/>
  <c r="J62" i="27"/>
  <c r="J63" i="27"/>
  <c r="V34" i="27"/>
  <c r="O34" i="27"/>
  <c r="O32" i="27"/>
  <c r="O60" i="27"/>
  <c r="O63" i="27"/>
  <c r="O57" i="27"/>
  <c r="O58" i="27"/>
  <c r="O69" i="27"/>
  <c r="O70" i="27"/>
  <c r="O53" i="27"/>
  <c r="O71" i="27"/>
  <c r="O62" i="27"/>
  <c r="O59" i="27"/>
  <c r="O65" i="27"/>
  <c r="O61" i="27"/>
  <c r="O64" i="27"/>
  <c r="O54" i="27"/>
  <c r="V31" i="27"/>
  <c r="Z20" i="21"/>
  <c r="Z26" i="21" s="1"/>
  <c r="Z52" i="27" s="1"/>
  <c r="J20" i="21"/>
  <c r="J26" i="21" s="1"/>
  <c r="J52" i="27" s="1"/>
  <c r="X20" i="21"/>
  <c r="X26" i="21" s="1"/>
  <c r="X52" i="27" s="1"/>
  <c r="AA20" i="21"/>
  <c r="AA26" i="21" s="1"/>
  <c r="AA52" i="27" s="1"/>
  <c r="V22" i="21"/>
  <c r="V26" i="21" s="1"/>
  <c r="V52" i="27" s="1"/>
  <c r="K462" i="19"/>
  <c r="R22" i="21"/>
  <c r="R26" i="21" s="1"/>
  <c r="R52" i="27" s="1"/>
  <c r="I22" i="21"/>
  <c r="I26" i="21" s="1"/>
  <c r="I52" i="27" s="1"/>
  <c r="T22" i="21"/>
  <c r="T26" i="21" s="1"/>
  <c r="T52" i="27" s="1"/>
  <c r="L56" i="26"/>
  <c r="L48" i="26"/>
  <c r="L95" i="26" s="1"/>
  <c r="F130" i="13"/>
  <c r="F251" i="19"/>
  <c r="F21" i="11"/>
  <c r="F44" i="19"/>
  <c r="F292" i="12"/>
  <c r="F113" i="19"/>
  <c r="F26" i="13"/>
  <c r="F158" i="19"/>
  <c r="F959" i="14"/>
  <c r="F1014" i="14" s="1"/>
  <c r="F905" i="14"/>
  <c r="F71" i="13"/>
  <c r="F197" i="19"/>
  <c r="V62" i="27"/>
  <c r="V64" i="27"/>
  <c r="V58" i="27"/>
  <c r="V59" i="27"/>
  <c r="V61" i="27"/>
  <c r="V32" i="27"/>
  <c r="V65" i="27"/>
  <c r="V71" i="27"/>
  <c r="V60" i="27"/>
  <c r="V57" i="27"/>
  <c r="V53" i="27"/>
  <c r="V70" i="27"/>
  <c r="V69" i="27"/>
  <c r="V63" i="27"/>
  <c r="V54" i="27"/>
  <c r="G462" i="19"/>
  <c r="N48" i="26"/>
  <c r="N95" i="26" s="1"/>
  <c r="K26" i="21"/>
  <c r="K52" i="27" s="1"/>
  <c r="F42" i="20"/>
  <c r="F44" i="20" s="1"/>
  <c r="P31" i="27"/>
  <c r="F46" i="20"/>
  <c r="F17" i="20"/>
  <c r="L31" i="27"/>
  <c r="Q26" i="21"/>
  <c r="Q52" i="27" s="1"/>
  <c r="Y26" i="21"/>
  <c r="Y52" i="27" s="1"/>
  <c r="G26" i="21"/>
  <c r="G52" i="27" s="1"/>
  <c r="AB26" i="21"/>
  <c r="AB52" i="27" s="1"/>
  <c r="F18" i="21"/>
  <c r="F15" i="20"/>
  <c r="N26" i="21"/>
  <c r="N52" i="27" s="1"/>
  <c r="W26" i="21"/>
  <c r="W52" i="27" s="1"/>
  <c r="F16" i="20"/>
  <c r="L26" i="21"/>
  <c r="L52" i="27" s="1"/>
  <c r="F23" i="10"/>
  <c r="F51" i="10"/>
  <c r="F82" i="10" s="1"/>
  <c r="F111" i="10" s="1"/>
  <c r="F142" i="10" s="1"/>
  <c r="F171" i="10" s="1"/>
  <c r="F202" i="10" s="1"/>
  <c r="F231" i="10" s="1"/>
  <c r="F262" i="10" s="1"/>
  <c r="F371" i="10"/>
  <c r="F402" i="10" s="1"/>
  <c r="F431" i="10" s="1"/>
  <c r="M41" i="27" l="1"/>
  <c r="M40" i="26"/>
  <c r="M42" i="26" s="1"/>
  <c r="M71" i="26" s="1"/>
  <c r="V38" i="27"/>
  <c r="R38" i="27"/>
  <c r="J37" i="27"/>
  <c r="AD75" i="26"/>
  <c r="AD77" i="26" s="1"/>
  <c r="L87" i="26"/>
  <c r="V41" i="27"/>
  <c r="R37" i="27"/>
  <c r="J38" i="27"/>
  <c r="U38" i="27"/>
  <c r="AF45" i="27"/>
  <c r="AF83" i="27" s="1"/>
  <c r="Y42" i="27"/>
  <c r="AH31" i="26"/>
  <c r="AF31" i="26"/>
  <c r="J40" i="26"/>
  <c r="J42" i="26" s="1"/>
  <c r="J71" i="26" s="1"/>
  <c r="J87" i="26" s="1"/>
  <c r="I31" i="26"/>
  <c r="L38" i="27"/>
  <c r="U73" i="27"/>
  <c r="M37" i="27"/>
  <c r="K42" i="27"/>
  <c r="Y38" i="27"/>
  <c r="AA38" i="27"/>
  <c r="O37" i="27"/>
  <c r="W37" i="27"/>
  <c r="X41" i="27"/>
  <c r="P42" i="27"/>
  <c r="Z73" i="27"/>
  <c r="Z77" i="27" s="1"/>
  <c r="Z84" i="27" s="1"/>
  <c r="Z96" i="27" s="1"/>
  <c r="X464" i="19"/>
  <c r="X477" i="19" s="1"/>
  <c r="X16" i="22" s="1"/>
  <c r="X24" i="22" s="1"/>
  <c r="X31" i="22" s="1"/>
  <c r="X66" i="22" s="1"/>
  <c r="X74" i="22" s="1"/>
  <c r="X79" i="22" s="1"/>
  <c r="J73" i="27"/>
  <c r="M42" i="27"/>
  <c r="S38" i="27"/>
  <c r="I42" i="27"/>
  <c r="T41" i="27"/>
  <c r="AB41" i="27"/>
  <c r="M73" i="27"/>
  <c r="V37" i="27"/>
  <c r="R42" i="27"/>
  <c r="J42" i="27"/>
  <c r="U42" i="27"/>
  <c r="Z37" i="27"/>
  <c r="Z38" i="27"/>
  <c r="AA42" i="27"/>
  <c r="AD45" i="27"/>
  <c r="AD83" i="27" s="1"/>
  <c r="AD95" i="27" s="1"/>
  <c r="AF77" i="27"/>
  <c r="AF84" i="27" s="1"/>
  <c r="AF96" i="27" s="1"/>
  <c r="P73" i="27"/>
  <c r="K73" i="27"/>
  <c r="K77" i="27" s="1"/>
  <c r="K84" i="27" s="1"/>
  <c r="O73" i="27"/>
  <c r="O77" i="27" s="1"/>
  <c r="O84" i="27" s="1"/>
  <c r="O42" i="27"/>
  <c r="V42" i="27"/>
  <c r="L37" i="27"/>
  <c r="W38" i="27"/>
  <c r="J41" i="27"/>
  <c r="P38" i="27"/>
  <c r="W42" i="27"/>
  <c r="U41" i="27"/>
  <c r="AA73" i="27"/>
  <c r="AA77" i="27" s="1"/>
  <c r="AA84" i="27" s="1"/>
  <c r="AA96" i="27" s="1"/>
  <c r="O41" i="27"/>
  <c r="F38" i="28"/>
  <c r="F40" i="28" s="1"/>
  <c r="F103" i="27" s="1"/>
  <c r="F106" i="27" s="1"/>
  <c r="R73" i="27"/>
  <c r="R77" i="27" s="1"/>
  <c r="R84" i="27" s="1"/>
  <c r="W73" i="27"/>
  <c r="W77" i="27" s="1"/>
  <c r="W84" i="27" s="1"/>
  <c r="X73" i="27"/>
  <c r="X77" i="27" s="1"/>
  <c r="X84" i="27" s="1"/>
  <c r="X96" i="27" s="1"/>
  <c r="K37" i="27"/>
  <c r="X42" i="27"/>
  <c r="N37" i="27"/>
  <c r="Q38" i="27"/>
  <c r="AH45" i="27"/>
  <c r="AH83" i="27" s="1"/>
  <c r="AH87" i="27" s="1"/>
  <c r="AD77" i="27"/>
  <c r="AD84" i="27" s="1"/>
  <c r="AD96" i="27" s="1"/>
  <c r="V324" i="10"/>
  <c r="V327" i="10" s="1"/>
  <c r="Q73" i="27"/>
  <c r="Q77" i="27" s="1"/>
  <c r="Q84" i="27" s="1"/>
  <c r="S73" i="27"/>
  <c r="S77" i="27" s="1"/>
  <c r="S84" i="27" s="1"/>
  <c r="AB38" i="27"/>
  <c r="K38" i="27"/>
  <c r="I37" i="27"/>
  <c r="L41" i="27"/>
  <c r="L45" i="27" s="1"/>
  <c r="L83" i="27" s="1"/>
  <c r="S41" i="27"/>
  <c r="T37" i="27"/>
  <c r="AB73" i="27"/>
  <c r="L73" i="27"/>
  <c r="L77" i="27" s="1"/>
  <c r="L84" i="27" s="1"/>
  <c r="I73" i="27"/>
  <c r="I77" i="27" s="1"/>
  <c r="I84" i="27" s="1"/>
  <c r="I86" i="27" s="1"/>
  <c r="Y41" i="27"/>
  <c r="S37" i="27"/>
  <c r="N38" i="27"/>
  <c r="Y37" i="27"/>
  <c r="AB37" i="27"/>
  <c r="K41" i="27"/>
  <c r="I41" i="27"/>
  <c r="N42" i="27"/>
  <c r="AB42" i="27"/>
  <c r="L42" i="27"/>
  <c r="N41" i="27"/>
  <c r="Q41" i="27"/>
  <c r="Y73" i="27"/>
  <c r="Y77" i="27" s="1"/>
  <c r="Y84" i="27" s="1"/>
  <c r="Y96" i="27" s="1"/>
  <c r="T73" i="27"/>
  <c r="T77" i="27" s="1"/>
  <c r="T84" i="27" s="1"/>
  <c r="Q37" i="27"/>
  <c r="T38" i="27"/>
  <c r="T42" i="27"/>
  <c r="S42" i="27"/>
  <c r="R41" i="27"/>
  <c r="AA41" i="27"/>
  <c r="W41" i="27"/>
  <c r="X38" i="27"/>
  <c r="P37" i="27"/>
  <c r="P45" i="27" s="1"/>
  <c r="P83" i="27" s="1"/>
  <c r="P95" i="27" s="1"/>
  <c r="Z42" i="27"/>
  <c r="L101" i="26"/>
  <c r="N101" i="26"/>
  <c r="P101" i="26"/>
  <c r="W101" i="26"/>
  <c r="Q101" i="26"/>
  <c r="V101" i="26"/>
  <c r="O101" i="26"/>
  <c r="Y101" i="26"/>
  <c r="M101" i="26"/>
  <c r="T101" i="26"/>
  <c r="O40" i="26"/>
  <c r="O42" i="26" s="1"/>
  <c r="O71" i="26" s="1"/>
  <c r="J88" i="26"/>
  <c r="J90" i="26"/>
  <c r="K87" i="26"/>
  <c r="K91" i="26"/>
  <c r="K88" i="26"/>
  <c r="K90" i="26"/>
  <c r="G464" i="19"/>
  <c r="G477" i="19" s="1"/>
  <c r="G16" i="22" s="1"/>
  <c r="G24" i="22" s="1"/>
  <c r="G31" i="22" s="1"/>
  <c r="G66" i="22" s="1"/>
  <c r="G74" i="22" s="1"/>
  <c r="H464" i="19"/>
  <c r="H477" i="19" s="1"/>
  <c r="H16" i="22" s="1"/>
  <c r="H24" i="22" s="1"/>
  <c r="H31" i="22" s="1"/>
  <c r="H66" i="22" s="1"/>
  <c r="H74" i="22" s="1"/>
  <c r="R324" i="10"/>
  <c r="R327" i="10" s="1"/>
  <c r="P324" i="10"/>
  <c r="P327" i="10" s="1"/>
  <c r="T107" i="19"/>
  <c r="K107" i="19"/>
  <c r="K464" i="19" s="1"/>
  <c r="K477" i="19" s="1"/>
  <c r="K494" i="19" s="1"/>
  <c r="K501" i="19" s="1"/>
  <c r="K507" i="19" s="1"/>
  <c r="K511" i="19" s="1"/>
  <c r="G324" i="10"/>
  <c r="G327" i="10" s="1"/>
  <c r="F614" i="10"/>
  <c r="F642" i="10"/>
  <c r="F673" i="10" s="1"/>
  <c r="F702" i="10" s="1"/>
  <c r="F733" i="10" s="1"/>
  <c r="F762" i="10" s="1"/>
  <c r="F793" i="10" s="1"/>
  <c r="F822" i="10" s="1"/>
  <c r="F853" i="10" s="1"/>
  <c r="S324" i="10"/>
  <c r="S327" i="10" s="1"/>
  <c r="AB324" i="10"/>
  <c r="AB327" i="10" s="1"/>
  <c r="U324" i="10"/>
  <c r="U327" i="10" s="1"/>
  <c r="F462" i="10"/>
  <c r="F491" i="10" s="1"/>
  <c r="F522" i="10" s="1"/>
  <c r="F551" i="10" s="1"/>
  <c r="F582" i="10" s="1"/>
  <c r="Z44" i="10"/>
  <c r="Z75" i="10" s="1"/>
  <c r="Z324" i="10"/>
  <c r="Z327" i="10" s="1"/>
  <c r="K15" i="21"/>
  <c r="K30" i="27" s="1"/>
  <c r="F345" i="10"/>
  <c r="F374" i="10" s="1"/>
  <c r="F405" i="10" s="1"/>
  <c r="F434" i="10" s="1"/>
  <c r="F465" i="10" s="1"/>
  <c r="F494" i="10" s="1"/>
  <c r="F525" i="10" s="1"/>
  <c r="F554" i="10" s="1"/>
  <c r="F585" i="10" s="1"/>
  <c r="T464" i="19"/>
  <c r="T477" i="19" s="1"/>
  <c r="T494" i="19" s="1"/>
  <c r="T501" i="19" s="1"/>
  <c r="T507" i="19" s="1"/>
  <c r="T511" i="19" s="1"/>
  <c r="AA107" i="19"/>
  <c r="AA464" i="19" s="1"/>
  <c r="AA477" i="19" s="1"/>
  <c r="AA15" i="21"/>
  <c r="AA44" i="10"/>
  <c r="AA75" i="10" s="1"/>
  <c r="AA324" i="10"/>
  <c r="AA327" i="10" s="1"/>
  <c r="T15" i="21"/>
  <c r="T30" i="27" s="1"/>
  <c r="K44" i="10"/>
  <c r="K75" i="10" s="1"/>
  <c r="K324" i="10"/>
  <c r="K327" i="10" s="1"/>
  <c r="T44" i="10"/>
  <c r="T75" i="10" s="1"/>
  <c r="T324" i="10"/>
  <c r="T327" i="10" s="1"/>
  <c r="V30" i="27"/>
  <c r="H18" i="21"/>
  <c r="H28" i="21" s="1"/>
  <c r="H33" i="21" s="1"/>
  <c r="H50" i="21" s="1"/>
  <c r="H57" i="21" s="1"/>
  <c r="Q464" i="19"/>
  <c r="Q477" i="19" s="1"/>
  <c r="Q494" i="19" s="1"/>
  <c r="Q501" i="19" s="1"/>
  <c r="Q507" i="19" s="1"/>
  <c r="Q511" i="19" s="1"/>
  <c r="Y464" i="19"/>
  <c r="Y477" i="19" s="1"/>
  <c r="Y494" i="19" s="1"/>
  <c r="Y501" i="19" s="1"/>
  <c r="Y507" i="19" s="1"/>
  <c r="Y511" i="19" s="1"/>
  <c r="M464" i="19"/>
  <c r="M477" i="19" s="1"/>
  <c r="M494" i="19" s="1"/>
  <c r="M501" i="19" s="1"/>
  <c r="M507" i="19" s="1"/>
  <c r="M511" i="19" s="1"/>
  <c r="U18" i="21"/>
  <c r="U28" i="21" s="1"/>
  <c r="U33" i="21" s="1"/>
  <c r="U50" i="21" s="1"/>
  <c r="U57" i="21" s="1"/>
  <c r="AB18" i="21"/>
  <c r="AB28" i="21" s="1"/>
  <c r="AB33" i="21" s="1"/>
  <c r="AB50" i="21" s="1"/>
  <c r="AB57" i="21" s="1"/>
  <c r="V464" i="19"/>
  <c r="V477" i="19" s="1"/>
  <c r="V16" i="22" s="1"/>
  <c r="V24" i="22" s="1"/>
  <c r="V31" i="22" s="1"/>
  <c r="V66" i="22" s="1"/>
  <c r="V74" i="22" s="1"/>
  <c r="V79" i="22" s="1"/>
  <c r="X18" i="21"/>
  <c r="X28" i="21" s="1"/>
  <c r="X33" i="21" s="1"/>
  <c r="X50" i="21" s="1"/>
  <c r="X57" i="21" s="1"/>
  <c r="J494" i="19"/>
  <c r="J501" i="19" s="1"/>
  <c r="J507" i="19" s="1"/>
  <c r="J511" i="19" s="1"/>
  <c r="J16" i="22"/>
  <c r="J24" i="22" s="1"/>
  <c r="J31" i="22" s="1"/>
  <c r="J66" i="22" s="1"/>
  <c r="J74" i="22" s="1"/>
  <c r="N464" i="19"/>
  <c r="N477" i="19" s="1"/>
  <c r="N494" i="19" s="1"/>
  <c r="N501" i="19" s="1"/>
  <c r="N507" i="19" s="1"/>
  <c r="N511" i="19" s="1"/>
  <c r="N18" i="21"/>
  <c r="N28" i="21" s="1"/>
  <c r="N33" i="21" s="1"/>
  <c r="N50" i="21" s="1"/>
  <c r="N57" i="21" s="1"/>
  <c r="O464" i="19"/>
  <c r="O477" i="19" s="1"/>
  <c r="O494" i="19" s="1"/>
  <c r="O501" i="19" s="1"/>
  <c r="O507" i="19" s="1"/>
  <c r="O511" i="19" s="1"/>
  <c r="I18" i="21"/>
  <c r="I28" i="21" s="1"/>
  <c r="I33" i="21" s="1"/>
  <c r="I50" i="21" s="1"/>
  <c r="I57" i="21" s="1"/>
  <c r="M30" i="27"/>
  <c r="Z18" i="21"/>
  <c r="Z28" i="21" s="1"/>
  <c r="Z33" i="21" s="1"/>
  <c r="Z50" i="21" s="1"/>
  <c r="Z57" i="21" s="1"/>
  <c r="G18" i="21"/>
  <c r="G28" i="21" s="1"/>
  <c r="G33" i="21" s="1"/>
  <c r="G50" i="21" s="1"/>
  <c r="G57" i="21" s="1"/>
  <c r="AB494" i="19"/>
  <c r="AB501" i="19" s="1"/>
  <c r="AB507" i="19" s="1"/>
  <c r="AB511" i="19" s="1"/>
  <c r="L18" i="21"/>
  <c r="L28" i="21" s="1"/>
  <c r="L33" i="21" s="1"/>
  <c r="L50" i="21" s="1"/>
  <c r="L57" i="21" s="1"/>
  <c r="P18" i="21"/>
  <c r="P28" i="21" s="1"/>
  <c r="P33" i="21" s="1"/>
  <c r="P50" i="21" s="1"/>
  <c r="P57" i="21" s="1"/>
  <c r="P494" i="19"/>
  <c r="P501" i="19" s="1"/>
  <c r="P507" i="19" s="1"/>
  <c r="P511" i="19" s="1"/>
  <c r="U464" i="19"/>
  <c r="U477" i="19" s="1"/>
  <c r="U16" i="22" s="1"/>
  <c r="U24" i="22" s="1"/>
  <c r="U31" i="22" s="1"/>
  <c r="U66" i="22" s="1"/>
  <c r="U74" i="22" s="1"/>
  <c r="U79" i="22" s="1"/>
  <c r="Z494" i="19"/>
  <c r="Z501" i="19" s="1"/>
  <c r="Z507" i="19" s="1"/>
  <c r="Z511" i="19" s="1"/>
  <c r="Y18" i="21"/>
  <c r="Y28" i="21" s="1"/>
  <c r="Y33" i="21" s="1"/>
  <c r="Y50" i="21" s="1"/>
  <c r="Y57" i="21" s="1"/>
  <c r="F293" i="10"/>
  <c r="S15" i="21"/>
  <c r="R107" i="19"/>
  <c r="R464" i="19" s="1"/>
  <c r="R477" i="19" s="1"/>
  <c r="R15" i="21"/>
  <c r="S464" i="19"/>
  <c r="S477" i="19" s="1"/>
  <c r="S16" i="22" s="1"/>
  <c r="S24" i="22" s="1"/>
  <c r="S31" i="22" s="1"/>
  <c r="S66" i="22" s="1"/>
  <c r="S74" i="22" s="1"/>
  <c r="S79" i="22" s="1"/>
  <c r="W107" i="19"/>
  <c r="W464" i="19" s="1"/>
  <c r="W477" i="19" s="1"/>
  <c r="W15" i="21"/>
  <c r="Q18" i="21"/>
  <c r="Q28" i="21" s="1"/>
  <c r="Q33" i="21" s="1"/>
  <c r="Q50" i="21" s="1"/>
  <c r="Q57" i="21" s="1"/>
  <c r="F19" i="19"/>
  <c r="F19" i="20" s="1"/>
  <c r="J18" i="21"/>
  <c r="J28" i="21" s="1"/>
  <c r="J33" i="21" s="1"/>
  <c r="J50" i="21" s="1"/>
  <c r="J57" i="21" s="1"/>
  <c r="I494" i="19"/>
  <c r="I501" i="19" s="1"/>
  <c r="I507" i="19" s="1"/>
  <c r="I511" i="19" s="1"/>
  <c r="O30" i="27"/>
  <c r="D129" i="19"/>
  <c r="C129" i="19" s="1"/>
  <c r="AF28" i="21"/>
  <c r="AF33" i="21" s="1"/>
  <c r="AF50" i="21" s="1"/>
  <c r="AF57" i="21" s="1"/>
  <c r="AF63" i="21" s="1"/>
  <c r="AF67" i="21" s="1"/>
  <c r="AF70" i="21" s="1"/>
  <c r="AH28" i="21"/>
  <c r="AH33" i="21" s="1"/>
  <c r="AH50" i="21" s="1"/>
  <c r="AH57" i="21" s="1"/>
  <c r="AH63" i="21" s="1"/>
  <c r="AH67" i="21" s="1"/>
  <c r="AH70" i="21" s="1"/>
  <c r="AD28" i="21"/>
  <c r="AD33" i="21" s="1"/>
  <c r="AD50" i="21" s="1"/>
  <c r="AD57" i="21" s="1"/>
  <c r="AD63" i="21" s="1"/>
  <c r="AD67" i="21" s="1"/>
  <c r="AD70" i="21" s="1"/>
  <c r="AH96" i="27"/>
  <c r="AF95" i="27"/>
  <c r="F117" i="16"/>
  <c r="F140" i="16"/>
  <c r="F164" i="16" s="1"/>
  <c r="F188" i="16" s="1"/>
  <c r="F30" i="16"/>
  <c r="F51" i="16"/>
  <c r="F73" i="16" s="1"/>
  <c r="F95" i="16" s="1"/>
  <c r="F62" i="11"/>
  <c r="F63" i="11" s="1"/>
  <c r="F293" i="19"/>
  <c r="F83" i="20"/>
  <c r="F40" i="21"/>
  <c r="L494" i="19"/>
  <c r="L501" i="19" s="1"/>
  <c r="G77" i="27"/>
  <c r="G84" i="27" s="1"/>
  <c r="M77" i="27"/>
  <c r="M84" i="27" s="1"/>
  <c r="G45" i="27"/>
  <c r="G83" i="27" s="1"/>
  <c r="H45" i="27"/>
  <c r="H83" i="27" s="1"/>
  <c r="J77" i="27"/>
  <c r="J84" i="27" s="1"/>
  <c r="J86" i="27" s="1"/>
  <c r="H77" i="27"/>
  <c r="H84" i="27" s="1"/>
  <c r="H86" i="27" s="1"/>
  <c r="N77" i="27"/>
  <c r="N84" i="27" s="1"/>
  <c r="V77" i="27"/>
  <c r="P77" i="27"/>
  <c r="P84" i="27" s="1"/>
  <c r="AB77" i="27"/>
  <c r="AB84" i="27" s="1"/>
  <c r="AB96" i="27" s="1"/>
  <c r="U77" i="27"/>
  <c r="U84" i="27" s="1"/>
  <c r="F138" i="16"/>
  <c r="F162" i="16" s="1"/>
  <c r="F186" i="16" s="1"/>
  <c r="F1181" i="14"/>
  <c r="F1127" i="14"/>
  <c r="F1235" i="14"/>
  <c r="F1290" i="14" s="1"/>
  <c r="F1345" i="14"/>
  <c r="F384" i="19" s="1"/>
  <c r="F228" i="13"/>
  <c r="F339" i="19"/>
  <c r="F68" i="12"/>
  <c r="F112" i="12"/>
  <c r="F157" i="12" s="1"/>
  <c r="F202" i="12" s="1"/>
  <c r="F247" i="12" s="1"/>
  <c r="F114" i="19"/>
  <c r="F293" i="12"/>
  <c r="F294" i="19"/>
  <c r="F178" i="13"/>
  <c r="F45" i="19"/>
  <c r="F22" i="11"/>
  <c r="F72" i="13"/>
  <c r="F198" i="19"/>
  <c r="F27" i="13"/>
  <c r="F159" i="19"/>
  <c r="F252" i="19"/>
  <c r="F131" i="13"/>
  <c r="F906" i="14"/>
  <c r="F960" i="14"/>
  <c r="F1015" i="14" s="1"/>
  <c r="V28" i="21"/>
  <c r="V33" i="21" s="1"/>
  <c r="V50" i="21" s="1"/>
  <c r="V57" i="21" s="1"/>
  <c r="F486" i="19"/>
  <c r="F41" i="21"/>
  <c r="F84" i="20"/>
  <c r="O28" i="21"/>
  <c r="O33" i="21" s="1"/>
  <c r="O50" i="21" s="1"/>
  <c r="O57" i="21" s="1"/>
  <c r="M28" i="21"/>
  <c r="M33" i="21" s="1"/>
  <c r="M50" i="21" s="1"/>
  <c r="M57" i="21" s="1"/>
  <c r="F24" i="10"/>
  <c r="F52" i="10"/>
  <c r="F83" i="10" s="1"/>
  <c r="F112" i="10" s="1"/>
  <c r="F143" i="10" s="1"/>
  <c r="F172" i="10" s="1"/>
  <c r="F203" i="10" s="1"/>
  <c r="F232" i="10" s="1"/>
  <c r="F263" i="10" s="1"/>
  <c r="O45" i="27" l="1"/>
  <c r="O83" i="27" s="1"/>
  <c r="O95" i="27" s="1"/>
  <c r="V45" i="27"/>
  <c r="N45" i="27"/>
  <c r="N83" i="27" s="1"/>
  <c r="N95" i="27" s="1"/>
  <c r="J45" i="27"/>
  <c r="J83" i="27" s="1"/>
  <c r="J87" i="27" s="1"/>
  <c r="M45" i="27"/>
  <c r="M83" i="27" s="1"/>
  <c r="M95" i="27" s="1"/>
  <c r="X45" i="27"/>
  <c r="X83" i="27" s="1"/>
  <c r="X95" i="27" s="1"/>
  <c r="U45" i="27"/>
  <c r="U83" i="27" s="1"/>
  <c r="J91" i="26"/>
  <c r="AH86" i="27"/>
  <c r="AH99" i="27" s="1"/>
  <c r="AH95" i="27"/>
  <c r="F42" i="28"/>
  <c r="Y45" i="27"/>
  <c r="Y83" i="27" s="1"/>
  <c r="Y95" i="27" s="1"/>
  <c r="AB45" i="27"/>
  <c r="AB83" i="27" s="1"/>
  <c r="AB95" i="27" s="1"/>
  <c r="I45" i="27"/>
  <c r="I83" i="27" s="1"/>
  <c r="I87" i="27" s="1"/>
  <c r="Z45" i="27"/>
  <c r="Z83" i="27" s="1"/>
  <c r="Z95" i="27" s="1"/>
  <c r="X494" i="19"/>
  <c r="X501" i="19" s="1"/>
  <c r="X507" i="19" s="1"/>
  <c r="X511" i="19" s="1"/>
  <c r="AF87" i="27"/>
  <c r="AF86" i="27"/>
  <c r="AF99" i="27" s="1"/>
  <c r="AF109" i="27" s="1"/>
  <c r="Q45" i="27"/>
  <c r="Q83" i="27" s="1"/>
  <c r="Q95" i="27" s="1"/>
  <c r="K45" i="27"/>
  <c r="K83" i="27" s="1"/>
  <c r="K87" i="27" s="1"/>
  <c r="AD86" i="27"/>
  <c r="AD99" i="27" s="1"/>
  <c r="AD113" i="27" s="1"/>
  <c r="AD115" i="27" s="1"/>
  <c r="AD119" i="27" s="1"/>
  <c r="AD118" i="27" s="1"/>
  <c r="AD87" i="27"/>
  <c r="T45" i="27"/>
  <c r="T83" i="27" s="1"/>
  <c r="T95" i="27" s="1"/>
  <c r="U95" i="27"/>
  <c r="U87" i="27"/>
  <c r="S96" i="27"/>
  <c r="T86" i="27"/>
  <c r="AF98" i="27" s="1"/>
  <c r="T96" i="27"/>
  <c r="U96" i="27"/>
  <c r="U86" i="27"/>
  <c r="W86" i="27"/>
  <c r="W96" i="27"/>
  <c r="P40" i="26"/>
  <c r="P42" i="26" s="1"/>
  <c r="I40" i="26"/>
  <c r="I42" i="26" s="1"/>
  <c r="I71" i="26" s="1"/>
  <c r="G86" i="27"/>
  <c r="Y86" i="27"/>
  <c r="P86" i="27"/>
  <c r="Q98" i="27" s="1"/>
  <c r="P96" i="27"/>
  <c r="R96" i="27"/>
  <c r="O86" i="27"/>
  <c r="P98" i="27" s="1"/>
  <c r="O96" i="27"/>
  <c r="Q86" i="27"/>
  <c r="R98" i="27" s="1"/>
  <c r="Q96" i="27"/>
  <c r="X86" i="27"/>
  <c r="Z86" i="27"/>
  <c r="N96" i="27"/>
  <c r="N86" i="27"/>
  <c r="O98" i="27" s="1"/>
  <c r="AD98" i="27"/>
  <c r="M96" i="27"/>
  <c r="M86" i="27"/>
  <c r="N98" i="27" s="1"/>
  <c r="G494" i="19"/>
  <c r="G501" i="19" s="1"/>
  <c r="H494" i="19"/>
  <c r="H501" i="19" s="1"/>
  <c r="H507" i="19" s="1"/>
  <c r="H511" i="19" s="1"/>
  <c r="X66" i="20"/>
  <c r="L30" i="20"/>
  <c r="J29" i="20"/>
  <c r="AD29" i="20"/>
  <c r="AH29" i="20"/>
  <c r="R29" i="20"/>
  <c r="AB29" i="20"/>
  <c r="X29" i="20"/>
  <c r="AA29" i="20"/>
  <c r="AF36" i="20"/>
  <c r="J36" i="20"/>
  <c r="N36" i="20"/>
  <c r="K36" i="20"/>
  <c r="P36" i="20"/>
  <c r="V36" i="20"/>
  <c r="U38" i="20"/>
  <c r="N38" i="20"/>
  <c r="P38" i="20"/>
  <c r="R38" i="20"/>
  <c r="T38" i="20"/>
  <c r="H38" i="20"/>
  <c r="AF39" i="20"/>
  <c r="AF23" i="20"/>
  <c r="N23" i="20"/>
  <c r="K23" i="20"/>
  <c r="G40" i="20"/>
  <c r="U29" i="20"/>
  <c r="N29" i="20"/>
  <c r="H29" i="20"/>
  <c r="S29" i="20"/>
  <c r="V29" i="20"/>
  <c r="Y29" i="20"/>
  <c r="S36" i="20"/>
  <c r="U36" i="20"/>
  <c r="Y36" i="20"/>
  <c r="L36" i="20"/>
  <c r="M36" i="20"/>
  <c r="T36" i="20"/>
  <c r="AF38" i="20"/>
  <c r="J38" i="20"/>
  <c r="W38" i="20"/>
  <c r="G38" i="20"/>
  <c r="AA38" i="20"/>
  <c r="O38" i="20"/>
  <c r="S38" i="20"/>
  <c r="AH39" i="20"/>
  <c r="AD23" i="20"/>
  <c r="Y23" i="20"/>
  <c r="R23" i="20"/>
  <c r="V23" i="20"/>
  <c r="S23" i="20"/>
  <c r="J23" i="20"/>
  <c r="K28" i="20"/>
  <c r="AF34" i="20"/>
  <c r="X34" i="20"/>
  <c r="U34" i="20"/>
  <c r="L34" i="20"/>
  <c r="V34" i="20"/>
  <c r="K34" i="20"/>
  <c r="O34" i="20"/>
  <c r="I30" i="20"/>
  <c r="T28" i="20"/>
  <c r="N37" i="20"/>
  <c r="G37" i="20"/>
  <c r="I37" i="20"/>
  <c r="M37" i="20"/>
  <c r="J37" i="20"/>
  <c r="AB37" i="20"/>
  <c r="AB31" i="20"/>
  <c r="I31" i="20"/>
  <c r="H31" i="20"/>
  <c r="Z31" i="20"/>
  <c r="W31" i="20"/>
  <c r="T31" i="20"/>
  <c r="H28" i="20"/>
  <c r="AB25" i="20"/>
  <c r="M25" i="20"/>
  <c r="K25" i="20"/>
  <c r="S25" i="20"/>
  <c r="N25" i="20"/>
  <c r="R25" i="20"/>
  <c r="O25" i="20"/>
  <c r="L28" i="20"/>
  <c r="O30" i="20"/>
  <c r="AD26" i="20"/>
  <c r="T26" i="20"/>
  <c r="K26" i="20"/>
  <c r="Z26" i="20"/>
  <c r="AH26" i="20"/>
  <c r="M26" i="20"/>
  <c r="R32" i="20"/>
  <c r="G32" i="20"/>
  <c r="Q32" i="20"/>
  <c r="L32" i="20"/>
  <c r="O32" i="20"/>
  <c r="I32" i="20"/>
  <c r="Y39" i="20"/>
  <c r="AD24" i="20"/>
  <c r="L24" i="20"/>
  <c r="Z24" i="20"/>
  <c r="Q24" i="20"/>
  <c r="X24" i="20"/>
  <c r="O24" i="20"/>
  <c r="U28" i="20"/>
  <c r="AD30" i="20"/>
  <c r="AF35" i="20"/>
  <c r="G35" i="20"/>
  <c r="I35" i="20"/>
  <c r="T35" i="20"/>
  <c r="Y35" i="20"/>
  <c r="N30" i="20"/>
  <c r="Z29" i="20"/>
  <c r="L29" i="20"/>
  <c r="M29" i="20"/>
  <c r="T29" i="20"/>
  <c r="G29" i="20"/>
  <c r="AF29" i="20"/>
  <c r="AD36" i="20"/>
  <c r="X36" i="20"/>
  <c r="W36" i="20"/>
  <c r="I36" i="20"/>
  <c r="H36" i="20"/>
  <c r="O36" i="20"/>
  <c r="Q36" i="20"/>
  <c r="AD38" i="20"/>
  <c r="AB38" i="20"/>
  <c r="Y38" i="20"/>
  <c r="Z38" i="20"/>
  <c r="K38" i="20"/>
  <c r="Q38" i="20"/>
  <c r="N39" i="20"/>
  <c r="AH23" i="20"/>
  <c r="I23" i="20"/>
  <c r="H23" i="20"/>
  <c r="L23" i="20"/>
  <c r="T23" i="20"/>
  <c r="AB23" i="20"/>
  <c r="AD28" i="20"/>
  <c r="X39" i="20"/>
  <c r="AD34" i="20"/>
  <c r="H34" i="20"/>
  <c r="R34" i="20"/>
  <c r="W34" i="20"/>
  <c r="P34" i="20"/>
  <c r="M34" i="20"/>
  <c r="Y30" i="20"/>
  <c r="W39" i="20"/>
  <c r="AA39" i="20"/>
  <c r="AD37" i="20"/>
  <c r="S37" i="20"/>
  <c r="R37" i="20"/>
  <c r="T37" i="20"/>
  <c r="X37" i="20"/>
  <c r="K37" i="20"/>
  <c r="L37" i="20"/>
  <c r="L31" i="20"/>
  <c r="AD31" i="20"/>
  <c r="M31" i="20"/>
  <c r="AA31" i="20"/>
  <c r="N31" i="20"/>
  <c r="S31" i="20"/>
  <c r="P28" i="20"/>
  <c r="Y25" i="20"/>
  <c r="AD25" i="20"/>
  <c r="P25" i="20"/>
  <c r="W25" i="20"/>
  <c r="AH25" i="20"/>
  <c r="Z25" i="20"/>
  <c r="Q28" i="20"/>
  <c r="J30" i="20"/>
  <c r="N26" i="20"/>
  <c r="J26" i="20"/>
  <c r="Q29" i="20"/>
  <c r="AH36" i="20"/>
  <c r="R36" i="20"/>
  <c r="AH38" i="20"/>
  <c r="M38" i="20"/>
  <c r="O23" i="20"/>
  <c r="Z23" i="20"/>
  <c r="AH28" i="20"/>
  <c r="AH34" i="20"/>
  <c r="N34" i="20"/>
  <c r="G34" i="20"/>
  <c r="R30" i="20"/>
  <c r="P39" i="20"/>
  <c r="AF37" i="20"/>
  <c r="Y37" i="20"/>
  <c r="Z37" i="20"/>
  <c r="U31" i="20"/>
  <c r="O31" i="20"/>
  <c r="Q31" i="20"/>
  <c r="R31" i="20"/>
  <c r="L25" i="20"/>
  <c r="J25" i="20"/>
  <c r="T25" i="20"/>
  <c r="W28" i="20"/>
  <c r="Y26" i="20"/>
  <c r="X26" i="20"/>
  <c r="R26" i="20"/>
  <c r="P26" i="20"/>
  <c r="J32" i="20"/>
  <c r="V32" i="20"/>
  <c r="Z32" i="20"/>
  <c r="Y32" i="20"/>
  <c r="N32" i="20"/>
  <c r="R28" i="20"/>
  <c r="H24" i="20"/>
  <c r="W24" i="20"/>
  <c r="K24" i="20"/>
  <c r="AB24" i="20"/>
  <c r="S24" i="20"/>
  <c r="AF30" i="20"/>
  <c r="AB35" i="20"/>
  <c r="P35" i="20"/>
  <c r="Q35" i="20"/>
  <c r="V35" i="20"/>
  <c r="Z35" i="20"/>
  <c r="H39" i="20"/>
  <c r="O27" i="20"/>
  <c r="U27" i="20"/>
  <c r="X27" i="20"/>
  <c r="AB27" i="20"/>
  <c r="L27" i="20"/>
  <c r="M27" i="20"/>
  <c r="T27" i="20"/>
  <c r="S28" i="20"/>
  <c r="AA28" i="20"/>
  <c r="U39" i="20"/>
  <c r="AH33" i="20"/>
  <c r="O33" i="20"/>
  <c r="S33" i="20"/>
  <c r="U33" i="20"/>
  <c r="Y33" i="20"/>
  <c r="M33" i="20"/>
  <c r="M28" i="20"/>
  <c r="H30" i="20"/>
  <c r="X30" i="20"/>
  <c r="AB30" i="20"/>
  <c r="V24" i="20"/>
  <c r="N35" i="20"/>
  <c r="S39" i="20"/>
  <c r="H27" i="20"/>
  <c r="S30" i="20"/>
  <c r="W33" i="20"/>
  <c r="R33" i="20"/>
  <c r="I29" i="20"/>
  <c r="W29" i="20"/>
  <c r="Z36" i="20"/>
  <c r="G36" i="20"/>
  <c r="L38" i="20"/>
  <c r="X38" i="20"/>
  <c r="W23" i="20"/>
  <c r="G23" i="20"/>
  <c r="X23" i="20"/>
  <c r="AF28" i="20"/>
  <c r="Q34" i="20"/>
  <c r="AB34" i="20"/>
  <c r="AA34" i="20"/>
  <c r="W30" i="20"/>
  <c r="AB39" i="20"/>
  <c r="U37" i="20"/>
  <c r="V37" i="20"/>
  <c r="Q37" i="20"/>
  <c r="K31" i="20"/>
  <c r="G31" i="20"/>
  <c r="AF31" i="20"/>
  <c r="Q30" i="20"/>
  <c r="V25" i="20"/>
  <c r="AF25" i="20"/>
  <c r="Q25" i="20"/>
  <c r="T39" i="20"/>
  <c r="U26" i="20"/>
  <c r="V26" i="20"/>
  <c r="I26" i="20"/>
  <c r="L26" i="20"/>
  <c r="Q26" i="20"/>
  <c r="S32" i="20"/>
  <c r="W32" i="20"/>
  <c r="K32" i="20"/>
  <c r="AF32" i="20"/>
  <c r="AD32" i="20"/>
  <c r="N24" i="20"/>
  <c r="P24" i="20"/>
  <c r="AA24" i="20"/>
  <c r="U24" i="20"/>
  <c r="AB28" i="20"/>
  <c r="L35" i="20"/>
  <c r="W35" i="20"/>
  <c r="AA35" i="20"/>
  <c r="X35" i="20"/>
  <c r="J35" i="20"/>
  <c r="N28" i="20"/>
  <c r="W27" i="20"/>
  <c r="N27" i="20"/>
  <c r="R27" i="20"/>
  <c r="Z27" i="20"/>
  <c r="Q27" i="20"/>
  <c r="G27" i="20"/>
  <c r="X28" i="20"/>
  <c r="G39" i="20"/>
  <c r="V39" i="20"/>
  <c r="V28" i="20"/>
  <c r="AF33" i="20"/>
  <c r="Q33" i="20"/>
  <c r="AB33" i="20"/>
  <c r="P33" i="20"/>
  <c r="I33" i="20"/>
  <c r="K33" i="20"/>
  <c r="J39" i="20"/>
  <c r="Y24" i="20"/>
  <c r="R35" i="20"/>
  <c r="P27" i="20"/>
  <c r="I27" i="20"/>
  <c r="Z28" i="20"/>
  <c r="J33" i="20"/>
  <c r="V33" i="20"/>
  <c r="O29" i="20"/>
  <c r="K29" i="20"/>
  <c r="AB36" i="20"/>
  <c r="I39" i="20"/>
  <c r="I38" i="20"/>
  <c r="AA23" i="20"/>
  <c r="Q23" i="20"/>
  <c r="U23" i="20"/>
  <c r="M39" i="20"/>
  <c r="J34" i="20"/>
  <c r="Y34" i="20"/>
  <c r="Z34" i="20"/>
  <c r="L39" i="20"/>
  <c r="P37" i="20"/>
  <c r="AA37" i="20"/>
  <c r="O37" i="20"/>
  <c r="X31" i="20"/>
  <c r="J31" i="20"/>
  <c r="AH31" i="20"/>
  <c r="M30" i="20"/>
  <c r="G25" i="20"/>
  <c r="AA25" i="20"/>
  <c r="X25" i="20"/>
  <c r="I28" i="20"/>
  <c r="G26" i="20"/>
  <c r="AA26" i="20"/>
  <c r="AF26" i="20"/>
  <c r="AB26" i="20"/>
  <c r="T32" i="20"/>
  <c r="H32" i="20"/>
  <c r="AA32" i="20"/>
  <c r="AH32" i="20"/>
  <c r="O28" i="20"/>
  <c r="AF24" i="20"/>
  <c r="M24" i="20"/>
  <c r="R24" i="20"/>
  <c r="I24" i="20"/>
  <c r="J24" i="20"/>
  <c r="AD35" i="20"/>
  <c r="S35" i="20"/>
  <c r="M35" i="20"/>
  <c r="K35" i="20"/>
  <c r="H35" i="20"/>
  <c r="G28" i="20"/>
  <c r="Z39" i="20"/>
  <c r="V27" i="20"/>
  <c r="AD27" i="20"/>
  <c r="S27" i="20"/>
  <c r="AA27" i="20"/>
  <c r="J27" i="20"/>
  <c r="AH27" i="20"/>
  <c r="V30" i="20"/>
  <c r="Q39" i="20"/>
  <c r="Y28" i="20"/>
  <c r="Z33" i="20"/>
  <c r="AA33" i="20"/>
  <c r="L33" i="20"/>
  <c r="G33" i="20"/>
  <c r="T33" i="20"/>
  <c r="X33" i="20"/>
  <c r="R39" i="20"/>
  <c r="P30" i="20"/>
  <c r="Z30" i="20"/>
  <c r="G30" i="20"/>
  <c r="P29" i="20"/>
  <c r="AA36" i="20"/>
  <c r="V38" i="20"/>
  <c r="AD39" i="20"/>
  <c r="M23" i="20"/>
  <c r="P23" i="20"/>
  <c r="S34" i="20"/>
  <c r="I34" i="20"/>
  <c r="T34" i="20"/>
  <c r="J28" i="20"/>
  <c r="AH37" i="20"/>
  <c r="W37" i="20"/>
  <c r="H37" i="20"/>
  <c r="V31" i="20"/>
  <c r="P31" i="20"/>
  <c r="Y31" i="20"/>
  <c r="H25" i="20"/>
  <c r="I25" i="20"/>
  <c r="U25" i="20"/>
  <c r="U30" i="20"/>
  <c r="W26" i="20"/>
  <c r="H26" i="20"/>
  <c r="O26" i="20"/>
  <c r="S26" i="20"/>
  <c r="U32" i="20"/>
  <c r="M32" i="20"/>
  <c r="X32" i="20"/>
  <c r="AB32" i="20"/>
  <c r="P32" i="20"/>
  <c r="O39" i="20"/>
  <c r="AH24" i="20"/>
  <c r="G24" i="20"/>
  <c r="T24" i="20"/>
  <c r="AH30" i="20"/>
  <c r="AH35" i="20"/>
  <c r="U35" i="20"/>
  <c r="O35" i="20"/>
  <c r="K27" i="20"/>
  <c r="AF27" i="20"/>
  <c r="Y27" i="20"/>
  <c r="K39" i="20"/>
  <c r="AD33" i="20"/>
  <c r="N33" i="20"/>
  <c r="H33" i="20"/>
  <c r="K30" i="20"/>
  <c r="T30" i="20"/>
  <c r="AA30" i="20"/>
  <c r="S60" i="20"/>
  <c r="F58" i="20"/>
  <c r="T52" i="20"/>
  <c r="G65" i="20"/>
  <c r="M20" i="20"/>
  <c r="S19" i="20"/>
  <c r="L61" i="20"/>
  <c r="Z46" i="20"/>
  <c r="Z16" i="20"/>
  <c r="AF52" i="20"/>
  <c r="N67" i="20"/>
  <c r="R16" i="20"/>
  <c r="AF54" i="20"/>
  <c r="U40" i="20"/>
  <c r="L55" i="20"/>
  <c r="Y59" i="20"/>
  <c r="N64" i="20"/>
  <c r="Y60" i="20"/>
  <c r="Z67" i="20"/>
  <c r="AF15" i="20"/>
  <c r="S47" i="20"/>
  <c r="K50" i="20"/>
  <c r="S16" i="20"/>
  <c r="M58" i="20"/>
  <c r="AF62" i="20"/>
  <c r="AB66" i="20"/>
  <c r="Z51" i="20"/>
  <c r="AB17" i="20"/>
  <c r="R54" i="20"/>
  <c r="K61" i="20"/>
  <c r="AD16" i="20"/>
  <c r="AF60" i="20"/>
  <c r="Q20" i="20"/>
  <c r="Y58" i="20"/>
  <c r="AD20" i="20"/>
  <c r="G22" i="20"/>
  <c r="J53" i="20"/>
  <c r="AF56" i="20"/>
  <c r="G50" i="20"/>
  <c r="Q64" i="20"/>
  <c r="J16" i="20"/>
  <c r="V22" i="20"/>
  <c r="J73" i="20"/>
  <c r="N74" i="20"/>
  <c r="R18" i="20"/>
  <c r="AF50" i="20"/>
  <c r="Y65" i="20"/>
  <c r="G16" i="20"/>
  <c r="AH19" i="20"/>
  <c r="G48" i="20"/>
  <c r="V48" i="20"/>
  <c r="AH15" i="20"/>
  <c r="F52" i="20"/>
  <c r="J59" i="20"/>
  <c r="F63" i="20"/>
  <c r="Q17" i="20"/>
  <c r="AH17" i="20"/>
  <c r="AF57" i="20"/>
  <c r="AD53" i="20"/>
  <c r="AH48" i="20"/>
  <c r="AF40" i="20"/>
  <c r="X41" i="20"/>
  <c r="T64" i="20"/>
  <c r="G60" i="20"/>
  <c r="V62" i="20"/>
  <c r="I42" i="20"/>
  <c r="H74" i="20"/>
  <c r="AD51" i="20"/>
  <c r="AH16" i="20"/>
  <c r="AH63" i="20"/>
  <c r="AH56" i="20"/>
  <c r="AF46" i="20"/>
  <c r="AH20" i="20"/>
  <c r="U19" i="20"/>
  <c r="G66" i="20"/>
  <c r="H62" i="20"/>
  <c r="K64" i="20"/>
  <c r="P15" i="20"/>
  <c r="N65" i="20"/>
  <c r="AF17" i="20"/>
  <c r="AD50" i="20"/>
  <c r="F64" i="20"/>
  <c r="AB46" i="20"/>
  <c r="J62" i="20"/>
  <c r="I63" i="20"/>
  <c r="AD15" i="20"/>
  <c r="Q63" i="20"/>
  <c r="AH74" i="20"/>
  <c r="S51" i="20"/>
  <c r="Z17" i="20"/>
  <c r="G54" i="20"/>
  <c r="O15" i="20"/>
  <c r="AA65" i="20"/>
  <c r="H19" i="20"/>
  <c r="I67" i="20"/>
  <c r="L46" i="20"/>
  <c r="S73" i="20"/>
  <c r="Q73" i="20"/>
  <c r="AD41" i="20"/>
  <c r="AA15" i="20"/>
  <c r="AB15" i="20"/>
  <c r="AA18" i="20"/>
  <c r="V18" i="20"/>
  <c r="H22" i="20"/>
  <c r="AB42" i="20"/>
  <c r="L64" i="20"/>
  <c r="I65" i="20"/>
  <c r="AB52" i="20"/>
  <c r="T17" i="20"/>
  <c r="W57" i="20"/>
  <c r="T46" i="20"/>
  <c r="O20" i="20"/>
  <c r="S64" i="20"/>
  <c r="AB20" i="20"/>
  <c r="Z21" i="20"/>
  <c r="M59" i="20"/>
  <c r="O51" i="20"/>
  <c r="AH60" i="20"/>
  <c r="AF58" i="20"/>
  <c r="AH65" i="20"/>
  <c r="AD47" i="20"/>
  <c r="AD22" i="20"/>
  <c r="AF66" i="20"/>
  <c r="AD21" i="20"/>
  <c r="AH52" i="20"/>
  <c r="AA21" i="20"/>
  <c r="V16" i="20"/>
  <c r="R21" i="20"/>
  <c r="AB62" i="20"/>
  <c r="M18" i="20"/>
  <c r="J48" i="20"/>
  <c r="P50" i="20"/>
  <c r="AB63" i="20"/>
  <c r="W60" i="20"/>
  <c r="H60" i="20"/>
  <c r="N19" i="20"/>
  <c r="Q52" i="20"/>
  <c r="W64" i="20"/>
  <c r="AA61" i="20"/>
  <c r="V20" i="20"/>
  <c r="AF63" i="20"/>
  <c r="S22" i="20"/>
  <c r="V58" i="20"/>
  <c r="Z61" i="20"/>
  <c r="H46" i="20"/>
  <c r="U55" i="20"/>
  <c r="W55" i="20"/>
  <c r="H50" i="20"/>
  <c r="L50" i="20"/>
  <c r="Z56" i="20"/>
  <c r="Q42" i="20"/>
  <c r="M60" i="20"/>
  <c r="S40" i="20"/>
  <c r="U65" i="20"/>
  <c r="N60" i="20"/>
  <c r="AB55" i="20"/>
  <c r="V50" i="20"/>
  <c r="T66" i="20"/>
  <c r="I56" i="20"/>
  <c r="J49" i="20"/>
  <c r="AH47" i="20"/>
  <c r="AF22" i="20"/>
  <c r="AF20" i="20"/>
  <c r="AF49" i="20"/>
  <c r="AF18" i="20"/>
  <c r="AD19" i="20"/>
  <c r="AD57" i="20"/>
  <c r="AH67" i="20"/>
  <c r="AF51" i="20"/>
  <c r="L41" i="20"/>
  <c r="Y22" i="20"/>
  <c r="I18" i="20"/>
  <c r="T73" i="20"/>
  <c r="AB47" i="20"/>
  <c r="G15" i="20"/>
  <c r="AB53" i="20"/>
  <c r="Z42" i="20"/>
  <c r="G53" i="20"/>
  <c r="H48" i="20"/>
  <c r="R19" i="20"/>
  <c r="M46" i="20"/>
  <c r="P17" i="20"/>
  <c r="AD46" i="20"/>
  <c r="J22" i="20"/>
  <c r="AA73" i="20"/>
  <c r="AA52" i="20"/>
  <c r="K59" i="20"/>
  <c r="Q66" i="20"/>
  <c r="U59" i="20"/>
  <c r="M15" i="20"/>
  <c r="K47" i="20"/>
  <c r="P40" i="20"/>
  <c r="X59" i="20"/>
  <c r="S41" i="20"/>
  <c r="P16" i="20"/>
  <c r="AB40" i="20"/>
  <c r="Q50" i="20"/>
  <c r="Q48" i="20"/>
  <c r="I61" i="20"/>
  <c r="G42" i="20"/>
  <c r="AD58" i="20"/>
  <c r="AD40" i="20"/>
  <c r="AD74" i="20"/>
  <c r="AF48" i="20"/>
  <c r="AF41" i="20"/>
  <c r="AH59" i="20"/>
  <c r="AF42" i="20"/>
  <c r="T48" i="20"/>
  <c r="S67" i="20"/>
  <c r="I49" i="20"/>
  <c r="J15" i="20"/>
  <c r="V46" i="20"/>
  <c r="Y52" i="20"/>
  <c r="V15" i="20"/>
  <c r="Z65" i="20"/>
  <c r="N18" i="20"/>
  <c r="S63" i="20"/>
  <c r="X50" i="20"/>
  <c r="X47" i="20"/>
  <c r="F67" i="20"/>
  <c r="F69" i="20" s="1"/>
  <c r="F71" i="20" s="1"/>
  <c r="I60" i="20"/>
  <c r="AD48" i="20"/>
  <c r="AH50" i="20"/>
  <c r="AH53" i="20"/>
  <c r="AF59" i="20"/>
  <c r="AD42" i="20"/>
  <c r="AH61" i="20"/>
  <c r="G21" i="20"/>
  <c r="V42" i="20"/>
  <c r="M64" i="20"/>
  <c r="L22" i="20"/>
  <c r="Z57" i="20"/>
  <c r="N66" i="20"/>
  <c r="S50" i="20"/>
  <c r="O57" i="20"/>
  <c r="K18" i="20"/>
  <c r="K22" i="20"/>
  <c r="AF65" i="20"/>
  <c r="AH46" i="20"/>
  <c r="AF74" i="20"/>
  <c r="AH41" i="20"/>
  <c r="AD63" i="20"/>
  <c r="AH42" i="20"/>
  <c r="AA57" i="20"/>
  <c r="AA66" i="20"/>
  <c r="L65" i="20"/>
  <c r="L20" i="20"/>
  <c r="R22" i="20"/>
  <c r="K63" i="20"/>
  <c r="H63" i="20"/>
  <c r="V57" i="20"/>
  <c r="M41" i="20"/>
  <c r="AH51" i="20"/>
  <c r="AF64" i="20"/>
  <c r="AH40" i="20"/>
  <c r="J41" i="20"/>
  <c r="AB21" i="20"/>
  <c r="L67" i="20"/>
  <c r="R56" i="20"/>
  <c r="Y47" i="20"/>
  <c r="L48" i="20"/>
  <c r="J46" i="20"/>
  <c r="N58" i="20"/>
  <c r="AD17" i="20"/>
  <c r="AH55" i="20"/>
  <c r="AD66" i="20"/>
  <c r="AD49" i="20"/>
  <c r="AD56" i="20"/>
  <c r="R49" i="20"/>
  <c r="H57" i="20"/>
  <c r="O22" i="20"/>
  <c r="Y56" i="20"/>
  <c r="Q59" i="20"/>
  <c r="U47" i="20"/>
  <c r="AD64" i="20"/>
  <c r="AH18" i="20"/>
  <c r="X74" i="20"/>
  <c r="O52" i="20"/>
  <c r="F55" i="20"/>
  <c r="R17" i="20"/>
  <c r="T53" i="20"/>
  <c r="X40" i="20"/>
  <c r="R40" i="20"/>
  <c r="X54" i="20"/>
  <c r="H47" i="20"/>
  <c r="Z73" i="20"/>
  <c r="O62" i="20"/>
  <c r="J74" i="20"/>
  <c r="AF21" i="20"/>
  <c r="AD65" i="20"/>
  <c r="AF73" i="20"/>
  <c r="AA40" i="20"/>
  <c r="K46" i="20"/>
  <c r="AB56" i="20"/>
  <c r="N53" i="20"/>
  <c r="Y61" i="20"/>
  <c r="F73" i="20"/>
  <c r="Y50" i="20"/>
  <c r="P51" i="20"/>
  <c r="J60" i="20"/>
  <c r="W51" i="20"/>
  <c r="AA19" i="20"/>
  <c r="AA56" i="20"/>
  <c r="AD61" i="20"/>
  <c r="AD55" i="20"/>
  <c r="AF19" i="20"/>
  <c r="AF47" i="20"/>
  <c r="AD18" i="20"/>
  <c r="Z47" i="20"/>
  <c r="H17" i="20"/>
  <c r="G67" i="20"/>
  <c r="G52" i="20"/>
  <c r="R65" i="20"/>
  <c r="T50" i="20"/>
  <c r="Z52" i="20"/>
  <c r="Y62" i="20"/>
  <c r="L40" i="20"/>
  <c r="AF67" i="20"/>
  <c r="AD73" i="20"/>
  <c r="AH22" i="20"/>
  <c r="L49" i="20"/>
  <c r="M51" i="20"/>
  <c r="O40" i="20"/>
  <c r="N40" i="20"/>
  <c r="P73" i="20"/>
  <c r="Y19" i="20"/>
  <c r="H73" i="20"/>
  <c r="AD62" i="20"/>
  <c r="AD54" i="20"/>
  <c r="Y67" i="20"/>
  <c r="P64" i="20"/>
  <c r="O18" i="20"/>
  <c r="W16" i="20"/>
  <c r="AB16" i="20"/>
  <c r="N51" i="20"/>
  <c r="AA46" i="20"/>
  <c r="F615" i="10"/>
  <c r="F643" i="10"/>
  <c r="F674" i="10" s="1"/>
  <c r="F703" i="10" s="1"/>
  <c r="F734" i="10" s="1"/>
  <c r="F763" i="10" s="1"/>
  <c r="F794" i="10" s="1"/>
  <c r="F823" i="10" s="1"/>
  <c r="F854" i="10" s="1"/>
  <c r="K16" i="22"/>
  <c r="K24" i="22" s="1"/>
  <c r="K31" i="22" s="1"/>
  <c r="K66" i="22" s="1"/>
  <c r="K74" i="22" s="1"/>
  <c r="T16" i="22"/>
  <c r="T24" i="22" s="1"/>
  <c r="T31" i="22" s="1"/>
  <c r="T66" i="22" s="1"/>
  <c r="T74" i="22" s="1"/>
  <c r="T79" i="22" s="1"/>
  <c r="K18" i="21"/>
  <c r="K28" i="21" s="1"/>
  <c r="K33" i="21" s="1"/>
  <c r="K50" i="21" s="1"/>
  <c r="K57" i="21" s="1"/>
  <c r="K63" i="21" s="1"/>
  <c r="K67" i="21" s="1"/>
  <c r="K70" i="21" s="1"/>
  <c r="F346" i="10"/>
  <c r="F375" i="10" s="1"/>
  <c r="F406" i="10" s="1"/>
  <c r="AA16" i="22"/>
  <c r="AA24" i="22" s="1"/>
  <c r="AA31" i="22" s="1"/>
  <c r="AA66" i="22" s="1"/>
  <c r="AA74" i="22" s="1"/>
  <c r="AA79" i="22" s="1"/>
  <c r="AA494" i="19"/>
  <c r="AA501" i="19" s="1"/>
  <c r="AA507" i="19" s="1"/>
  <c r="AA511" i="19" s="1"/>
  <c r="T18" i="21"/>
  <c r="T28" i="21" s="1"/>
  <c r="T33" i="21" s="1"/>
  <c r="T50" i="21" s="1"/>
  <c r="T57" i="21" s="1"/>
  <c r="T63" i="21" s="1"/>
  <c r="T67" i="21" s="1"/>
  <c r="T70" i="21" s="1"/>
  <c r="AA30" i="27"/>
  <c r="AA45" i="27" s="1"/>
  <c r="AA83" i="27" s="1"/>
  <c r="AA95" i="27" s="1"/>
  <c r="AA18" i="21"/>
  <c r="AA28" i="21" s="1"/>
  <c r="AA33" i="21" s="1"/>
  <c r="AA50" i="21" s="1"/>
  <c r="AA57" i="21" s="1"/>
  <c r="AA63" i="21" s="1"/>
  <c r="AA67" i="21" s="1"/>
  <c r="Q16" i="22"/>
  <c r="Q24" i="22" s="1"/>
  <c r="Q31" i="22" s="1"/>
  <c r="Q66" i="22" s="1"/>
  <c r="Q74" i="22" s="1"/>
  <c r="Q79" i="22" s="1"/>
  <c r="Y16" i="22"/>
  <c r="Y24" i="22" s="1"/>
  <c r="Y31" i="22" s="1"/>
  <c r="Y66" i="22" s="1"/>
  <c r="Y74" i="22" s="1"/>
  <c r="Y79" i="22" s="1"/>
  <c r="M16" i="22"/>
  <c r="M24" i="22" s="1"/>
  <c r="M31" i="22" s="1"/>
  <c r="M66" i="22" s="1"/>
  <c r="M74" i="22" s="1"/>
  <c r="M79" i="22" s="1"/>
  <c r="U494" i="19"/>
  <c r="U501" i="19" s="1"/>
  <c r="U507" i="19" s="1"/>
  <c r="U511" i="19" s="1"/>
  <c r="V494" i="19"/>
  <c r="V501" i="19" s="1"/>
  <c r="V507" i="19" s="1"/>
  <c r="V511" i="19" s="1"/>
  <c r="N16" i="22"/>
  <c r="N24" i="22" s="1"/>
  <c r="N31" i="22" s="1"/>
  <c r="N66" i="22" s="1"/>
  <c r="N74" i="22" s="1"/>
  <c r="N79" i="22" s="1"/>
  <c r="O16" i="22"/>
  <c r="O24" i="22" s="1"/>
  <c r="O31" i="22" s="1"/>
  <c r="O66" i="22" s="1"/>
  <c r="O74" i="22" s="1"/>
  <c r="O79" i="22" s="1"/>
  <c r="S494" i="19"/>
  <c r="S501" i="19" s="1"/>
  <c r="S507" i="19" s="1"/>
  <c r="S511" i="19" s="1"/>
  <c r="W494" i="19"/>
  <c r="W501" i="19" s="1"/>
  <c r="W507" i="19" s="1"/>
  <c r="W511" i="19" s="1"/>
  <c r="W16" i="22"/>
  <c r="W24" i="22" s="1"/>
  <c r="W31" i="22" s="1"/>
  <c r="W66" i="22" s="1"/>
  <c r="W74" i="22" s="1"/>
  <c r="W79" i="22" s="1"/>
  <c r="R16" i="22"/>
  <c r="R24" i="22" s="1"/>
  <c r="R31" i="22" s="1"/>
  <c r="R66" i="22" s="1"/>
  <c r="R74" i="22" s="1"/>
  <c r="R79" i="22" s="1"/>
  <c r="R494" i="19"/>
  <c r="R501" i="19" s="1"/>
  <c r="R507" i="19" s="1"/>
  <c r="R511" i="19" s="1"/>
  <c r="S30" i="27"/>
  <c r="S45" i="27" s="1"/>
  <c r="S83" i="27" s="1"/>
  <c r="S18" i="21"/>
  <c r="S28" i="21" s="1"/>
  <c r="S33" i="21" s="1"/>
  <c r="S50" i="21" s="1"/>
  <c r="S57" i="21" s="1"/>
  <c r="S63" i="21" s="1"/>
  <c r="S67" i="21" s="1"/>
  <c r="R30" i="27"/>
  <c r="R45" i="27" s="1"/>
  <c r="R83" i="27" s="1"/>
  <c r="R95" i="27" s="1"/>
  <c r="R18" i="21"/>
  <c r="R28" i="21" s="1"/>
  <c r="R33" i="21" s="1"/>
  <c r="R50" i="21" s="1"/>
  <c r="R57" i="21" s="1"/>
  <c r="R63" i="21" s="1"/>
  <c r="R67" i="21" s="1"/>
  <c r="W30" i="27"/>
  <c r="W45" i="27" s="1"/>
  <c r="W83" i="27" s="1"/>
  <c r="W18" i="21"/>
  <c r="W28" i="21" s="1"/>
  <c r="W33" i="21" s="1"/>
  <c r="W50" i="21" s="1"/>
  <c r="W57" i="21" s="1"/>
  <c r="W63" i="21" s="1"/>
  <c r="W67" i="21" s="1"/>
  <c r="F294" i="10"/>
  <c r="F20" i="19"/>
  <c r="F20" i="20" s="1"/>
  <c r="P52" i="20"/>
  <c r="W67" i="20"/>
  <c r="J40" i="20"/>
  <c r="V40" i="20"/>
  <c r="H41" i="20"/>
  <c r="X52" i="20"/>
  <c r="G58" i="20"/>
  <c r="V21" i="20"/>
  <c r="N47" i="20"/>
  <c r="K19" i="20"/>
  <c r="AH54" i="20"/>
  <c r="H56" i="20"/>
  <c r="F51" i="20"/>
  <c r="AD52" i="20"/>
  <c r="AF16" i="20"/>
  <c r="AD67" i="20"/>
  <c r="AD60" i="20"/>
  <c r="G73" i="20"/>
  <c r="AH57" i="20"/>
  <c r="AF55" i="20"/>
  <c r="AH66" i="20"/>
  <c r="AH64" i="20"/>
  <c r="AH62" i="20"/>
  <c r="AH49" i="20"/>
  <c r="AH58" i="20"/>
  <c r="AH21" i="20"/>
  <c r="V73" i="20"/>
  <c r="Q19" i="20"/>
  <c r="I22" i="20"/>
  <c r="O56" i="20"/>
  <c r="Q49" i="20"/>
  <c r="K62" i="20"/>
  <c r="K41" i="20"/>
  <c r="X21" i="20"/>
  <c r="AA60" i="20"/>
  <c r="F60" i="20"/>
  <c r="I51" i="20"/>
  <c r="I21" i="20"/>
  <c r="N48" i="20"/>
  <c r="X22" i="20"/>
  <c r="X42" i="20"/>
  <c r="Q61" i="20"/>
  <c r="G61" i="20"/>
  <c r="M57" i="20"/>
  <c r="O64" i="20"/>
  <c r="U60" i="20"/>
  <c r="V47" i="20"/>
  <c r="W40" i="20"/>
  <c r="I41" i="20"/>
  <c r="V51" i="20"/>
  <c r="O50" i="20"/>
  <c r="AA63" i="20"/>
  <c r="AA42" i="20"/>
  <c r="G20" i="20"/>
  <c r="AB50" i="20"/>
  <c r="S17" i="20"/>
  <c r="N41" i="20"/>
  <c r="R42" i="20"/>
  <c r="T67" i="20"/>
  <c r="N42" i="20"/>
  <c r="U17" i="20"/>
  <c r="K57" i="20"/>
  <c r="P47" i="20"/>
  <c r="I47" i="20"/>
  <c r="L73" i="20"/>
  <c r="G17" i="20"/>
  <c r="I46" i="20"/>
  <c r="Z20" i="20"/>
  <c r="K20" i="20"/>
  <c r="U58" i="20"/>
  <c r="W48" i="20"/>
  <c r="AB57" i="20"/>
  <c r="U42" i="20"/>
  <c r="R41" i="20"/>
  <c r="O19" i="20"/>
  <c r="N73" i="20"/>
  <c r="X65" i="20"/>
  <c r="S48" i="20"/>
  <c r="Q51" i="20"/>
  <c r="T57" i="20"/>
  <c r="P19" i="20"/>
  <c r="O17" i="20"/>
  <c r="M74" i="20"/>
  <c r="K73" i="20"/>
  <c r="Y15" i="20"/>
  <c r="O48" i="20"/>
  <c r="L59" i="20"/>
  <c r="J63" i="20"/>
  <c r="U52" i="20"/>
  <c r="O61" i="20"/>
  <c r="L53" i="20"/>
  <c r="I15" i="20"/>
  <c r="M61" i="20"/>
  <c r="G56" i="20"/>
  <c r="F53" i="20"/>
  <c r="I62" i="20"/>
  <c r="O55" i="20"/>
  <c r="G49" i="20"/>
  <c r="W19" i="20"/>
  <c r="W54" i="20"/>
  <c r="U18" i="20"/>
  <c r="AB19" i="20"/>
  <c r="AH73" i="20"/>
  <c r="AF61" i="20"/>
  <c r="U64" i="20"/>
  <c r="Z60" i="20"/>
  <c r="S18" i="20"/>
  <c r="O16" i="20"/>
  <c r="V64" i="20"/>
  <c r="H58" i="20"/>
  <c r="W65" i="20"/>
  <c r="X73" i="20"/>
  <c r="W18" i="20"/>
  <c r="X53" i="20"/>
  <c r="M42" i="20"/>
  <c r="M52" i="20"/>
  <c r="P65" i="20"/>
  <c r="T54" i="20"/>
  <c r="Z63" i="20"/>
  <c r="H18" i="20"/>
  <c r="W17" i="20"/>
  <c r="J64" i="20"/>
  <c r="G57" i="20"/>
  <c r="M21" i="20"/>
  <c r="P53" i="20"/>
  <c r="S65" i="20"/>
  <c r="O66" i="20"/>
  <c r="T21" i="20"/>
  <c r="L66" i="20"/>
  <c r="Q47" i="20"/>
  <c r="R73" i="20"/>
  <c r="Y49" i="20"/>
  <c r="T16" i="20"/>
  <c r="W59" i="20"/>
  <c r="R52" i="20"/>
  <c r="L21" i="20"/>
  <c r="Q40" i="20"/>
  <c r="R50" i="20"/>
  <c r="L62" i="20"/>
  <c r="P42" i="20"/>
  <c r="J55" i="20"/>
  <c r="N59" i="20"/>
  <c r="H53" i="20"/>
  <c r="H21" i="20"/>
  <c r="W21" i="20"/>
  <c r="G46" i="20"/>
  <c r="X20" i="20"/>
  <c r="X16" i="20"/>
  <c r="W58" i="20"/>
  <c r="Z50" i="20"/>
  <c r="T19" i="20"/>
  <c r="R60" i="20"/>
  <c r="O54" i="20"/>
  <c r="M50" i="20"/>
  <c r="V63" i="20"/>
  <c r="S74" i="20"/>
  <c r="Y57" i="20"/>
  <c r="S49" i="20"/>
  <c r="Z15" i="20"/>
  <c r="O63" i="20"/>
  <c r="L54" i="20"/>
  <c r="J50" i="20"/>
  <c r="T58" i="20"/>
  <c r="O74" i="20"/>
  <c r="K49" i="20"/>
  <c r="I53" i="20"/>
  <c r="S56" i="20"/>
  <c r="N49" i="20"/>
  <c r="L74" i="20"/>
  <c r="I55" i="20"/>
  <c r="G59" i="20"/>
  <c r="K54" i="20"/>
  <c r="F61" i="20"/>
  <c r="T63" i="20"/>
  <c r="G62" i="20"/>
  <c r="M56" i="20"/>
  <c r="F59" i="20"/>
  <c r="X56" i="20"/>
  <c r="K16" i="20"/>
  <c r="Z54" i="20"/>
  <c r="V61" i="20"/>
  <c r="Q18" i="20"/>
  <c r="U67" i="20"/>
  <c r="P74" i="20"/>
  <c r="T22" i="20"/>
  <c r="J52" i="20"/>
  <c r="R63" i="20"/>
  <c r="L60" i="20"/>
  <c r="T51" i="20"/>
  <c r="X67" i="20"/>
  <c r="J17" i="20"/>
  <c r="J65" i="20"/>
  <c r="N50" i="20"/>
  <c r="T49" i="20"/>
  <c r="R66" i="20"/>
  <c r="Y63" i="20"/>
  <c r="V56" i="20"/>
  <c r="T56" i="20"/>
  <c r="P48" i="20"/>
  <c r="K60" i="20"/>
  <c r="H59" i="20"/>
  <c r="G51" i="20"/>
  <c r="O65" i="20"/>
  <c r="S20" i="20"/>
  <c r="L16" i="20"/>
  <c r="V65" i="20"/>
  <c r="T59" i="20"/>
  <c r="N17" i="20"/>
  <c r="U63" i="20"/>
  <c r="W53" i="20"/>
  <c r="Q53" i="20"/>
  <c r="K17" i="20"/>
  <c r="R55" i="20"/>
  <c r="K65" i="20"/>
  <c r="Q65" i="20"/>
  <c r="K51" i="20"/>
  <c r="F56" i="20"/>
  <c r="O49" i="20"/>
  <c r="F57" i="20"/>
  <c r="H52" i="20"/>
  <c r="S54" i="20"/>
  <c r="X46" i="20"/>
  <c r="X60" i="20"/>
  <c r="Y41" i="20"/>
  <c r="AA55" i="20"/>
  <c r="Y53" i="20"/>
  <c r="X62" i="20"/>
  <c r="M22" i="20"/>
  <c r="N20" i="20"/>
  <c r="AB74" i="20"/>
  <c r="AA50" i="20"/>
  <c r="U53" i="20"/>
  <c r="Q46" i="20"/>
  <c r="M19" i="20"/>
  <c r="U73" i="20"/>
  <c r="Q55" i="20"/>
  <c r="T15" i="20"/>
  <c r="Q60" i="20"/>
  <c r="O47" i="20"/>
  <c r="K56" i="20"/>
  <c r="S42" i="20"/>
  <c r="L47" i="20"/>
  <c r="I57" i="20"/>
  <c r="P63" i="20"/>
  <c r="L57" i="20"/>
  <c r="I59" i="20"/>
  <c r="F65" i="20"/>
  <c r="I20" i="20"/>
  <c r="Y40" i="20"/>
  <c r="N56" i="20"/>
  <c r="Q15" i="20"/>
  <c r="Q41" i="20"/>
  <c r="L15" i="20"/>
  <c r="O53" i="20"/>
  <c r="AF53" i="20"/>
  <c r="Y66" i="20"/>
  <c r="T18" i="20"/>
  <c r="M40" i="20"/>
  <c r="Z22" i="20"/>
  <c r="J56" i="20"/>
  <c r="S59" i="20"/>
  <c r="Y18" i="20"/>
  <c r="Y16" i="20"/>
  <c r="L19" i="20"/>
  <c r="H40" i="20"/>
  <c r="W15" i="20"/>
  <c r="W20" i="20"/>
  <c r="T42" i="20"/>
  <c r="X17" i="20"/>
  <c r="X55" i="20"/>
  <c r="O46" i="20"/>
  <c r="U57" i="20"/>
  <c r="J58" i="20"/>
  <c r="T74" i="20"/>
  <c r="L56" i="20"/>
  <c r="J20" i="20"/>
  <c r="S58" i="20"/>
  <c r="X51" i="20"/>
  <c r="S52" i="20"/>
  <c r="N52" i="20"/>
  <c r="T55" i="20"/>
  <c r="U74" i="20"/>
  <c r="P49" i="20"/>
  <c r="K52" i="20"/>
  <c r="P55" i="20"/>
  <c r="J47" i="20"/>
  <c r="P58" i="20"/>
  <c r="J57" i="20"/>
  <c r="I50" i="20"/>
  <c r="P57" i="20"/>
  <c r="G64" i="20"/>
  <c r="U54" i="20"/>
  <c r="AB49" i="20"/>
  <c r="AB60" i="20"/>
  <c r="X18" i="20"/>
  <c r="AA49" i="20"/>
  <c r="P22" i="20"/>
  <c r="H20" i="20"/>
  <c r="T65" i="20"/>
  <c r="P41" i="20"/>
  <c r="M54" i="20"/>
  <c r="S53" i="20"/>
  <c r="T62" i="20"/>
  <c r="N61" i="20"/>
  <c r="J19" i="20"/>
  <c r="P61" i="20"/>
  <c r="L63" i="20"/>
  <c r="H55" i="20"/>
  <c r="O42" i="20"/>
  <c r="K55" i="20"/>
  <c r="H49" i="20"/>
  <c r="U41" i="20"/>
  <c r="H16" i="20"/>
  <c r="T40" i="20"/>
  <c r="L17" i="20"/>
  <c r="X49" i="20"/>
  <c r="V55" i="20"/>
  <c r="J54" i="20"/>
  <c r="M55" i="20"/>
  <c r="M47" i="20"/>
  <c r="F54" i="20"/>
  <c r="Q67" i="20"/>
  <c r="M67" i="20"/>
  <c r="O67" i="20"/>
  <c r="Q21" i="20"/>
  <c r="U21" i="20"/>
  <c r="X15" i="20"/>
  <c r="Z66" i="20"/>
  <c r="AA20" i="20"/>
  <c r="U56" i="20"/>
  <c r="P46" i="20"/>
  <c r="N22" i="20"/>
  <c r="M65" i="20"/>
  <c r="AA59" i="20"/>
  <c r="G74" i="20"/>
  <c r="R61" i="20"/>
  <c r="M62" i="20"/>
  <c r="T20" i="20"/>
  <c r="U61" i="20"/>
  <c r="P59" i="20"/>
  <c r="K40" i="20"/>
  <c r="R59" i="20"/>
  <c r="P56" i="20"/>
  <c r="R74" i="20"/>
  <c r="M48" i="20"/>
  <c r="M49" i="20"/>
  <c r="M63" i="20"/>
  <c r="I58" i="20"/>
  <c r="I19" i="20"/>
  <c r="W22" i="20"/>
  <c r="U22" i="20"/>
  <c r="Y42" i="20"/>
  <c r="V49" i="20"/>
  <c r="P60" i="20"/>
  <c r="R15" i="20"/>
  <c r="R46" i="20"/>
  <c r="M53" i="20"/>
  <c r="N15" i="20"/>
  <c r="AB73" i="20"/>
  <c r="J42" i="20"/>
  <c r="L52" i="20"/>
  <c r="R48" i="20"/>
  <c r="U49" i="20"/>
  <c r="I52" i="20"/>
  <c r="R47" i="20"/>
  <c r="O60" i="20"/>
  <c r="K67" i="20"/>
  <c r="J67" i="20"/>
  <c r="S21" i="20"/>
  <c r="J21" i="20"/>
  <c r="X19" i="20"/>
  <c r="S66" i="20"/>
  <c r="J66" i="20"/>
  <c r="AA16" i="20"/>
  <c r="Y17" i="20"/>
  <c r="X57" i="20"/>
  <c r="S62" i="20"/>
  <c r="X48" i="20"/>
  <c r="W73" i="20"/>
  <c r="AB59" i="20"/>
  <c r="W63" i="20"/>
  <c r="AA62" i="20"/>
  <c r="AA51" i="20"/>
  <c r="Z41" i="20"/>
  <c r="Z59" i="20"/>
  <c r="T60" i="20"/>
  <c r="P62" i="20"/>
  <c r="K42" i="20"/>
  <c r="P20" i="20"/>
  <c r="L51" i="20"/>
  <c r="W42" i="20"/>
  <c r="Q56" i="20"/>
  <c r="H51" i="20"/>
  <c r="O41" i="20"/>
  <c r="Z18" i="20"/>
  <c r="S57" i="20"/>
  <c r="AB61" i="20"/>
  <c r="S61" i="20"/>
  <c r="K74" i="20"/>
  <c r="H65" i="20"/>
  <c r="K53" i="20"/>
  <c r="AA67" i="20"/>
  <c r="Y21" i="20"/>
  <c r="W66" i="20"/>
  <c r="M66" i="20"/>
  <c r="I16" i="20"/>
  <c r="W62" i="20"/>
  <c r="W47" i="20"/>
  <c r="T41" i="20"/>
  <c r="X61" i="20"/>
  <c r="U46" i="20"/>
  <c r="V53" i="20"/>
  <c r="Y55" i="20"/>
  <c r="V17" i="20"/>
  <c r="V52" i="20"/>
  <c r="G41" i="20"/>
  <c r="F74" i="20"/>
  <c r="F76" i="20" s="1"/>
  <c r="Z62" i="20"/>
  <c r="Q58" i="20"/>
  <c r="N55" i="20"/>
  <c r="M17" i="20"/>
  <c r="J18" i="20"/>
  <c r="U15" i="20"/>
  <c r="X58" i="20"/>
  <c r="Z53" i="20"/>
  <c r="P54" i="20"/>
  <c r="J51" i="20"/>
  <c r="G63" i="20"/>
  <c r="T61" i="20"/>
  <c r="H15" i="20"/>
  <c r="V67" i="20"/>
  <c r="K21" i="20"/>
  <c r="U66" i="20"/>
  <c r="Q16" i="20"/>
  <c r="AB65" i="20"/>
  <c r="U62" i="20"/>
  <c r="U51" i="20"/>
  <c r="X64" i="20"/>
  <c r="V41" i="20"/>
  <c r="AD59" i="20"/>
  <c r="W50" i="20"/>
  <c r="U50" i="20"/>
  <c r="I54" i="20"/>
  <c r="P18" i="20"/>
  <c r="G55" i="20"/>
  <c r="Q54" i="20"/>
  <c r="V59" i="20"/>
  <c r="U20" i="20"/>
  <c r="Y51" i="20"/>
  <c r="O59" i="20"/>
  <c r="F62" i="20"/>
  <c r="Z74" i="20"/>
  <c r="Z40" i="20"/>
  <c r="R58" i="20"/>
  <c r="I48" i="20"/>
  <c r="I74" i="20"/>
  <c r="H42" i="20"/>
  <c r="H64" i="20"/>
  <c r="H54" i="20"/>
  <c r="W41" i="20"/>
  <c r="AA22" i="20"/>
  <c r="N16" i="20"/>
  <c r="Q22" i="20"/>
  <c r="Z55" i="20"/>
  <c r="W61" i="20"/>
  <c r="O58" i="20"/>
  <c r="R57" i="20"/>
  <c r="R62" i="20"/>
  <c r="L58" i="20"/>
  <c r="N62" i="20"/>
  <c r="T47" i="20"/>
  <c r="J61" i="20"/>
  <c r="R20" i="20"/>
  <c r="Q62" i="20"/>
  <c r="S55" i="20"/>
  <c r="Q57" i="20"/>
  <c r="K15" i="20"/>
  <c r="P67" i="20"/>
  <c r="O21" i="20"/>
  <c r="N21" i="20"/>
  <c r="Z19" i="20"/>
  <c r="K66" i="20"/>
  <c r="V66" i="20"/>
  <c r="U16" i="20"/>
  <c r="AA17" i="20"/>
  <c r="V74" i="20"/>
  <c r="Y46" i="20"/>
  <c r="AB41" i="20"/>
  <c r="Z49" i="20"/>
  <c r="Y73" i="20"/>
  <c r="V54" i="20"/>
  <c r="W46" i="20"/>
  <c r="Y64" i="20"/>
  <c r="Z64" i="20"/>
  <c r="Y48" i="20"/>
  <c r="S46" i="20"/>
  <c r="Y54" i="20"/>
  <c r="AA48" i="20"/>
  <c r="G19" i="20"/>
  <c r="AA74" i="20"/>
  <c r="G18" i="20"/>
  <c r="AA41" i="20"/>
  <c r="P66" i="20"/>
  <c r="U48" i="20"/>
  <c r="N63" i="20"/>
  <c r="AA47" i="20"/>
  <c r="AA53" i="20"/>
  <c r="I64" i="20"/>
  <c r="H61" i="20"/>
  <c r="AB22" i="20"/>
  <c r="L18" i="20"/>
  <c r="W56" i="20"/>
  <c r="AA54" i="20"/>
  <c r="I17" i="20"/>
  <c r="N54" i="20"/>
  <c r="W49" i="20"/>
  <c r="Q74" i="20"/>
  <c r="I40" i="20"/>
  <c r="AB67" i="20"/>
  <c r="V19" i="20"/>
  <c r="I66" i="20"/>
  <c r="Z58" i="20"/>
  <c r="AB48" i="20"/>
  <c r="AB64" i="20"/>
  <c r="AA58" i="20"/>
  <c r="AB58" i="20"/>
  <c r="N46" i="20"/>
  <c r="S15" i="20"/>
  <c r="K48" i="20"/>
  <c r="R67" i="20"/>
  <c r="R51" i="20"/>
  <c r="L42" i="20"/>
  <c r="R53" i="20"/>
  <c r="N57" i="20"/>
  <c r="K58" i="20"/>
  <c r="AB51" i="20"/>
  <c r="AB18" i="20"/>
  <c r="Y20" i="20"/>
  <c r="R64" i="20"/>
  <c r="W74" i="20"/>
  <c r="I73" i="20"/>
  <c r="M73" i="20"/>
  <c r="Y74" i="20"/>
  <c r="O73" i="20"/>
  <c r="G47" i="20"/>
  <c r="H67" i="20"/>
  <c r="P21" i="20"/>
  <c r="H66" i="20"/>
  <c r="M16" i="20"/>
  <c r="W52" i="20"/>
  <c r="Z48" i="20"/>
  <c r="X63" i="20"/>
  <c r="V60" i="20"/>
  <c r="AA64" i="20"/>
  <c r="AB54" i="20"/>
  <c r="AH109" i="27"/>
  <c r="F81" i="19"/>
  <c r="F118" i="16"/>
  <c r="F141" i="16"/>
  <c r="F165" i="16" s="1"/>
  <c r="F189" i="16" s="1"/>
  <c r="F31" i="16"/>
  <c r="F52" i="16"/>
  <c r="F74" i="16" s="1"/>
  <c r="F96" i="16" s="1"/>
  <c r="X63" i="21"/>
  <c r="X67" i="21" s="1"/>
  <c r="M63" i="21"/>
  <c r="M67" i="21" s="1"/>
  <c r="M70" i="21" s="1"/>
  <c r="AB63" i="21"/>
  <c r="AB67" i="21" s="1"/>
  <c r="AB70" i="21" s="1"/>
  <c r="Z63" i="21"/>
  <c r="Z67" i="21" s="1"/>
  <c r="Z70" i="21" s="1"/>
  <c r="G63" i="21"/>
  <c r="G67" i="21" s="1"/>
  <c r="P63" i="21"/>
  <c r="P67" i="21" s="1"/>
  <c r="P70" i="21" s="1"/>
  <c r="H63" i="21"/>
  <c r="H67" i="21" s="1"/>
  <c r="U63" i="21"/>
  <c r="U67" i="21" s="1"/>
  <c r="Q63" i="21"/>
  <c r="Q67" i="21" s="1"/>
  <c r="Q70" i="21" s="1"/>
  <c r="O63" i="21"/>
  <c r="O67" i="21" s="1"/>
  <c r="O70" i="21" s="1"/>
  <c r="V63" i="21"/>
  <c r="V67" i="21" s="1"/>
  <c r="N63" i="21"/>
  <c r="N67" i="21" s="1"/>
  <c r="N70" i="21" s="1"/>
  <c r="I63" i="21"/>
  <c r="I67" i="21" s="1"/>
  <c r="I70" i="21" s="1"/>
  <c r="J63" i="21"/>
  <c r="J67" i="21" s="1"/>
  <c r="J70" i="21" s="1"/>
  <c r="Y63" i="21"/>
  <c r="Y67" i="21" s="1"/>
  <c r="Y70" i="21" s="1"/>
  <c r="L63" i="21"/>
  <c r="L67" i="21" s="1"/>
  <c r="G507" i="19"/>
  <c r="G511" i="19" s="1"/>
  <c r="L507" i="19"/>
  <c r="L511" i="19" s="1"/>
  <c r="AA86" i="27"/>
  <c r="K86" i="27"/>
  <c r="L86" i="27"/>
  <c r="AB86" i="27"/>
  <c r="AB87" i="27"/>
  <c r="L87" i="27"/>
  <c r="P87" i="27"/>
  <c r="X87" i="27"/>
  <c r="N87" i="27"/>
  <c r="F139" i="16"/>
  <c r="F1182" i="14"/>
  <c r="F1128" i="14"/>
  <c r="H87" i="27"/>
  <c r="F1346" i="14"/>
  <c r="F385" i="19" s="1"/>
  <c r="F1236" i="14"/>
  <c r="F1291" i="14" s="1"/>
  <c r="F229" i="13"/>
  <c r="F340" i="19"/>
  <c r="M87" i="27"/>
  <c r="F69" i="12"/>
  <c r="F113" i="12"/>
  <c r="F158" i="12" s="1"/>
  <c r="F203" i="12" s="1"/>
  <c r="F248" i="12" s="1"/>
  <c r="O87" i="27"/>
  <c r="G87" i="27"/>
  <c r="V83" i="27"/>
  <c r="V84" i="27"/>
  <c r="F132" i="13"/>
  <c r="F253" i="19"/>
  <c r="F115" i="19"/>
  <c r="F294" i="12"/>
  <c r="F73" i="13"/>
  <c r="F199" i="19"/>
  <c r="F64" i="11"/>
  <c r="F82" i="19"/>
  <c r="F179" i="13"/>
  <c r="F295" i="19"/>
  <c r="F907" i="14"/>
  <c r="F961" i="14"/>
  <c r="F1016" i="14" s="1"/>
  <c r="F28" i="13"/>
  <c r="F160" i="19"/>
  <c r="F23" i="11"/>
  <c r="F46" i="19"/>
  <c r="F42" i="21"/>
  <c r="F487" i="19"/>
  <c r="F85" i="20"/>
  <c r="F25" i="10"/>
  <c r="F26" i="10" s="1"/>
  <c r="F55" i="10" s="1"/>
  <c r="F86" i="10" s="1"/>
  <c r="F115" i="10" s="1"/>
  <c r="F146" i="10" s="1"/>
  <c r="F53" i="10"/>
  <c r="F84" i="10" s="1"/>
  <c r="F113" i="10" s="1"/>
  <c r="F144" i="10" s="1"/>
  <c r="F173" i="10" s="1"/>
  <c r="F204" i="10" s="1"/>
  <c r="F233" i="10" s="1"/>
  <c r="Y87" i="27" l="1"/>
  <c r="AD128" i="27"/>
  <c r="AD129" i="27"/>
  <c r="AD137" i="27" s="1"/>
  <c r="AD81" i="26" s="1"/>
  <c r="AD88" i="26" s="1"/>
  <c r="AD130" i="27"/>
  <c r="AD109" i="27"/>
  <c r="Z87" i="27"/>
  <c r="P71" i="26"/>
  <c r="T87" i="27"/>
  <c r="Q87" i="27"/>
  <c r="M98" i="27"/>
  <c r="V96" i="27"/>
  <c r="V86" i="27"/>
  <c r="W87" i="27"/>
  <c r="W95" i="27"/>
  <c r="S87" i="27"/>
  <c r="S95" i="27"/>
  <c r="S86" i="27"/>
  <c r="U99" i="27"/>
  <c r="U109" i="27" s="1"/>
  <c r="V98" i="27"/>
  <c r="V95" i="27"/>
  <c r="V87" i="27"/>
  <c r="AB98" i="27"/>
  <c r="AA99" i="27"/>
  <c r="AA109" i="27" s="1"/>
  <c r="AB110" i="27" s="1"/>
  <c r="Z99" i="27"/>
  <c r="AA98" i="27"/>
  <c r="AH98" i="27"/>
  <c r="X99" i="27"/>
  <c r="X109" i="27" s="1"/>
  <c r="Y110" i="27" s="1"/>
  <c r="Y98" i="27"/>
  <c r="Y99" i="27"/>
  <c r="Y109" i="27" s="1"/>
  <c r="Z110" i="27" s="1"/>
  <c r="Z98" i="27"/>
  <c r="W99" i="27"/>
  <c r="X98" i="27"/>
  <c r="T99" i="27"/>
  <c r="T109" i="27" s="1"/>
  <c r="U98" i="27"/>
  <c r="R86" i="27"/>
  <c r="S98" i="27" s="1"/>
  <c r="I90" i="26"/>
  <c r="I87" i="26"/>
  <c r="I91" i="26"/>
  <c r="I88" i="26"/>
  <c r="Q40" i="26"/>
  <c r="Q42" i="26" s="1"/>
  <c r="P75" i="26"/>
  <c r="P77" i="26" s="1"/>
  <c r="M110" i="27"/>
  <c r="M111" i="27" s="1"/>
  <c r="AD110" i="27"/>
  <c r="Z109" i="27"/>
  <c r="AA110" i="27" s="1"/>
  <c r="P99" i="27"/>
  <c r="P109" i="27" s="1"/>
  <c r="Q110" i="27" s="1"/>
  <c r="M99" i="27"/>
  <c r="N99" i="27"/>
  <c r="N109" i="27" s="1"/>
  <c r="O110" i="27" s="1"/>
  <c r="AB99" i="27"/>
  <c r="AB109" i="27" s="1"/>
  <c r="Q99" i="27"/>
  <c r="Q109" i="27" s="1"/>
  <c r="R110" i="27" s="1"/>
  <c r="O99" i="27"/>
  <c r="O109" i="27" s="1"/>
  <c r="P110" i="27" s="1"/>
  <c r="AD44" i="20"/>
  <c r="AF44" i="20"/>
  <c r="F616" i="10"/>
  <c r="F644" i="10"/>
  <c r="F675" i="10" s="1"/>
  <c r="F704" i="10" s="1"/>
  <c r="F735" i="10" s="1"/>
  <c r="F764" i="10" s="1"/>
  <c r="F795" i="10" s="1"/>
  <c r="F824" i="10" s="1"/>
  <c r="F855" i="10" s="1"/>
  <c r="F435" i="10"/>
  <c r="F466" i="10" s="1"/>
  <c r="F495" i="10" s="1"/>
  <c r="F526" i="10" s="1"/>
  <c r="F555" i="10" s="1"/>
  <c r="F586" i="10" s="1"/>
  <c r="F347" i="10"/>
  <c r="F376" i="10" s="1"/>
  <c r="F407" i="10" s="1"/>
  <c r="F436" i="10" s="1"/>
  <c r="F467" i="10" s="1"/>
  <c r="F496" i="10" s="1"/>
  <c r="F527" i="10" s="1"/>
  <c r="F556" i="10" s="1"/>
  <c r="F587" i="10" s="1"/>
  <c r="AA87" i="27"/>
  <c r="F264" i="10"/>
  <c r="F21" i="19" s="1"/>
  <c r="F21" i="20" s="1"/>
  <c r="F27" i="10"/>
  <c r="F56" i="10" s="1"/>
  <c r="F87" i="10" s="1"/>
  <c r="F116" i="10" s="1"/>
  <c r="F147" i="10" s="1"/>
  <c r="F176" i="10" s="1"/>
  <c r="F207" i="10" s="1"/>
  <c r="F236" i="10" s="1"/>
  <c r="F267" i="10" s="1"/>
  <c r="F24" i="19" s="1"/>
  <c r="F24" i="20" s="1"/>
  <c r="W70" i="21"/>
  <c r="R87" i="27"/>
  <c r="F295" i="10"/>
  <c r="AD69" i="20"/>
  <c r="AH44" i="20"/>
  <c r="AH69" i="20"/>
  <c r="X44" i="20"/>
  <c r="J44" i="20"/>
  <c r="O44" i="20"/>
  <c r="T69" i="20"/>
  <c r="V69" i="20"/>
  <c r="H44" i="20"/>
  <c r="AF69" i="20"/>
  <c r="N69" i="20"/>
  <c r="N44" i="20"/>
  <c r="P69" i="20"/>
  <c r="G69" i="20"/>
  <c r="K44" i="20"/>
  <c r="L69" i="20"/>
  <c r="Y44" i="20"/>
  <c r="P44" i="20"/>
  <c r="S44" i="20"/>
  <c r="Z69" i="20"/>
  <c r="Q69" i="20"/>
  <c r="AB44" i="20"/>
  <c r="K69" i="20"/>
  <c r="U69" i="20"/>
  <c r="Y69" i="20"/>
  <c r="R44" i="20"/>
  <c r="M44" i="20"/>
  <c r="V44" i="20"/>
  <c r="V71" i="20" s="1"/>
  <c r="V76" i="20" s="1"/>
  <c r="V93" i="20" s="1"/>
  <c r="V100" i="20" s="1"/>
  <c r="V106" i="20" s="1"/>
  <c r="V110" i="20" s="1"/>
  <c r="V113" i="20" s="1"/>
  <c r="U44" i="20"/>
  <c r="W69" i="20"/>
  <c r="G44" i="20"/>
  <c r="Q44" i="20"/>
  <c r="R69" i="20"/>
  <c r="AA44" i="20"/>
  <c r="L44" i="20"/>
  <c r="M69" i="20"/>
  <c r="X69" i="20"/>
  <c r="AA69" i="20"/>
  <c r="J69" i="20"/>
  <c r="O69" i="20"/>
  <c r="I44" i="20"/>
  <c r="H69" i="20"/>
  <c r="Z44" i="20"/>
  <c r="T44" i="20"/>
  <c r="S69" i="20"/>
  <c r="I69" i="20"/>
  <c r="AB69" i="20"/>
  <c r="W44" i="20"/>
  <c r="V70" i="21"/>
  <c r="H70" i="21"/>
  <c r="G70" i="21"/>
  <c r="S70" i="21"/>
  <c r="AA70" i="21"/>
  <c r="L70" i="21"/>
  <c r="X70" i="21"/>
  <c r="R70" i="21"/>
  <c r="U70" i="21"/>
  <c r="F163" i="16"/>
  <c r="F187" i="16" s="1"/>
  <c r="F119" i="16"/>
  <c r="F142" i="16"/>
  <c r="F166" i="16" s="1"/>
  <c r="F190" i="16" s="1"/>
  <c r="F32" i="16"/>
  <c r="F53" i="16"/>
  <c r="F75" i="16" s="1"/>
  <c r="F97" i="16" s="1"/>
  <c r="F1183" i="14"/>
  <c r="F1129" i="14"/>
  <c r="F1347" i="14"/>
  <c r="F386" i="19" s="1"/>
  <c r="F1237" i="14"/>
  <c r="F1292" i="14" s="1"/>
  <c r="F230" i="13"/>
  <c r="F341" i="19"/>
  <c r="F114" i="12"/>
  <c r="F159" i="12" s="1"/>
  <c r="F204" i="12" s="1"/>
  <c r="F249" i="12" s="1"/>
  <c r="F70" i="12"/>
  <c r="F908" i="14"/>
  <c r="F962" i="14"/>
  <c r="F1017" i="14" s="1"/>
  <c r="F83" i="19"/>
  <c r="F65" i="11"/>
  <c r="F74" i="13"/>
  <c r="F200" i="19"/>
  <c r="F47" i="19"/>
  <c r="F24" i="11"/>
  <c r="F29" i="13"/>
  <c r="F161" i="19"/>
  <c r="F295" i="12"/>
  <c r="F116" i="19"/>
  <c r="F47" i="20" s="1"/>
  <c r="F296" i="19"/>
  <c r="F180" i="13"/>
  <c r="F254" i="19"/>
  <c r="F133" i="13"/>
  <c r="F86" i="20"/>
  <c r="F488" i="19"/>
  <c r="F489" i="19" s="1"/>
  <c r="F43" i="21"/>
  <c r="F54" i="10"/>
  <c r="F85" i="10" s="1"/>
  <c r="F114" i="10" s="1"/>
  <c r="F145" i="10" s="1"/>
  <c r="F174" i="10" s="1"/>
  <c r="F205" i="10" s="1"/>
  <c r="F234" i="10" s="1"/>
  <c r="AD136" i="27" l="1"/>
  <c r="AD131" i="27"/>
  <c r="AD139" i="27" s="1"/>
  <c r="AD83" i="26" s="1"/>
  <c r="AD91" i="26" s="1"/>
  <c r="AD138" i="27"/>
  <c r="AD82" i="26" s="1"/>
  <c r="AD90" i="26" s="1"/>
  <c r="Q71" i="26"/>
  <c r="F490" i="19"/>
  <c r="F88" i="20"/>
  <c r="F45" i="21"/>
  <c r="R99" i="27"/>
  <c r="R109" i="27" s="1"/>
  <c r="S110" i="27" s="1"/>
  <c r="W109" i="27"/>
  <c r="X110" i="27" s="1"/>
  <c r="S99" i="27"/>
  <c r="S109" i="27" s="1"/>
  <c r="T110" i="27" s="1"/>
  <c r="T98" i="27"/>
  <c r="V99" i="27"/>
  <c r="V109" i="27" s="1"/>
  <c r="W110" i="27" s="1"/>
  <c r="W98" i="27"/>
  <c r="R40" i="26"/>
  <c r="R42" i="26" s="1"/>
  <c r="Q75" i="26"/>
  <c r="Q77" i="26" s="1"/>
  <c r="AF110" i="27"/>
  <c r="U110" i="27"/>
  <c r="AH110" i="27"/>
  <c r="V110" i="27"/>
  <c r="M113" i="27"/>
  <c r="M115" i="27" s="1"/>
  <c r="AD122" i="27"/>
  <c r="M109" i="27"/>
  <c r="AF71" i="20"/>
  <c r="AF76" i="20" s="1"/>
  <c r="AF93" i="20" s="1"/>
  <c r="AF100" i="20" s="1"/>
  <c r="AF106" i="20" s="1"/>
  <c r="AF110" i="20" s="1"/>
  <c r="AF113" i="20" s="1"/>
  <c r="AD71" i="20"/>
  <c r="AD76" i="20" s="1"/>
  <c r="AD93" i="20" s="1"/>
  <c r="AD100" i="20" s="1"/>
  <c r="AD106" i="20" s="1"/>
  <c r="AD110" i="20" s="1"/>
  <c r="AD113" i="20" s="1"/>
  <c r="F645" i="10"/>
  <c r="F676" i="10" s="1"/>
  <c r="F705" i="10" s="1"/>
  <c r="F736" i="10" s="1"/>
  <c r="F765" i="10" s="1"/>
  <c r="F796" i="10" s="1"/>
  <c r="F825" i="10" s="1"/>
  <c r="F856" i="10" s="1"/>
  <c r="F617" i="10"/>
  <c r="F348" i="10"/>
  <c r="F377" i="10" s="1"/>
  <c r="F408" i="10" s="1"/>
  <c r="F437" i="10" s="1"/>
  <c r="F468" i="10" s="1"/>
  <c r="F497" i="10" s="1"/>
  <c r="F528" i="10" s="1"/>
  <c r="F557" i="10" s="1"/>
  <c r="F588" i="10" s="1"/>
  <c r="F265" i="10"/>
  <c r="F22" i="19" s="1"/>
  <c r="F22" i="20" s="1"/>
  <c r="F28" i="10"/>
  <c r="F57" i="10" s="1"/>
  <c r="F88" i="10" s="1"/>
  <c r="F117" i="10" s="1"/>
  <c r="F148" i="10" s="1"/>
  <c r="F177" i="10" s="1"/>
  <c r="F208" i="10" s="1"/>
  <c r="F237" i="10" s="1"/>
  <c r="F268" i="10" s="1"/>
  <c r="F25" i="19" s="1"/>
  <c r="F25" i="20" s="1"/>
  <c r="F296" i="10"/>
  <c r="F297" i="10" s="1"/>
  <c r="F298" i="10" s="1"/>
  <c r="F299" i="10" s="1"/>
  <c r="F300" i="10" s="1"/>
  <c r="F301" i="10" s="1"/>
  <c r="F302" i="10" s="1"/>
  <c r="F303" i="10" s="1"/>
  <c r="F304" i="10" s="1"/>
  <c r="F305" i="10" s="1"/>
  <c r="F306" i="10" s="1"/>
  <c r="F307" i="10" s="1"/>
  <c r="F308" i="10" s="1"/>
  <c r="F309" i="10" s="1"/>
  <c r="F310" i="10" s="1"/>
  <c r="F311" i="10" s="1"/>
  <c r="F312" i="10" s="1"/>
  <c r="F313" i="10" s="1"/>
  <c r="F314" i="10" s="1"/>
  <c r="F315" i="10" s="1"/>
  <c r="F316" i="10" s="1"/>
  <c r="F317" i="10" s="1"/>
  <c r="AH71" i="20"/>
  <c r="AH76" i="20" s="1"/>
  <c r="AH93" i="20" s="1"/>
  <c r="AH100" i="20" s="1"/>
  <c r="AH106" i="20" s="1"/>
  <c r="AH110" i="20" s="1"/>
  <c r="AH113" i="20" s="1"/>
  <c r="K71" i="20"/>
  <c r="K76" i="20" s="1"/>
  <c r="K93" i="20" s="1"/>
  <c r="K100" i="20" s="1"/>
  <c r="K106" i="20" s="1"/>
  <c r="K110" i="20" s="1"/>
  <c r="K113" i="20" s="1"/>
  <c r="X71" i="20"/>
  <c r="X76" i="20" s="1"/>
  <c r="X93" i="20" s="1"/>
  <c r="X100" i="20" s="1"/>
  <c r="X106" i="20" s="1"/>
  <c r="X110" i="20" s="1"/>
  <c r="X113" i="20" s="1"/>
  <c r="T71" i="20"/>
  <c r="T76" i="20" s="1"/>
  <c r="T93" i="20" s="1"/>
  <c r="T100" i="20" s="1"/>
  <c r="T106" i="20" s="1"/>
  <c r="T110" i="20" s="1"/>
  <c r="T113" i="20" s="1"/>
  <c r="W71" i="20"/>
  <c r="W76" i="20" s="1"/>
  <c r="W93" i="20" s="1"/>
  <c r="W100" i="20" s="1"/>
  <c r="W106" i="20" s="1"/>
  <c r="W110" i="20" s="1"/>
  <c r="W113" i="20" s="1"/>
  <c r="O71" i="20"/>
  <c r="O76" i="20" s="1"/>
  <c r="O93" i="20" s="1"/>
  <c r="O100" i="20" s="1"/>
  <c r="O106" i="20" s="1"/>
  <c r="O110" i="20" s="1"/>
  <c r="O113" i="20" s="1"/>
  <c r="J71" i="20"/>
  <c r="J76" i="20" s="1"/>
  <c r="J93" i="20" s="1"/>
  <c r="J100" i="20" s="1"/>
  <c r="J106" i="20" s="1"/>
  <c r="J110" i="20" s="1"/>
  <c r="J113" i="20" s="1"/>
  <c r="H71" i="20"/>
  <c r="H76" i="20" s="1"/>
  <c r="H93" i="20" s="1"/>
  <c r="H100" i="20" s="1"/>
  <c r="H106" i="20" s="1"/>
  <c r="H110" i="20" s="1"/>
  <c r="H113" i="20" s="1"/>
  <c r="P71" i="20"/>
  <c r="P76" i="20" s="1"/>
  <c r="P93" i="20" s="1"/>
  <c r="P100" i="20" s="1"/>
  <c r="P106" i="20" s="1"/>
  <c r="P110" i="20" s="1"/>
  <c r="P113" i="20" s="1"/>
  <c r="S71" i="20"/>
  <c r="S76" i="20" s="1"/>
  <c r="S93" i="20" s="1"/>
  <c r="S100" i="20" s="1"/>
  <c r="S106" i="20" s="1"/>
  <c r="S110" i="20" s="1"/>
  <c r="S113" i="20" s="1"/>
  <c r="AA71" i="20"/>
  <c r="AA76" i="20" s="1"/>
  <c r="AA93" i="20" s="1"/>
  <c r="AA100" i="20" s="1"/>
  <c r="AA106" i="20" s="1"/>
  <c r="AA110" i="20" s="1"/>
  <c r="AA113" i="20" s="1"/>
  <c r="L71" i="20"/>
  <c r="L76" i="20" s="1"/>
  <c r="L93" i="20" s="1"/>
  <c r="L100" i="20" s="1"/>
  <c r="L106" i="20" s="1"/>
  <c r="L110" i="20" s="1"/>
  <c r="L113" i="20" s="1"/>
  <c r="M71" i="20"/>
  <c r="M76" i="20" s="1"/>
  <c r="M93" i="20" s="1"/>
  <c r="M100" i="20" s="1"/>
  <c r="M106" i="20" s="1"/>
  <c r="M110" i="20" s="1"/>
  <c r="M113" i="20" s="1"/>
  <c r="N71" i="20"/>
  <c r="N76" i="20" s="1"/>
  <c r="N93" i="20" s="1"/>
  <c r="N100" i="20" s="1"/>
  <c r="N106" i="20" s="1"/>
  <c r="N110" i="20" s="1"/>
  <c r="N113" i="20" s="1"/>
  <c r="U71" i="20"/>
  <c r="U76" i="20" s="1"/>
  <c r="U93" i="20" s="1"/>
  <c r="U100" i="20" s="1"/>
  <c r="U106" i="20" s="1"/>
  <c r="U110" i="20" s="1"/>
  <c r="U113" i="20" s="1"/>
  <c r="I71" i="20"/>
  <c r="I76" i="20" s="1"/>
  <c r="I93" i="20" s="1"/>
  <c r="I100" i="20" s="1"/>
  <c r="I106" i="20" s="1"/>
  <c r="I110" i="20" s="1"/>
  <c r="I113" i="20" s="1"/>
  <c r="Y71" i="20"/>
  <c r="Y76" i="20" s="1"/>
  <c r="Y93" i="20" s="1"/>
  <c r="Y100" i="20" s="1"/>
  <c r="Y106" i="20" s="1"/>
  <c r="Y110" i="20" s="1"/>
  <c r="Y113" i="20" s="1"/>
  <c r="Q71" i="20"/>
  <c r="Q76" i="20" s="1"/>
  <c r="Q93" i="20" s="1"/>
  <c r="Q100" i="20" s="1"/>
  <c r="Q106" i="20" s="1"/>
  <c r="Q110" i="20" s="1"/>
  <c r="Q113" i="20" s="1"/>
  <c r="AB71" i="20"/>
  <c r="AB76" i="20" s="1"/>
  <c r="AB93" i="20" s="1"/>
  <c r="AB100" i="20" s="1"/>
  <c r="AB106" i="20" s="1"/>
  <c r="AB110" i="20" s="1"/>
  <c r="AB113" i="20" s="1"/>
  <c r="G71" i="20"/>
  <c r="G76" i="20" s="1"/>
  <c r="G93" i="20" s="1"/>
  <c r="G100" i="20" s="1"/>
  <c r="G106" i="20" s="1"/>
  <c r="G110" i="20" s="1"/>
  <c r="G113" i="20" s="1"/>
  <c r="R71" i="20"/>
  <c r="R76" i="20" s="1"/>
  <c r="R93" i="20" s="1"/>
  <c r="R100" i="20" s="1"/>
  <c r="R106" i="20" s="1"/>
  <c r="R110" i="20" s="1"/>
  <c r="R113" i="20" s="1"/>
  <c r="Z71" i="20"/>
  <c r="Z76" i="20" s="1"/>
  <c r="Z93" i="20" s="1"/>
  <c r="Z100" i="20" s="1"/>
  <c r="Z106" i="20" s="1"/>
  <c r="Z110" i="20" s="1"/>
  <c r="Z113" i="20" s="1"/>
  <c r="F120" i="16"/>
  <c r="F143" i="16"/>
  <c r="F167" i="16" s="1"/>
  <c r="F191" i="16" s="1"/>
  <c r="F33" i="16"/>
  <c r="F54" i="16"/>
  <c r="F76" i="16" s="1"/>
  <c r="F98" i="16" s="1"/>
  <c r="F1184" i="14"/>
  <c r="F1130" i="14"/>
  <c r="F1348" i="14"/>
  <c r="F387" i="19" s="1"/>
  <c r="F1238" i="14"/>
  <c r="F1293" i="14" s="1"/>
  <c r="F231" i="13"/>
  <c r="F342" i="19"/>
  <c r="F71" i="12"/>
  <c r="F115" i="12"/>
  <c r="F160" i="12" s="1"/>
  <c r="F205" i="12" s="1"/>
  <c r="F250" i="12" s="1"/>
  <c r="F25" i="11"/>
  <c r="F48" i="19"/>
  <c r="F117" i="19"/>
  <c r="F296" i="12"/>
  <c r="F30" i="13"/>
  <c r="F162" i="19"/>
  <c r="F134" i="13"/>
  <c r="F255" i="19"/>
  <c r="F181" i="13"/>
  <c r="F297" i="19"/>
  <c r="F66" i="11"/>
  <c r="F84" i="19"/>
  <c r="F75" i="13"/>
  <c r="F201" i="19"/>
  <c r="F963" i="14"/>
  <c r="F1018" i="14" s="1"/>
  <c r="F909" i="14"/>
  <c r="F44" i="21"/>
  <c r="F87" i="20"/>
  <c r="F175" i="10"/>
  <c r="AD132" i="27" l="1"/>
  <c r="AD80" i="26"/>
  <c r="AD87" i="26" s="1"/>
  <c r="AD140" i="27"/>
  <c r="R71" i="26"/>
  <c r="F491" i="19"/>
  <c r="F46" i="21"/>
  <c r="F89" i="20"/>
  <c r="S40" i="26"/>
  <c r="S42" i="26" s="1"/>
  <c r="R75" i="26"/>
  <c r="R77" i="26" s="1"/>
  <c r="N110" i="27"/>
  <c r="N111" i="27" s="1"/>
  <c r="F319" i="10"/>
  <c r="F618" i="10"/>
  <c r="F646" i="10"/>
  <c r="F677" i="10" s="1"/>
  <c r="F349" i="10"/>
  <c r="F378" i="10" s="1"/>
  <c r="F409" i="10" s="1"/>
  <c r="F438" i="10" s="1"/>
  <c r="F469" i="10" s="1"/>
  <c r="F498" i="10" s="1"/>
  <c r="F529" i="10" s="1"/>
  <c r="F558" i="10" s="1"/>
  <c r="F589" i="10" s="1"/>
  <c r="F206" i="10"/>
  <c r="F29" i="10"/>
  <c r="F58" i="10" s="1"/>
  <c r="F89" i="10" s="1"/>
  <c r="F118" i="10" s="1"/>
  <c r="F149" i="10" s="1"/>
  <c r="F178" i="10" s="1"/>
  <c r="F209" i="10" s="1"/>
  <c r="F238" i="10" s="1"/>
  <c r="F269" i="10" s="1"/>
  <c r="F26" i="19" s="1"/>
  <c r="F26" i="20" s="1"/>
  <c r="F121" i="16"/>
  <c r="F144" i="16"/>
  <c r="F168" i="16" s="1"/>
  <c r="F192" i="16" s="1"/>
  <c r="F34" i="16"/>
  <c r="F55" i="16"/>
  <c r="F77" i="16" s="1"/>
  <c r="F99" i="16" s="1"/>
  <c r="F1131" i="14"/>
  <c r="F1185" i="14"/>
  <c r="F1349" i="14"/>
  <c r="F388" i="19" s="1"/>
  <c r="F1239" i="14"/>
  <c r="F1294" i="14" s="1"/>
  <c r="F232" i="13"/>
  <c r="F343" i="19"/>
  <c r="F72" i="12"/>
  <c r="F116" i="12"/>
  <c r="F161" i="12" s="1"/>
  <c r="F206" i="12" s="1"/>
  <c r="F251" i="12" s="1"/>
  <c r="F85" i="19"/>
  <c r="F67" i="11"/>
  <c r="F135" i="13"/>
  <c r="F256" i="19"/>
  <c r="F297" i="12"/>
  <c r="F118" i="19"/>
  <c r="F964" i="14"/>
  <c r="F1019" i="14" s="1"/>
  <c r="F910" i="14"/>
  <c r="F202" i="19"/>
  <c r="F76" i="13"/>
  <c r="F298" i="19"/>
  <c r="F182" i="13"/>
  <c r="F163" i="19"/>
  <c r="F31" i="13"/>
  <c r="F49" i="19"/>
  <c r="F26" i="11"/>
  <c r="S71" i="26" l="1"/>
  <c r="F492" i="19"/>
  <c r="F47" i="21"/>
  <c r="F90" i="20"/>
  <c r="T40" i="26"/>
  <c r="T42" i="26" s="1"/>
  <c r="S75" i="26"/>
  <c r="S77" i="26" s="1"/>
  <c r="O111" i="27"/>
  <c r="P111" i="27" s="1"/>
  <c r="N113" i="27"/>
  <c r="N115" i="27" s="1"/>
  <c r="F40" i="19"/>
  <c r="F325" i="10"/>
  <c r="F327" i="10" s="1"/>
  <c r="F706" i="10"/>
  <c r="F737" i="10" s="1"/>
  <c r="F619" i="10"/>
  <c r="F647" i="10"/>
  <c r="F678" i="10" s="1"/>
  <c r="F707" i="10" s="1"/>
  <c r="F738" i="10" s="1"/>
  <c r="F767" i="10" s="1"/>
  <c r="F798" i="10" s="1"/>
  <c r="F827" i="10" s="1"/>
  <c r="F858" i="10" s="1"/>
  <c r="F350" i="10"/>
  <c r="F379" i="10" s="1"/>
  <c r="F410" i="10" s="1"/>
  <c r="F439" i="10" s="1"/>
  <c r="F235" i="10"/>
  <c r="F266" i="10" s="1"/>
  <c r="F23" i="19" s="1"/>
  <c r="F23" i="20" s="1"/>
  <c r="F30" i="10"/>
  <c r="F59" i="10" s="1"/>
  <c r="F90" i="10" s="1"/>
  <c r="F119" i="10" s="1"/>
  <c r="F150" i="10" s="1"/>
  <c r="F179" i="10" s="1"/>
  <c r="F210" i="10" s="1"/>
  <c r="F239" i="10" s="1"/>
  <c r="F270" i="10" s="1"/>
  <c r="F27" i="19" s="1"/>
  <c r="F27" i="20" s="1"/>
  <c r="F122" i="16"/>
  <c r="F145" i="16"/>
  <c r="F169" i="16" s="1"/>
  <c r="F193" i="16" s="1"/>
  <c r="F35" i="16"/>
  <c r="F56" i="16"/>
  <c r="F78" i="16" s="1"/>
  <c r="F100" i="16" s="1"/>
  <c r="F1350" i="14"/>
  <c r="F389" i="19" s="1"/>
  <c r="F1240" i="14"/>
  <c r="F1295" i="14" s="1"/>
  <c r="F1132" i="14"/>
  <c r="F1186" i="14"/>
  <c r="F233" i="13"/>
  <c r="F344" i="19"/>
  <c r="F73" i="12"/>
  <c r="F117" i="12"/>
  <c r="F162" i="12" s="1"/>
  <c r="F207" i="12" s="1"/>
  <c r="F252" i="12" s="1"/>
  <c r="F298" i="12"/>
  <c r="F119" i="19"/>
  <c r="F27" i="11"/>
  <c r="F50" i="19"/>
  <c r="F183" i="13"/>
  <c r="F299" i="19"/>
  <c r="F77" i="13"/>
  <c r="F203" i="19"/>
  <c r="F68" i="11"/>
  <c r="F86" i="19"/>
  <c r="F32" i="13"/>
  <c r="F164" i="19"/>
  <c r="F911" i="14"/>
  <c r="F965" i="14"/>
  <c r="F1020" i="14" s="1"/>
  <c r="F136" i="13"/>
  <c r="F257" i="19"/>
  <c r="T71" i="26" l="1"/>
  <c r="F48" i="21"/>
  <c r="F50" i="21" s="1"/>
  <c r="F91" i="20"/>
  <c r="F93" i="20" s="1"/>
  <c r="F494" i="19"/>
  <c r="T75" i="26"/>
  <c r="T77" i="26" s="1"/>
  <c r="O113" i="27"/>
  <c r="Q111" i="27"/>
  <c r="P113" i="27"/>
  <c r="P115" i="27" s="1"/>
  <c r="M119" i="27"/>
  <c r="N119" i="27"/>
  <c r="N118" i="27" s="1"/>
  <c r="N129" i="27" s="1"/>
  <c r="N137" i="27" s="1"/>
  <c r="N81" i="26" s="1"/>
  <c r="N88" i="26" s="1"/>
  <c r="F766" i="10"/>
  <c r="F797" i="10" s="1"/>
  <c r="F620" i="10"/>
  <c r="F648" i="10"/>
  <c r="F679" i="10" s="1"/>
  <c r="F708" i="10" s="1"/>
  <c r="F739" i="10" s="1"/>
  <c r="F768" i="10" s="1"/>
  <c r="F799" i="10" s="1"/>
  <c r="F828" i="10" s="1"/>
  <c r="F859" i="10" s="1"/>
  <c r="F492" i="10"/>
  <c r="F470" i="10"/>
  <c r="F499" i="10" s="1"/>
  <c r="F530" i="10" s="1"/>
  <c r="F559" i="10" s="1"/>
  <c r="F590" i="10" s="1"/>
  <c r="F351" i="10"/>
  <c r="F380" i="10" s="1"/>
  <c r="F411" i="10" s="1"/>
  <c r="F440" i="10" s="1"/>
  <c r="F471" i="10" s="1"/>
  <c r="F500" i="10" s="1"/>
  <c r="F531" i="10" s="1"/>
  <c r="F560" i="10" s="1"/>
  <c r="F591" i="10" s="1"/>
  <c r="F31" i="10"/>
  <c r="F60" i="10" s="1"/>
  <c r="F91" i="10" s="1"/>
  <c r="F120" i="10" s="1"/>
  <c r="F151" i="10" s="1"/>
  <c r="F180" i="10" s="1"/>
  <c r="F211" i="10" s="1"/>
  <c r="F240" i="10" s="1"/>
  <c r="F271" i="10" s="1"/>
  <c r="F28" i="19" s="1"/>
  <c r="F28" i="20" s="1"/>
  <c r="F123" i="16"/>
  <c r="F146" i="16"/>
  <c r="F170" i="16" s="1"/>
  <c r="F194" i="16" s="1"/>
  <c r="F36" i="16"/>
  <c r="F57" i="16"/>
  <c r="F1351" i="14"/>
  <c r="F390" i="19" s="1"/>
  <c r="F1241" i="14"/>
  <c r="F1296" i="14" s="1"/>
  <c r="F1187" i="14"/>
  <c r="F1133" i="14"/>
  <c r="F234" i="13"/>
  <c r="F345" i="19"/>
  <c r="F74" i="12"/>
  <c r="F118" i="12"/>
  <c r="F163" i="12" s="1"/>
  <c r="F208" i="12" s="1"/>
  <c r="F253" i="12" s="1"/>
  <c r="F87" i="19"/>
  <c r="F69" i="11"/>
  <c r="F299" i="12"/>
  <c r="F120" i="19"/>
  <c r="F300" i="19"/>
  <c r="F184" i="13"/>
  <c r="F258" i="19"/>
  <c r="F137" i="13"/>
  <c r="F912" i="14"/>
  <c r="F966" i="14"/>
  <c r="F1021" i="14" s="1"/>
  <c r="F33" i="13"/>
  <c r="F165" i="19"/>
  <c r="F78" i="13"/>
  <c r="F204" i="19"/>
  <c r="F51" i="19"/>
  <c r="F28" i="11"/>
  <c r="F40" i="20"/>
  <c r="U75" i="26" l="1"/>
  <c r="U77" i="26" s="1"/>
  <c r="V40" i="26"/>
  <c r="V42" i="26" s="1"/>
  <c r="V71" i="26" s="1"/>
  <c r="U40" i="26"/>
  <c r="U42" i="26" s="1"/>
  <c r="U71" i="26" s="1"/>
  <c r="O122" i="27"/>
  <c r="O115" i="27"/>
  <c r="O119" i="27" s="1"/>
  <c r="O118" i="27" s="1"/>
  <c r="O130" i="27" s="1"/>
  <c r="N122" i="27"/>
  <c r="R111" i="27"/>
  <c r="Q113" i="27"/>
  <c r="Q115" i="27" s="1"/>
  <c r="M118" i="27"/>
  <c r="M128" i="27" s="1"/>
  <c r="M136" i="27" s="1"/>
  <c r="M80" i="26" s="1"/>
  <c r="M87" i="26" s="1"/>
  <c r="M122" i="27"/>
  <c r="P122" i="27"/>
  <c r="N130" i="27"/>
  <c r="N128" i="27"/>
  <c r="N136" i="27" s="1"/>
  <c r="N80" i="26" s="1"/>
  <c r="N87" i="26" s="1"/>
  <c r="F826" i="10"/>
  <c r="F857" i="10" s="1"/>
  <c r="F621" i="10"/>
  <c r="F649" i="10"/>
  <c r="F680" i="10" s="1"/>
  <c r="F709" i="10" s="1"/>
  <c r="F740" i="10" s="1"/>
  <c r="F769" i="10" s="1"/>
  <c r="F800" i="10" s="1"/>
  <c r="F829" i="10" s="1"/>
  <c r="F860" i="10" s="1"/>
  <c r="F523" i="10"/>
  <c r="F352" i="10"/>
  <c r="F381" i="10" s="1"/>
  <c r="F412" i="10" s="1"/>
  <c r="F441" i="10" s="1"/>
  <c r="F472" i="10" s="1"/>
  <c r="F501" i="10" s="1"/>
  <c r="F532" i="10" s="1"/>
  <c r="F561" i="10" s="1"/>
  <c r="F592" i="10" s="1"/>
  <c r="F32" i="10"/>
  <c r="F61" i="10" s="1"/>
  <c r="F92" i="10" s="1"/>
  <c r="F121" i="10" s="1"/>
  <c r="F152" i="10" s="1"/>
  <c r="F181" i="10" s="1"/>
  <c r="F212" i="10" s="1"/>
  <c r="F241" i="10" s="1"/>
  <c r="F272" i="10" s="1"/>
  <c r="F29" i="19" s="1"/>
  <c r="F29" i="20" s="1"/>
  <c r="F48" i="20"/>
  <c r="F124" i="16"/>
  <c r="F147" i="16"/>
  <c r="F171" i="16" s="1"/>
  <c r="F195" i="16" s="1"/>
  <c r="F79" i="16"/>
  <c r="F101" i="16" s="1"/>
  <c r="F37" i="16"/>
  <c r="F59" i="16" s="1"/>
  <c r="F58" i="16"/>
  <c r="F1352" i="14"/>
  <c r="F391" i="19" s="1"/>
  <c r="F1242" i="14"/>
  <c r="F1297" i="14" s="1"/>
  <c r="F1134" i="14"/>
  <c r="F1188" i="14"/>
  <c r="F235" i="13"/>
  <c r="F346" i="19"/>
  <c r="F75" i="12"/>
  <c r="F119" i="12"/>
  <c r="F164" i="12" s="1"/>
  <c r="F209" i="12" s="1"/>
  <c r="F254" i="12" s="1"/>
  <c r="F185" i="13"/>
  <c r="F301" i="19"/>
  <c r="F70" i="11"/>
  <c r="F88" i="19"/>
  <c r="F79" i="13"/>
  <c r="F205" i="19"/>
  <c r="F967" i="14"/>
  <c r="F1022" i="14" s="1"/>
  <c r="F913" i="14"/>
  <c r="F29" i="11"/>
  <c r="F52" i="19"/>
  <c r="F138" i="13"/>
  <c r="F259" i="19"/>
  <c r="F34" i="13"/>
  <c r="F166" i="19"/>
  <c r="F300" i="12"/>
  <c r="F121" i="19"/>
  <c r="AF75" i="26" l="1"/>
  <c r="AF77" i="26" s="1"/>
  <c r="AF40" i="26"/>
  <c r="V75" i="26"/>
  <c r="V77" i="26" s="1"/>
  <c r="W40" i="26"/>
  <c r="W42" i="26" s="1"/>
  <c r="W71" i="26" s="1"/>
  <c r="N131" i="27"/>
  <c r="N139" i="27" s="1"/>
  <c r="N83" i="26" s="1"/>
  <c r="N138" i="27"/>
  <c r="N82" i="26" s="1"/>
  <c r="O131" i="27"/>
  <c r="O139" i="27" s="1"/>
  <c r="O83" i="26" s="1"/>
  <c r="O138" i="27"/>
  <c r="O82" i="26" s="1"/>
  <c r="S111" i="27"/>
  <c r="R113" i="27"/>
  <c r="R115" i="27" s="1"/>
  <c r="M130" i="27"/>
  <c r="M129" i="27"/>
  <c r="M137" i="27" s="1"/>
  <c r="M81" i="26" s="1"/>
  <c r="M88" i="26" s="1"/>
  <c r="O129" i="27"/>
  <c r="O137" i="27" s="1"/>
  <c r="O81" i="26" s="1"/>
  <c r="O88" i="26" s="1"/>
  <c r="O128" i="27"/>
  <c r="O136" i="27" s="1"/>
  <c r="O80" i="26" s="1"/>
  <c r="O87" i="26" s="1"/>
  <c r="P119" i="27"/>
  <c r="P118" i="27" s="1"/>
  <c r="P130" i="27" s="1"/>
  <c r="F622" i="10"/>
  <c r="F650" i="10"/>
  <c r="F681" i="10" s="1"/>
  <c r="F710" i="10" s="1"/>
  <c r="F741" i="10" s="1"/>
  <c r="F770" i="10" s="1"/>
  <c r="F801" i="10" s="1"/>
  <c r="F830" i="10" s="1"/>
  <c r="F861" i="10" s="1"/>
  <c r="F552" i="10"/>
  <c r="F583" i="10" s="1"/>
  <c r="F353" i="10"/>
  <c r="F382" i="10" s="1"/>
  <c r="F413" i="10" s="1"/>
  <c r="F442" i="10" s="1"/>
  <c r="F473" i="10" s="1"/>
  <c r="F502" i="10" s="1"/>
  <c r="F533" i="10" s="1"/>
  <c r="F562" i="10" s="1"/>
  <c r="F593" i="10" s="1"/>
  <c r="F33" i="10"/>
  <c r="F62" i="10" s="1"/>
  <c r="F93" i="10" s="1"/>
  <c r="F122" i="10" s="1"/>
  <c r="F153" i="10" s="1"/>
  <c r="F182" i="10" s="1"/>
  <c r="F213" i="10" s="1"/>
  <c r="F242" i="10" s="1"/>
  <c r="F273" i="10" s="1"/>
  <c r="F30" i="19" s="1"/>
  <c r="F30" i="20" s="1"/>
  <c r="F125" i="16"/>
  <c r="F148" i="16"/>
  <c r="F172" i="16" s="1"/>
  <c r="F196" i="16" s="1"/>
  <c r="F80" i="16"/>
  <c r="F102" i="16" s="1"/>
  <c r="F81" i="16"/>
  <c r="F103" i="16" s="1"/>
  <c r="F1353" i="14"/>
  <c r="F392" i="19" s="1"/>
  <c r="F1243" i="14"/>
  <c r="F1298" i="14" s="1"/>
  <c r="F1189" i="14"/>
  <c r="F1135" i="14"/>
  <c r="F236" i="13"/>
  <c r="F347" i="19"/>
  <c r="F76" i="12"/>
  <c r="F120" i="12"/>
  <c r="F165" i="12" s="1"/>
  <c r="F210" i="12" s="1"/>
  <c r="F255" i="12" s="1"/>
  <c r="F53" i="19"/>
  <c r="F30" i="11"/>
  <c r="F80" i="13"/>
  <c r="F206" i="19"/>
  <c r="F302" i="19"/>
  <c r="F186" i="13"/>
  <c r="F914" i="14"/>
  <c r="F968" i="14"/>
  <c r="F1023" i="14" s="1"/>
  <c r="F301" i="12"/>
  <c r="F122" i="19"/>
  <c r="F167" i="19"/>
  <c r="F35" i="13"/>
  <c r="F260" i="19"/>
  <c r="F139" i="13"/>
  <c r="F89" i="19"/>
  <c r="F71" i="11"/>
  <c r="W75" i="26" l="1"/>
  <c r="AH75" i="26"/>
  <c r="AH77" i="26" s="1"/>
  <c r="AH40" i="26"/>
  <c r="AH42" i="26" s="1"/>
  <c r="AH71" i="26" s="1"/>
  <c r="N90" i="26"/>
  <c r="N91" i="26"/>
  <c r="O90" i="26"/>
  <c r="O91" i="26"/>
  <c r="N132" i="27"/>
  <c r="O140" i="27"/>
  <c r="N140" i="27"/>
  <c r="P131" i="27"/>
  <c r="P139" i="27" s="1"/>
  <c r="P83" i="26" s="1"/>
  <c r="P138" i="27"/>
  <c r="P82" i="26" s="1"/>
  <c r="M131" i="27"/>
  <c r="M139" i="27" s="1"/>
  <c r="M83" i="26" s="1"/>
  <c r="M138" i="27"/>
  <c r="M82" i="26" s="1"/>
  <c r="T111" i="27"/>
  <c r="S113" i="27"/>
  <c r="S115" i="27" s="1"/>
  <c r="O132" i="27"/>
  <c r="P129" i="27"/>
  <c r="P137" i="27" s="1"/>
  <c r="P81" i="26" s="1"/>
  <c r="P88" i="26" s="1"/>
  <c r="P128" i="27"/>
  <c r="P136" i="27" s="1"/>
  <c r="P80" i="26" s="1"/>
  <c r="P87" i="26" s="1"/>
  <c r="Q119" i="27"/>
  <c r="F623" i="10"/>
  <c r="F651" i="10"/>
  <c r="F682" i="10" s="1"/>
  <c r="F711" i="10" s="1"/>
  <c r="F742" i="10" s="1"/>
  <c r="F771" i="10" s="1"/>
  <c r="F802" i="10" s="1"/>
  <c r="F831" i="10" s="1"/>
  <c r="F862" i="10" s="1"/>
  <c r="F354" i="10"/>
  <c r="F383" i="10" s="1"/>
  <c r="F414" i="10" s="1"/>
  <c r="F443" i="10" s="1"/>
  <c r="F474" i="10" s="1"/>
  <c r="F503" i="10" s="1"/>
  <c r="F534" i="10" s="1"/>
  <c r="F563" i="10" s="1"/>
  <c r="F594" i="10" s="1"/>
  <c r="F34" i="10"/>
  <c r="F63" i="10" s="1"/>
  <c r="F94" i="10" s="1"/>
  <c r="F123" i="10" s="1"/>
  <c r="F154" i="10" s="1"/>
  <c r="F183" i="10" s="1"/>
  <c r="F214" i="10" s="1"/>
  <c r="F243" i="10" s="1"/>
  <c r="F274" i="10" s="1"/>
  <c r="F31" i="19" s="1"/>
  <c r="F31" i="20" s="1"/>
  <c r="F126" i="16"/>
  <c r="F149" i="16"/>
  <c r="F1354" i="14"/>
  <c r="F393" i="19" s="1"/>
  <c r="F1244" i="14"/>
  <c r="F1299" i="14" s="1"/>
  <c r="F1190" i="14"/>
  <c r="F1136" i="14"/>
  <c r="F237" i="13"/>
  <c r="F348" i="19"/>
  <c r="F77" i="12"/>
  <c r="F121" i="12"/>
  <c r="F166" i="12" s="1"/>
  <c r="F211" i="12" s="1"/>
  <c r="F256" i="12" s="1"/>
  <c r="F915" i="14"/>
  <c r="F969" i="14"/>
  <c r="F1024" i="14" s="1"/>
  <c r="F72" i="11"/>
  <c r="F90" i="19"/>
  <c r="F81" i="13"/>
  <c r="F207" i="19"/>
  <c r="F123" i="19"/>
  <c r="F302" i="12"/>
  <c r="F36" i="13"/>
  <c r="F168" i="19"/>
  <c r="F140" i="13"/>
  <c r="F261" i="19"/>
  <c r="F187" i="13"/>
  <c r="F303" i="19"/>
  <c r="F31" i="11"/>
  <c r="F54" i="19"/>
  <c r="W77" i="26" l="1"/>
  <c r="Y40" i="26"/>
  <c r="Y42" i="26" s="1"/>
  <c r="Y71" i="26" s="1"/>
  <c r="X75" i="26"/>
  <c r="X77" i="26" s="1"/>
  <c r="X40" i="26"/>
  <c r="X42" i="26" s="1"/>
  <c r="X71" i="26" s="1"/>
  <c r="M132" i="27"/>
  <c r="M91" i="26"/>
  <c r="P90" i="26"/>
  <c r="P91" i="26"/>
  <c r="M90" i="26"/>
  <c r="M140" i="27"/>
  <c r="P140" i="27"/>
  <c r="Q118" i="27"/>
  <c r="Q128" i="27" s="1"/>
  <c r="Q136" i="27" s="1"/>
  <c r="Q80" i="26" s="1"/>
  <c r="Q87" i="26" s="1"/>
  <c r="Q122" i="27"/>
  <c r="T113" i="27"/>
  <c r="T115" i="27" s="1"/>
  <c r="AF111" i="27"/>
  <c r="U111" i="27"/>
  <c r="P132" i="27"/>
  <c r="F624" i="10"/>
  <c r="F652" i="10"/>
  <c r="F683" i="10" s="1"/>
  <c r="F712" i="10" s="1"/>
  <c r="F743" i="10" s="1"/>
  <c r="F772" i="10" s="1"/>
  <c r="F803" i="10" s="1"/>
  <c r="F832" i="10" s="1"/>
  <c r="F863" i="10" s="1"/>
  <c r="F355" i="10"/>
  <c r="F384" i="10" s="1"/>
  <c r="F415" i="10" s="1"/>
  <c r="F444" i="10" s="1"/>
  <c r="F475" i="10" s="1"/>
  <c r="F504" i="10" s="1"/>
  <c r="F535" i="10" s="1"/>
  <c r="F564" i="10" s="1"/>
  <c r="F595" i="10" s="1"/>
  <c r="F35" i="10"/>
  <c r="F64" i="10" s="1"/>
  <c r="F95" i="10" s="1"/>
  <c r="F124" i="10" s="1"/>
  <c r="F155" i="10" s="1"/>
  <c r="F184" i="10" s="1"/>
  <c r="F215" i="10" s="1"/>
  <c r="F244" i="10" s="1"/>
  <c r="F275" i="10" s="1"/>
  <c r="F32" i="19" s="1"/>
  <c r="F32" i="20" s="1"/>
  <c r="F173" i="16"/>
  <c r="F197" i="16" s="1"/>
  <c r="F127" i="16"/>
  <c r="F150" i="16"/>
  <c r="F1137" i="14"/>
  <c r="F1191" i="14"/>
  <c r="F1355" i="14"/>
  <c r="F394" i="19" s="1"/>
  <c r="F1245" i="14"/>
  <c r="F1300" i="14" s="1"/>
  <c r="F238" i="13"/>
  <c r="F349" i="19"/>
  <c r="F78" i="12"/>
  <c r="F122" i="12"/>
  <c r="F167" i="12" s="1"/>
  <c r="F212" i="12" s="1"/>
  <c r="F257" i="12" s="1"/>
  <c r="F304" i="19"/>
  <c r="F188" i="13"/>
  <c r="F82" i="13"/>
  <c r="F208" i="19"/>
  <c r="F91" i="19"/>
  <c r="F73" i="11"/>
  <c r="F74" i="11" s="1"/>
  <c r="F75" i="11" s="1"/>
  <c r="F262" i="19"/>
  <c r="F141" i="13"/>
  <c r="F124" i="19"/>
  <c r="F303" i="12"/>
  <c r="F55" i="19"/>
  <c r="F32" i="11"/>
  <c r="F37" i="13"/>
  <c r="F169" i="19"/>
  <c r="F916" i="14"/>
  <c r="F970" i="14"/>
  <c r="F1025" i="14" s="1"/>
  <c r="Z40" i="26" l="1"/>
  <c r="Z42" i="26" s="1"/>
  <c r="Z71" i="26" s="1"/>
  <c r="Y75" i="26"/>
  <c r="Y77" i="26" s="1"/>
  <c r="Q129" i="27"/>
  <c r="Q137" i="27" s="1"/>
  <c r="Q81" i="26" s="1"/>
  <c r="Q88" i="26" s="1"/>
  <c r="Q130" i="27"/>
  <c r="AF113" i="27"/>
  <c r="U113" i="27"/>
  <c r="U115" i="27" s="1"/>
  <c r="V111" i="27"/>
  <c r="AH111" i="27"/>
  <c r="AH113" i="27" s="1"/>
  <c r="AH115" i="27" s="1"/>
  <c r="AH119" i="27" s="1"/>
  <c r="AH118" i="27" s="1"/>
  <c r="F625" i="10"/>
  <c r="F653" i="10"/>
  <c r="F684" i="10" s="1"/>
  <c r="F713" i="10" s="1"/>
  <c r="F744" i="10" s="1"/>
  <c r="F773" i="10" s="1"/>
  <c r="F804" i="10" s="1"/>
  <c r="F833" i="10" s="1"/>
  <c r="F864" i="10" s="1"/>
  <c r="F356" i="10"/>
  <c r="F385" i="10" s="1"/>
  <c r="F416" i="10" s="1"/>
  <c r="F445" i="10" s="1"/>
  <c r="F476" i="10" s="1"/>
  <c r="F505" i="10" s="1"/>
  <c r="F536" i="10" s="1"/>
  <c r="F565" i="10" s="1"/>
  <c r="F596" i="10" s="1"/>
  <c r="F36" i="10"/>
  <c r="F65" i="10" s="1"/>
  <c r="F96" i="10" s="1"/>
  <c r="F125" i="10" s="1"/>
  <c r="F156" i="10" s="1"/>
  <c r="F185" i="10" s="1"/>
  <c r="F216" i="10" s="1"/>
  <c r="F245" i="10" s="1"/>
  <c r="F276" i="10" s="1"/>
  <c r="F33" i="19" s="1"/>
  <c r="F33" i="20" s="1"/>
  <c r="F76" i="11"/>
  <c r="F94" i="19"/>
  <c r="F174" i="16"/>
  <c r="F198" i="16" s="1"/>
  <c r="F151" i="16"/>
  <c r="F175" i="16" s="1"/>
  <c r="F199" i="16" s="1"/>
  <c r="F129" i="16"/>
  <c r="F1356" i="14"/>
  <c r="F395" i="19" s="1"/>
  <c r="F1246" i="14"/>
  <c r="F1301" i="14" s="1"/>
  <c r="F1192" i="14"/>
  <c r="F1138" i="14"/>
  <c r="F239" i="13"/>
  <c r="F350" i="19"/>
  <c r="F123" i="12"/>
  <c r="F168" i="12" s="1"/>
  <c r="F213" i="12" s="1"/>
  <c r="F258" i="12" s="1"/>
  <c r="F79" i="12"/>
  <c r="F33" i="11"/>
  <c r="F56" i="19"/>
  <c r="F304" i="12"/>
  <c r="F125" i="19"/>
  <c r="F49" i="20" s="1"/>
  <c r="F92" i="19"/>
  <c r="F189" i="13"/>
  <c r="F305" i="19"/>
  <c r="F142" i="13"/>
  <c r="F263" i="19"/>
  <c r="F971" i="14"/>
  <c r="F1026" i="14" s="1"/>
  <c r="F917" i="14"/>
  <c r="F38" i="13"/>
  <c r="F170" i="19"/>
  <c r="F83" i="13"/>
  <c r="F209" i="19"/>
  <c r="AH128" i="27" l="1"/>
  <c r="AH129" i="27"/>
  <c r="AH137" i="27" s="1"/>
  <c r="AH81" i="26" s="1"/>
  <c r="AH88" i="26" s="1"/>
  <c r="AH130" i="27"/>
  <c r="AA40" i="26"/>
  <c r="AA42" i="26" s="1"/>
  <c r="AA71" i="26" s="1"/>
  <c r="Z75" i="26"/>
  <c r="AF122" i="27"/>
  <c r="AF115" i="27"/>
  <c r="AF119" i="27" s="1"/>
  <c r="AF118" i="27" s="1"/>
  <c r="Q131" i="27"/>
  <c r="Q139" i="27" s="1"/>
  <c r="Q83" i="26" s="1"/>
  <c r="Q138" i="27"/>
  <c r="Q82" i="26" s="1"/>
  <c r="W111" i="27"/>
  <c r="V113" i="27"/>
  <c r="V115" i="27" s="1"/>
  <c r="AH122" i="27"/>
  <c r="F626" i="10"/>
  <c r="F654" i="10"/>
  <c r="F685" i="10" s="1"/>
  <c r="F714" i="10" s="1"/>
  <c r="F745" i="10" s="1"/>
  <c r="F774" i="10" s="1"/>
  <c r="F805" i="10" s="1"/>
  <c r="F834" i="10" s="1"/>
  <c r="F865" i="10" s="1"/>
  <c r="F357" i="10"/>
  <c r="F386" i="10" s="1"/>
  <c r="F417" i="10" s="1"/>
  <c r="F446" i="10" s="1"/>
  <c r="F477" i="10" s="1"/>
  <c r="F506" i="10" s="1"/>
  <c r="F537" i="10" s="1"/>
  <c r="F566" i="10" s="1"/>
  <c r="F597" i="10" s="1"/>
  <c r="F37" i="10"/>
  <c r="F66" i="10" s="1"/>
  <c r="F97" i="10" s="1"/>
  <c r="F126" i="10" s="1"/>
  <c r="F157" i="10" s="1"/>
  <c r="F186" i="10" s="1"/>
  <c r="F217" i="10" s="1"/>
  <c r="F246" i="10" s="1"/>
  <c r="F277" i="10" s="1"/>
  <c r="F34" i="19" s="1"/>
  <c r="F34" i="20" s="1"/>
  <c r="F77" i="11"/>
  <c r="F95" i="19"/>
  <c r="F204" i="16"/>
  <c r="F456" i="19" s="1"/>
  <c r="F153" i="16"/>
  <c r="F1357" i="14"/>
  <c r="F396" i="19" s="1"/>
  <c r="F1247" i="14"/>
  <c r="F1302" i="14" s="1"/>
  <c r="F1139" i="14"/>
  <c r="F1193" i="14"/>
  <c r="F240" i="13"/>
  <c r="F351" i="19"/>
  <c r="F80" i="12"/>
  <c r="F124" i="12"/>
  <c r="F169" i="12" s="1"/>
  <c r="F214" i="12" s="1"/>
  <c r="F259" i="12" s="1"/>
  <c r="F39" i="13"/>
  <c r="F171" i="19"/>
  <c r="F306" i="19"/>
  <c r="F190" i="13"/>
  <c r="F918" i="14"/>
  <c r="F972" i="14"/>
  <c r="F1027" i="14" s="1"/>
  <c r="F948" i="14"/>
  <c r="F210" i="19"/>
  <c r="F84" i="13"/>
  <c r="F143" i="13"/>
  <c r="F264" i="19"/>
  <c r="F305" i="12"/>
  <c r="F126" i="19"/>
  <c r="F93" i="19"/>
  <c r="F57" i="19"/>
  <c r="F34" i="11"/>
  <c r="AH138" i="27" l="1"/>
  <c r="AH82" i="26" s="1"/>
  <c r="AH90" i="26" s="1"/>
  <c r="AH131" i="27"/>
  <c r="AH139" i="27" s="1"/>
  <c r="AH83" i="26" s="1"/>
  <c r="AH91" i="26" s="1"/>
  <c r="AF128" i="27"/>
  <c r="AF130" i="27"/>
  <c r="AF129" i="27"/>
  <c r="AF137" i="27" s="1"/>
  <c r="AF81" i="26" s="1"/>
  <c r="AH136" i="27"/>
  <c r="Z77" i="26"/>
  <c r="AA75" i="26"/>
  <c r="Q90" i="26"/>
  <c r="Q91" i="26"/>
  <c r="Q132" i="27"/>
  <c r="Q140" i="27"/>
  <c r="X111" i="27"/>
  <c r="W113" i="27"/>
  <c r="W115" i="27" s="1"/>
  <c r="W119" i="27" s="1"/>
  <c r="W118" i="27" s="1"/>
  <c r="V122" i="27"/>
  <c r="F627" i="10"/>
  <c r="F655" i="10"/>
  <c r="F686" i="10" s="1"/>
  <c r="F715" i="10" s="1"/>
  <c r="F746" i="10" s="1"/>
  <c r="F775" i="10" s="1"/>
  <c r="F806" i="10" s="1"/>
  <c r="F835" i="10" s="1"/>
  <c r="F866" i="10" s="1"/>
  <c r="F358" i="10"/>
  <c r="F387" i="10" s="1"/>
  <c r="F38" i="10"/>
  <c r="F67" i="10" s="1"/>
  <c r="F98" i="10" s="1"/>
  <c r="F127" i="10" s="1"/>
  <c r="F158" i="10" s="1"/>
  <c r="F187" i="10" s="1"/>
  <c r="F218" i="10" s="1"/>
  <c r="F247" i="10" s="1"/>
  <c r="F278" i="10" s="1"/>
  <c r="F35" i="19" s="1"/>
  <c r="F35" i="20" s="1"/>
  <c r="F78" i="11"/>
  <c r="F96" i="19"/>
  <c r="F205" i="16"/>
  <c r="F457" i="19" s="1"/>
  <c r="F24" i="21"/>
  <c r="F26" i="21" s="1"/>
  <c r="F28" i="21" s="1"/>
  <c r="F66" i="20"/>
  <c r="F177" i="16"/>
  <c r="F201" i="16"/>
  <c r="F1248" i="14"/>
  <c r="F1303" i="14" s="1"/>
  <c r="F1358" i="14"/>
  <c r="F397" i="19" s="1"/>
  <c r="F1194" i="14"/>
  <c r="F1140" i="14"/>
  <c r="F241" i="13"/>
  <c r="F352" i="19"/>
  <c r="F125" i="12"/>
  <c r="F170" i="12" s="1"/>
  <c r="F215" i="12" s="1"/>
  <c r="F260" i="12" s="1"/>
  <c r="F81" i="12"/>
  <c r="F35" i="11"/>
  <c r="F58" i="19"/>
  <c r="F85" i="13"/>
  <c r="F211" i="19"/>
  <c r="F973" i="14"/>
  <c r="F1028" i="14" s="1"/>
  <c r="F919" i="14"/>
  <c r="F191" i="13"/>
  <c r="F307" i="19"/>
  <c r="F127" i="19"/>
  <c r="F50" i="20" s="1"/>
  <c r="F306" i="12"/>
  <c r="F1003" i="14"/>
  <c r="F950" i="14"/>
  <c r="F144" i="13"/>
  <c r="F265" i="19"/>
  <c r="F40" i="13"/>
  <c r="F172" i="19"/>
  <c r="AH132" i="27" l="1"/>
  <c r="AF131" i="27"/>
  <c r="AF139" i="27" s="1"/>
  <c r="AF83" i="26" s="1"/>
  <c r="AF138" i="27"/>
  <c r="AF82" i="26" s="1"/>
  <c r="AH80" i="26"/>
  <c r="AH87" i="26" s="1"/>
  <c r="AH140" i="27"/>
  <c r="AF136" i="27"/>
  <c r="W129" i="27"/>
  <c r="W137" i="27" s="1"/>
  <c r="W81" i="26" s="1"/>
  <c r="W88" i="26" s="1"/>
  <c r="W130" i="27"/>
  <c r="W128" i="27"/>
  <c r="W136" i="27" s="1"/>
  <c r="W80" i="26" s="1"/>
  <c r="W87" i="26" s="1"/>
  <c r="AA77" i="26"/>
  <c r="AB40" i="26"/>
  <c r="AB42" i="26" s="1"/>
  <c r="AB75" i="26"/>
  <c r="AB77" i="26" s="1"/>
  <c r="Y111" i="27"/>
  <c r="X113" i="27"/>
  <c r="X115" i="27" s="1"/>
  <c r="X119" i="27" s="1"/>
  <c r="X118" i="27" s="1"/>
  <c r="W122" i="27"/>
  <c r="F628" i="10"/>
  <c r="F656" i="10"/>
  <c r="F687" i="10" s="1"/>
  <c r="F716" i="10" s="1"/>
  <c r="F747" i="10" s="1"/>
  <c r="F776" i="10" s="1"/>
  <c r="F807" i="10" s="1"/>
  <c r="F836" i="10" s="1"/>
  <c r="F867" i="10" s="1"/>
  <c r="F418" i="10"/>
  <c r="F359" i="10"/>
  <c r="F39" i="10"/>
  <c r="F68" i="10" s="1"/>
  <c r="F99" i="10" s="1"/>
  <c r="F128" i="10" s="1"/>
  <c r="F159" i="10" s="1"/>
  <c r="F188" i="10" s="1"/>
  <c r="F219" i="10" s="1"/>
  <c r="F248" i="10" s="1"/>
  <c r="F279" i="10" s="1"/>
  <c r="F36" i="19" s="1"/>
  <c r="F36" i="20" s="1"/>
  <c r="F36" i="11"/>
  <c r="F37" i="11" s="1"/>
  <c r="F61" i="19" s="1"/>
  <c r="F59" i="19"/>
  <c r="F79" i="11"/>
  <c r="F97" i="19"/>
  <c r="F207" i="16"/>
  <c r="F206" i="16"/>
  <c r="F458" i="19" s="1"/>
  <c r="F1195" i="14"/>
  <c r="F1141" i="14"/>
  <c r="F1171" i="14"/>
  <c r="F1249" i="14"/>
  <c r="F1304" i="14" s="1"/>
  <c r="F1359" i="14"/>
  <c r="F398" i="19" s="1"/>
  <c r="F242" i="13"/>
  <c r="F353" i="19"/>
  <c r="F82" i="12"/>
  <c r="F126" i="12"/>
  <c r="F171" i="12" s="1"/>
  <c r="F216" i="12" s="1"/>
  <c r="F261" i="12" s="1"/>
  <c r="F1005" i="14"/>
  <c r="F1058" i="14"/>
  <c r="F1060" i="14" s="1"/>
  <c r="F192" i="13"/>
  <c r="F308" i="19"/>
  <c r="F86" i="13"/>
  <c r="F212" i="19"/>
  <c r="F307" i="12"/>
  <c r="F129" i="19" s="1"/>
  <c r="F128" i="19"/>
  <c r="F920" i="14"/>
  <c r="F974" i="14"/>
  <c r="F1029" i="14" s="1"/>
  <c r="F41" i="13"/>
  <c r="F173" i="19"/>
  <c r="F266" i="19"/>
  <c r="F145" i="13"/>
  <c r="AF132" i="27" l="1"/>
  <c r="AF80" i="26"/>
  <c r="AF140" i="27"/>
  <c r="X128" i="27"/>
  <c r="X136" i="27" s="1"/>
  <c r="X80" i="26" s="1"/>
  <c r="X87" i="26" s="1"/>
  <c r="X129" i="27"/>
  <c r="X137" i="27" s="1"/>
  <c r="X81" i="26" s="1"/>
  <c r="X88" i="26" s="1"/>
  <c r="X130" i="27"/>
  <c r="W138" i="27"/>
  <c r="W82" i="26" s="1"/>
  <c r="W90" i="26" s="1"/>
  <c r="W131" i="27"/>
  <c r="W139" i="27" s="1"/>
  <c r="W83" i="26" s="1"/>
  <c r="W91" i="26" s="1"/>
  <c r="F209" i="16"/>
  <c r="F459" i="19"/>
  <c r="AB71" i="26"/>
  <c r="Z111" i="27"/>
  <c r="Y113" i="27"/>
  <c r="Y115" i="27" s="1"/>
  <c r="Y119" i="27" s="1"/>
  <c r="Y118" i="27" s="1"/>
  <c r="X122" i="27"/>
  <c r="F38" i="11"/>
  <c r="F62" i="19" s="1"/>
  <c r="F629" i="10"/>
  <c r="F657" i="10"/>
  <c r="F688" i="10" s="1"/>
  <c r="F717" i="10" s="1"/>
  <c r="F748" i="10" s="1"/>
  <c r="F777" i="10" s="1"/>
  <c r="F808" i="10" s="1"/>
  <c r="F837" i="10" s="1"/>
  <c r="F868" i="10" s="1"/>
  <c r="F447" i="10"/>
  <c r="F478" i="10" s="1"/>
  <c r="F507" i="10" s="1"/>
  <c r="F538" i="10" s="1"/>
  <c r="F567" i="10" s="1"/>
  <c r="F598" i="10" s="1"/>
  <c r="F361" i="10"/>
  <c r="F388" i="10"/>
  <c r="F419" i="10" s="1"/>
  <c r="F448" i="10" s="1"/>
  <c r="F479" i="10" s="1"/>
  <c r="F508" i="10" s="1"/>
  <c r="F539" i="10" s="1"/>
  <c r="F568" i="10" s="1"/>
  <c r="F599" i="10" s="1"/>
  <c r="F40" i="10"/>
  <c r="F69" i="10" s="1"/>
  <c r="F100" i="10" s="1"/>
  <c r="F80" i="11"/>
  <c r="F98" i="19"/>
  <c r="F60" i="19"/>
  <c r="F1226" i="14"/>
  <c r="F1173" i="14"/>
  <c r="F1398" i="14" s="1"/>
  <c r="F1196" i="14"/>
  <c r="F1142" i="14"/>
  <c r="F1250" i="14"/>
  <c r="F1305" i="14" s="1"/>
  <c r="F1360" i="14"/>
  <c r="F399" i="19" s="1"/>
  <c r="F243" i="13"/>
  <c r="F354" i="19"/>
  <c r="F127" i="12"/>
  <c r="F83" i="12"/>
  <c r="F87" i="13"/>
  <c r="F213" i="19"/>
  <c r="F975" i="14"/>
  <c r="F1030" i="14" s="1"/>
  <c r="F921" i="14"/>
  <c r="F42" i="13"/>
  <c r="F43" i="13" s="1"/>
  <c r="F44" i="13" s="1"/>
  <c r="F45" i="13" s="1"/>
  <c r="F174" i="19"/>
  <c r="F308" i="12"/>
  <c r="F146" i="13"/>
  <c r="F147" i="13" s="1"/>
  <c r="F148" i="13" s="1"/>
  <c r="F149" i="13" s="1"/>
  <c r="F150" i="13" s="1"/>
  <c r="F267" i="19"/>
  <c r="F309" i="19"/>
  <c r="F193" i="13"/>
  <c r="F41" i="20"/>
  <c r="Y128" i="27" l="1"/>
  <c r="Y136" i="27" s="1"/>
  <c r="Y80" i="26" s="1"/>
  <c r="Y87" i="26" s="1"/>
  <c r="Y130" i="27"/>
  <c r="Y129" i="27"/>
  <c r="Y137" i="27" s="1"/>
  <c r="Y81" i="26" s="1"/>
  <c r="Y88" i="26" s="1"/>
  <c r="X138" i="27"/>
  <c r="X82" i="26" s="1"/>
  <c r="X90" i="26" s="1"/>
  <c r="X131" i="27"/>
  <c r="X139" i="27" s="1"/>
  <c r="X83" i="26" s="1"/>
  <c r="X91" i="26" s="1"/>
  <c r="F309" i="12"/>
  <c r="F130" i="19"/>
  <c r="AA111" i="27"/>
  <c r="Z113" i="27"/>
  <c r="Z115" i="27" s="1"/>
  <c r="Z119" i="27" s="1"/>
  <c r="Z118" i="27" s="1"/>
  <c r="Y122" i="27"/>
  <c r="F39" i="11"/>
  <c r="F63" i="19" s="1"/>
  <c r="F630" i="10"/>
  <c r="F658" i="10"/>
  <c r="F689" i="10" s="1"/>
  <c r="F718" i="10" s="1"/>
  <c r="F749" i="10" s="1"/>
  <c r="F778" i="10" s="1"/>
  <c r="F809" i="10" s="1"/>
  <c r="F838" i="10" s="1"/>
  <c r="F869" i="10" s="1"/>
  <c r="F390" i="10"/>
  <c r="F392" i="10" s="1"/>
  <c r="F421" i="10"/>
  <c r="F129" i="10"/>
  <c r="F160" i="10" s="1"/>
  <c r="F189" i="10" s="1"/>
  <c r="F220" i="10" s="1"/>
  <c r="F249" i="10" s="1"/>
  <c r="F280" i="10" s="1"/>
  <c r="F37" i="19" s="1"/>
  <c r="F37" i="20" s="1"/>
  <c r="F41" i="10"/>
  <c r="F172" i="12"/>
  <c r="F151" i="13"/>
  <c r="F272" i="19"/>
  <c r="F46" i="13"/>
  <c r="F178" i="19"/>
  <c r="F81" i="11"/>
  <c r="F99" i="19"/>
  <c r="F1197" i="14"/>
  <c r="F1143" i="14"/>
  <c r="F1251" i="14"/>
  <c r="F1306" i="14" s="1"/>
  <c r="F1361" i="14"/>
  <c r="F400" i="19" s="1"/>
  <c r="F1228" i="14"/>
  <c r="F1399" i="14" s="1"/>
  <c r="F1391" i="14"/>
  <c r="F1281" i="14"/>
  <c r="F244" i="13"/>
  <c r="F355" i="19"/>
  <c r="F128" i="12"/>
  <c r="F173" i="12" s="1"/>
  <c r="F218" i="12" s="1"/>
  <c r="F263" i="12" s="1"/>
  <c r="F84" i="12"/>
  <c r="F922" i="14"/>
  <c r="F976" i="14"/>
  <c r="F1031" i="14" s="1"/>
  <c r="F194" i="13"/>
  <c r="F310" i="19"/>
  <c r="F88" i="13"/>
  <c r="F214" i="19"/>
  <c r="F268" i="19"/>
  <c r="F175" i="19"/>
  <c r="Y138" i="27" l="1"/>
  <c r="Y82" i="26" s="1"/>
  <c r="Y90" i="26" s="1"/>
  <c r="Y131" i="27"/>
  <c r="Y139" i="27" s="1"/>
  <c r="Y83" i="26" s="1"/>
  <c r="Y91" i="26" s="1"/>
  <c r="Z129" i="27"/>
  <c r="Z137" i="27" s="1"/>
  <c r="Z81" i="26" s="1"/>
  <c r="Z88" i="26" s="1"/>
  <c r="Z128" i="27"/>
  <c r="Z136" i="27" s="1"/>
  <c r="Z80" i="26" s="1"/>
  <c r="Z87" i="26" s="1"/>
  <c r="Z130" i="27"/>
  <c r="F310" i="12"/>
  <c r="F131" i="19"/>
  <c r="AB111" i="27"/>
  <c r="AA113" i="27"/>
  <c r="AA115" i="27" s="1"/>
  <c r="AA119" i="27" s="1"/>
  <c r="AA118" i="27" s="1"/>
  <c r="Z122" i="27"/>
  <c r="F40" i="11"/>
  <c r="F64" i="19" s="1"/>
  <c r="F659" i="10"/>
  <c r="F690" i="10" s="1"/>
  <c r="F719" i="10" s="1"/>
  <c r="F750" i="10" s="1"/>
  <c r="F779" i="10" s="1"/>
  <c r="F810" i="10" s="1"/>
  <c r="F839" i="10" s="1"/>
  <c r="F870" i="10" s="1"/>
  <c r="F631" i="10"/>
  <c r="F450" i="10"/>
  <c r="F42" i="10"/>
  <c r="F71" i="10" s="1"/>
  <c r="F102" i="10" s="1"/>
  <c r="F131" i="10" s="1"/>
  <c r="F162" i="10" s="1"/>
  <c r="F191" i="10" s="1"/>
  <c r="F222" i="10" s="1"/>
  <c r="F251" i="10" s="1"/>
  <c r="F282" i="10" s="1"/>
  <c r="F39" i="19" s="1"/>
  <c r="F39" i="20" s="1"/>
  <c r="F70" i="10"/>
  <c r="F217" i="12"/>
  <c r="F262" i="12" s="1"/>
  <c r="F82" i="11"/>
  <c r="F100" i="19"/>
  <c r="F47" i="13"/>
  <c r="F179" i="19"/>
  <c r="F152" i="13"/>
  <c r="F273" i="19"/>
  <c r="F1336" i="14"/>
  <c r="F1338" i="14" s="1"/>
  <c r="F1401" i="14" s="1"/>
  <c r="F1403" i="14" s="1"/>
  <c r="F1283" i="14"/>
  <c r="F1400" i="14" s="1"/>
  <c r="F1393" i="14"/>
  <c r="F430" i="19"/>
  <c r="F1198" i="14"/>
  <c r="F1144" i="14"/>
  <c r="F1362" i="14"/>
  <c r="F401" i="19" s="1"/>
  <c r="F1252" i="14"/>
  <c r="F1307" i="14" s="1"/>
  <c r="F245" i="13"/>
  <c r="F356" i="19"/>
  <c r="F85" i="12"/>
  <c r="F129" i="12"/>
  <c r="F174" i="12" s="1"/>
  <c r="F269" i="19"/>
  <c r="F195" i="13"/>
  <c r="F311" i="19"/>
  <c r="F176" i="19"/>
  <c r="F89" i="13"/>
  <c r="F215" i="19"/>
  <c r="F977" i="14"/>
  <c r="F1032" i="14" s="1"/>
  <c r="F923" i="14"/>
  <c r="AA130" i="27" l="1"/>
  <c r="AA129" i="27"/>
  <c r="AA137" i="27" s="1"/>
  <c r="AA81" i="26" s="1"/>
  <c r="AA88" i="26" s="1"/>
  <c r="AA128" i="27"/>
  <c r="AA136" i="27" s="1"/>
  <c r="AA80" i="26" s="1"/>
  <c r="AA87" i="26" s="1"/>
  <c r="Z138" i="27"/>
  <c r="Z82" i="26" s="1"/>
  <c r="Z90" i="26" s="1"/>
  <c r="Z131" i="27"/>
  <c r="Z139" i="27" s="1"/>
  <c r="Z83" i="26" s="1"/>
  <c r="Z91" i="26" s="1"/>
  <c r="F311" i="12"/>
  <c r="F132" i="19"/>
  <c r="AB113" i="27"/>
  <c r="AA122" i="27"/>
  <c r="F41" i="11"/>
  <c r="F65" i="19" s="1"/>
  <c r="F660" i="10"/>
  <c r="F632" i="10"/>
  <c r="F452" i="10"/>
  <c r="F481" i="10"/>
  <c r="F44" i="10"/>
  <c r="F101" i="10"/>
  <c r="F73" i="10"/>
  <c r="F75" i="10" s="1"/>
  <c r="F219" i="12"/>
  <c r="F264" i="12" s="1"/>
  <c r="F153" i="13"/>
  <c r="F274" i="19"/>
  <c r="F48" i="13"/>
  <c r="F180" i="19"/>
  <c r="F83" i="11"/>
  <c r="F101" i="19"/>
  <c r="F1145" i="14"/>
  <c r="F1199" i="14"/>
  <c r="F1363" i="14"/>
  <c r="F402" i="19" s="1"/>
  <c r="F1253" i="14"/>
  <c r="F1308" i="14" s="1"/>
  <c r="F246" i="13"/>
  <c r="F357" i="19"/>
  <c r="F86" i="12"/>
  <c r="F130" i="12"/>
  <c r="F175" i="12" s="1"/>
  <c r="F220" i="12" s="1"/>
  <c r="F265" i="12" s="1"/>
  <c r="F177" i="19"/>
  <c r="F90" i="13"/>
  <c r="F216" i="19"/>
  <c r="F270" i="19"/>
  <c r="F924" i="14"/>
  <c r="F978" i="14"/>
  <c r="F1033" i="14" s="1"/>
  <c r="F312" i="19"/>
  <c r="F196" i="13"/>
  <c r="AA138" i="27" l="1"/>
  <c r="AA82" i="26" s="1"/>
  <c r="AA90" i="26" s="1"/>
  <c r="AA131" i="27"/>
  <c r="AA139" i="27" s="1"/>
  <c r="AA83" i="26" s="1"/>
  <c r="AA91" i="26" s="1"/>
  <c r="F312" i="12"/>
  <c r="F133" i="19"/>
  <c r="AB122" i="27"/>
  <c r="AB115" i="27"/>
  <c r="AB119" i="27" s="1"/>
  <c r="AB118" i="27" s="1"/>
  <c r="F42" i="11"/>
  <c r="F691" i="10"/>
  <c r="F661" i="10"/>
  <c r="F633" i="10"/>
  <c r="F510" i="10"/>
  <c r="F512" i="10" s="1"/>
  <c r="F130" i="10"/>
  <c r="F161" i="10" s="1"/>
  <c r="F104" i="10"/>
  <c r="F84" i="11"/>
  <c r="F102" i="19"/>
  <c r="F49" i="13"/>
  <c r="F181" i="19"/>
  <c r="F154" i="13"/>
  <c r="F275" i="19"/>
  <c r="F1254" i="14"/>
  <c r="F1309" i="14" s="1"/>
  <c r="F1364" i="14"/>
  <c r="F403" i="19" s="1"/>
  <c r="F1146" i="14"/>
  <c r="F1200" i="14"/>
  <c r="F247" i="13"/>
  <c r="F358" i="19"/>
  <c r="F131" i="12"/>
  <c r="F176" i="12" s="1"/>
  <c r="F221" i="12" s="1"/>
  <c r="F266" i="12" s="1"/>
  <c r="F87" i="12"/>
  <c r="F979" i="14"/>
  <c r="F1034" i="14" s="1"/>
  <c r="F925" i="14"/>
  <c r="F313" i="19"/>
  <c r="F197" i="13"/>
  <c r="F271" i="19"/>
  <c r="F91" i="13"/>
  <c r="F217" i="19"/>
  <c r="AB128" i="27" l="1"/>
  <c r="AB136" i="27" s="1"/>
  <c r="AB80" i="26" s="1"/>
  <c r="AB87" i="26" s="1"/>
  <c r="AB130" i="27"/>
  <c r="AB129" i="27"/>
  <c r="AB137" i="27" s="1"/>
  <c r="AB81" i="26" s="1"/>
  <c r="AB88" i="26" s="1"/>
  <c r="F43" i="11"/>
  <c r="F66" i="19"/>
  <c r="F313" i="12"/>
  <c r="F134" i="19"/>
  <c r="F720" i="10"/>
  <c r="F751" i="10" s="1"/>
  <c r="F780" i="10" s="1"/>
  <c r="F811" i="10" s="1"/>
  <c r="F840" i="10" s="1"/>
  <c r="F871" i="10" s="1"/>
  <c r="F692" i="10"/>
  <c r="F721" i="10" s="1"/>
  <c r="F752" i="10" s="1"/>
  <c r="F781" i="10" s="1"/>
  <c r="F812" i="10" s="1"/>
  <c r="F841" i="10" s="1"/>
  <c r="F872" i="10" s="1"/>
  <c r="F662" i="10"/>
  <c r="F693" i="10" s="1"/>
  <c r="F722" i="10" s="1"/>
  <c r="F753" i="10" s="1"/>
  <c r="F782" i="10" s="1"/>
  <c r="F813" i="10" s="1"/>
  <c r="F842" i="10" s="1"/>
  <c r="F873" i="10" s="1"/>
  <c r="F635" i="10"/>
  <c r="F541" i="10"/>
  <c r="F190" i="10"/>
  <c r="F133" i="10"/>
  <c r="F135" i="10" s="1"/>
  <c r="F155" i="13"/>
  <c r="F276" i="19"/>
  <c r="F50" i="13"/>
  <c r="F182" i="19"/>
  <c r="F85" i="11"/>
  <c r="F103" i="19"/>
  <c r="F1201" i="14"/>
  <c r="F1147" i="14"/>
  <c r="F1255" i="14"/>
  <c r="F1310" i="14" s="1"/>
  <c r="F1365" i="14"/>
  <c r="F404" i="19" s="1"/>
  <c r="F248" i="13"/>
  <c r="F359" i="19"/>
  <c r="F132" i="12"/>
  <c r="F177" i="12" s="1"/>
  <c r="F222" i="12" s="1"/>
  <c r="F267" i="12" s="1"/>
  <c r="F88" i="12"/>
  <c r="F133" i="12" s="1"/>
  <c r="F178" i="12" s="1"/>
  <c r="F223" i="12" s="1"/>
  <c r="F268" i="12" s="1"/>
  <c r="F198" i="13"/>
  <c r="F314" i="19"/>
  <c r="F926" i="14"/>
  <c r="F980" i="14"/>
  <c r="F1035" i="14" s="1"/>
  <c r="F218" i="19"/>
  <c r="F92" i="13"/>
  <c r="AB138" i="27" l="1"/>
  <c r="AB82" i="26" s="1"/>
  <c r="AB90" i="26" s="1"/>
  <c r="AB131" i="27"/>
  <c r="AB139" i="27" s="1"/>
  <c r="AB83" i="26" s="1"/>
  <c r="AB91" i="26" s="1"/>
  <c r="F314" i="12"/>
  <c r="F135" i="19"/>
  <c r="F44" i="11"/>
  <c r="F67" i="19"/>
  <c r="F664" i="10"/>
  <c r="F666" i="10" s="1"/>
  <c r="F601" i="10"/>
  <c r="F570" i="10"/>
  <c r="F572" i="10" s="1"/>
  <c r="F221" i="10"/>
  <c r="F250" i="10" s="1"/>
  <c r="F164" i="10"/>
  <c r="F86" i="11"/>
  <c r="F104" i="19"/>
  <c r="F51" i="13"/>
  <c r="F183" i="19"/>
  <c r="F156" i="13"/>
  <c r="F277" i="19"/>
  <c r="F1148" i="14"/>
  <c r="F1202" i="14"/>
  <c r="F1366" i="14"/>
  <c r="F405" i="19" s="1"/>
  <c r="F1256" i="14"/>
  <c r="F1311" i="14" s="1"/>
  <c r="F249" i="13"/>
  <c r="F250" i="13" s="1"/>
  <c r="F360" i="19"/>
  <c r="F89" i="12"/>
  <c r="F981" i="14"/>
  <c r="F1036" i="14" s="1"/>
  <c r="F927" i="14"/>
  <c r="F199" i="13"/>
  <c r="F200" i="13" s="1"/>
  <c r="F315" i="19"/>
  <c r="F93" i="13"/>
  <c r="F219" i="19"/>
  <c r="F315" i="12" l="1"/>
  <c r="F136" i="19"/>
  <c r="F251" i="13"/>
  <c r="F362" i="19"/>
  <c r="F45" i="11"/>
  <c r="F68" i="19"/>
  <c r="F695" i="10"/>
  <c r="F281" i="10"/>
  <c r="F38" i="19" s="1"/>
  <c r="F38" i="20" s="1"/>
  <c r="F193" i="10"/>
  <c r="F195" i="10" s="1"/>
  <c r="F90" i="12"/>
  <c r="F134" i="12"/>
  <c r="F179" i="12" s="1"/>
  <c r="F224" i="12" s="1"/>
  <c r="F269" i="12" s="1"/>
  <c r="F201" i="13"/>
  <c r="F317" i="19"/>
  <c r="F157" i="13"/>
  <c r="F278" i="19"/>
  <c r="F52" i="13"/>
  <c r="F184" i="19"/>
  <c r="F105" i="19"/>
  <c r="F107" i="19" s="1"/>
  <c r="F88" i="11"/>
  <c r="F94" i="11" s="1"/>
  <c r="F96" i="11" s="1"/>
  <c r="F1257" i="14"/>
  <c r="F1312" i="14" s="1"/>
  <c r="F1367" i="14"/>
  <c r="F406" i="19" s="1"/>
  <c r="F1203" i="14"/>
  <c r="F1149" i="14"/>
  <c r="F361" i="19"/>
  <c r="F316" i="19"/>
  <c r="F94" i="13"/>
  <c r="F220" i="19"/>
  <c r="F928" i="14"/>
  <c r="F982" i="14"/>
  <c r="F1037" i="14" s="1"/>
  <c r="F252" i="13" l="1"/>
  <c r="F363" i="19"/>
  <c r="F46" i="11"/>
  <c r="F69" i="19"/>
  <c r="F316" i="12"/>
  <c r="F137" i="19"/>
  <c r="F724" i="10"/>
  <c r="F726" i="10" s="1"/>
  <c r="F224" i="10"/>
  <c r="F91" i="12"/>
  <c r="F136" i="12" s="1"/>
  <c r="F181" i="12" s="1"/>
  <c r="F226" i="12" s="1"/>
  <c r="F271" i="12" s="1"/>
  <c r="F135" i="12"/>
  <c r="F180" i="12" s="1"/>
  <c r="F225" i="12" s="1"/>
  <c r="F270" i="12" s="1"/>
  <c r="F202" i="13"/>
  <c r="F318" i="19"/>
  <c r="F53" i="13"/>
  <c r="F54" i="13" s="1"/>
  <c r="F55" i="13" s="1"/>
  <c r="F185" i="19"/>
  <c r="F158" i="13"/>
  <c r="F279" i="19"/>
  <c r="F1258" i="14"/>
  <c r="F1313" i="14" s="1"/>
  <c r="F1368" i="14"/>
  <c r="F407" i="19" s="1"/>
  <c r="F1150" i="14"/>
  <c r="F1204" i="14"/>
  <c r="F983" i="14"/>
  <c r="F1038" i="14" s="1"/>
  <c r="F929" i="14"/>
  <c r="F95" i="13"/>
  <c r="F221" i="19"/>
  <c r="F317" i="12" l="1"/>
  <c r="F138" i="19"/>
  <c r="F253" i="13"/>
  <c r="F364" i="19"/>
  <c r="F47" i="11"/>
  <c r="F70" i="19"/>
  <c r="F755" i="10"/>
  <c r="F253" i="10"/>
  <c r="F255" i="10" s="1"/>
  <c r="F92" i="12"/>
  <c r="F137" i="12" s="1"/>
  <c r="F182" i="12" s="1"/>
  <c r="F227" i="12" s="1"/>
  <c r="F272" i="12" s="1"/>
  <c r="F203" i="13"/>
  <c r="F319" i="19"/>
  <c r="F186" i="19"/>
  <c r="F159" i="13"/>
  <c r="F280" i="19"/>
  <c r="F1369" i="14"/>
  <c r="F408" i="19" s="1"/>
  <c r="F1259" i="14"/>
  <c r="F1314" i="14" s="1"/>
  <c r="F1151" i="14"/>
  <c r="F1205" i="14"/>
  <c r="F930" i="14"/>
  <c r="F984" i="14"/>
  <c r="F1039" i="14" s="1"/>
  <c r="F96" i="13"/>
  <c r="F222" i="19"/>
  <c r="F48" i="11" l="1"/>
  <c r="F71" i="19"/>
  <c r="F254" i="13"/>
  <c r="F365" i="19"/>
  <c r="F318" i="12"/>
  <c r="F139" i="19"/>
  <c r="F784" i="10"/>
  <c r="F786" i="10" s="1"/>
  <c r="F284" i="10"/>
  <c r="F324" i="10" s="1"/>
  <c r="F93" i="12"/>
  <c r="F138" i="12" s="1"/>
  <c r="F204" i="13"/>
  <c r="F320" i="19"/>
  <c r="F56" i="13"/>
  <c r="F187" i="19"/>
  <c r="F160" i="13"/>
  <c r="F161" i="13" s="1"/>
  <c r="F281" i="19"/>
  <c r="F1260" i="14"/>
  <c r="F1315" i="14" s="1"/>
  <c r="F1370" i="14"/>
  <c r="F409" i="19" s="1"/>
  <c r="F1152" i="14"/>
  <c r="F1206" i="14"/>
  <c r="F985" i="14"/>
  <c r="F1040" i="14" s="1"/>
  <c r="F931" i="14"/>
  <c r="F97" i="13"/>
  <c r="F223" i="19"/>
  <c r="F49" i="11" l="1"/>
  <c r="F72" i="19"/>
  <c r="F255" i="13"/>
  <c r="F366" i="19"/>
  <c r="F319" i="12"/>
  <c r="F140" i="19"/>
  <c r="F815" i="10"/>
  <c r="F183" i="12"/>
  <c r="F228" i="12" s="1"/>
  <c r="F273" i="12" s="1"/>
  <c r="F94" i="12"/>
  <c r="F139" i="12" s="1"/>
  <c r="F205" i="13"/>
  <c r="F321" i="19"/>
  <c r="F162" i="13"/>
  <c r="F283" i="19"/>
  <c r="F188" i="19"/>
  <c r="F57" i="13"/>
  <c r="F282" i="19"/>
  <c r="F1153" i="14"/>
  <c r="F1207" i="14"/>
  <c r="F1371" i="14"/>
  <c r="F410" i="19" s="1"/>
  <c r="F1261" i="14"/>
  <c r="F1316" i="14" s="1"/>
  <c r="F932" i="14"/>
  <c r="F986" i="14"/>
  <c r="F1041" i="14" s="1"/>
  <c r="F98" i="13"/>
  <c r="F224" i="19"/>
  <c r="F256" i="13" l="1"/>
  <c r="F367" i="19"/>
  <c r="F320" i="12"/>
  <c r="F141" i="19"/>
  <c r="F50" i="11"/>
  <c r="F73" i="19"/>
  <c r="F844" i="10"/>
  <c r="F875" i="10"/>
  <c r="F184" i="12"/>
  <c r="F95" i="12"/>
  <c r="F140" i="12" s="1"/>
  <c r="F206" i="13"/>
  <c r="F322" i="19"/>
  <c r="F163" i="13"/>
  <c r="F284" i="19"/>
  <c r="F58" i="13"/>
  <c r="F189" i="19"/>
  <c r="F1262" i="14"/>
  <c r="F1317" i="14" s="1"/>
  <c r="F1372" i="14"/>
  <c r="F411" i="19" s="1"/>
  <c r="F1154" i="14"/>
  <c r="F1208" i="14"/>
  <c r="F99" i="13"/>
  <c r="F225" i="19"/>
  <c r="F987" i="14"/>
  <c r="F1042" i="14" s="1"/>
  <c r="F933" i="14"/>
  <c r="F321" i="12" l="1"/>
  <c r="F142" i="19"/>
  <c r="F51" i="11"/>
  <c r="F74" i="19"/>
  <c r="F257" i="13"/>
  <c r="F368" i="19"/>
  <c r="F846" i="10"/>
  <c r="F229" i="12"/>
  <c r="F274" i="12" s="1"/>
  <c r="F185" i="12"/>
  <c r="F96" i="12"/>
  <c r="F141" i="12" s="1"/>
  <c r="F207" i="13"/>
  <c r="F323" i="19"/>
  <c r="F164" i="13"/>
  <c r="F285" i="19"/>
  <c r="F59" i="13"/>
  <c r="F190" i="19"/>
  <c r="F1373" i="14"/>
  <c r="F412" i="19" s="1"/>
  <c r="F1263" i="14"/>
  <c r="F1318" i="14" s="1"/>
  <c r="F1155" i="14"/>
  <c r="F1209" i="14"/>
  <c r="F934" i="14"/>
  <c r="F988" i="14"/>
  <c r="F1043" i="14" s="1"/>
  <c r="F226" i="19"/>
  <c r="F100" i="13"/>
  <c r="F75" i="19" l="1"/>
  <c r="F53" i="11"/>
  <c r="F93" i="11" s="1"/>
  <c r="F258" i="13"/>
  <c r="F369" i="19"/>
  <c r="F322" i="12"/>
  <c r="F143" i="19"/>
  <c r="F230" i="12"/>
  <c r="F275" i="12" s="1"/>
  <c r="F186" i="12"/>
  <c r="F231" i="12" s="1"/>
  <c r="F276" i="12" s="1"/>
  <c r="F97" i="12"/>
  <c r="F142" i="12" s="1"/>
  <c r="F208" i="13"/>
  <c r="F324" i="19"/>
  <c r="F286" i="19"/>
  <c r="F165" i="13"/>
  <c r="F60" i="13"/>
  <c r="F191" i="19"/>
  <c r="F1156" i="14"/>
  <c r="F1210" i="14"/>
  <c r="F1264" i="14"/>
  <c r="F1319" i="14" s="1"/>
  <c r="F1374" i="14"/>
  <c r="F413" i="19" s="1"/>
  <c r="F101" i="13"/>
  <c r="F227" i="19"/>
  <c r="F989" i="14"/>
  <c r="F1044" i="14" s="1"/>
  <c r="F935" i="14"/>
  <c r="F259" i="13" l="1"/>
  <c r="F370" i="19"/>
  <c r="F323" i="12"/>
  <c r="F144" i="19"/>
  <c r="F187" i="12"/>
  <c r="F232" i="12" s="1"/>
  <c r="F277" i="12" s="1"/>
  <c r="F98" i="12"/>
  <c r="F143" i="12" s="1"/>
  <c r="F188" i="12" s="1"/>
  <c r="F233" i="12" s="1"/>
  <c r="F278" i="12" s="1"/>
  <c r="F209" i="13"/>
  <c r="F325" i="19"/>
  <c r="F166" i="13"/>
  <c r="F287" i="19"/>
  <c r="F61" i="13"/>
  <c r="F192" i="19"/>
  <c r="F1375" i="14"/>
  <c r="F414" i="19" s="1"/>
  <c r="F1265" i="14"/>
  <c r="F1320" i="14" s="1"/>
  <c r="F1211" i="14"/>
  <c r="F1157" i="14"/>
  <c r="F936" i="14"/>
  <c r="F990" i="14"/>
  <c r="F1045" i="14" s="1"/>
  <c r="F102" i="13"/>
  <c r="F228" i="19"/>
  <c r="F260" i="13" l="1"/>
  <c r="F371" i="19"/>
  <c r="F324" i="12"/>
  <c r="F145" i="19"/>
  <c r="F99" i="12"/>
  <c r="F144" i="12" s="1"/>
  <c r="F189" i="12" s="1"/>
  <c r="F234" i="12" s="1"/>
  <c r="F279" i="12" s="1"/>
  <c r="F210" i="13"/>
  <c r="F326" i="19"/>
  <c r="F288" i="19"/>
  <c r="F168" i="13"/>
  <c r="F282" i="13" s="1"/>
  <c r="F193" i="19"/>
  <c r="F63" i="13"/>
  <c r="F280" i="13" s="1"/>
  <c r="F1158" i="14"/>
  <c r="F1212" i="14"/>
  <c r="F1266" i="14"/>
  <c r="F1321" i="14" s="1"/>
  <c r="F1376" i="14"/>
  <c r="F415" i="19" s="1"/>
  <c r="F103" i="13"/>
  <c r="F229" i="19"/>
  <c r="F991" i="14"/>
  <c r="F1046" i="14" s="1"/>
  <c r="F937" i="14"/>
  <c r="F325" i="12" l="1"/>
  <c r="F146" i="19"/>
  <c r="F261" i="13"/>
  <c r="F372" i="19"/>
  <c r="F100" i="12"/>
  <c r="F145" i="12" s="1"/>
  <c r="F190" i="12" s="1"/>
  <c r="F235" i="12" s="1"/>
  <c r="F280" i="12" s="1"/>
  <c r="F211" i="13"/>
  <c r="F327" i="19"/>
  <c r="F1267" i="14"/>
  <c r="F1322" i="14" s="1"/>
  <c r="F1377" i="14"/>
  <c r="F416" i="19" s="1"/>
  <c r="F1159" i="14"/>
  <c r="F1213" i="14"/>
  <c r="F938" i="14"/>
  <c r="F992" i="14"/>
  <c r="F1047" i="14" s="1"/>
  <c r="F104" i="13"/>
  <c r="F230" i="19"/>
  <c r="F326" i="12" l="1"/>
  <c r="F147" i="19"/>
  <c r="F262" i="13"/>
  <c r="F373" i="19"/>
  <c r="F101" i="12"/>
  <c r="F328" i="19"/>
  <c r="F212" i="13"/>
  <c r="F1268" i="14"/>
  <c r="F1323" i="14" s="1"/>
  <c r="F1378" i="14"/>
  <c r="F417" i="19" s="1"/>
  <c r="F1214" i="14"/>
  <c r="F1160" i="14"/>
  <c r="F105" i="13"/>
  <c r="F106" i="13" s="1"/>
  <c r="F231" i="19"/>
  <c r="F993" i="14"/>
  <c r="F1048" i="14" s="1"/>
  <c r="F939" i="14"/>
  <c r="F148" i="19" l="1"/>
  <c r="F328" i="12"/>
  <c r="F263" i="13"/>
  <c r="F374" i="19"/>
  <c r="F103" i="12"/>
  <c r="F146" i="12"/>
  <c r="F213" i="13"/>
  <c r="F329" i="19"/>
  <c r="F107" i="13"/>
  <c r="F233" i="19"/>
  <c r="F1161" i="14"/>
  <c r="F1215" i="14"/>
  <c r="F1269" i="14"/>
  <c r="F1324" i="14" s="1"/>
  <c r="F1379" i="14"/>
  <c r="F418" i="19" s="1"/>
  <c r="F940" i="14"/>
  <c r="F994" i="14"/>
  <c r="F1049" i="14" s="1"/>
  <c r="F232" i="19"/>
  <c r="F264" i="13" l="1"/>
  <c r="F375" i="19"/>
  <c r="F148" i="12"/>
  <c r="F191" i="12"/>
  <c r="F214" i="13"/>
  <c r="F330" i="19"/>
  <c r="F108" i="13"/>
  <c r="F234" i="19"/>
  <c r="F1270" i="14"/>
  <c r="F1325" i="14" s="1"/>
  <c r="F1380" i="14"/>
  <c r="F419" i="19" s="1"/>
  <c r="F1216" i="14"/>
  <c r="F1162" i="14"/>
  <c r="F995" i="14"/>
  <c r="F1050" i="14" s="1"/>
  <c r="F941" i="14"/>
  <c r="F265" i="13" l="1"/>
  <c r="F376" i="19"/>
  <c r="F193" i="12"/>
  <c r="F236" i="12"/>
  <c r="F281" i="12" s="1"/>
  <c r="F215" i="13"/>
  <c r="F331" i="19"/>
  <c r="F109" i="13"/>
  <c r="F235" i="19"/>
  <c r="F1163" i="14"/>
  <c r="F1217" i="14"/>
  <c r="F1381" i="14"/>
  <c r="F420" i="19" s="1"/>
  <c r="F1271" i="14"/>
  <c r="F1326" i="14" s="1"/>
  <c r="F942" i="14"/>
  <c r="F996" i="14"/>
  <c r="F1051" i="14" s="1"/>
  <c r="F266" i="13" l="1"/>
  <c r="F377" i="19"/>
  <c r="F238" i="12"/>
  <c r="F283" i="12"/>
  <c r="F216" i="13"/>
  <c r="F332" i="19"/>
  <c r="F110" i="13"/>
  <c r="F236" i="19"/>
  <c r="F1272" i="14"/>
  <c r="F1327" i="14" s="1"/>
  <c r="F1382" i="14"/>
  <c r="F421" i="19" s="1"/>
  <c r="F1164" i="14"/>
  <c r="F1218" i="14"/>
  <c r="F997" i="14"/>
  <c r="F1052" i="14" s="1"/>
  <c r="F943" i="14"/>
  <c r="F378" i="19" l="1"/>
  <c r="F268" i="13"/>
  <c r="F284" i="13" s="1"/>
  <c r="F333" i="19"/>
  <c r="F218" i="13"/>
  <c r="F283" i="13" s="1"/>
  <c r="F237" i="19"/>
  <c r="F111" i="13"/>
  <c r="F1165" i="14"/>
  <c r="F1219" i="14"/>
  <c r="F1383" i="14"/>
  <c r="F422" i="19" s="1"/>
  <c r="F1273" i="14"/>
  <c r="F1328" i="14" s="1"/>
  <c r="F944" i="14"/>
  <c r="F998" i="14"/>
  <c r="F1053" i="14" s="1"/>
  <c r="F112" i="13" l="1"/>
  <c r="F238" i="19"/>
  <c r="F1274" i="14"/>
  <c r="F1329" i="14" s="1"/>
  <c r="F1384" i="14"/>
  <c r="F423" i="19" s="1"/>
  <c r="F1166" i="14"/>
  <c r="F1220" i="14"/>
  <c r="F999" i="14"/>
  <c r="F1054" i="14" s="1"/>
  <c r="F945" i="14"/>
  <c r="F113" i="13" l="1"/>
  <c r="F239" i="19"/>
  <c r="F1385" i="14"/>
  <c r="F424" i="19" s="1"/>
  <c r="F1275" i="14"/>
  <c r="F1330" i="14" s="1"/>
  <c r="F1167" i="14"/>
  <c r="F1221" i="14"/>
  <c r="F946" i="14"/>
  <c r="F1000" i="14"/>
  <c r="F1055" i="14" s="1"/>
  <c r="F114" i="13" l="1"/>
  <c r="F240" i="19"/>
  <c r="F1276" i="14"/>
  <c r="F1331" i="14" s="1"/>
  <c r="F1386" i="14"/>
  <c r="F425" i="19" s="1"/>
  <c r="F1222" i="14"/>
  <c r="F1168" i="14"/>
  <c r="F1001" i="14"/>
  <c r="F1056" i="14" s="1"/>
  <c r="F947" i="14"/>
  <c r="F1002" i="14" s="1"/>
  <c r="F1057" i="14" s="1"/>
  <c r="F115" i="13" l="1"/>
  <c r="F241" i="19"/>
  <c r="F1169" i="14"/>
  <c r="F1223" i="14"/>
  <c r="F1387" i="14"/>
  <c r="F426" i="19" s="1"/>
  <c r="F1277" i="14"/>
  <c r="F1332" i="14" s="1"/>
  <c r="F116" i="13" l="1"/>
  <c r="F242" i="19"/>
  <c r="F1278" i="14"/>
  <c r="F1333" i="14" s="1"/>
  <c r="F1388" i="14"/>
  <c r="F427" i="19" s="1"/>
  <c r="F1224" i="14"/>
  <c r="F1170" i="14"/>
  <c r="F1225" i="14" s="1"/>
  <c r="F243" i="19" l="1"/>
  <c r="F118" i="13"/>
  <c r="F281" i="13" s="1"/>
  <c r="F1389" i="14"/>
  <c r="F428" i="19" s="1"/>
  <c r="F1279" i="14"/>
  <c r="F1334" i="14" s="1"/>
  <c r="F1280" i="14"/>
  <c r="F1335" i="14" s="1"/>
  <c r="F1390" i="14"/>
  <c r="F429" i="19" s="1"/>
  <c r="R119" i="27" l="1"/>
  <c r="R118" i="27" l="1"/>
  <c r="R128" i="27" s="1"/>
  <c r="R136" i="27" s="1"/>
  <c r="R80" i="26" s="1"/>
  <c r="R87" i="26" s="1"/>
  <c r="R122" i="27"/>
  <c r="S119" i="27"/>
  <c r="S118" i="27" l="1"/>
  <c r="S130" i="27" s="1"/>
  <c r="S122" i="27"/>
  <c r="R129" i="27"/>
  <c r="R137" i="27" s="1"/>
  <c r="R81" i="26" s="1"/>
  <c r="R88" i="26" s="1"/>
  <c r="R130" i="27"/>
  <c r="T119" i="27"/>
  <c r="U119" i="27"/>
  <c r="S129" i="27" l="1"/>
  <c r="S137" i="27" s="1"/>
  <c r="S81" i="26" s="1"/>
  <c r="S88" i="26" s="1"/>
  <c r="S128" i="27"/>
  <c r="S136" i="27" s="1"/>
  <c r="S80" i="26" s="1"/>
  <c r="S87" i="26" s="1"/>
  <c r="S131" i="27"/>
  <c r="S139" i="27" s="1"/>
  <c r="S83" i="26" s="1"/>
  <c r="S138" i="27"/>
  <c r="S82" i="26" s="1"/>
  <c r="R131" i="27"/>
  <c r="R139" i="27" s="1"/>
  <c r="R83" i="26" s="1"/>
  <c r="R138" i="27"/>
  <c r="R82" i="26" s="1"/>
  <c r="T118" i="27"/>
  <c r="T130" i="27" s="1"/>
  <c r="T122" i="27"/>
  <c r="U122" i="27"/>
  <c r="U118" i="27"/>
  <c r="V119" i="27"/>
  <c r="V118" i="27" s="1"/>
  <c r="S90" i="26" l="1"/>
  <c r="S91" i="26"/>
  <c r="R90" i="26"/>
  <c r="R91" i="26"/>
  <c r="S140" i="27"/>
  <c r="S132" i="27"/>
  <c r="R140" i="27"/>
  <c r="T131" i="27"/>
  <c r="T139" i="27" s="1"/>
  <c r="T83" i="26" s="1"/>
  <c r="T138" i="27"/>
  <c r="T82" i="26" s="1"/>
  <c r="R132" i="27"/>
  <c r="T129" i="27"/>
  <c r="T137" i="27" s="1"/>
  <c r="T81" i="26" s="1"/>
  <c r="T88" i="26" s="1"/>
  <c r="T128" i="27"/>
  <c r="T136" i="27" s="1"/>
  <c r="T80" i="26" s="1"/>
  <c r="T87" i="26" s="1"/>
  <c r="V130" i="27"/>
  <c r="V128" i="27"/>
  <c r="V136" i="27" s="1"/>
  <c r="V80" i="26" s="1"/>
  <c r="V87" i="26" s="1"/>
  <c r="V129" i="27"/>
  <c r="V137" i="27" s="1"/>
  <c r="V81" i="26" s="1"/>
  <c r="V88" i="26" s="1"/>
  <c r="U129" i="27"/>
  <c r="U137" i="27" s="1"/>
  <c r="U81" i="26" s="1"/>
  <c r="U88" i="26" s="1"/>
  <c r="U130" i="27"/>
  <c r="U128" i="27"/>
  <c r="U136" i="27" s="1"/>
  <c r="U80" i="26" s="1"/>
  <c r="AF42" i="26" l="1"/>
  <c r="AF71" i="26" s="1"/>
  <c r="U87" i="26"/>
  <c r="T90" i="26"/>
  <c r="T91" i="26"/>
  <c r="U131" i="27"/>
  <c r="U139" i="27" s="1"/>
  <c r="U83" i="26" s="1"/>
  <c r="U138" i="27"/>
  <c r="U82" i="26" s="1"/>
  <c r="V131" i="27"/>
  <c r="V139" i="27" s="1"/>
  <c r="V83" i="26" s="1"/>
  <c r="V138" i="27"/>
  <c r="V82" i="26" s="1"/>
  <c r="T140" i="27"/>
  <c r="T132" i="27"/>
  <c r="F58" i="26" l="1"/>
  <c r="F63" i="26" s="1"/>
  <c r="F50" i="26"/>
  <c r="F62" i="26" s="1"/>
  <c r="AF90" i="26"/>
  <c r="AF91" i="26"/>
  <c r="AF87" i="26"/>
  <c r="AF88" i="26"/>
  <c r="U90" i="26"/>
  <c r="U91" i="26"/>
  <c r="V90" i="26"/>
  <c r="V91" i="26"/>
  <c r="U140" i="27"/>
  <c r="U132" i="27"/>
  <c r="F64" i="26" l="1"/>
  <c r="F66" i="26" s="1"/>
  <c r="F144" i="27"/>
  <c r="F85" i="26" s="1"/>
  <c r="AH94" i="26" l="1"/>
  <c r="AF94" i="26"/>
  <c r="G94" i="26"/>
  <c r="W94" i="26"/>
  <c r="N100" i="26"/>
  <c r="AF100" i="26"/>
  <c r="H94" i="26"/>
  <c r="AH100" i="26"/>
  <c r="M94" i="26"/>
  <c r="I100" i="26"/>
  <c r="AA94" i="26"/>
  <c r="L94" i="26"/>
  <c r="S100" i="26"/>
  <c r="H100" i="26"/>
  <c r="V94" i="26"/>
  <c r="AD100" i="26"/>
  <c r="O94" i="26"/>
  <c r="V100" i="26"/>
  <c r="P94" i="26"/>
  <c r="G100" i="26"/>
  <c r="W100" i="26"/>
  <c r="U94" i="26"/>
  <c r="L100" i="26"/>
  <c r="AB100" i="26"/>
  <c r="J94" i="26"/>
  <c r="Z94" i="26"/>
  <c r="Q100" i="26"/>
  <c r="S94" i="26"/>
  <c r="J100" i="26"/>
  <c r="Z100" i="26"/>
  <c r="T94" i="26"/>
  <c r="K100" i="26"/>
  <c r="AA100" i="26"/>
  <c r="I94" i="26"/>
  <c r="Y94" i="26"/>
  <c r="P100" i="26"/>
  <c r="N94" i="26"/>
  <c r="U100" i="26"/>
  <c r="X94" i="26"/>
  <c r="O100" i="26"/>
  <c r="AD94" i="26"/>
  <c r="T100" i="26"/>
  <c r="R94" i="26"/>
  <c r="Y100" i="26"/>
  <c r="K94" i="26"/>
  <c r="R100" i="26"/>
  <c r="AB94" i="26"/>
  <c r="Q94" i="26"/>
  <c r="X100" i="26"/>
  <c r="M100" i="26"/>
  <c r="X284" i="10"/>
  <c r="X324" i="10" s="1"/>
  <c r="X327" i="10" s="1"/>
  <c r="X44" i="10"/>
  <c r="X75" i="10" s="1"/>
  <c r="AH284" i="10"/>
  <c r="AH324" i="10" s="1"/>
  <c r="AH327" i="10" s="1"/>
  <c r="AH44" i="10"/>
  <c r="AH75" i="10" s="1"/>
  <c r="F97" i="26" l="1"/>
  <c r="F107" i="26" s="1"/>
  <c r="F103" i="26"/>
  <c r="F108" i="26" s="1"/>
  <c r="F109" i="26" l="1"/>
  <c r="F111" i="26" s="1"/>
</calcChain>
</file>

<file path=xl/sharedStrings.xml><?xml version="1.0" encoding="utf-8"?>
<sst xmlns="http://schemas.openxmlformats.org/spreadsheetml/2006/main" count="1436" uniqueCount="1007">
  <si>
    <t>Owner:</t>
  </si>
  <si>
    <t>Project:</t>
  </si>
  <si>
    <t>Sheet:</t>
  </si>
  <si>
    <t>Version:</t>
  </si>
  <si>
    <t>Date:</t>
  </si>
  <si>
    <t>Filename:</t>
  </si>
  <si>
    <t>Workbook Properties</t>
  </si>
  <si>
    <t>Template Legend</t>
  </si>
  <si>
    <t>Banner 1: Properties and Section Breaks</t>
  </si>
  <si>
    <t>Banner 2: Headers, Timeline and Key Labels</t>
  </si>
  <si>
    <t>DfT Inputs [Bidders free to overwrite spare items denoted by square brackets]</t>
  </si>
  <si>
    <t>Bidder Inputs/Feeds</t>
  </si>
  <si>
    <t>Calculations and Feeds</t>
  </si>
  <si>
    <t>Restricted Data Entry</t>
  </si>
  <si>
    <t>Template Version Control</t>
  </si>
  <si>
    <t>Version</t>
  </si>
  <si>
    <t>Description</t>
  </si>
  <si>
    <t>Changes</t>
  </si>
  <si>
    <t>ITT issue 1</t>
  </si>
  <si>
    <t>n/a</t>
  </si>
  <si>
    <t>END</t>
  </si>
  <si>
    <t>Template Control</t>
  </si>
  <si>
    <t>Output Presentation</t>
  </si>
  <si>
    <t>Present Model Outputs in:</t>
  </si>
  <si>
    <t>Bidders are invited to drive this cell from their model control sheet</t>
  </si>
  <si>
    <t>Price Base:</t>
  </si>
  <si>
    <t>Financial Model Version</t>
  </si>
  <si>
    <t>Output Scenario Flag</t>
  </si>
  <si>
    <t>Model Option Scenario</t>
  </si>
  <si>
    <t>Base Model</t>
  </si>
  <si>
    <t>Version Control</t>
  </si>
  <si>
    <t>Workbook Name</t>
  </si>
  <si>
    <t>Version Number</t>
  </si>
  <si>
    <t>NPV of Franchise Payments (£m)</t>
  </si>
  <si>
    <t>Blank
For Bidder Use</t>
  </si>
  <si>
    <t>Contract Reference</t>
  </si>
  <si>
    <t>ROA Reference</t>
  </si>
  <si>
    <t>Date</t>
  </si>
  <si>
    <t>Modeller</t>
  </si>
  <si>
    <t>Sign-off</t>
  </si>
  <si>
    <t>Timeline</t>
  </si>
  <si>
    <t>Price Bases &amp; Discount Date</t>
  </si>
  <si>
    <t>Financial Year</t>
  </si>
  <si>
    <t>First Day</t>
  </si>
  <si>
    <t>Last Day</t>
  </si>
  <si>
    <t>Input Price Base</t>
  </si>
  <si>
    <t>Output Price Base</t>
  </si>
  <si>
    <t>Discount to:</t>
  </si>
  <si>
    <t>Franchise Dates</t>
  </si>
  <si>
    <t>Franchise start</t>
  </si>
  <si>
    <t>Franchise end 2</t>
  </si>
  <si>
    <t>Timeline Generation</t>
  </si>
  <si>
    <t>Franchise Year</t>
  </si>
  <si>
    <t>Blank</t>
  </si>
  <si>
    <t>Year -1</t>
  </si>
  <si>
    <t>Year 0</t>
  </si>
  <si>
    <t>Year 1</t>
  </si>
  <si>
    <t>Year 2</t>
  </si>
  <si>
    <t>Year 3</t>
  </si>
  <si>
    <t>Year 4</t>
  </si>
  <si>
    <t>Year 5</t>
  </si>
  <si>
    <t>Year 6</t>
  </si>
  <si>
    <t>Year 7</t>
  </si>
  <si>
    <t>Year 8</t>
  </si>
  <si>
    <t>Year 9</t>
  </si>
  <si>
    <t>Year 11</t>
  </si>
  <si>
    <t>Year 12</t>
  </si>
  <si>
    <t>Year 13</t>
  </si>
  <si>
    <t>Year 14</t>
  </si>
  <si>
    <t>Year 15</t>
  </si>
  <si>
    <t>Year 16</t>
  </si>
  <si>
    <t>Year 17</t>
  </si>
  <si>
    <t>Category</t>
  </si>
  <si>
    <t>For Bidder Use</t>
  </si>
  <si>
    <t>Actual</t>
  </si>
  <si>
    <t>Forecast</t>
  </si>
  <si>
    <t>Core</t>
  </si>
  <si>
    <t>Option</t>
  </si>
  <si>
    <t>Not used</t>
  </si>
  <si>
    <t>Financial Year End</t>
  </si>
  <si>
    <t>Mid Point</t>
  </si>
  <si>
    <t>Days in Year</t>
  </si>
  <si>
    <t>Days in Full Financial Year</t>
  </si>
  <si>
    <t>Years in Scope</t>
  </si>
  <si>
    <t>Item</t>
  </si>
  <si>
    <t>Unit</t>
  </si>
  <si>
    <t>DfT Assumption</t>
  </si>
  <si>
    <t>Inflation &amp; Discounting</t>
  </si>
  <si>
    <t>%</t>
  </si>
  <si>
    <t>Other Rates</t>
  </si>
  <si>
    <t>Profit Sharing Thresholds &amp; Rates</t>
  </si>
  <si>
    <t>Profit Share Thresholds*:</t>
  </si>
  <si>
    <t>First profit share threshold ('FPST')</t>
  </si>
  <si>
    <t>Second profit share threshold ('SPST')</t>
  </si>
  <si>
    <t>Third profit share threshold ('TPST')</t>
  </si>
  <si>
    <t>DfT profit share**:</t>
  </si>
  <si>
    <t>% of Relevant Profit in excess of the FPST but less than the SPST</t>
  </si>
  <si>
    <t>% of Relevant Profit in excess of the SPST but less than the TPST</t>
  </si>
  <si>
    <t>% of Relevant Profit in excess of the TPST</t>
  </si>
  <si>
    <t>Notes:</t>
  </si>
  <si>
    <t xml:space="preserve">** The % of Relevant Profit in excess of the FPST / SPST / TPST that the Franchisee shall pay to the Secretary of State, where 'Relevant Profit' is as defined in the Franchise Agreement. </t>
  </si>
  <si>
    <t>£000</t>
  </si>
  <si>
    <t>Passenger Fares Revenue</t>
  </si>
  <si>
    <t>Passenger Revenue Service Groups</t>
  </si>
  <si>
    <t>Other Fares Revenue</t>
  </si>
  <si>
    <t>Travelcard Revenue</t>
  </si>
  <si>
    <t>Concessionary Travel</t>
  </si>
  <si>
    <t>Railcard Sales</t>
  </si>
  <si>
    <t>Refunds</t>
  </si>
  <si>
    <t>Penalty Fares</t>
  </si>
  <si>
    <t>Excess Fares</t>
  </si>
  <si>
    <t>Rail Staff Travel</t>
  </si>
  <si>
    <t>BT Police</t>
  </si>
  <si>
    <t>Bus Feeder Income</t>
  </si>
  <si>
    <t>Other Revenue</t>
  </si>
  <si>
    <t>Other Revenue from Core Business</t>
  </si>
  <si>
    <t>Revenue from Costs Offcharged</t>
  </si>
  <si>
    <t>Staff Costs</t>
  </si>
  <si>
    <t>Staff Functions</t>
  </si>
  <si>
    <t>Staff functions</t>
  </si>
  <si>
    <t>Staff Group (for P&amp;L lookup)</t>
  </si>
  <si>
    <t>Staff groups</t>
  </si>
  <si>
    <t>Staff Costs: Trains</t>
  </si>
  <si>
    <t>Trainee Drivers</t>
  </si>
  <si>
    <t>Staff Costs: Stations</t>
  </si>
  <si>
    <t>Staff Costs: Depot</t>
  </si>
  <si>
    <t>Staff Costs: HQ</t>
  </si>
  <si>
    <t>Staff Costs: Other</t>
  </si>
  <si>
    <t>Total Redundancy Compensation</t>
  </si>
  <si>
    <t>Other Operating Costs</t>
  </si>
  <si>
    <t>Other Staff Costs</t>
  </si>
  <si>
    <t>Uniforms &amp; Protective Clothing</t>
  </si>
  <si>
    <t>Employee Expenses</t>
  </si>
  <si>
    <t>Motor Vehicle Expenses</t>
  </si>
  <si>
    <t>Other Expenses</t>
  </si>
  <si>
    <t>Bonuses</t>
  </si>
  <si>
    <t>Staff Recruitment</t>
  </si>
  <si>
    <t>Staff Training</t>
  </si>
  <si>
    <t>Staff Catering</t>
  </si>
  <si>
    <t>Agency and Casual Staff</t>
  </si>
  <si>
    <t>Reorganisation Costs</t>
  </si>
  <si>
    <t>Internal Communications</t>
  </si>
  <si>
    <t>Change Management</t>
  </si>
  <si>
    <t>Additional Other Staff Costs</t>
  </si>
  <si>
    <t>Severance / Redundancy</t>
  </si>
  <si>
    <t>Station &amp; Train Operations</t>
  </si>
  <si>
    <t>Traincrew Hire Costs</t>
  </si>
  <si>
    <t>Rolling Stock Hire Costs</t>
  </si>
  <si>
    <t>Train Cleaning</t>
  </si>
  <si>
    <t>Station Cleaning</t>
  </si>
  <si>
    <t>Station Security</t>
  </si>
  <si>
    <t>Station Maintenance</t>
  </si>
  <si>
    <t>Station Utilities</t>
  </si>
  <si>
    <t>Station Property And Equipment</t>
  </si>
  <si>
    <t>Ticket Machine Leases</t>
  </si>
  <si>
    <t>Ticket Machine Maintenance</t>
  </si>
  <si>
    <t>CIS Maintenance</t>
  </si>
  <si>
    <t>Other Station Services</t>
  </si>
  <si>
    <t>On Board Costs</t>
  </si>
  <si>
    <t>Commissions Payable</t>
  </si>
  <si>
    <t>Ticket and Systems Costs</t>
  </si>
  <si>
    <t>Other Retailing Costs</t>
  </si>
  <si>
    <t>Compensation Claims</t>
  </si>
  <si>
    <t>Additional Station &amp; Train Operations</t>
  </si>
  <si>
    <t>Station Travel Plans</t>
  </si>
  <si>
    <t>Station Car Parks</t>
  </si>
  <si>
    <t>Gate Maintenance</t>
  </si>
  <si>
    <t>Cycle Parking</t>
  </si>
  <si>
    <t>Rolling Stock Maintenance</t>
  </si>
  <si>
    <t>Fleet materials</t>
  </si>
  <si>
    <t>Third party RS maintainer</t>
  </si>
  <si>
    <t>HQ Depot Costs</t>
  </si>
  <si>
    <t>Depot: Administrative Costs</t>
  </si>
  <si>
    <t>Depot: Security Costs</t>
  </si>
  <si>
    <t>Depot: Building Costs</t>
  </si>
  <si>
    <t>Depot: IT Equipment</t>
  </si>
  <si>
    <t>Depot: Industry Payments</t>
  </si>
  <si>
    <t>Cost of Goods Sold: Materials</t>
  </si>
  <si>
    <t>Cost of Goods Sold: Fuel</t>
  </si>
  <si>
    <t>Cost of Goods Sold: Contractors</t>
  </si>
  <si>
    <t>Depot Operating Lease Costs</t>
  </si>
  <si>
    <t>Stores</t>
  </si>
  <si>
    <t>Other Rolling Stock Maintenance Costs</t>
  </si>
  <si>
    <t>Additional Rolling Stock Maintenance</t>
  </si>
  <si>
    <t>Depot: Plant</t>
  </si>
  <si>
    <t>Depot: Track</t>
  </si>
  <si>
    <t>Depot: Equipment</t>
  </si>
  <si>
    <t>Industry &amp; Professional Services</t>
  </si>
  <si>
    <t>British Transport Police</t>
  </si>
  <si>
    <t>Hire of Buses</t>
  </si>
  <si>
    <t>Hire of Taxis</t>
  </si>
  <si>
    <t>Bus Feeder Charges</t>
  </si>
  <si>
    <t>Property Management</t>
  </si>
  <si>
    <t>Car Park Management</t>
  </si>
  <si>
    <t>Catering Contract</t>
  </si>
  <si>
    <t>Marketing Contracts</t>
  </si>
  <si>
    <t>Customer service centre costs</t>
  </si>
  <si>
    <t>ATOC/RSP</t>
  </si>
  <si>
    <t>NRES</t>
  </si>
  <si>
    <t>RSSB</t>
  </si>
  <si>
    <t>Auditors</t>
  </si>
  <si>
    <t>Legal Fees</t>
  </si>
  <si>
    <t>Other Professional Services</t>
  </si>
  <si>
    <t>Other Contracted Services</t>
  </si>
  <si>
    <t>Rail Regulators Fees</t>
  </si>
  <si>
    <t>Additional Industry &amp; Professional Services</t>
  </si>
  <si>
    <t>Cash Collection</t>
  </si>
  <si>
    <t>Administrative Costs &amp; Other</t>
  </si>
  <si>
    <t>Telecoms</t>
  </si>
  <si>
    <t>Systems &amp; IT</t>
  </si>
  <si>
    <t>Office Equipment</t>
  </si>
  <si>
    <t>Postage &amp; Stationery</t>
  </si>
  <si>
    <t>Advertising</t>
  </si>
  <si>
    <t>Other Marketing Costs</t>
  </si>
  <si>
    <t>Insurance</t>
  </si>
  <si>
    <t>Rents &amp; Rates</t>
  </si>
  <si>
    <t>Bank Charges</t>
  </si>
  <si>
    <t>Waste Disposal</t>
  </si>
  <si>
    <t>Subscriptions</t>
  </si>
  <si>
    <t>Road Vehicles</t>
  </si>
  <si>
    <t>Office Utilities &amp; Maintenance</t>
  </si>
  <si>
    <t>Office Security</t>
  </si>
  <si>
    <t>Management Fee</t>
  </si>
  <si>
    <t>NPS Contingency</t>
  </si>
  <si>
    <t>Bad Debts</t>
  </si>
  <si>
    <t>Additional Administration Costs &amp; Other</t>
  </si>
  <si>
    <t>Access to Season Ticket Initiative</t>
  </si>
  <si>
    <t>Road Vehicle Maintenance</t>
  </si>
  <si>
    <t>Train counts and Ticketless travel surveys</t>
  </si>
  <si>
    <t>Passenger information / website</t>
  </si>
  <si>
    <t>Timetables printing</t>
  </si>
  <si>
    <t>Non-Cash Costs</t>
  </si>
  <si>
    <t>Amortisation</t>
  </si>
  <si>
    <t>Rolling Stock Charges</t>
  </si>
  <si>
    <t>Rolling Stock</t>
  </si>
  <si>
    <t>Infrastructure Charges</t>
  </si>
  <si>
    <t>Secondary Station Access Charges</t>
  </si>
  <si>
    <t>Secondary Station Access Charges: LTC</t>
  </si>
  <si>
    <t>Secondary Station Access Charges: QX</t>
  </si>
  <si>
    <t>Track Access Charges</t>
  </si>
  <si>
    <t>Fixed Track Access Charge</t>
  </si>
  <si>
    <t>Variable Track Access Charge</t>
  </si>
  <si>
    <t>Capacity Charge</t>
  </si>
  <si>
    <t>Capacity Charge offset</t>
  </si>
  <si>
    <t>Station &amp; Depot Access Charges</t>
  </si>
  <si>
    <t>Stations &amp; Depots</t>
  </si>
  <si>
    <t>Number of SFO Stations</t>
  </si>
  <si>
    <t>Number of Independent Stations</t>
  </si>
  <si>
    <t>Number of Depots</t>
  </si>
  <si>
    <t>SFO Station Access Charges</t>
  </si>
  <si>
    <t>SFO Station Access Charges: LTC</t>
  </si>
  <si>
    <t>SFO Station Access Charges: FRR</t>
  </si>
  <si>
    <t>Independent Station Access Charges</t>
  </si>
  <si>
    <t>Independent Station Access Charges: LTC</t>
  </si>
  <si>
    <t>Independent Station Access Charges: QX</t>
  </si>
  <si>
    <t>Depot Access Charges</t>
  </si>
  <si>
    <t>Additional Depot Access Charges</t>
  </si>
  <si>
    <t>Other Network Rail Charges</t>
  </si>
  <si>
    <t>EC4T</t>
  </si>
  <si>
    <t>EC4T: Electric Current</t>
  </si>
  <si>
    <t>Network Disruption</t>
  </si>
  <si>
    <t>Severe Disruption Income under TAA</t>
  </si>
  <si>
    <t>Schedule 8 Supplemental</t>
  </si>
  <si>
    <t>Schedule 8 Supplemental Access Charge</t>
  </si>
  <si>
    <t>Additional Schedule 8 Supplemental</t>
  </si>
  <si>
    <t>Minor Works</t>
  </si>
  <si>
    <t>Other Annualised Capex Charges</t>
  </si>
  <si>
    <t>Additional Other Annualised Capex Charges</t>
  </si>
  <si>
    <t>ROSCO Funded Infrastructure (Spare)</t>
  </si>
  <si>
    <t>Additional ROSCO Funded Infrastructure</t>
  </si>
  <si>
    <t>Privately Funded Infrastructure (Spare)</t>
  </si>
  <si>
    <t>Additional Privately Funded Infrastructure</t>
  </si>
  <si>
    <t>Exceptionals (Spare)</t>
  </si>
  <si>
    <t>Contingencies (Spare)</t>
  </si>
  <si>
    <t>Performance Regimes</t>
  </si>
  <si>
    <t>Schedule 8 Performance Service Groups</t>
  </si>
  <si>
    <t>Other Performance Measures</t>
  </si>
  <si>
    <t>FA Schedule 7.1 Performance Regime</t>
  </si>
  <si>
    <t>Schedule 7.1 payments: Delay Minutes</t>
  </si>
  <si>
    <t>Schedule 7.1 payments: Cancellations</t>
  </si>
  <si>
    <t>Schedule 7.1 payments: Short Formations</t>
  </si>
  <si>
    <t>Other Performance-Related Costs</t>
  </si>
  <si>
    <t>Passenger Compensation</t>
  </si>
  <si>
    <t>Unplanned Bus &amp; Taxi Hire Costs</t>
  </si>
  <si>
    <t>Performance Metrics</t>
  </si>
  <si>
    <t>PPM</t>
  </si>
  <si>
    <t>CaSL</t>
  </si>
  <si>
    <t>TOC Capex</t>
  </si>
  <si>
    <t>TOC Capex - Stations [Line 1]</t>
  </si>
  <si>
    <t>TOC Capex - Stations [Line 2]</t>
  </si>
  <si>
    <t>TOC Capex - Stations [Line 3]</t>
  </si>
  <si>
    <t>TOC Capex - Ticketing [Line 1]</t>
  </si>
  <si>
    <t>TOC Capex - Ticketing [Line 2]</t>
  </si>
  <si>
    <t>TOC Capex - Ticketing [Line 3]</t>
  </si>
  <si>
    <t>TOC Capex - IT Systems [Line 1]</t>
  </si>
  <si>
    <t>TOC Capex - IT Systems [Line 2]</t>
  </si>
  <si>
    <t>TOC Capex - IT Systems [Line 3]</t>
  </si>
  <si>
    <t>TOC Capex - Rolling Stock [Line 1]</t>
  </si>
  <si>
    <t>TOC Capex - Rolling Stock [Line 2]</t>
  </si>
  <si>
    <t>TOC Capex - Rolling Stock [Line 3]</t>
  </si>
  <si>
    <t>TOC Capex - Depots [Line 1]</t>
  </si>
  <si>
    <t>TOC Capex - Depots [Line 2]</t>
  </si>
  <si>
    <t>TOC Capex - Depots [Line 3]</t>
  </si>
  <si>
    <t>TOC Capex - Other Infrastructure [Line 1]</t>
  </si>
  <si>
    <t>TOC Capex - Other Infrastructure [Line 2]</t>
  </si>
  <si>
    <t>TOC Capex - Other Infrastructure [Line 3]</t>
  </si>
  <si>
    <t>TOC Capex - Other (&lt;£250k)</t>
  </si>
  <si>
    <t>Day 1 Assets</t>
  </si>
  <si>
    <t>P&amp;Ls</t>
  </si>
  <si>
    <t>P&amp;L3 (7 Lines)</t>
  </si>
  <si>
    <t xml:space="preserve"> </t>
  </si>
  <si>
    <t>Totals and Below the Line Items</t>
  </si>
  <si>
    <t>Total Revenue</t>
  </si>
  <si>
    <t>Total Costs</t>
  </si>
  <si>
    <t>Operating Profit / (Loss) Before Exceptionals &amp; Contingencies</t>
  </si>
  <si>
    <t>Exceptionals</t>
  </si>
  <si>
    <t>Contingencies</t>
  </si>
  <si>
    <t>Operating Profit / (Loss) After Exceptionals &amp; Contingencies</t>
  </si>
  <si>
    <t>Interest received on cash balance</t>
  </si>
  <si>
    <t>Interest paid on cash balance</t>
  </si>
  <si>
    <t>Interest &amp; Fees paid on Parent Company Support</t>
  </si>
  <si>
    <t>Performance Bond Costs</t>
  </si>
  <si>
    <t>PCS Bond Costs</t>
  </si>
  <si>
    <t>Season Ticket Bond Costs</t>
  </si>
  <si>
    <t>Operating Profit / (Loss) After Financing Costs</t>
  </si>
  <si>
    <t>Financial Subsidy / (Premium)</t>
  </si>
  <si>
    <t>Profit / (Loss) Before Taxation</t>
  </si>
  <si>
    <t>Profit / (Loss) After Taxation</t>
  </si>
  <si>
    <t>Profit / (Loss)</t>
  </si>
  <si>
    <t>Retained Profit / (Loss)</t>
  </si>
  <si>
    <t>Cashflow Statement</t>
  </si>
  <si>
    <t>Operating Cashflow</t>
  </si>
  <si>
    <t>Adjusted for:</t>
  </si>
  <si>
    <t>Working Capital Movements</t>
  </si>
  <si>
    <t>Movement in long term liabilities (excl. bank debt)</t>
  </si>
  <si>
    <t>Cashflow (pre-financial support)</t>
  </si>
  <si>
    <t>Financial Subsidy /(Premium)</t>
  </si>
  <si>
    <t>Capital Expenditure (inc intangible assets)</t>
  </si>
  <si>
    <t>Investing Activities</t>
  </si>
  <si>
    <t>Tax paid</t>
  </si>
  <si>
    <t>Cashflow (pre-financing)</t>
  </si>
  <si>
    <t>Financing</t>
  </si>
  <si>
    <t>PCS drawdown</t>
  </si>
  <si>
    <t>PCS repayment</t>
  </si>
  <si>
    <t>Total financing</t>
  </si>
  <si>
    <t>Servicing of finance</t>
  </si>
  <si>
    <t>Total servicing of finance</t>
  </si>
  <si>
    <t>Cashflow (post financing)</t>
  </si>
  <si>
    <t>Cashflow for Period</t>
  </si>
  <si>
    <t>Balance B/F</t>
  </si>
  <si>
    <t>Balance generated in year</t>
  </si>
  <si>
    <t>Balance C/F</t>
  </si>
  <si>
    <t>Balance Sheet</t>
  </si>
  <si>
    <t>Fixed assets (positive)</t>
  </si>
  <si>
    <t>Tangible assets</t>
  </si>
  <si>
    <t>Intangible assets</t>
  </si>
  <si>
    <t>Total fixed assets</t>
  </si>
  <si>
    <t>Current assets (positive)</t>
  </si>
  <si>
    <t>Stock</t>
  </si>
  <si>
    <t>Debtors</t>
  </si>
  <si>
    <t>Season Ticket Fund</t>
  </si>
  <si>
    <t>Cash</t>
  </si>
  <si>
    <t>Deferred Tax</t>
  </si>
  <si>
    <t>Prepayments</t>
  </si>
  <si>
    <t>VAT Net Debtor</t>
  </si>
  <si>
    <t>Total current assets</t>
  </si>
  <si>
    <t>Current liabilities (negative)</t>
  </si>
  <si>
    <t>Trade creditors</t>
  </si>
  <si>
    <t>Infrastructure Provider(s)</t>
  </si>
  <si>
    <t>Season Ticket Suspense</t>
  </si>
  <si>
    <t>Dividends declared</t>
  </si>
  <si>
    <t>Tax Creditor</t>
  </si>
  <si>
    <t>Other Accruals</t>
  </si>
  <si>
    <t>Overdraft</t>
  </si>
  <si>
    <t>Total current liabilities</t>
  </si>
  <si>
    <t>Net current assets / (liabilities)</t>
  </si>
  <si>
    <t>Creditors falling due after more than one year (negative)</t>
  </si>
  <si>
    <t>Creditors falling due after more than one year</t>
  </si>
  <si>
    <t>Provisions for liabilities and charges</t>
  </si>
  <si>
    <t>Lease Liabilities</t>
  </si>
  <si>
    <t>Net assets / (liabilities)</t>
  </si>
  <si>
    <t>Capital and Reserves (positive)</t>
  </si>
  <si>
    <t>Called up share capital</t>
  </si>
  <si>
    <t>[Other forms of capital (specify)]</t>
  </si>
  <si>
    <t>Other reserves</t>
  </si>
  <si>
    <t>Profit and loss account</t>
  </si>
  <si>
    <t xml:space="preserve">Total capital and reserves </t>
  </si>
  <si>
    <t>Total capital and reserves</t>
  </si>
  <si>
    <t>Balance sheet check</t>
  </si>
  <si>
    <t>Franchise Agreement Appendices</t>
  </si>
  <si>
    <t>Franchise Agreement Numbers</t>
  </si>
  <si>
    <t>Categories</t>
  </si>
  <si>
    <t>FXD</t>
  </si>
  <si>
    <t>VCRPI</t>
  </si>
  <si>
    <t>VCAWE</t>
  </si>
  <si>
    <t>PRPI</t>
  </si>
  <si>
    <t>Franchise Agreement Years</t>
  </si>
  <si>
    <t>Financial Obligations &amp; Covenants</t>
  </si>
  <si>
    <t>Modified Revenue</t>
  </si>
  <si>
    <t>Exceptional &amp; Contingency Revenues</t>
  </si>
  <si>
    <t>Income from the Secretary of State</t>
  </si>
  <si>
    <t>Interest Receivable</t>
  </si>
  <si>
    <t>Opening Season Ticket Fund</t>
  </si>
  <si>
    <t>Opening Cash</t>
  </si>
  <si>
    <t>Movement in Debtors: (Increase) / Decrease</t>
  </si>
  <si>
    <t>Actual Operating Costs</t>
  </si>
  <si>
    <t>Exceptional &amp; Contingency Costs</t>
  </si>
  <si>
    <t>Amounts Payable to the Secretary of State</t>
  </si>
  <si>
    <t>Bond costs</t>
  </si>
  <si>
    <t>[Other Finance Costs]</t>
  </si>
  <si>
    <t>Capital Expenditure (inc intangible assets and investing activities)</t>
  </si>
  <si>
    <t>Movement in Creditors: (Increase) / Decrease</t>
  </si>
  <si>
    <t>Season Ticket Bond</t>
  </si>
  <si>
    <t>Season Ticket amount (STL)</t>
  </si>
  <si>
    <t>RPI</t>
  </si>
  <si>
    <t>K</t>
  </si>
  <si>
    <t>Z</t>
  </si>
  <si>
    <t>Model Options</t>
  </si>
  <si>
    <t>Option 1: [Definition]</t>
  </si>
  <si>
    <t>Option 2: [Definition]</t>
  </si>
  <si>
    <t>Option 3: [Definition]</t>
  </si>
  <si>
    <t>Option 4: [Definition]</t>
  </si>
  <si>
    <t>Option 5: [Definition]</t>
  </si>
  <si>
    <t>Indices and Rates - Inflation &amp; Discounting</t>
  </si>
  <si>
    <t>AWE</t>
  </si>
  <si>
    <t>Real Discount Rate</t>
  </si>
  <si>
    <t>Indices and Rates - Other Rates</t>
  </si>
  <si>
    <t>Notes</t>
  </si>
  <si>
    <t>Passenger Fares Revenue by Service Group</t>
  </si>
  <si>
    <t>Seasons (First)</t>
  </si>
  <si>
    <t>Seasons (Standard)</t>
  </si>
  <si>
    <t>TOTAL SEASONS</t>
  </si>
  <si>
    <t>Full Fare (First)</t>
  </si>
  <si>
    <t>Full Fare (Standard)</t>
  </si>
  <si>
    <t>TOTAL FULL FARE</t>
  </si>
  <si>
    <t>Advance (First)</t>
  </si>
  <si>
    <t>Advance (Standard)</t>
  </si>
  <si>
    <t>TOTAL ADVANCED</t>
  </si>
  <si>
    <t>Off-Peak (First)</t>
  </si>
  <si>
    <t>Off-Peak (Standard)</t>
  </si>
  <si>
    <t>TOTAL OFF-PEAK</t>
  </si>
  <si>
    <t>TOTAL REVENUE BY SERVICE GROUP</t>
  </si>
  <si>
    <t>Passenger Journeys</t>
  </si>
  <si>
    <t>Passenger Journeys by Service Group</t>
  </si>
  <si>
    <t>000 Jnys</t>
  </si>
  <si>
    <t>TOTAL SEASON</t>
  </si>
  <si>
    <t>TOTAL ADVANCE</t>
  </si>
  <si>
    <t>TOTAL OFF PEAK</t>
  </si>
  <si>
    <t>TOTAL JOURNEYS BY SERVICE GROUP</t>
  </si>
  <si>
    <t>TOTAL JOURNEYS</t>
  </si>
  <si>
    <t>Passenger Miles</t>
  </si>
  <si>
    <t>Passenger Miles by Service Group</t>
  </si>
  <si>
    <t>000 Miles</t>
  </si>
  <si>
    <t>TOTAL PASSENGER MILES BY SERVICE GROUP</t>
  </si>
  <si>
    <t>TOTAL PASSENGER MILES</t>
  </si>
  <si>
    <t>Staff Actual: Average FTE</t>
  </si>
  <si>
    <t>FTE</t>
  </si>
  <si>
    <t>Basic Salary per FTE</t>
  </si>
  <si>
    <t>£000/ FTE</t>
  </si>
  <si>
    <t>Overtime and Other Pay per FTE</t>
  </si>
  <si>
    <t>Pension Cost per FTE</t>
  </si>
  <si>
    <t>National Insurance Cost per FTE</t>
  </si>
  <si>
    <t>Total Cost per FTE</t>
  </si>
  <si>
    <t>Total Cost</t>
  </si>
  <si>
    <t>Redundancy Costs</t>
  </si>
  <si>
    <t>Number of Redundancies: Average FTE</t>
  </si>
  <si>
    <t>Compensation per Redundancy</t>
  </si>
  <si>
    <t>Fleet Composition &amp; Utilisation</t>
  </si>
  <si>
    <t>Rolling Stock Establishment</t>
  </si>
  <si>
    <t>Number of Vehicles in Fleet</t>
  </si>
  <si>
    <t>Veh</t>
  </si>
  <si>
    <t>Number of Units in Fleet</t>
  </si>
  <si>
    <t>Number of Trains in Fleet</t>
  </si>
  <si>
    <t>Train</t>
  </si>
  <si>
    <t>Diagrams</t>
  </si>
  <si>
    <t>Number of Vehicles Diagrammed</t>
  </si>
  <si>
    <t>Number of Units Diagrammed</t>
  </si>
  <si>
    <t>Number of Trains Diagrammed</t>
  </si>
  <si>
    <t>Implied Vehicle Availability Percentage</t>
  </si>
  <si>
    <t>Fleet Mileages</t>
  </si>
  <si>
    <t>Loaded Mileage</t>
  </si>
  <si>
    <t>Loaded Vehicle Mileage</t>
  </si>
  <si>
    <t>000 Veh Miles</t>
  </si>
  <si>
    <t>Loaded Unit Mileage</t>
  </si>
  <si>
    <t>000 Unit Miles</t>
  </si>
  <si>
    <t>Loaded Train Mileage</t>
  </si>
  <si>
    <t>000 Train Miles</t>
  </si>
  <si>
    <t>ECS Mileage</t>
  </si>
  <si>
    <t>ECS Vehicle Mileage</t>
  </si>
  <si>
    <t>ECS Unit Mileage</t>
  </si>
  <si>
    <t>ECS Train Mileage</t>
  </si>
  <si>
    <t>Total Mileage</t>
  </si>
  <si>
    <t>Total Vehicle Mileage</t>
  </si>
  <si>
    <t>Total Unit Mileage</t>
  </si>
  <si>
    <t>Total Train Mileage</t>
  </si>
  <si>
    <t>Rolling Stock Charge Rates</t>
  </si>
  <si>
    <t>Capital Lease Charge per Vehicle</t>
  </si>
  <si>
    <t>£000/ Veh</t>
  </si>
  <si>
    <t>Non-Capital Lease Charge per Vehicle</t>
  </si>
  <si>
    <t>Heavy Maintenance Reserve per vehicle</t>
  </si>
  <si>
    <t>Rentalised Enhancements per vehicle</t>
  </si>
  <si>
    <t>Capital Lease Charges</t>
  </si>
  <si>
    <t>Non-Capital Lease Charges</t>
  </si>
  <si>
    <t>Heavy Maintenance Reserve Cost</t>
  </si>
  <si>
    <t>Rentalised Enhancement Cost</t>
  </si>
  <si>
    <t>Total Rolling Stock Charges</t>
  </si>
  <si>
    <t>Other TOCs</t>
  </si>
  <si>
    <t>Charges for use of stations operated by other TOCs</t>
  </si>
  <si>
    <t>Charges for station services provided by other TOCs</t>
  </si>
  <si>
    <t>Network Rail</t>
  </si>
  <si>
    <t>#</t>
  </si>
  <si>
    <t>Charges for use of stations operated by Network Rail</t>
  </si>
  <si>
    <t>Charges for station services provided by Network Rail</t>
  </si>
  <si>
    <t>Total Infrastructure Charges</t>
  </si>
  <si>
    <t>Exceptional Items</t>
  </si>
  <si>
    <t>Contingency Costs</t>
  </si>
  <si>
    <t>Schedule 8</t>
  </si>
  <si>
    <t>Average Minutes Lateness</t>
  </si>
  <si>
    <t>Mins</t>
  </si>
  <si>
    <t>Schedule 8 Payments</t>
  </si>
  <si>
    <t>Total Schedule 8 Payments</t>
  </si>
  <si>
    <t>Total Performance Regimes</t>
  </si>
  <si>
    <t>TOC Capex (Positive)</t>
  </si>
  <si>
    <t>Opening Balances</t>
  </si>
  <si>
    <t>Additions</t>
  </si>
  <si>
    <t>Depreciation</t>
  </si>
  <si>
    <t>Closing Balances</t>
  </si>
  <si>
    <t>Day 1 Assets (Positive)</t>
  </si>
  <si>
    <t>P&amp;L3</t>
  </si>
  <si>
    <t>P&amp;L2</t>
  </si>
  <si>
    <t>P&amp;L1</t>
  </si>
  <si>
    <t>Check</t>
  </si>
  <si>
    <t>Cashflow</t>
  </si>
  <si>
    <t>Opening Balance</t>
  </si>
  <si>
    <t>Calculations</t>
  </si>
  <si>
    <t>Appendix 8: Franchise Payments</t>
  </si>
  <si>
    <t>Feed from Financial Model</t>
  </si>
  <si>
    <t>Total</t>
  </si>
  <si>
    <t>Timeline Allocation (£'000)</t>
  </si>
  <si>
    <t>Franchise Agreement Year Label</t>
  </si>
  <si>
    <t>Column 1</t>
  </si>
  <si>
    <t>Column 2</t>
  </si>
  <si>
    <t>Column 3</t>
  </si>
  <si>
    <t>Column 4</t>
  </si>
  <si>
    <t>Column 5</t>
  </si>
  <si>
    <t>Column 6</t>
  </si>
  <si>
    <t>Franchise Agreement Numbers - Components of AFA and DFR</t>
  </si>
  <si>
    <t>NPV of Franchise Payments</t>
  </si>
  <si>
    <t>Parameters</t>
  </si>
  <si>
    <t>Deflate to:</t>
  </si>
  <si>
    <t>Days</t>
  </si>
  <si>
    <t>Franchise Start</t>
  </si>
  <si>
    <t>Franchise End (optional extension)</t>
  </si>
  <si>
    <t>Inflation and Discounting Factors</t>
  </si>
  <si>
    <t>Deflation Factor</t>
  </si>
  <si>
    <t>Discount Factor</t>
  </si>
  <si>
    <t>Checks and counters</t>
  </si>
  <si>
    <t>Year Counter</t>
  </si>
  <si>
    <t>Discounted Cashflow</t>
  </si>
  <si>
    <t>Start Year</t>
  </si>
  <si>
    <t>End Year</t>
  </si>
  <si>
    <t>Intermediate Years</t>
  </si>
  <si>
    <t>Years in Scope 1</t>
  </si>
  <si>
    <t>NPV of As Bid Franchise Payments: Base End Date</t>
  </si>
  <si>
    <t>Years in Scope 2</t>
  </si>
  <si>
    <t>NPV of As Bid Franchise Payments: Extension End Date</t>
  </si>
  <si>
    <t>Financial Robustness Test</t>
  </si>
  <si>
    <t>Department's Base Line for Financial Robustness Test</t>
  </si>
  <si>
    <t>Risk Adjusted NPV: Base End Date</t>
  </si>
  <si>
    <t>Risk Adjusted NPV: Extension End Date</t>
  </si>
  <si>
    <t>Logic Flags</t>
  </si>
  <si>
    <t>FA Schedule 12 Financial Ratio</t>
  </si>
  <si>
    <t>Feed from Financial Statements</t>
  </si>
  <si>
    <t>Accrual</t>
  </si>
  <si>
    <t>Delta Cash</t>
  </si>
  <si>
    <t>Actual Operating Costs (Cost Positive)</t>
  </si>
  <si>
    <t>Period Start</t>
  </si>
  <si>
    <t>Period End</t>
  </si>
  <si>
    <t>Opening Ratio Calculated</t>
  </si>
  <si>
    <t>Closing Ratio Calculated</t>
  </si>
  <si>
    <t>Estimated PCS required to avoid default during Core Franchise Term and Extension Period*</t>
  </si>
  <si>
    <t>* after risk adjustment and assuming availability of Additional PCS is unlimited</t>
  </si>
  <si>
    <t>Amount of PCS required in excess of the Required PCS and Additional PCS as bid</t>
  </si>
  <si>
    <t>Materiality Threshold</t>
  </si>
  <si>
    <t>Materiality breached?</t>
  </si>
  <si>
    <t>Year of Breach</t>
  </si>
  <si>
    <t>Estimated proportion of period after Default Ratio breach (straight line basis)</t>
  </si>
  <si>
    <t>End of Minimum Financial Robustness Period</t>
  </si>
  <si>
    <t>Default in Minimum Financial Robustness Period?</t>
  </si>
  <si>
    <t>FA Schedule 12 Season Ticket Bond</t>
  </si>
  <si>
    <t>Funding</t>
  </si>
  <si>
    <t>PCS Sizing Calculations</t>
  </si>
  <si>
    <t>Required PCS</t>
  </si>
  <si>
    <t>% of incremental nominal franchise payments</t>
  </si>
  <si>
    <t>Baseline Franchise Payments BFPy</t>
  </si>
  <si>
    <t>Bidder Franchise Payments FPy</t>
  </si>
  <si>
    <t xml:space="preserve">(BFPy – FPy) </t>
  </si>
  <si>
    <t>Minimum Required PCS (£000)</t>
  </si>
  <si>
    <t>Required PCS calculated (£000)</t>
  </si>
  <si>
    <t>Additional PCS</t>
  </si>
  <si>
    <t>Additional PCS proposed by bidder (£000)</t>
  </si>
  <si>
    <t>PCS Bonding Requirement</t>
  </si>
  <si>
    <t>% PCS required to be bonded</t>
  </si>
  <si>
    <t>Summary PCS table</t>
  </si>
  <si>
    <t>PCS Facility</t>
  </si>
  <si>
    <t>Bonded PCS</t>
  </si>
  <si>
    <t>Agreed Funding Commitment</t>
  </si>
  <si>
    <t>[Bidder Name]</t>
  </si>
  <si>
    <t>Nominal</t>
  </si>
  <si>
    <t>Option 6: [Definition]</t>
  </si>
  <si>
    <t>Option 7: [Definition]</t>
  </si>
  <si>
    <t>Option 8: [Definition]</t>
  </si>
  <si>
    <t>Option 9: [Definition]</t>
  </si>
  <si>
    <t>Option 10: [Definition]</t>
  </si>
  <si>
    <t>Add Back Depreciation and Amortisation</t>
  </si>
  <si>
    <t>Letting income</t>
  </si>
  <si>
    <t>Advertising income</t>
  </si>
  <si>
    <t>Station Services</t>
  </si>
  <si>
    <t>Other Expenses [please specify items included in this line item of 'Other']</t>
  </si>
  <si>
    <t>Primarily commissions payable to other sellers. Could include fulfilment and settlement costs if not listed separately.</t>
  </si>
  <si>
    <t>Could include paper ticket costs</t>
  </si>
  <si>
    <t>Other Station Services [please specify items included in this line item of 'Other']</t>
  </si>
  <si>
    <t>On Board costs [please specify items included in this line item]</t>
  </si>
  <si>
    <t>Additional Other Staff Costs [please specify items included in this line item of 'Other']</t>
  </si>
  <si>
    <t>Additional Station &amp; Train operation costs [please specify items included in this line item]</t>
  </si>
  <si>
    <t>Other retailing services not included in categories above [please specify items included in this line item of 'Other']</t>
  </si>
  <si>
    <t>Fleet parts, primarily purchased through IMACS spares and stock system</t>
  </si>
  <si>
    <t>Additional rolling stock maintenance costs [please specify items included in this line item]</t>
  </si>
  <si>
    <t>Bus hire costs</t>
  </si>
  <si>
    <t>Taxi hire costs</t>
  </si>
  <si>
    <t>Charges for bus feeder services</t>
  </si>
  <si>
    <t>Property management costs</t>
  </si>
  <si>
    <t>Car park management costs</t>
  </si>
  <si>
    <t>Catering contract costs</t>
  </si>
  <si>
    <t>ATOC/RSP charges</t>
  </si>
  <si>
    <t>NRES charges</t>
  </si>
  <si>
    <t>RSSB charges</t>
  </si>
  <si>
    <t>Cash collection costs</t>
  </si>
  <si>
    <t>Other Professional Services [please specify items included in this line item]</t>
  </si>
  <si>
    <t>Other Contracted Services [please specify items included in this line item]</t>
  </si>
  <si>
    <t>Additional Industry &amp; Professional Services [please specify items included in this line item]</t>
  </si>
  <si>
    <t>Office equipment costs</t>
  </si>
  <si>
    <t>Advertising costs</t>
  </si>
  <si>
    <t>Other marketing costs</t>
  </si>
  <si>
    <t>Promotion material and publications</t>
  </si>
  <si>
    <t>Number of vehicles</t>
  </si>
  <si>
    <t>Number of units diagrammed in peak</t>
  </si>
  <si>
    <t>Number of trains diagrammed in peak</t>
  </si>
  <si>
    <t>Number of units</t>
  </si>
  <si>
    <t>Number of trains</t>
  </si>
  <si>
    <t>Number of vehicles diagrammed in peak</t>
  </si>
  <si>
    <t>Loaded vehicle mileage</t>
  </si>
  <si>
    <t>Loaded unit mileage</t>
  </si>
  <si>
    <t>Loaded train mileage</t>
  </si>
  <si>
    <t>ECS vehicle mileage</t>
  </si>
  <si>
    <t>ECS unit mileage</t>
  </si>
  <si>
    <t>ECS train mileage</t>
  </si>
  <si>
    <t>Capital Lease Charge per vehicle</t>
  </si>
  <si>
    <t>Non-Capital Lease Charge per vehicle</t>
  </si>
  <si>
    <t>Rentalised vehicle enhancement per vehicle</t>
  </si>
  <si>
    <t>Mileage-based maintenance rate per vehicle</t>
  </si>
  <si>
    <t>Charges for use of SFO stations - Long Term Charge</t>
  </si>
  <si>
    <t>Charges for use of SFO stations - First Reserve Rent</t>
  </si>
  <si>
    <t>Could include clearing of litter from track at stations</t>
  </si>
  <si>
    <t>P&amp;L2 (37 Lines)</t>
  </si>
  <si>
    <t>Pensions employer contribution as % of basic pay</t>
  </si>
  <si>
    <t>NI employer contribution - as % of basic pay</t>
  </si>
  <si>
    <t>General Tax disallowance in each year</t>
  </si>
  <si>
    <t>LIBOR</t>
  </si>
  <si>
    <t>Interest paid on debt - relative to LIBOR</t>
  </si>
  <si>
    <t>Interest received on cash balances - relative to LIBOR</t>
  </si>
  <si>
    <t>UK corporation tax rate</t>
  </si>
  <si>
    <t>% of tax paid in year</t>
  </si>
  <si>
    <t>PBT margin as % of revenues as defined in TFA</t>
  </si>
  <si>
    <t>Annual Cost of Performance Bond (as % of value)</t>
  </si>
  <si>
    <t>Annual Cost of Season Ticket Bond (as % of value)</t>
  </si>
  <si>
    <t>Annual Cost of PCS Bond (as % of value)</t>
  </si>
  <si>
    <t>VAT Rate</t>
  </si>
  <si>
    <t>Depreciation (negative)</t>
  </si>
  <si>
    <t>Total net assets / (liabilities)</t>
  </si>
  <si>
    <t>Component of AFA (£)</t>
  </si>
  <si>
    <t>Component of DFR (£)</t>
  </si>
  <si>
    <t>Exclude: Proportion of income recognised in P&amp;L in relation to grants received in respect of capital expenditure</t>
  </si>
  <si>
    <t>Exclude: Movement in any bad debts provision or write off and any capital-related debtors</t>
  </si>
  <si>
    <t>Exclude: Opening Season Ticket liabilities</t>
  </si>
  <si>
    <t>Taxation</t>
  </si>
  <si>
    <t>Interest paid on Parent Company Support</t>
  </si>
  <si>
    <t xml:space="preserve">Exclude: Income from Network Rail </t>
  </si>
  <si>
    <t>Lease payments in relation to on-balance sheet leased assets</t>
  </si>
  <si>
    <t>Exclude: Depreciation</t>
  </si>
  <si>
    <t>Exclude: Amortisation</t>
  </si>
  <si>
    <t>Exclude: Bad debt provisions</t>
  </si>
  <si>
    <t>Exclude: Interest relating to on-balance sheet leased assets</t>
  </si>
  <si>
    <t>Exclude: Movement in lease liabilities in relation to on-balance sheet leased assets</t>
  </si>
  <si>
    <t>Exclude: Grants received for capital expenditure</t>
  </si>
  <si>
    <t>Exclude: Movement in liabilities in relation to grants received for purchase of fixed assets</t>
  </si>
  <si>
    <t>Agreed Funding Commitment Opening Balance in period</t>
  </si>
  <si>
    <t>Total Drawdown in period</t>
  </si>
  <si>
    <t>Total Repayment in Period</t>
  </si>
  <si>
    <t>Agreed Funding Commitment Closing Balance in period</t>
  </si>
  <si>
    <t>Exclude: Expenditure included in Total Costs that is precluded from Actual Operating Costs</t>
  </si>
  <si>
    <t>Income from Network Rail</t>
  </si>
  <si>
    <t>Summary TOC Capex and Day 1 Assets</t>
  </si>
  <si>
    <t>Summary Opening Balances</t>
  </si>
  <si>
    <t>Summary Additions</t>
  </si>
  <si>
    <t>Summary Depreciation</t>
  </si>
  <si>
    <t>Summary Closing Balances</t>
  </si>
  <si>
    <t>Discount Check</t>
  </si>
  <si>
    <t>Shareholder Loan AFC (excl. PCS) repayment</t>
  </si>
  <si>
    <t>Shareholder Loan AFC (excl. PCS) drawdown</t>
  </si>
  <si>
    <t>Commercial Debt AFC</t>
  </si>
  <si>
    <t>Shareholder Loan AFC</t>
  </si>
  <si>
    <t>Interest paid on Shareholder Loan AFC (excl. PCS)</t>
  </si>
  <si>
    <t>Interest paid on Commercial Debt AFC</t>
  </si>
  <si>
    <t>Parent Company Support (excluding AFC)</t>
  </si>
  <si>
    <t>Commercial &amp; Other Debt AFC drawdown</t>
  </si>
  <si>
    <t>Commercial &amp; Other Debt AFC repayment</t>
  </si>
  <si>
    <t>Consistency Check</t>
  </si>
  <si>
    <t>Balance Sheet Check</t>
  </si>
  <si>
    <t>Note: The Agreed Funding Commitment profile shown above should be the sum of all Agreed Funding Commitment ("AFC") provided as specified in the Funding Deed including any Commercial Debt, Shareholder Loan and equity.</t>
  </si>
  <si>
    <t>AFC = Agreed Funding Commitment</t>
  </si>
  <si>
    <t>The maximum amount committed in each year will be contracted in the Funding Deed for the duration of that year.</t>
  </si>
  <si>
    <t>Other Network Rail Charges (&lt;£250k p.a.)</t>
  </si>
  <si>
    <t>Other Performance Charges (&lt;£250k p.a.)</t>
  </si>
  <si>
    <t>Corporation Tax - Current Tax</t>
  </si>
  <si>
    <t>Exclude: Cash held for the exclusive purpose of the provision of the Performance Bond within Opening Cash</t>
  </si>
  <si>
    <t>Exclude: Cash held under restrictive terms within Opening Cash</t>
  </si>
  <si>
    <t>RRPI</t>
  </si>
  <si>
    <t>Note: For the relevant periods, row 22 should match row 18 of the P&amp;L3 sheet when the templates are set to Real. Revenue should be negative in row 22, but positive in P&amp;L3.</t>
  </si>
  <si>
    <t>ERTMS</t>
  </si>
  <si>
    <t>Depot Charges: Land and Buildings</t>
  </si>
  <si>
    <t>Depot Charges: Plant and Machinery</t>
  </si>
  <si>
    <t>DfT Profit Share</t>
  </si>
  <si>
    <t>Year -2</t>
  </si>
  <si>
    <t>FO&amp;C Years in Scope</t>
  </si>
  <si>
    <t>* Profit share thresholds represent the % of the pre-set revenue (RRPI as defined in Schedule 8.1 of the Franchise Agreement)</t>
  </si>
  <si>
    <t>Indices &amp; Rates (Annual Rates for Full Years)</t>
  </si>
  <si>
    <t>Exclude: Income from Secretary of State</t>
  </si>
  <si>
    <t>Franchisee Year</t>
  </si>
  <si>
    <t>ERTMS - Retrofit Train Fitment Cost, Cover Stock (both may be included in the ROSCO lease costs), Driver Training.</t>
  </si>
  <si>
    <t>CaSL = Cancellations and Significant Lateness</t>
  </si>
  <si>
    <t>Note: RPI and AWE assumptions are as provided on AWARD</t>
  </si>
  <si>
    <t>Wifi - Opex</t>
  </si>
  <si>
    <t>Community Rail Partnership (CRP)</t>
  </si>
  <si>
    <t>Depot Charges: Other (&lt;£250k p.a.)</t>
  </si>
  <si>
    <t>Opex in relation to the provision of WiFi on board (per paragraph 3 in Schedule 6.1 in Franchise Agreeement)</t>
  </si>
  <si>
    <t>Interest &amp; Fees paid on Commercial Debt AFC</t>
  </si>
  <si>
    <t>Interest &amp; Fees paid on Shareholder Loan AFC (excl. PCS)</t>
  </si>
  <si>
    <t>Option 11: [Definition]</t>
  </si>
  <si>
    <t>Option 12: [Definition]</t>
  </si>
  <si>
    <t>Option 13: [Definition]</t>
  </si>
  <si>
    <t>Option 14: [Definition]</t>
  </si>
  <si>
    <t>Option 15: [Definition]</t>
  </si>
  <si>
    <t>Option 16: [Definition]</t>
  </si>
  <si>
    <t>Option 17: [Definition]</t>
  </si>
  <si>
    <t>Option 18: [Definition]</t>
  </si>
  <si>
    <t>Option 19: [Definition]</t>
  </si>
  <si>
    <t>Option 20: [Definition]</t>
  </si>
  <si>
    <t>East Anglia Franchise</t>
  </si>
  <si>
    <t>2016/17</t>
  </si>
  <si>
    <t>Part Years and Optional Extension</t>
  </si>
  <si>
    <t>Year 1 (Part)</t>
  </si>
  <si>
    <t>Inter-City</t>
  </si>
  <si>
    <t>Great Eastern</t>
  </si>
  <si>
    <t>West Anglia</t>
  </si>
  <si>
    <t>Stansted Express</t>
  </si>
  <si>
    <t>Rural</t>
  </si>
  <si>
    <t>WA Inner (to LOROL)</t>
  </si>
  <si>
    <t>GE Inner (to CTOC)</t>
  </si>
  <si>
    <t>Met &amp; City Police</t>
  </si>
  <si>
    <t>Payment to Stobart for Southend Airport</t>
  </si>
  <si>
    <t>LENNON Car Park Revenue</t>
  </si>
  <si>
    <t>Non-LENNON Car Park Revenue</t>
  </si>
  <si>
    <t>Other non-LENNON Passenger Revenue</t>
  </si>
  <si>
    <t>Catering Revenue</t>
  </si>
  <si>
    <t>Commissions Receivable</t>
  </si>
  <si>
    <t>Rent</t>
  </si>
  <si>
    <t>Service Charge</t>
  </si>
  <si>
    <t>Other Passenger Sales</t>
  </si>
  <si>
    <t>Insurance Receivable</t>
  </si>
  <si>
    <t>Sales: Taxi Rank</t>
  </si>
  <si>
    <t>Sales: Utilities</t>
  </si>
  <si>
    <t>Sales: Telephone Commission</t>
  </si>
  <si>
    <t>Sales: Other</t>
  </si>
  <si>
    <t>Oyster / TfL Income</t>
  </si>
  <si>
    <t>Rolling Stock Hire</t>
  </si>
  <si>
    <t>Station Access LTC Revenue</t>
  </si>
  <si>
    <t>Secondary Station Access Incomes: QX</t>
  </si>
  <si>
    <t>Stabling &amp; cleaning: Other TOCs</t>
  </si>
  <si>
    <t>Light Maintenance: Other TOCs</t>
  </si>
  <si>
    <t>Heavy Maintenance: Other TOCs</t>
  </si>
  <si>
    <t>Fuelling: Other TOCs</t>
  </si>
  <si>
    <t>Other Depot Income</t>
  </si>
  <si>
    <t>Training &amp; Assessment</t>
  </si>
  <si>
    <t>Traincrew Income</t>
  </si>
  <si>
    <t>Rolling Stock Income</t>
  </si>
  <si>
    <t>ROSCO compensation</t>
  </si>
  <si>
    <t>Court income/Fines</t>
  </si>
  <si>
    <t>Other income - external</t>
  </si>
  <si>
    <t>Other income - internal</t>
  </si>
  <si>
    <t>Bus Compensation</t>
  </si>
  <si>
    <t>Years in Scope: NPV 1 (Core)</t>
  </si>
  <si>
    <t>Medical, Healthcare and Other Staff Benefits</t>
  </si>
  <si>
    <t>Travel and Accommodation</t>
  </si>
  <si>
    <t>Tribunals</t>
  </si>
  <si>
    <t>Pensions advisor</t>
  </si>
  <si>
    <t>Fire and Crime Prevention</t>
  </si>
  <si>
    <t>Conferences and Events</t>
  </si>
  <si>
    <t>Petty cash</t>
  </si>
  <si>
    <t>Long Service awards</t>
  </si>
  <si>
    <t>Provision for new Pension legislation</t>
  </si>
  <si>
    <t>Salary Recharges / Overlays</t>
  </si>
  <si>
    <t>Diesel Fuel</t>
  </si>
  <si>
    <t>SEFT</t>
  </si>
  <si>
    <t>Track Litter clearance</t>
  </si>
  <si>
    <t>Oyster PAYG</t>
  </si>
  <si>
    <t>External service contracts</t>
  </si>
  <si>
    <t>DOO Equipment</t>
  </si>
  <si>
    <t>Stations DDA</t>
  </si>
  <si>
    <t>ROSCO Insurance</t>
  </si>
  <si>
    <t>Depot Utilities</t>
  </si>
  <si>
    <t>Track maintenance</t>
  </si>
  <si>
    <t>Technical and Engineering Support</t>
  </si>
  <si>
    <t>CET &amp; CWM</t>
  </si>
  <si>
    <t>Other Rolling Stock charges</t>
  </si>
  <si>
    <t>Overhead Line maintenance</t>
  </si>
  <si>
    <t>Depot: M&amp;E maintenance</t>
  </si>
  <si>
    <t>Depot: Cleaning</t>
  </si>
  <si>
    <t>Cambridge to Stansted option maintenance costs</t>
  </si>
  <si>
    <t>SFO Station Repairing Lease: Civils - Planned</t>
  </si>
  <si>
    <t>SFO Station Repairing Lease: Civils - Unplanned</t>
  </si>
  <si>
    <t>SFO Station Repairing Lease: M&amp;E - Planned</t>
  </si>
  <si>
    <t>SFO Station Repairing Lease: M&amp;E - Unplanned</t>
  </si>
  <si>
    <t>SFO Station Repairing Lease: Lifts - Planned</t>
  </si>
  <si>
    <t>SFO Station Repairing Lease: Lifts - Unplanned</t>
  </si>
  <si>
    <t>Stamp Duty</t>
  </si>
  <si>
    <t>Publications &amp; periodicals</t>
  </si>
  <si>
    <t>Printing</t>
  </si>
  <si>
    <t>Quality and Safety</t>
  </si>
  <si>
    <t>Matched funding option</t>
  </si>
  <si>
    <t>Class 153</t>
  </si>
  <si>
    <t>Class 156</t>
  </si>
  <si>
    <t>Class 170/2</t>
  </si>
  <si>
    <t>Class 170/3</t>
  </si>
  <si>
    <t>Class 315</t>
  </si>
  <si>
    <t>Class 317/8</t>
  </si>
  <si>
    <t>Class 317/6</t>
  </si>
  <si>
    <t>Class 317/5</t>
  </si>
  <si>
    <t>Class 321</t>
  </si>
  <si>
    <t>Class 360</t>
  </si>
  <si>
    <t>Class 379</t>
  </si>
  <si>
    <t>Class 90</t>
  </si>
  <si>
    <t>Class Mk 3 - TSO</t>
  </si>
  <si>
    <t>Class Mk 3 - TSOB</t>
  </si>
  <si>
    <t>Class Mk 3 - FO</t>
  </si>
  <si>
    <t>Class Mk 3 - RFM</t>
  </si>
  <si>
    <t>Class Mk 3 - DVT</t>
  </si>
  <si>
    <t>Electric Asset Usage Charge (EAUC)</t>
  </si>
  <si>
    <t>Schedule 4 Supplemental Access Charge</t>
  </si>
  <si>
    <t>Schedule 4 Compensation Income</t>
  </si>
  <si>
    <t>Railway Safety Charge</t>
  </si>
  <si>
    <t>EB01 GE Metro</t>
  </si>
  <si>
    <t>EB02 Southend and Southminster</t>
  </si>
  <si>
    <t>EB03 GE Outers</t>
  </si>
  <si>
    <t>EB04 Anglia Inter City</t>
  </si>
  <si>
    <t>EB05 Anglia Locals</t>
  </si>
  <si>
    <t>EB06 West Anglia Outers</t>
  </si>
  <si>
    <t>EB07 West Anglia Inners Devolved</t>
  </si>
  <si>
    <t>EB07 West Anglia Inners Retained</t>
  </si>
  <si>
    <t>Profit/loss on disposal</t>
  </si>
  <si>
    <t>Profit Share Creditor</t>
  </si>
  <si>
    <t>Franchise Agreement Numbers - GDP and CLE Adjustment Payment numbers</t>
  </si>
  <si>
    <t>Year</t>
  </si>
  <si>
    <t>Appendix 2 to Schedule 8.4: Adjusted Target GDP Index</t>
  </si>
  <si>
    <t>Column 7</t>
  </si>
  <si>
    <t>GDP Index value</t>
  </si>
  <si>
    <t>c</t>
  </si>
  <si>
    <t>Appendix 4 to Schedule 8.4: Adjusted Target CLE Index</t>
  </si>
  <si>
    <t>CLE Index value</t>
  </si>
  <si>
    <t>Drivers</t>
  </si>
  <si>
    <t>Conductors</t>
  </si>
  <si>
    <t>Depot Drivers</t>
  </si>
  <si>
    <t>Catering</t>
  </si>
  <si>
    <t>Station Cleaners</t>
  </si>
  <si>
    <t>Train Cleaners</t>
  </si>
  <si>
    <t>Station - Sales</t>
  </si>
  <si>
    <t>Station - Platform</t>
  </si>
  <si>
    <t>Station - Gating</t>
  </si>
  <si>
    <t>Revenue Protection</t>
  </si>
  <si>
    <t>Engineering - Shunters</t>
  </si>
  <si>
    <t>Engineering - Workshop</t>
  </si>
  <si>
    <t>Mgt &amp; Support - Station Mgt</t>
  </si>
  <si>
    <t>Mgt &amp; Support - Engineering Mgt</t>
  </si>
  <si>
    <t>Mgt &amp; Support - Ops Mgt</t>
  </si>
  <si>
    <t>Mgt &amp; Support - Directors</t>
  </si>
  <si>
    <t>Mgt &amp; Support - Other HQ</t>
  </si>
  <si>
    <t>Agency and Casual Staff - Cleaning</t>
  </si>
  <si>
    <t>Agency and Casual Staff - Engineering</t>
  </si>
  <si>
    <t>Agency and Casual Staff - Customer Services</t>
  </si>
  <si>
    <t>Agency and Casual Staff - Revenue Protection</t>
  </si>
  <si>
    <t>Agency and Casual Staff - Other</t>
  </si>
  <si>
    <t>Other Costs</t>
  </si>
  <si>
    <t>CE KPI - Customer Experience</t>
  </si>
  <si>
    <t>CE KPI - Presentation of Facilities</t>
  </si>
  <si>
    <t>CE KPI - Staff Performance</t>
  </si>
  <si>
    <t>CE = Customer Experience</t>
  </si>
  <si>
    <t>NPV of As Bid Franchise Payments: Extension End Date Weighted</t>
  </si>
  <si>
    <t>NPV of As Bid Franchise Payments: Extension Period Weighted</t>
  </si>
  <si>
    <t>Years in Scope: NPV 2 (Core + Extension)</t>
  </si>
  <si>
    <t>Years in Scope: NPV 3 (Core + Extension 50% weighted)</t>
  </si>
  <si>
    <t>Extension Period weighting</t>
  </si>
  <si>
    <t>Part Years in Scope</t>
  </si>
  <si>
    <t>Debtors &amp; Creditors for FO&amp;C</t>
  </si>
  <si>
    <t>Creditors</t>
  </si>
  <si>
    <t>Tests for Year of Breach</t>
  </si>
  <si>
    <t>Risk Adjusted NPV: Extension End Date Weighted</t>
  </si>
  <si>
    <t>2017/18</t>
  </si>
  <si>
    <t>2018/19</t>
  </si>
  <si>
    <t>2019/20</t>
  </si>
  <si>
    <t>2020/21</t>
  </si>
  <si>
    <t>2021/22</t>
  </si>
  <si>
    <t>2022/23</t>
  </si>
  <si>
    <t>2023/24</t>
  </si>
  <si>
    <t>2024/25</t>
  </si>
  <si>
    <t>2025/26</t>
  </si>
  <si>
    <t>2026/27</t>
  </si>
  <si>
    <t>Annual Station Condition Amount - Opex</t>
  </si>
  <si>
    <t>Annual Station Condition Amount - Capex</t>
  </si>
  <si>
    <t>Schedule 1.7 Annual Station Condition Amount - Opex</t>
  </si>
  <si>
    <t>Schedule 1.7 Annual Station Condition Amount - Capex</t>
  </si>
  <si>
    <t>Schedule 1.7 Annual Station Condition Amount</t>
  </si>
  <si>
    <t>Annual Station Condition Amount</t>
  </si>
  <si>
    <t>Model Outputs / Model Option Scenario selection</t>
  </si>
  <si>
    <t>Franchise end 1</t>
  </si>
  <si>
    <t>Historic Other</t>
  </si>
  <si>
    <t>GDP Adjustment</t>
  </si>
  <si>
    <t>CLE Adjustment</t>
  </si>
  <si>
    <t>Schedule 1.7</t>
  </si>
  <si>
    <r>
      <t>DfT</t>
    </r>
    <r>
      <rPr>
        <b/>
        <vertAlign val="subscript"/>
        <sz val="10"/>
        <color indexed="8"/>
        <rFont val="Arial"/>
        <family val="2"/>
      </rPr>
      <t>GDP</t>
    </r>
    <r>
      <rPr>
        <b/>
        <sz val="10"/>
        <color indexed="8"/>
        <rFont val="Arial"/>
        <family val="2"/>
      </rPr>
      <t>R</t>
    </r>
  </si>
  <si>
    <r>
      <t>DfT</t>
    </r>
    <r>
      <rPr>
        <vertAlign val="subscript"/>
        <sz val="10"/>
        <color theme="1"/>
        <rFont val="Arial"/>
        <family val="2"/>
      </rPr>
      <t>GDP</t>
    </r>
    <r>
      <rPr>
        <sz val="10"/>
        <color theme="1"/>
        <rFont val="Arial"/>
        <family val="2"/>
      </rPr>
      <t>1RW</t>
    </r>
  </si>
  <si>
    <r>
      <t>DfT</t>
    </r>
    <r>
      <rPr>
        <vertAlign val="subscript"/>
        <sz val="10"/>
        <color theme="1"/>
        <rFont val="Arial"/>
        <family val="2"/>
      </rPr>
      <t>GDP</t>
    </r>
    <r>
      <rPr>
        <sz val="10"/>
        <color theme="1"/>
        <rFont val="Arial"/>
        <family val="2"/>
      </rPr>
      <t>2RW</t>
    </r>
  </si>
  <si>
    <r>
      <t>% of DfT</t>
    </r>
    <r>
      <rPr>
        <vertAlign val="subscript"/>
        <sz val="10"/>
        <color theme="1"/>
        <rFont val="Arial"/>
        <family val="2"/>
      </rPr>
      <t>GDP</t>
    </r>
    <r>
      <rPr>
        <sz val="10"/>
        <color theme="1"/>
        <rFont val="Arial"/>
        <family val="2"/>
      </rPr>
      <t>R</t>
    </r>
  </si>
  <si>
    <r>
      <t>Appendix 1 to Schedule 8.4: DfT</t>
    </r>
    <r>
      <rPr>
        <b/>
        <vertAlign val="subscript"/>
        <sz val="11.5"/>
        <color indexed="21"/>
        <rFont val="Arial"/>
        <family val="2"/>
      </rPr>
      <t>GDP</t>
    </r>
    <r>
      <rPr>
        <b/>
        <sz val="11.5"/>
        <color indexed="21"/>
        <rFont val="Arial"/>
        <family val="2"/>
      </rPr>
      <t>RW</t>
    </r>
  </si>
  <si>
    <r>
      <t>GDP</t>
    </r>
    <r>
      <rPr>
        <b/>
        <vertAlign val="superscript"/>
        <sz val="10"/>
        <color indexed="8"/>
        <rFont val="Arial"/>
        <family val="2"/>
      </rPr>
      <t>c</t>
    </r>
    <r>
      <rPr>
        <b/>
        <vertAlign val="subscript"/>
        <sz val="10"/>
        <color indexed="8"/>
        <rFont val="Arial"/>
        <family val="2"/>
      </rPr>
      <t>T</t>
    </r>
  </si>
  <si>
    <r>
      <t>DfT</t>
    </r>
    <r>
      <rPr>
        <b/>
        <vertAlign val="subscript"/>
        <sz val="10"/>
        <color indexed="8"/>
        <rFont val="Arial"/>
        <family val="2"/>
      </rPr>
      <t>GDP</t>
    </r>
    <r>
      <rPr>
        <b/>
        <sz val="10"/>
        <color indexed="8"/>
        <rFont val="Arial"/>
        <family val="2"/>
      </rPr>
      <t>1RW
(95% of DfT</t>
    </r>
    <r>
      <rPr>
        <b/>
        <vertAlign val="subscript"/>
        <sz val="10"/>
        <color indexed="8"/>
        <rFont val="Arial"/>
        <family val="2"/>
      </rPr>
      <t>GDP</t>
    </r>
    <r>
      <rPr>
        <b/>
        <sz val="10"/>
        <color indexed="8"/>
        <rFont val="Arial"/>
        <family val="2"/>
      </rPr>
      <t>R)</t>
    </r>
  </si>
  <si>
    <r>
      <t>DfT</t>
    </r>
    <r>
      <rPr>
        <b/>
        <vertAlign val="subscript"/>
        <sz val="10"/>
        <color indexed="8"/>
        <rFont val="Arial"/>
        <family val="2"/>
      </rPr>
      <t>GDP</t>
    </r>
    <r>
      <rPr>
        <b/>
        <sz val="10"/>
        <color indexed="8"/>
        <rFont val="Arial"/>
        <family val="2"/>
      </rPr>
      <t>2RW
(95% of DfT</t>
    </r>
    <r>
      <rPr>
        <b/>
        <vertAlign val="subscript"/>
        <sz val="10"/>
        <color indexed="8"/>
        <rFont val="Arial"/>
        <family val="2"/>
      </rPr>
      <t>GDP</t>
    </r>
    <r>
      <rPr>
        <b/>
        <sz val="10"/>
        <color indexed="8"/>
        <rFont val="Arial"/>
        <family val="2"/>
      </rPr>
      <t>R)</t>
    </r>
  </si>
  <si>
    <t>2015/16</t>
  </si>
  <si>
    <t>2014/15</t>
  </si>
  <si>
    <r>
      <t>GDP Nil Band Lower
GDP</t>
    </r>
    <r>
      <rPr>
        <b/>
        <vertAlign val="superscript"/>
        <sz val="10"/>
        <color indexed="8"/>
        <rFont val="Arial"/>
        <family val="2"/>
      </rPr>
      <t>c</t>
    </r>
    <r>
      <rPr>
        <b/>
        <vertAlign val="subscript"/>
        <sz val="10"/>
        <color indexed="8"/>
        <rFont val="Arial"/>
        <family val="2"/>
      </rPr>
      <t>T</t>
    </r>
    <r>
      <rPr>
        <b/>
        <sz val="10"/>
        <color indexed="8"/>
        <rFont val="Arial"/>
        <family val="2"/>
      </rPr>
      <t xml:space="preserve"> - 0.02</t>
    </r>
  </si>
  <si>
    <r>
      <t>GDP Nil Band Upper
GDP</t>
    </r>
    <r>
      <rPr>
        <b/>
        <vertAlign val="superscript"/>
        <sz val="10"/>
        <color indexed="8"/>
        <rFont val="Arial"/>
        <family val="2"/>
      </rPr>
      <t>c</t>
    </r>
    <r>
      <rPr>
        <b/>
        <vertAlign val="subscript"/>
        <sz val="10"/>
        <color indexed="8"/>
        <rFont val="Arial"/>
        <family val="2"/>
      </rPr>
      <t>T</t>
    </r>
    <r>
      <rPr>
        <b/>
        <sz val="10"/>
        <color indexed="8"/>
        <rFont val="Arial"/>
        <family val="2"/>
      </rPr>
      <t xml:space="preserve">  + 0.014</t>
    </r>
  </si>
  <si>
    <t>Nil band lower</t>
  </si>
  <si>
    <t>Nil band upper</t>
  </si>
  <si>
    <r>
      <t>Appendix 3 to Schedule 8.4: DfT</t>
    </r>
    <r>
      <rPr>
        <b/>
        <vertAlign val="subscript"/>
        <sz val="11.5"/>
        <color indexed="21"/>
        <rFont val="Arial"/>
        <family val="2"/>
      </rPr>
      <t>CLE</t>
    </r>
    <r>
      <rPr>
        <b/>
        <sz val="11.5"/>
        <color indexed="21"/>
        <rFont val="Arial"/>
        <family val="2"/>
      </rPr>
      <t>RW</t>
    </r>
  </si>
  <si>
    <r>
      <t>DfT</t>
    </r>
    <r>
      <rPr>
        <vertAlign val="subscript"/>
        <sz val="10"/>
        <color theme="1"/>
        <rFont val="Arial"/>
        <family val="2"/>
      </rPr>
      <t>CLE</t>
    </r>
    <r>
      <rPr>
        <sz val="10"/>
        <color theme="1"/>
        <rFont val="Arial"/>
        <family val="2"/>
      </rPr>
      <t>1RW</t>
    </r>
  </si>
  <si>
    <r>
      <t>DfT</t>
    </r>
    <r>
      <rPr>
        <vertAlign val="subscript"/>
        <sz val="10"/>
        <color theme="1"/>
        <rFont val="Arial"/>
        <family val="2"/>
      </rPr>
      <t>CLE</t>
    </r>
    <r>
      <rPr>
        <sz val="10"/>
        <color theme="1"/>
        <rFont val="Arial"/>
        <family val="2"/>
      </rPr>
      <t>2RW</t>
    </r>
  </si>
  <si>
    <r>
      <t>% of DfT</t>
    </r>
    <r>
      <rPr>
        <vertAlign val="subscript"/>
        <sz val="10"/>
        <color theme="1"/>
        <rFont val="Arial"/>
        <family val="2"/>
      </rPr>
      <t>CLE</t>
    </r>
    <r>
      <rPr>
        <sz val="10"/>
        <color theme="1"/>
        <rFont val="Arial"/>
        <family val="2"/>
      </rPr>
      <t>R</t>
    </r>
  </si>
  <si>
    <r>
      <t>DfT</t>
    </r>
    <r>
      <rPr>
        <b/>
        <vertAlign val="subscript"/>
        <sz val="10"/>
        <color indexed="8"/>
        <rFont val="Arial"/>
        <family val="2"/>
      </rPr>
      <t>CLE</t>
    </r>
    <r>
      <rPr>
        <b/>
        <sz val="10"/>
        <color indexed="8"/>
        <rFont val="Arial"/>
        <family val="2"/>
      </rPr>
      <t>R</t>
    </r>
  </si>
  <si>
    <r>
      <t>DfT</t>
    </r>
    <r>
      <rPr>
        <b/>
        <vertAlign val="subscript"/>
        <sz val="10"/>
        <color indexed="8"/>
        <rFont val="Arial"/>
        <family val="2"/>
      </rPr>
      <t>CLE</t>
    </r>
    <r>
      <rPr>
        <b/>
        <sz val="10"/>
        <color indexed="8"/>
        <rFont val="Arial"/>
        <family val="2"/>
      </rPr>
      <t>1RW
(85% of DfT</t>
    </r>
    <r>
      <rPr>
        <b/>
        <vertAlign val="subscript"/>
        <sz val="10"/>
        <color indexed="8"/>
        <rFont val="Arial"/>
        <family val="2"/>
      </rPr>
      <t>CLE</t>
    </r>
    <r>
      <rPr>
        <b/>
        <sz val="10"/>
        <color indexed="8"/>
        <rFont val="Arial"/>
        <family val="2"/>
      </rPr>
      <t>R)</t>
    </r>
  </si>
  <si>
    <r>
      <t>DfT</t>
    </r>
    <r>
      <rPr>
        <b/>
        <vertAlign val="subscript"/>
        <sz val="10"/>
        <color indexed="8"/>
        <rFont val="Arial"/>
        <family val="2"/>
      </rPr>
      <t>CLE</t>
    </r>
    <r>
      <rPr>
        <b/>
        <sz val="10"/>
        <color indexed="8"/>
        <rFont val="Arial"/>
        <family val="2"/>
      </rPr>
      <t>2RW
(95% of DfT</t>
    </r>
    <r>
      <rPr>
        <b/>
        <vertAlign val="subscript"/>
        <sz val="10"/>
        <color indexed="8"/>
        <rFont val="Arial"/>
        <family val="2"/>
      </rPr>
      <t>CLE</t>
    </r>
    <r>
      <rPr>
        <b/>
        <sz val="10"/>
        <color indexed="8"/>
        <rFont val="Arial"/>
        <family val="2"/>
      </rPr>
      <t>R)</t>
    </r>
  </si>
  <si>
    <r>
      <t>CLE</t>
    </r>
    <r>
      <rPr>
        <b/>
        <vertAlign val="superscript"/>
        <sz val="10"/>
        <color indexed="8"/>
        <rFont val="Arial"/>
        <family val="2"/>
      </rPr>
      <t>c</t>
    </r>
    <r>
      <rPr>
        <b/>
        <vertAlign val="subscript"/>
        <sz val="10"/>
        <color indexed="8"/>
        <rFont val="Arial"/>
        <family val="2"/>
      </rPr>
      <t>T</t>
    </r>
  </si>
  <si>
    <r>
      <t>CLE Nil Band Lower
CLE</t>
    </r>
    <r>
      <rPr>
        <b/>
        <vertAlign val="superscript"/>
        <sz val="10"/>
        <color indexed="8"/>
        <rFont val="Arial"/>
        <family val="2"/>
      </rPr>
      <t>c</t>
    </r>
    <r>
      <rPr>
        <b/>
        <vertAlign val="subscript"/>
        <sz val="10"/>
        <color indexed="8"/>
        <rFont val="Arial"/>
        <family val="2"/>
      </rPr>
      <t>T</t>
    </r>
    <r>
      <rPr>
        <b/>
        <sz val="10"/>
        <color indexed="8"/>
        <rFont val="Arial"/>
        <family val="2"/>
      </rPr>
      <t xml:space="preserve"> - 0.02</t>
    </r>
  </si>
  <si>
    <r>
      <t>CLE Nil Band Upper
CLE</t>
    </r>
    <r>
      <rPr>
        <b/>
        <vertAlign val="superscript"/>
        <sz val="10"/>
        <color indexed="8"/>
        <rFont val="Arial"/>
        <family val="2"/>
      </rPr>
      <t>c</t>
    </r>
    <r>
      <rPr>
        <b/>
        <vertAlign val="subscript"/>
        <sz val="10"/>
        <color indexed="8"/>
        <rFont val="Arial"/>
        <family val="2"/>
      </rPr>
      <t>T</t>
    </r>
    <r>
      <rPr>
        <b/>
        <sz val="10"/>
        <color indexed="8"/>
        <rFont val="Arial"/>
        <family val="2"/>
      </rPr>
      <t xml:space="preserve"> + 0.013</t>
    </r>
  </si>
  <si>
    <t>Franchise End (core)</t>
  </si>
  <si>
    <t>Model Outputs</t>
  </si>
  <si>
    <t>Real</t>
  </si>
  <si>
    <t>Estimated number of days before breach</t>
  </si>
  <si>
    <t>Estimated number of days in period from breach to Period End</t>
  </si>
  <si>
    <t>Estimated Date of Breach</t>
  </si>
  <si>
    <t>Days in Core before breach</t>
  </si>
  <si>
    <t>Days in Core on or after breach</t>
  </si>
  <si>
    <t>Days in Extension before breach</t>
  </si>
  <si>
    <t>Days in Extension on or after breach</t>
  </si>
  <si>
    <t>Days in Year Check</t>
  </si>
  <si>
    <t>Flag for Year of Breach</t>
  </si>
  <si>
    <t>Days in Year % Check</t>
  </si>
  <si>
    <t>Subsidy / (Premium) for Risk Adjustment: Core before breach</t>
  </si>
  <si>
    <t>Subsidy / (Premium) for Risk Adjustment: Core on or after breach</t>
  </si>
  <si>
    <t>Subsidy / (Premium) for Risk Adjustment: Extension before breach</t>
  </si>
  <si>
    <t>Subsidy / (Premium) for Risk Adjustment: Extension on or after breach</t>
  </si>
  <si>
    <t>Risk Adjusted Subsidy / (Premium): Base End Date</t>
  </si>
  <si>
    <t>Risk Adjusted Subsidy / (Premium): Extension End Date</t>
  </si>
  <si>
    <t>Days in Core during Years in Scope</t>
  </si>
  <si>
    <t>Days in Extension during Years in Scope</t>
  </si>
  <si>
    <t>Note: No cells other than those formatted as "Bidder Inputs/Feeds" or spare items denoted by square brackets may be used by bidders for populating. The structure of any worksheet must not be changed by the insertion/deletion of any rows or columns.</t>
  </si>
  <si>
    <t>Risk Adjusted NPV: Extension Period Weighted</t>
  </si>
  <si>
    <t>Maximum First Profit Share Threshold Amount £</t>
  </si>
  <si>
    <t>Maximum Second Profit Share Threshold Amount £</t>
  </si>
  <si>
    <t>Maximum Third Profit Share Threshold Amount £</t>
  </si>
  <si>
    <t>Other Funded Infrastructure (Spare)</t>
  </si>
  <si>
    <t>Additional Other Funded Infrastructure</t>
  </si>
  <si>
    <t>Equity issue</t>
  </si>
  <si>
    <t>Equity redemption</t>
  </si>
  <si>
    <t>Interest &amp; Fees paid on Commercial &amp; Other Debt AFC</t>
  </si>
  <si>
    <t>Dividends paid</t>
  </si>
  <si>
    <t>Appendix 1 to Schedule 8.2: Profit Share Thresholds (£)</t>
  </si>
  <si>
    <t>Appendix 2 to Schedule 8.2: Components of AFA and DFR (£)</t>
  </si>
  <si>
    <t>Year 10 (Part - Core)</t>
  </si>
  <si>
    <t>Year 11 (Part - Extn)</t>
  </si>
  <si>
    <t>Appendix 2 to Schedule 8.1: Figures for Calculation of Annual Franchise Payments (£)</t>
  </si>
  <si>
    <t>Franchise Agreement
Year Label</t>
  </si>
  <si>
    <t>First Profit Share Threshold Amount or FPST £</t>
  </si>
  <si>
    <t>Second Profit Share Threshold Amount or SPST £</t>
  </si>
  <si>
    <t>Third Profit Share Threshold Amount or TPST £</t>
  </si>
  <si>
    <t>Appendix 2 to Schedule 8.2: Components of DFR (£)</t>
  </si>
  <si>
    <t>Year 10 (Full - Extn)</t>
  </si>
  <si>
    <t>Financial Subsidy / (Premium) Present Value</t>
  </si>
  <si>
    <t>Present Value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</si>
</sst>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6" formatCode="&quot;£&quot;#,##0;[Red]\-&quot;£&quot;#,##0"/>
    <numFmt numFmtId="7" formatCode="&quot;£&quot;#,##0.00;\-&quot;£&quot;#,##0.00"/>
    <numFmt numFmtId="42" formatCode="_-&quot;£&quot;* #,##0_-;\-&quot;£&quot;* #,##0_-;_-&quot;£&quot;* &quot;-&quot;_-;_-@_-"/>
    <numFmt numFmtId="41" formatCode="_-* #,##0_-;\-* #,##0_-;_-* &quot;-&quot;_-;_-@_-"/>
    <numFmt numFmtId="44" formatCode="_-&quot;£&quot;* #,##0.00_-;\-&quot;£&quot;* #,##0.00_-;_-&quot;£&quot;* &quot;-&quot;??_-;_-@_-"/>
    <numFmt numFmtId="164" formatCode="0.0"/>
    <numFmt numFmtId="165" formatCode="0.00%;\-0.00%;\-"/>
    <numFmt numFmtId="166" formatCode="&quot;Real&quot;;;&quot;Nominal&quot;"/>
    <numFmt numFmtId="167" formatCode="#,##0;\(#,##0\);\-"/>
    <numFmt numFmtId="168" formatCode="#,##0_);\(#,##0\);\-_)"/>
    <numFmt numFmtId="169" formatCode="#,##0.00_);\(#,##0.00_);\-_)"/>
    <numFmt numFmtId="170" formatCode="0.00000000"/>
    <numFmt numFmtId="171" formatCode="0.00%_);\(0.00%\);\-_)"/>
    <numFmt numFmtId="172" formatCode="#,##0.0_);\(#,##0.0\);\-_)"/>
    <numFmt numFmtId="173" formatCode="0.0%_);\(0.0%\);\-_)"/>
    <numFmt numFmtId="174" formatCode="0.0%"/>
    <numFmt numFmtId="175" formatCode="0.00000000000"/>
    <numFmt numFmtId="176" formatCode="0;\-0;"/>
    <numFmt numFmtId="177" formatCode="#,##0.00_);\(#,##0.00\);\-_)"/>
    <numFmt numFmtId="178" formatCode="#,##0.0000_);\(#,##0.0000\);\-_)"/>
    <numFmt numFmtId="179" formatCode="&quot;£&quot;#,##0.0&quot;m&quot;;\-&quot;£&quot;#,##0.0&quot;m&quot;;&quot;£&quot;0.0&quot;m&quot;"/>
    <numFmt numFmtId="180" formatCode="#,##0.000_);\(#,##0.000\)"/>
    <numFmt numFmtId="181" formatCode="0.000"/>
    <numFmt numFmtId="182" formatCode="#,##0.000_);\(#,##0.000\);\-_)"/>
    <numFmt numFmtId="183" formatCode="&quot;£&quot;#,##0_);[Red]\(&quot;£&quot;#,##0\)"/>
    <numFmt numFmtId="184" formatCode="0.0000000"/>
    <numFmt numFmtId="185" formatCode="0.000%"/>
    <numFmt numFmtId="186" formatCode="#,##0.0000000"/>
    <numFmt numFmtId="187" formatCode="&quot;£&quot;#,##0.00&quot;m&quot;;\-&quot;£&quot;#,##0.00&quot;m&quot;;&quot;£&quot;0.00&quot;m&quot;"/>
    <numFmt numFmtId="188" formatCode="0.00000%_);\(0.00000%\);\-_)"/>
    <numFmt numFmtId="189" formatCode="[Red]&quot;Error&quot;;[Red]&quot;Error&quot;;[Green]&quot;ok&quot;"/>
    <numFmt numFmtId="190" formatCode="#,##0_);\(#,##0\);\ \-_)"/>
    <numFmt numFmtId="191" formatCode="0%_);\(0%\);\-\%_)"/>
    <numFmt numFmtId="192" formatCode="dd\ mmm\ yy"/>
    <numFmt numFmtId="193" formatCode="_-* #,##0.00_-;\(#,##0.00\);_-* &quot;-&quot;??_-;_-@_-"/>
    <numFmt numFmtId="194" formatCode="#,##0.0000_);\(#,##0.0000\);\ \-_)"/>
    <numFmt numFmtId="195" formatCode="#,##0_);\(#,##0\);&quot;-  &quot;;&quot; &quot;@"/>
    <numFmt numFmtId="196" formatCode="dd\ mmm\ yy_);;&quot;-  &quot;;&quot; &quot;@"/>
    <numFmt numFmtId="197" formatCode="0.0%_);\-0.0%_);&quot;-  &quot;;&quot; &quot;@"/>
    <numFmt numFmtId="198" formatCode="0_ ;\-0\ "/>
  </numFmts>
  <fonts count="59" x14ac:knownFonts="1">
    <font>
      <sz val="9"/>
      <color rgb="FF000000"/>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b/>
      <sz val="48"/>
      <color indexed="9"/>
      <name val="Arial"/>
      <family val="2"/>
    </font>
    <font>
      <b/>
      <sz val="8"/>
      <color indexed="9"/>
      <name val="Arial"/>
      <family val="2"/>
    </font>
    <font>
      <sz val="8"/>
      <color indexed="9"/>
      <name val="Arial"/>
      <family val="2"/>
    </font>
    <font>
      <sz val="10"/>
      <color theme="1"/>
      <name val="Arial"/>
      <family val="2"/>
    </font>
    <font>
      <b/>
      <sz val="13"/>
      <color indexed="9"/>
      <name val="Arial"/>
      <family val="2"/>
    </font>
    <font>
      <b/>
      <sz val="10"/>
      <name val="Arial"/>
      <family val="2"/>
    </font>
    <font>
      <sz val="10"/>
      <name val="Arial"/>
      <family val="2"/>
    </font>
    <font>
      <b/>
      <sz val="11.5"/>
      <color indexed="21"/>
      <name val="Arial"/>
      <family val="2"/>
    </font>
    <font>
      <b/>
      <i/>
      <sz val="10"/>
      <color theme="1"/>
      <name val="Arial"/>
      <family val="2"/>
    </font>
    <font>
      <sz val="10"/>
      <color indexed="10"/>
      <name val="Arial"/>
      <family val="2"/>
    </font>
    <font>
      <b/>
      <sz val="10"/>
      <color theme="1"/>
      <name val="Arial"/>
      <family val="2"/>
    </font>
    <font>
      <b/>
      <sz val="10"/>
      <color indexed="10"/>
      <name val="Arial"/>
      <family val="2"/>
    </font>
    <font>
      <sz val="8"/>
      <name val="Arial"/>
      <family val="2"/>
    </font>
    <font>
      <b/>
      <sz val="8"/>
      <name val="Arial"/>
      <family val="2"/>
    </font>
    <font>
      <b/>
      <sz val="10"/>
      <color indexed="8"/>
      <name val="Arial"/>
      <family val="2"/>
    </font>
    <font>
      <b/>
      <sz val="10"/>
      <color indexed="21"/>
      <name val="Arial"/>
      <family val="2"/>
    </font>
    <font>
      <b/>
      <sz val="14"/>
      <name val="Arial"/>
      <family val="2"/>
    </font>
    <font>
      <b/>
      <sz val="10"/>
      <color rgb="FFFF0000"/>
      <name val="Arial"/>
      <family val="2"/>
    </font>
    <font>
      <sz val="10"/>
      <color indexed="8"/>
      <name val="Arial"/>
      <family val="2"/>
    </font>
    <font>
      <sz val="10"/>
      <color indexed="55"/>
      <name val="Arial"/>
      <family val="2"/>
    </font>
    <font>
      <i/>
      <sz val="10"/>
      <name val="Arial"/>
      <family val="2"/>
    </font>
    <font>
      <i/>
      <sz val="10"/>
      <color theme="1"/>
      <name val="Arial"/>
      <family val="2"/>
    </font>
    <font>
      <sz val="10"/>
      <color indexed="8"/>
      <name val="Verdana"/>
      <family val="2"/>
    </font>
    <font>
      <sz val="14"/>
      <name val="Arial"/>
      <family val="2"/>
    </font>
    <font>
      <b/>
      <i/>
      <sz val="10"/>
      <name val="Arial"/>
      <family val="2"/>
    </font>
    <font>
      <sz val="8"/>
      <color theme="1"/>
      <name val="Arial"/>
      <family val="2"/>
    </font>
    <font>
      <sz val="10"/>
      <color rgb="FFFF0000"/>
      <name val="Arial"/>
      <family val="2"/>
    </font>
    <font>
      <sz val="9"/>
      <color rgb="FF9C0006"/>
      <name val="Calibri"/>
      <family val="2"/>
      <scheme val="minor"/>
    </font>
    <font>
      <sz val="9"/>
      <color rgb="FF262626"/>
      <name val="Arial"/>
      <family val="2"/>
    </font>
    <font>
      <sz val="9"/>
      <color rgb="FF412558"/>
      <name val="Arial"/>
      <family val="2"/>
    </font>
    <font>
      <sz val="9"/>
      <color rgb="FF000000"/>
      <name val="Arial"/>
      <family val="2"/>
    </font>
    <font>
      <sz val="9"/>
      <color theme="1" tint="0.14996795556505021"/>
      <name val="Arial"/>
      <family val="2"/>
    </font>
    <font>
      <i/>
      <sz val="9"/>
      <color rgb="FF4F2D7F"/>
      <name val="Arial"/>
      <family val="2"/>
    </font>
    <font>
      <sz val="9"/>
      <color rgb="FF006100"/>
      <name val="Calibri"/>
      <family val="2"/>
      <scheme val="minor"/>
    </font>
    <font>
      <b/>
      <sz val="12"/>
      <color rgb="FFB1059D"/>
      <name val="Arial"/>
      <family val="2"/>
    </font>
    <font>
      <b/>
      <sz val="10"/>
      <color rgb="FF0046AD"/>
      <name val="Arial"/>
      <family val="2"/>
    </font>
    <font>
      <b/>
      <sz val="9"/>
      <color rgb="FF000000"/>
      <name val="Arial"/>
      <family val="2"/>
    </font>
    <font>
      <b/>
      <sz val="9"/>
      <color rgb="FF595959"/>
      <name val="Arial"/>
      <family val="2"/>
    </font>
    <font>
      <sz val="9"/>
      <color rgb="FF003686"/>
      <name val="Arial"/>
      <family val="2"/>
    </font>
    <font>
      <sz val="9"/>
      <color rgb="FF9C6500"/>
      <name val="Calibri"/>
      <family val="2"/>
      <scheme val="minor"/>
    </font>
    <font>
      <sz val="9"/>
      <color rgb="FFC30045"/>
      <name val="Arial"/>
      <family val="2"/>
    </font>
    <font>
      <b/>
      <sz val="16"/>
      <color rgb="FF4F2D7F"/>
      <name val="Arial"/>
      <family val="2"/>
    </font>
    <font>
      <b/>
      <sz val="9"/>
      <color rgb="FFFF0000"/>
      <name val="Calibri"/>
      <family val="2"/>
    </font>
    <font>
      <sz val="13"/>
      <color indexed="9"/>
      <name val="Arial"/>
      <family val="2"/>
    </font>
    <font>
      <sz val="11"/>
      <color theme="0"/>
      <name val="Calibri"/>
      <family val="2"/>
      <scheme val="minor"/>
    </font>
    <font>
      <sz val="9"/>
      <color rgb="FF0000FF"/>
      <name val="Arial"/>
      <family val="2"/>
    </font>
    <font>
      <sz val="9"/>
      <color rgb="FF404040"/>
      <name val="Arial"/>
      <family val="2"/>
    </font>
    <font>
      <b/>
      <sz val="9"/>
      <color rgb="FF404040"/>
      <name val="Arial"/>
      <family val="2"/>
    </font>
    <font>
      <sz val="9"/>
      <color rgb="FF1F497D"/>
      <name val="Arial"/>
      <family val="2"/>
    </font>
    <font>
      <b/>
      <vertAlign val="subscript"/>
      <sz val="10"/>
      <color indexed="8"/>
      <name val="Arial"/>
      <family val="2"/>
    </font>
    <font>
      <vertAlign val="subscript"/>
      <sz val="10"/>
      <color theme="1"/>
      <name val="Arial"/>
      <family val="2"/>
    </font>
    <font>
      <b/>
      <vertAlign val="subscript"/>
      <sz val="11.5"/>
      <color indexed="21"/>
      <name val="Arial"/>
      <family val="2"/>
    </font>
    <font>
      <b/>
      <vertAlign val="superscript"/>
      <sz val="10"/>
      <color indexed="8"/>
      <name val="Arial"/>
      <family val="2"/>
    </font>
    <font>
      <sz val="10"/>
      <color indexed="12"/>
      <name val="Arial"/>
      <family val="2"/>
    </font>
  </fonts>
  <fills count="51">
    <fill>
      <patternFill patternType="none"/>
    </fill>
    <fill>
      <patternFill patternType="gray125"/>
    </fill>
    <fill>
      <patternFill patternType="solid">
        <fgColor indexed="21"/>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indexed="22"/>
        <bgColor indexed="64"/>
      </patternFill>
    </fill>
    <fill>
      <patternFill patternType="solid">
        <fgColor indexed="31"/>
        <bgColor indexed="64"/>
      </patternFill>
    </fill>
    <fill>
      <patternFill patternType="solid">
        <fgColor indexed="51"/>
        <bgColor indexed="64"/>
      </patternFill>
    </fill>
    <fill>
      <patternFill patternType="solid">
        <fgColor indexed="23"/>
        <bgColor indexed="64"/>
      </patternFill>
    </fill>
    <fill>
      <patternFill patternType="solid">
        <fgColor rgb="FFCCFFCC"/>
        <bgColor indexed="64"/>
      </patternFill>
    </fill>
    <fill>
      <patternFill patternType="solid">
        <fgColor indexed="55"/>
        <bgColor indexed="64"/>
      </patternFill>
    </fill>
    <fill>
      <patternFill patternType="solid">
        <fgColor theme="0" tint="-0.34998626667073579"/>
        <bgColor indexed="64"/>
      </patternFill>
    </fill>
    <fill>
      <patternFill patternType="solid">
        <fgColor rgb="FFC0C0C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99"/>
        <bgColor indexed="64"/>
      </patternFill>
    </fill>
    <fill>
      <patternFill patternType="solid">
        <fgColor rgb="FFBBD7FF"/>
        <bgColor indexed="64"/>
      </patternFill>
    </fill>
    <fill>
      <patternFill patternType="solid">
        <fgColor rgb="FFD9D9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rgb="FFF2F2F2"/>
        <bgColor indexed="64"/>
      </patternFill>
    </fill>
    <fill>
      <patternFill patternType="solid">
        <fgColor rgb="FFE6DAEF"/>
        <bgColor indexed="64"/>
      </patternFill>
    </fill>
    <fill>
      <patternFill patternType="solid">
        <fgColor rgb="FFFFCC00"/>
        <bgColor indexed="64"/>
      </patternFill>
    </fill>
  </fills>
  <borders count="179">
    <border>
      <left/>
      <right/>
      <top/>
      <bottom/>
      <diagonal/>
    </border>
    <border>
      <left style="thin">
        <color indexed="22"/>
      </left>
      <right/>
      <top style="thin">
        <color indexed="64"/>
      </top>
      <bottom/>
      <diagonal/>
    </border>
    <border>
      <left/>
      <right/>
      <top style="thin">
        <color auto="1"/>
      </top>
      <bottom/>
      <diagonal/>
    </border>
    <border>
      <left style="thin">
        <color indexed="22"/>
      </left>
      <right/>
      <top/>
      <bottom/>
      <diagonal/>
    </border>
    <border>
      <left style="thin">
        <color indexed="22"/>
      </left>
      <right/>
      <top/>
      <bottom style="thin">
        <color indexed="64"/>
      </bottom>
      <diagonal/>
    </border>
    <border>
      <left/>
      <right/>
      <top/>
      <bottom style="thin">
        <color indexed="64"/>
      </bottom>
      <diagonal/>
    </border>
    <border>
      <left/>
      <right/>
      <top style="thin">
        <color indexed="2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indexed="22"/>
      </left>
      <right style="thin">
        <color indexed="22"/>
      </right>
      <top style="thin">
        <color indexed="64"/>
      </top>
      <bottom style="thin">
        <color auto="1"/>
      </bottom>
      <diagonal/>
    </border>
    <border>
      <left style="thin">
        <color indexed="22"/>
      </left>
      <right style="thin">
        <color indexed="22"/>
      </right>
      <top style="thin">
        <color indexed="64"/>
      </top>
      <bottom/>
      <diagonal/>
    </border>
    <border>
      <left style="thin">
        <color indexed="22"/>
      </left>
      <right style="thin">
        <color indexed="22"/>
      </right>
      <top/>
      <bottom/>
      <diagonal/>
    </border>
    <border>
      <left style="thin">
        <color indexed="22"/>
      </left>
      <right style="thin">
        <color indexed="22"/>
      </right>
      <top/>
      <bottom style="thin">
        <color indexed="64"/>
      </bottom>
      <diagonal/>
    </border>
    <border>
      <left style="thin">
        <color indexed="22"/>
      </left>
      <right/>
      <top style="thin">
        <color indexed="64"/>
      </top>
      <bottom style="thin">
        <color auto="1"/>
      </bottom>
      <diagonal/>
    </border>
    <border>
      <left/>
      <right/>
      <top style="thin">
        <color indexed="64"/>
      </top>
      <bottom/>
      <diagonal/>
    </border>
    <border>
      <left/>
      <right style="thin">
        <color indexed="22"/>
      </right>
      <top style="thin">
        <color indexed="64"/>
      </top>
      <bottom/>
      <diagonal/>
    </border>
    <border>
      <left/>
      <right/>
      <top style="thin">
        <color indexed="64"/>
      </top>
      <bottom style="thin">
        <color indexed="64"/>
      </bottom>
      <diagonal/>
    </border>
    <border>
      <left/>
      <right style="thin">
        <color indexed="22"/>
      </right>
      <top/>
      <bottom style="thin">
        <color indexed="64"/>
      </bottom>
      <diagonal/>
    </border>
    <border>
      <left style="thin">
        <color indexed="64"/>
      </left>
      <right style="thin">
        <color indexed="64"/>
      </right>
      <top style="thin">
        <color indexed="64"/>
      </top>
      <bottom style="thin">
        <color indexed="64"/>
      </bottom>
      <diagonal/>
    </border>
    <border>
      <left/>
      <right style="thin">
        <color indexed="22"/>
      </right>
      <top/>
      <bottom/>
      <diagonal/>
    </border>
    <border>
      <left style="thin">
        <color indexed="22"/>
      </left>
      <right/>
      <top style="hair">
        <color indexed="64"/>
      </top>
      <bottom style="hair">
        <color indexed="64"/>
      </bottom>
      <diagonal/>
    </border>
    <border>
      <left/>
      <right/>
      <top style="hair">
        <color indexed="64"/>
      </top>
      <bottom style="hair">
        <color indexed="64"/>
      </bottom>
      <diagonal/>
    </border>
    <border>
      <left style="thin">
        <color indexed="22"/>
      </left>
      <right/>
      <top style="hair">
        <color indexed="64"/>
      </top>
      <bottom style="thin">
        <color indexed="64"/>
      </bottom>
      <diagonal/>
    </border>
    <border>
      <left/>
      <right/>
      <top style="hair">
        <color indexed="64"/>
      </top>
      <bottom style="thin">
        <color indexed="64"/>
      </bottom>
      <diagonal/>
    </border>
    <border>
      <left/>
      <right style="thin">
        <color indexed="22"/>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diagonal/>
    </border>
    <border>
      <left/>
      <right style="thin">
        <color indexed="64"/>
      </right>
      <top style="thin">
        <color indexed="22"/>
      </top>
      <bottom/>
      <diagonal/>
    </border>
    <border>
      <left style="thin">
        <color indexed="22"/>
      </left>
      <right/>
      <top style="thin">
        <color indexed="21"/>
      </top>
      <bottom/>
      <diagonal/>
    </border>
    <border>
      <left style="thin">
        <color indexed="64"/>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64"/>
      </top>
      <bottom style="thin">
        <color auto="1"/>
      </bottom>
      <diagonal/>
    </border>
    <border>
      <left/>
      <right/>
      <top style="thin">
        <color indexed="64"/>
      </top>
      <bottom style="thin">
        <color indexed="64"/>
      </bottom>
      <diagonal/>
    </border>
    <border>
      <left/>
      <right style="thin">
        <color indexed="22"/>
      </right>
      <top style="thin">
        <color indexed="64"/>
      </top>
      <bottom style="thin">
        <color auto="1"/>
      </bottom>
      <diagonal/>
    </border>
    <border>
      <left style="thin">
        <color indexed="22"/>
      </left>
      <right style="thin">
        <color indexed="22"/>
      </right>
      <top style="thin">
        <color indexed="64"/>
      </top>
      <bottom style="thin">
        <color auto="1"/>
      </bottom>
      <diagonal/>
    </border>
    <border>
      <left style="thin">
        <color indexed="64"/>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64"/>
      </top>
      <bottom style="thin">
        <color auto="1"/>
      </bottom>
      <diagonal/>
    </border>
    <border>
      <left/>
      <right/>
      <top style="thin">
        <color indexed="64"/>
      </top>
      <bottom style="thin">
        <color auto="1"/>
      </bottom>
      <diagonal/>
    </border>
    <border>
      <left/>
      <right style="thin">
        <color indexed="22"/>
      </right>
      <top style="thin">
        <color indexed="64"/>
      </top>
      <bottom style="thin">
        <color auto="1"/>
      </bottom>
      <diagonal/>
    </border>
    <border>
      <left style="thin">
        <color indexed="22"/>
      </left>
      <right style="thin">
        <color indexed="22"/>
      </right>
      <top style="thin">
        <color indexed="64"/>
      </top>
      <bottom style="thin">
        <color auto="1"/>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bottom style="hair">
        <color indexed="64"/>
      </bottom>
      <diagonal/>
    </border>
    <border>
      <left/>
      <right/>
      <top/>
      <bottom style="hair">
        <color indexed="64"/>
      </bottom>
      <diagonal/>
    </border>
    <border>
      <left/>
      <right style="thin">
        <color indexed="22"/>
      </right>
      <top/>
      <bottom style="hair">
        <color indexed="64"/>
      </bottom>
      <diagonal/>
    </border>
    <border>
      <left style="thin">
        <color indexed="22"/>
      </left>
      <right/>
      <top style="thin">
        <color indexed="64"/>
      </top>
      <bottom style="double">
        <color indexed="64"/>
      </bottom>
      <diagonal/>
    </border>
    <border>
      <left/>
      <right/>
      <top style="thin">
        <color indexed="64"/>
      </top>
      <bottom style="double">
        <color indexed="64"/>
      </bottom>
      <diagonal/>
    </border>
    <border>
      <left/>
      <right style="thin">
        <color indexed="22"/>
      </right>
      <top style="thin">
        <color indexed="64"/>
      </top>
      <bottom style="double">
        <color indexed="64"/>
      </bottom>
      <diagonal/>
    </border>
    <border>
      <left/>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64"/>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thin">
        <color indexed="64"/>
      </right>
      <top/>
      <bottom style="thin">
        <color indexed="23"/>
      </bottom>
      <diagonal/>
    </border>
    <border>
      <left style="thin">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23"/>
      </left>
      <right style="thin">
        <color auto="1"/>
      </right>
      <top style="thin">
        <color indexed="23"/>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22"/>
      </left>
      <right/>
      <top style="thin">
        <color indexed="64"/>
      </top>
      <bottom style="hair">
        <color indexed="64"/>
      </bottom>
      <diagonal/>
    </border>
    <border>
      <left/>
      <right/>
      <top style="thin">
        <color indexed="64"/>
      </top>
      <bottom style="hair">
        <color indexed="64"/>
      </bottom>
      <diagonal/>
    </border>
    <border>
      <left/>
      <right style="thin">
        <color indexed="22"/>
      </right>
      <top style="thin">
        <color indexed="64"/>
      </top>
      <bottom style="hair">
        <color indexed="64"/>
      </bottom>
      <diagonal/>
    </border>
    <border>
      <left style="thin">
        <color indexed="22"/>
      </left>
      <right style="thin">
        <color indexed="22"/>
      </right>
      <top style="thin">
        <color indexed="64"/>
      </top>
      <bottom style="thin">
        <color indexed="22"/>
      </bottom>
      <diagonal/>
    </border>
    <border>
      <left style="thin">
        <color indexed="55"/>
      </left>
      <right/>
      <top style="thin">
        <color indexed="64"/>
      </top>
      <bottom style="thin">
        <color indexed="64"/>
      </bottom>
      <diagonal/>
    </border>
    <border>
      <left style="thin">
        <color indexed="22"/>
      </left>
      <right/>
      <top style="hair">
        <color indexed="64"/>
      </top>
      <bottom/>
      <diagonal/>
    </border>
    <border>
      <left/>
      <right/>
      <top style="hair">
        <color indexed="64"/>
      </top>
      <bottom/>
      <diagonal/>
    </border>
    <border>
      <left style="thin">
        <color indexed="64"/>
      </left>
      <right style="thin">
        <color indexed="64"/>
      </right>
      <top style="thin">
        <color indexed="64"/>
      </top>
      <bottom style="double">
        <color indexed="64"/>
      </bottom>
      <diagonal/>
    </border>
    <border>
      <left/>
      <right/>
      <top style="hair">
        <color theme="1"/>
      </top>
      <bottom style="hair">
        <color theme="1"/>
      </bottom>
      <diagonal/>
    </border>
    <border>
      <left/>
      <right style="thin">
        <color rgb="FFC0C0C0"/>
      </right>
      <top style="thin">
        <color indexed="64"/>
      </top>
      <bottom style="hair">
        <color theme="0" tint="-0.34998626667073579"/>
      </bottom>
      <diagonal/>
    </border>
    <border>
      <left style="thin">
        <color indexed="22"/>
      </left>
      <right/>
      <top style="hair">
        <color theme="1"/>
      </top>
      <bottom style="hair">
        <color theme="1"/>
      </bottom>
      <diagonal/>
    </border>
    <border>
      <left/>
      <right/>
      <top style="hair">
        <color theme="0" tint="-0.34998626667073579"/>
      </top>
      <bottom style="hair">
        <color theme="0" tint="-0.34998626667073579"/>
      </bottom>
      <diagonal/>
    </border>
    <border>
      <left/>
      <right style="thin">
        <color theme="0" tint="-0.34998626667073579"/>
      </right>
      <top style="hair">
        <color theme="0" tint="-0.34998626667073579"/>
      </top>
      <bottom style="hair">
        <color theme="0" tint="-0.34998626667073579"/>
      </bottom>
      <diagonal/>
    </border>
    <border>
      <left/>
      <right style="thin">
        <color theme="0" tint="-0.34998626667073579"/>
      </right>
      <top/>
      <bottom style="thin">
        <color indexed="64"/>
      </bottom>
      <diagonal/>
    </border>
    <border>
      <left style="thin">
        <color indexed="55"/>
      </left>
      <right/>
      <top style="thin">
        <color indexed="64"/>
      </top>
      <bottom/>
      <diagonal/>
    </border>
    <border>
      <left/>
      <right style="thin">
        <color indexed="55"/>
      </right>
      <top style="thin">
        <color indexed="64"/>
      </top>
      <bottom/>
      <diagonal/>
    </border>
    <border>
      <left style="thin">
        <color indexed="55"/>
      </left>
      <right/>
      <top style="hair">
        <color auto="1"/>
      </top>
      <bottom style="hair">
        <color auto="1"/>
      </bottom>
      <diagonal/>
    </border>
    <border>
      <left/>
      <right style="thin">
        <color indexed="55"/>
      </right>
      <top style="hair">
        <color auto="1"/>
      </top>
      <bottom style="hair">
        <color auto="1"/>
      </bottom>
      <diagonal/>
    </border>
    <border>
      <left style="thin">
        <color indexed="55"/>
      </left>
      <right/>
      <top style="hair">
        <color auto="1"/>
      </top>
      <bottom/>
      <diagonal/>
    </border>
    <border>
      <left/>
      <right style="thin">
        <color indexed="55"/>
      </right>
      <top style="hair">
        <color auto="1"/>
      </top>
      <bottom/>
      <diagonal/>
    </border>
    <border>
      <left style="thin">
        <color indexed="55"/>
      </left>
      <right/>
      <top/>
      <bottom style="thin">
        <color indexed="64"/>
      </bottom>
      <diagonal/>
    </border>
    <border>
      <left/>
      <right style="thin">
        <color indexed="55"/>
      </right>
      <top/>
      <bottom style="thin">
        <color indexed="64"/>
      </bottom>
      <diagonal/>
    </border>
    <border>
      <left/>
      <right style="thin">
        <color theme="0" tint="-0.24994659260841701"/>
      </right>
      <top style="thin">
        <color indexed="64"/>
      </top>
      <bottom/>
      <diagonal/>
    </border>
    <border>
      <left/>
      <right style="thin">
        <color indexed="22"/>
      </right>
      <top/>
      <bottom style="thin">
        <color auto="1"/>
      </bottom>
      <diagonal/>
    </border>
    <border>
      <left style="thin">
        <color theme="0" tint="-0.24994659260841701"/>
      </left>
      <right/>
      <top style="thin">
        <color indexed="64"/>
      </top>
      <bottom style="thin">
        <color indexed="64"/>
      </bottom>
      <diagonal/>
    </border>
    <border>
      <left style="thin">
        <color indexed="22"/>
      </left>
      <right/>
      <top style="thin">
        <color auto="1"/>
      </top>
      <bottom/>
      <diagonal/>
    </border>
    <border>
      <left/>
      <right style="thin">
        <color indexed="22"/>
      </right>
      <top style="thin">
        <color auto="1"/>
      </top>
      <bottom/>
      <diagonal/>
    </border>
    <border>
      <left/>
      <right style="thin">
        <color theme="0" tint="-0.24994659260841701"/>
      </right>
      <top/>
      <bottom/>
      <diagonal/>
    </border>
    <border>
      <left/>
      <right/>
      <top style="thin">
        <color indexed="64"/>
      </top>
      <bottom/>
      <diagonal/>
    </border>
    <border>
      <left style="thin">
        <color indexed="23"/>
      </left>
      <right style="thin">
        <color auto="1"/>
      </right>
      <top style="thin">
        <color indexed="23"/>
      </top>
      <bottom style="thin">
        <color indexed="64"/>
      </bottom>
      <diagonal/>
    </border>
    <border>
      <left style="thin">
        <color indexed="23"/>
      </left>
      <right style="thin">
        <color auto="1"/>
      </right>
      <top/>
      <bottom style="thin">
        <color indexed="23"/>
      </bottom>
      <diagonal/>
    </border>
    <border>
      <left style="thin">
        <color indexed="23"/>
      </left>
      <right style="thin">
        <color auto="1"/>
      </right>
      <top style="thin">
        <color indexed="23"/>
      </top>
      <bottom style="thin">
        <color indexed="23"/>
      </bottom>
      <diagonal/>
    </border>
    <border>
      <left style="thin">
        <color indexed="22"/>
      </left>
      <right style="thin">
        <color indexed="22"/>
      </right>
      <top/>
      <bottom style="thin">
        <color indexed="64"/>
      </bottom>
      <diagonal/>
    </border>
    <border>
      <left/>
      <right/>
      <top style="thin">
        <color indexed="21"/>
      </top>
      <bottom/>
      <diagonal/>
    </border>
    <border>
      <left/>
      <right style="thin">
        <color theme="0" tint="-0.34998626667073579"/>
      </right>
      <top/>
      <bottom/>
      <diagonal/>
    </border>
    <border>
      <left/>
      <right style="thin">
        <color theme="0" tint="-0.34998626667073579"/>
      </right>
      <top style="thin">
        <color indexed="64"/>
      </top>
      <bottom/>
      <diagonal/>
    </border>
    <border>
      <left/>
      <right/>
      <top style="thin">
        <color auto="1"/>
      </top>
      <bottom/>
      <diagonal/>
    </border>
    <border>
      <left style="thin">
        <color indexed="22"/>
      </left>
      <right/>
      <top/>
      <bottom style="thin">
        <color indexed="64"/>
      </bottom>
      <diagonal/>
    </border>
    <border>
      <left/>
      <right/>
      <top/>
      <bottom style="thin">
        <color indexed="64"/>
      </bottom>
      <diagonal/>
    </border>
    <border>
      <left style="thin">
        <color theme="0" tint="-0.34998626667073579"/>
      </left>
      <right/>
      <top style="thin">
        <color indexed="64"/>
      </top>
      <bottom/>
      <diagonal/>
    </border>
    <border>
      <left style="thin">
        <color theme="0" tint="-0.34998626667073579"/>
      </left>
      <right/>
      <top/>
      <bottom/>
      <diagonal/>
    </border>
    <border>
      <left style="thin">
        <color theme="0" tint="-0.34998626667073579"/>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22"/>
      </left>
      <right style="thin">
        <color indexed="22"/>
      </right>
      <top style="thin">
        <color rgb="FF808080"/>
      </top>
      <bottom style="thin">
        <color indexed="64"/>
      </bottom>
      <diagonal/>
    </border>
    <border>
      <left/>
      <right style="thin">
        <color rgb="FFC0C0C0"/>
      </right>
      <top style="thin">
        <color indexed="64"/>
      </top>
      <bottom/>
      <diagonal/>
    </border>
    <border>
      <left/>
      <right style="thin">
        <color rgb="FFC0C0C0"/>
      </right>
      <top/>
      <bottom/>
      <diagonal/>
    </border>
    <border>
      <left/>
      <right style="thin">
        <color rgb="FFC0C0C0"/>
      </right>
      <top style="hair">
        <color indexed="64"/>
      </top>
      <bottom style="hair">
        <color indexed="64"/>
      </bottom>
      <diagonal/>
    </border>
    <border>
      <left/>
      <right style="thin">
        <color rgb="FFC0C0C0"/>
      </right>
      <top/>
      <bottom style="thin">
        <color indexed="64"/>
      </bottom>
      <diagonal/>
    </border>
    <border>
      <left style="thin">
        <color rgb="FFC0C0C0"/>
      </left>
      <right style="thin">
        <color rgb="FFC0C0C0"/>
      </right>
      <top style="thin">
        <color indexed="64"/>
      </top>
      <bottom/>
      <diagonal/>
    </border>
    <border>
      <left style="thin">
        <color rgb="FFC0C0C0"/>
      </left>
      <right style="thin">
        <color rgb="FFC0C0C0"/>
      </right>
      <top/>
      <bottom/>
      <diagonal/>
    </border>
    <border>
      <left style="thin">
        <color rgb="FFC0C0C0"/>
      </left>
      <right style="thin">
        <color rgb="FFC0C0C0"/>
      </right>
      <top/>
      <bottom style="thin">
        <color indexed="64"/>
      </bottom>
      <diagonal/>
    </border>
    <border>
      <left style="hair">
        <color rgb="FF9268CA"/>
      </left>
      <right style="hair">
        <color rgb="FF9268CA"/>
      </right>
      <top style="hair">
        <color rgb="FF9268CA"/>
      </top>
      <bottom style="hair">
        <color rgb="FF9268CA"/>
      </bottom>
      <diagonal/>
    </border>
    <border>
      <left style="dotted">
        <color rgb="FFB2B2B2"/>
      </left>
      <right style="dotted">
        <color rgb="FFB2B2B2"/>
      </right>
      <top style="dotted">
        <color rgb="FFB2B2B2"/>
      </top>
      <bottom style="dotted">
        <color rgb="FFB2B2B2"/>
      </bottom>
      <diagonal/>
    </border>
    <border>
      <left/>
      <right/>
      <top style="thin">
        <color rgb="FF595959"/>
      </top>
      <bottom style="thin">
        <color rgb="FF595959"/>
      </bottom>
      <diagonal/>
    </border>
    <border>
      <left style="thin">
        <color indexed="22"/>
      </left>
      <right style="thin">
        <color indexed="22"/>
      </right>
      <top/>
      <bottom style="hair">
        <color auto="1"/>
      </bottom>
      <diagonal/>
    </border>
    <border>
      <left/>
      <right style="hair">
        <color indexed="64"/>
      </right>
      <top style="thin">
        <color indexed="64"/>
      </top>
      <bottom/>
      <diagonal/>
    </border>
    <border>
      <left/>
      <right style="hair">
        <color indexed="64"/>
      </right>
      <top/>
      <bottom style="thin">
        <color indexed="64"/>
      </bottom>
      <diagonal/>
    </border>
    <border>
      <left style="thin">
        <color rgb="FFC0C0C0"/>
      </left>
      <right style="thin">
        <color rgb="FFC0C0C0"/>
      </right>
      <top style="thin">
        <color indexed="64"/>
      </top>
      <bottom style="thin">
        <color indexed="64"/>
      </bottom>
      <diagonal/>
    </border>
    <border>
      <left style="thin">
        <color indexed="64"/>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thin">
        <color auto="1"/>
      </right>
      <top style="thin">
        <color indexed="23"/>
      </top>
      <bottom/>
      <diagonal/>
    </border>
    <border>
      <left style="thin">
        <color indexed="23"/>
      </left>
      <right style="thin">
        <color indexed="64"/>
      </right>
      <top style="thin">
        <color indexed="23"/>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rgb="FFC0C0C0"/>
      </left>
      <right style="hair">
        <color rgb="FFC0C0C0"/>
      </right>
      <top style="thin">
        <color auto="1"/>
      </top>
      <bottom style="thin">
        <color indexed="64"/>
      </bottom>
      <diagonal/>
    </border>
    <border>
      <left style="hair">
        <color rgb="FFC0C0C0"/>
      </left>
      <right style="hair">
        <color rgb="FFC0C0C0"/>
      </right>
      <top style="thin">
        <color auto="1"/>
      </top>
      <bottom/>
      <diagonal/>
    </border>
    <border>
      <left style="hair">
        <color rgb="FFC0C0C0"/>
      </left>
      <right style="hair">
        <color rgb="FFC0C0C0"/>
      </right>
      <top/>
      <bottom/>
      <diagonal/>
    </border>
    <border>
      <left style="hair">
        <color rgb="FFC0C0C0"/>
      </left>
      <right style="hair">
        <color rgb="FFC0C0C0"/>
      </right>
      <top/>
      <bottom style="hair">
        <color indexed="64"/>
      </bottom>
      <diagonal/>
    </border>
    <border>
      <left style="hair">
        <color rgb="FFC0C0C0"/>
      </left>
      <right style="hair">
        <color rgb="FFC0C0C0"/>
      </right>
      <top/>
      <bottom style="thin">
        <color indexed="64"/>
      </bottom>
      <diagonal/>
    </border>
    <border>
      <left style="thin">
        <color theme="0" tint="-0.24994659260841701"/>
      </left>
      <right style="thin">
        <color indexed="22"/>
      </right>
      <top/>
      <bottom style="thin">
        <color indexed="64"/>
      </bottom>
      <diagonal/>
    </border>
    <border>
      <left style="thin">
        <color indexed="22"/>
      </left>
      <right style="thin">
        <color indexed="22"/>
      </right>
      <top style="thin">
        <color indexed="64"/>
      </top>
      <bottom style="double">
        <color indexed="64"/>
      </bottom>
      <diagonal/>
    </border>
    <border>
      <left/>
      <right/>
      <top/>
      <bottom style="thin">
        <color indexed="64"/>
      </bottom>
      <diagonal/>
    </border>
    <border>
      <left/>
      <right/>
      <top style="thin">
        <color auto="1"/>
      </top>
      <bottom style="thin">
        <color auto="1"/>
      </bottom>
      <diagonal/>
    </border>
    <border>
      <left/>
      <right/>
      <top style="thin">
        <color rgb="FF000000"/>
      </top>
      <bottom style="thin">
        <color rgb="FF000000"/>
      </bottom>
      <diagonal/>
    </border>
    <border>
      <left style="thin">
        <color rgb="FF9268CA"/>
      </left>
      <right style="thin">
        <color rgb="FF9268CA"/>
      </right>
      <top style="thin">
        <color rgb="FF9268CA"/>
      </top>
      <bottom style="thin">
        <color rgb="FF9268CA"/>
      </bottom>
      <diagonal/>
    </border>
    <border>
      <left style="thin">
        <color rgb="FFB1059D"/>
      </left>
      <right style="thin">
        <color rgb="FFB1059D"/>
      </right>
      <top style="thin">
        <color rgb="FFB1059D"/>
      </top>
      <bottom style="thin">
        <color rgb="FFB1059D"/>
      </bottom>
      <diagonal/>
    </border>
    <border>
      <left/>
      <right/>
      <top style="medium">
        <color rgb="FF595959"/>
      </top>
      <bottom/>
      <diagonal/>
    </border>
    <border>
      <left/>
      <right/>
      <top style="thin">
        <color rgb="FF595959"/>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auto="1"/>
      </top>
      <bottom/>
      <diagonal/>
    </border>
    <border>
      <left/>
      <right style="thin">
        <color theme="0" tint="-0.24994659260841701"/>
      </right>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style="thin">
        <color indexed="64"/>
      </bottom>
      <diagonal/>
    </border>
    <border>
      <left style="thin">
        <color indexed="22"/>
      </left>
      <right/>
      <top style="thin">
        <color indexed="64"/>
      </top>
      <bottom style="thin">
        <color indexed="64"/>
      </bottom>
      <diagonal/>
    </border>
    <border>
      <left/>
      <right style="thin">
        <color rgb="FFC0C0C0"/>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right style="thin">
        <color theme="0" tint="-0.24994659260841701"/>
      </right>
      <top/>
      <bottom style="hair">
        <color auto="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hair">
        <color auto="1"/>
      </bottom>
      <diagonal/>
    </border>
    <border>
      <left/>
      <right style="thin">
        <color theme="0" tint="-0.24994659260841701"/>
      </right>
      <top style="thin">
        <color indexed="64"/>
      </top>
      <bottom style="hair">
        <color indexed="64"/>
      </bottom>
      <diagonal/>
    </border>
  </borders>
  <cellStyleXfs count="63">
    <xf numFmtId="0" fontId="0" fillId="0" borderId="0" applyNumberFormat="0" applyProtection="0"/>
    <xf numFmtId="0" fontId="35" fillId="0" borderId="0" applyNumberFormat="0" applyProtection="0"/>
    <xf numFmtId="0" fontId="8" fillId="0" borderId="0"/>
    <xf numFmtId="184"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8" fillId="0" borderId="0"/>
    <xf numFmtId="0" fontId="11" fillId="0" borderId="0"/>
    <xf numFmtId="0" fontId="35" fillId="0" borderId="0" applyNumberFormat="0" applyProtection="0"/>
    <xf numFmtId="44" fontId="35" fillId="0" borderId="0" applyNumberFormat="0" applyProtection="0"/>
    <xf numFmtId="0" fontId="46" fillId="0" borderId="0" applyNumberFormat="0" applyProtection="0"/>
    <xf numFmtId="0" fontId="39" fillId="0" borderId="0" applyNumberFormat="0" applyProtection="0"/>
    <xf numFmtId="0" fontId="40" fillId="21" borderId="0" applyNumberFormat="0" applyProtection="0"/>
    <xf numFmtId="0" fontId="41" fillId="22" borderId="0" applyNumberFormat="0" applyProtection="0"/>
    <xf numFmtId="0" fontId="42" fillId="0" borderId="0" applyNumberFormat="0" applyProtection="0"/>
    <xf numFmtId="0" fontId="38" fillId="16" borderId="0" applyNumberFormat="0" applyBorder="0" applyAlignment="0" applyProtection="0"/>
    <xf numFmtId="0" fontId="32" fillId="17" borderId="0" applyNumberFormat="0" applyBorder="0" applyAlignment="0" applyProtection="0"/>
    <xf numFmtId="0" fontId="44" fillId="18" borderId="0" applyNumberFormat="0" applyBorder="0" applyAlignment="0" applyProtection="0"/>
    <xf numFmtId="0" fontId="36" fillId="20" borderId="137" applyNumberFormat="0" applyProtection="0"/>
    <xf numFmtId="0" fontId="45" fillId="0" borderId="0" applyNumberFormat="0" applyProtection="0"/>
    <xf numFmtId="0" fontId="33" fillId="0" borderId="0" applyNumberFormat="0" applyProtection="0"/>
    <xf numFmtId="0" fontId="43" fillId="0" borderId="0" applyNumberFormat="0" applyProtection="0"/>
    <xf numFmtId="189" fontId="34" fillId="0" borderId="0" applyNumberFormat="0" applyProtection="0"/>
    <xf numFmtId="0" fontId="47" fillId="0" borderId="0" applyNumberFormat="0" applyProtection="0"/>
    <xf numFmtId="0" fontId="34" fillId="19" borderId="138" applyNumberFormat="0" applyProtection="0"/>
    <xf numFmtId="0" fontId="37" fillId="0" borderId="0" applyNumberFormat="0" applyProtection="0"/>
    <xf numFmtId="0" fontId="33" fillId="0" borderId="139" applyNumberFormat="0" applyProtection="0"/>
    <xf numFmtId="41" fontId="35" fillId="0" borderId="0" applyFont="0" applyFill="0" applyBorder="0" applyAlignment="0" applyProtection="0"/>
    <xf numFmtId="42" fontId="35" fillId="0" borderId="0" applyFont="0" applyFill="0" applyBorder="0" applyAlignment="0" applyProtection="0"/>
    <xf numFmtId="0" fontId="4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9" fillId="38" borderId="0" applyNumberFormat="0" applyBorder="0" applyAlignment="0" applyProtection="0"/>
    <xf numFmtId="0" fontId="49"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49" fillId="46" borderId="0" applyNumberFormat="0" applyBorder="0" applyAlignment="0" applyProtection="0"/>
    <xf numFmtId="0" fontId="51" fillId="0" borderId="162" applyNumberFormat="0" applyAlignment="0" applyProtection="0"/>
    <xf numFmtId="193" fontId="50" fillId="20" borderId="163" applyNumberFormat="0" applyProtection="0"/>
    <xf numFmtId="0" fontId="35" fillId="0" borderId="0" applyFont="0" applyFill="0" applyBorder="0" applyProtection="0">
      <alignment vertical="top"/>
    </xf>
    <xf numFmtId="0" fontId="35" fillId="0" borderId="0" applyFont="0" applyFill="0" applyBorder="0" applyProtection="0">
      <alignment vertical="top"/>
    </xf>
    <xf numFmtId="0" fontId="35" fillId="0" borderId="0" applyFont="0" applyFill="0" applyBorder="0" applyProtection="0">
      <alignment vertical="top"/>
    </xf>
    <xf numFmtId="0" fontId="35" fillId="0" borderId="164" applyNumberFormat="0" applyProtection="0"/>
    <xf numFmtId="0" fontId="52" fillId="48" borderId="165" applyNumberFormat="0" applyProtection="0"/>
    <xf numFmtId="0" fontId="33" fillId="0" borderId="166" applyNumberFormat="0" applyProtection="0"/>
    <xf numFmtId="0" fontId="53" fillId="49" borderId="0" applyNumberFormat="0" applyProtection="0"/>
    <xf numFmtId="0" fontId="46" fillId="0" borderId="0" applyNumberFormat="0" applyProtection="0"/>
  </cellStyleXfs>
  <cellXfs count="823">
    <xf numFmtId="0" fontId="0" fillId="0" borderId="0" xfId="0"/>
    <xf numFmtId="0" fontId="6" fillId="2" borderId="0" xfId="0" applyNumberFormat="1" applyFont="1" applyFill="1" applyBorder="1" applyAlignment="1" applyProtection="1"/>
    <xf numFmtId="0" fontId="7" fillId="2" borderId="0" xfId="0" applyNumberFormat="1" applyFont="1" applyFill="1" applyBorder="1" applyAlignment="1" applyProtection="1">
      <alignment horizontal="left"/>
    </xf>
    <xf numFmtId="0" fontId="8" fillId="0" borderId="0" xfId="0" applyNumberFormat="1" applyFont="1" applyFill="1" applyBorder="1" applyAlignment="1" applyProtection="1"/>
    <xf numFmtId="15" fontId="7" fillId="2" borderId="0" xfId="0" applyNumberFormat="1" applyFont="1" applyFill="1" applyBorder="1" applyAlignment="1" applyProtection="1">
      <alignment horizontal="left"/>
    </xf>
    <xf numFmtId="0" fontId="9" fillId="2" borderId="0" xfId="0" applyNumberFormat="1" applyFont="1" applyFill="1" applyBorder="1" applyAlignment="1" applyProtection="1"/>
    <xf numFmtId="0" fontId="10" fillId="3" borderId="1" xfId="0" applyFont="1" applyFill="1" applyBorder="1" applyProtection="1"/>
    <xf numFmtId="0" fontId="8" fillId="4" borderId="2" xfId="0" applyFont="1" applyFill="1" applyBorder="1" applyProtection="1"/>
    <xf numFmtId="0" fontId="0" fillId="4" borderId="2" xfId="0" applyFont="1" applyFill="1" applyBorder="1" applyProtection="1"/>
    <xf numFmtId="0" fontId="10" fillId="3" borderId="3" xfId="0" applyFont="1" applyFill="1" applyBorder="1" applyProtection="1"/>
    <xf numFmtId="0" fontId="8" fillId="3" borderId="0" xfId="0" applyFont="1" applyFill="1" applyBorder="1" applyProtection="1"/>
    <xf numFmtId="0" fontId="0" fillId="3" borderId="0" xfId="0" applyFont="1" applyFill="1" applyBorder="1" applyProtection="1"/>
    <xf numFmtId="0" fontId="10" fillId="3" borderId="4" xfId="0" applyFont="1" applyFill="1" applyBorder="1" applyProtection="1"/>
    <xf numFmtId="0" fontId="11" fillId="5" borderId="5" xfId="0" applyFont="1" applyFill="1" applyBorder="1" applyAlignment="1" applyProtection="1">
      <alignment horizontal="left"/>
    </xf>
    <xf numFmtId="0" fontId="11" fillId="6" borderId="5" xfId="0" applyFont="1" applyFill="1" applyBorder="1" applyAlignment="1" applyProtection="1">
      <alignment horizontal="left"/>
    </xf>
    <xf numFmtId="0" fontId="12" fillId="7" borderId="6" xfId="0" applyNumberFormat="1" applyFont="1" applyFill="1" applyBorder="1" applyAlignment="1" applyProtection="1">
      <alignment horizontal="left"/>
    </xf>
    <xf numFmtId="0" fontId="8" fillId="3" borderId="7" xfId="0" applyFont="1" applyFill="1" applyBorder="1" applyAlignment="1" applyProtection="1">
      <alignment horizontal="left" vertical="center" wrapText="1"/>
    </xf>
    <xf numFmtId="0" fontId="8" fillId="3" borderId="8" xfId="0" applyFont="1" applyFill="1" applyBorder="1" applyAlignment="1" applyProtection="1">
      <alignment horizontal="left" vertical="center" wrapText="1"/>
    </xf>
    <xf numFmtId="0" fontId="8" fillId="4" borderId="7" xfId="0" applyFont="1" applyFill="1" applyBorder="1" applyAlignment="1" applyProtection="1">
      <alignment horizontal="left" vertical="center" wrapText="1"/>
    </xf>
    <xf numFmtId="0" fontId="8" fillId="4" borderId="8"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8" borderId="7" xfId="0" applyFont="1" applyFill="1" applyBorder="1" applyProtection="1"/>
    <xf numFmtId="0" fontId="8" fillId="8" borderId="8" xfId="0" applyFont="1" applyFill="1" applyBorder="1" applyProtection="1"/>
    <xf numFmtId="0" fontId="8" fillId="0" borderId="9"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0" fillId="0" borderId="0" xfId="0" applyNumberFormat="1" applyFont="1" applyFill="1" applyBorder="1" applyAlignment="1" applyProtection="1"/>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left" vertical="center" wrapText="1"/>
    </xf>
    <xf numFmtId="164" fontId="0" fillId="3" borderId="12" xfId="0" applyNumberFormat="1" applyFont="1" applyFill="1" applyBorder="1" applyAlignment="1" applyProtection="1">
      <alignment horizontal="center" vertical="top"/>
    </xf>
    <xf numFmtId="164" fontId="0" fillId="3" borderId="13" xfId="0" applyNumberFormat="1" applyFont="1" applyFill="1" applyBorder="1" applyAlignment="1" applyProtection="1">
      <alignment horizontal="center" vertical="top"/>
    </xf>
    <xf numFmtId="164" fontId="8" fillId="3" borderId="13" xfId="0" applyNumberFormat="1" applyFont="1" applyFill="1" applyBorder="1" applyAlignment="1" applyProtection="1">
      <alignment horizontal="center" vertical="top"/>
    </xf>
    <xf numFmtId="164" fontId="0" fillId="3" borderId="14" xfId="0" applyNumberFormat="1" applyFont="1" applyFill="1" applyBorder="1" applyAlignment="1" applyProtection="1">
      <alignment horizontal="center" vertical="top"/>
    </xf>
    <xf numFmtId="0" fontId="8" fillId="0" borderId="0" xfId="0" applyNumberFormat="1" applyFont="1" applyFill="1" applyBorder="1" applyAlignment="1" applyProtection="1">
      <alignment horizontal="right"/>
    </xf>
    <xf numFmtId="166" fontId="10" fillId="9" borderId="15" xfId="0" applyNumberFormat="1" applyFont="1" applyFill="1" applyBorder="1" applyAlignment="1" applyProtection="1">
      <alignment horizontal="center"/>
    </xf>
    <xf numFmtId="0" fontId="10" fillId="0" borderId="15" xfId="0" applyFont="1" applyBorder="1" applyAlignment="1" applyProtection="1">
      <alignment horizontal="center"/>
    </xf>
    <xf numFmtId="0" fontId="10" fillId="0" borderId="15" xfId="0" quotePrefix="1" applyFont="1" applyFill="1" applyBorder="1" applyAlignment="1" applyProtection="1">
      <alignment horizontal="center"/>
    </xf>
    <xf numFmtId="0" fontId="10" fillId="3" borderId="15" xfId="0" applyFont="1" applyFill="1" applyBorder="1" applyAlignment="1" applyProtection="1">
      <alignment horizontal="left" vertical="center" wrapText="1"/>
    </xf>
    <xf numFmtId="0" fontId="10" fillId="3" borderId="15" xfId="0" applyFont="1" applyFill="1" applyBorder="1" applyAlignment="1" applyProtection="1">
      <alignment horizontal="center" vertical="center" wrapText="1"/>
    </xf>
    <xf numFmtId="0" fontId="10" fillId="4" borderId="15" xfId="0" applyFont="1" applyFill="1" applyBorder="1" applyAlignment="1" applyProtection="1">
      <alignment horizontal="left" vertical="center" wrapText="1"/>
    </xf>
    <xf numFmtId="167" fontId="10" fillId="3" borderId="15" xfId="0" applyNumberFormat="1" applyFont="1" applyFill="1" applyBorder="1" applyAlignment="1" applyProtection="1">
      <alignment horizontal="center" vertical="center" wrapText="1"/>
    </xf>
    <xf numFmtId="49" fontId="10" fillId="3" borderId="15" xfId="0" applyNumberFormat="1" applyFont="1" applyFill="1" applyBorder="1" applyAlignment="1" applyProtection="1">
      <alignment horizontal="center" vertical="center" wrapText="1"/>
    </xf>
    <xf numFmtId="168" fontId="8" fillId="5" borderId="16" xfId="0" applyNumberFormat="1" applyFont="1" applyFill="1" applyBorder="1" applyAlignment="1" applyProtection="1"/>
    <xf numFmtId="168" fontId="8" fillId="5" borderId="17" xfId="0" applyNumberFormat="1" applyFont="1" applyFill="1" applyBorder="1" applyAlignment="1" applyProtection="1"/>
    <xf numFmtId="168" fontId="8" fillId="5" borderId="18" xfId="0" applyNumberFormat="1" applyFont="1" applyFill="1" applyBorder="1" applyAlignment="1" applyProtection="1"/>
    <xf numFmtId="0" fontId="14" fillId="0" borderId="0" xfId="0" applyFont="1" applyProtection="1"/>
    <xf numFmtId="0" fontId="5" fillId="2" borderId="0" xfId="0" applyFont="1" applyFill="1" applyBorder="1" applyProtection="1"/>
    <xf numFmtId="2" fontId="10" fillId="0" borderId="0" xfId="0" applyNumberFormat="1" applyFont="1" applyAlignment="1" applyProtection="1">
      <alignment horizontal="center" vertical="center" wrapText="1"/>
    </xf>
    <xf numFmtId="0" fontId="11" fillId="3" borderId="19" xfId="0" applyFont="1" applyFill="1" applyBorder="1" applyProtection="1"/>
    <xf numFmtId="0" fontId="10" fillId="4" borderId="20" xfId="0" applyFont="1" applyFill="1" applyBorder="1" applyAlignment="1" applyProtection="1">
      <alignment horizontal="center"/>
    </xf>
    <xf numFmtId="14" fontId="8" fillId="4" borderId="20" xfId="0" applyNumberFormat="1" applyFont="1" applyFill="1" applyBorder="1" applyAlignment="1" applyProtection="1">
      <alignment horizontal="center"/>
    </xf>
    <xf numFmtId="14" fontId="11" fillId="4" borderId="21" xfId="0" applyNumberFormat="1" applyFont="1" applyFill="1" applyBorder="1" applyAlignment="1" applyProtection="1">
      <alignment horizontal="center"/>
    </xf>
    <xf numFmtId="14" fontId="10" fillId="3" borderId="22" xfId="0" applyNumberFormat="1" applyFont="1" applyFill="1" applyBorder="1" applyAlignment="1" applyProtection="1">
      <alignment horizontal="center"/>
    </xf>
    <xf numFmtId="14" fontId="11" fillId="3" borderId="22" xfId="0" applyNumberFormat="1" applyFont="1" applyFill="1" applyBorder="1" applyAlignment="1" applyProtection="1">
      <alignment horizontal="center"/>
    </xf>
    <xf numFmtId="0" fontId="10" fillId="10" borderId="5" xfId="0" applyFont="1" applyFill="1" applyBorder="1" applyAlignment="1" applyProtection="1">
      <alignment horizontal="center"/>
    </xf>
    <xf numFmtId="14" fontId="8" fillId="0" borderId="5" xfId="0" applyNumberFormat="1" applyFont="1" applyFill="1" applyBorder="1" applyAlignment="1" applyProtection="1">
      <alignment horizontal="center"/>
    </xf>
    <xf numFmtId="14" fontId="11" fillId="10" borderId="23" xfId="0" applyNumberFormat="1" applyFont="1" applyFill="1" applyBorder="1" applyAlignment="1" applyProtection="1">
      <alignment horizontal="center"/>
    </xf>
    <xf numFmtId="0" fontId="11" fillId="3" borderId="16" xfId="0" applyFont="1" applyFill="1" applyBorder="1" applyProtection="1"/>
    <xf numFmtId="14" fontId="11" fillId="11" borderId="16" xfId="0" applyNumberFormat="1" applyFont="1" applyFill="1" applyBorder="1" applyAlignment="1" applyProtection="1">
      <alignment horizontal="center"/>
    </xf>
    <xf numFmtId="0" fontId="11" fillId="3" borderId="17" xfId="0" applyFont="1" applyFill="1" applyBorder="1" applyProtection="1"/>
    <xf numFmtId="14" fontId="11" fillId="3" borderId="17" xfId="0" applyNumberFormat="1" applyFont="1" applyFill="1" applyBorder="1" applyAlignment="1" applyProtection="1">
      <alignment horizontal="center"/>
    </xf>
    <xf numFmtId="14" fontId="8" fillId="0" borderId="0" xfId="0" applyNumberFormat="1" applyFont="1" applyFill="1" applyBorder="1" applyAlignment="1" applyProtection="1"/>
    <xf numFmtId="0" fontId="11" fillId="3" borderId="18" xfId="0" applyFont="1" applyFill="1" applyBorder="1" applyProtection="1"/>
    <xf numFmtId="14" fontId="11" fillId="3" borderId="18" xfId="0" applyNumberFormat="1" applyFont="1" applyFill="1" applyBorder="1" applyAlignment="1" applyProtection="1">
      <alignment horizontal="center"/>
    </xf>
    <xf numFmtId="0" fontId="11" fillId="3" borderId="1" xfId="0" applyFont="1" applyFill="1" applyBorder="1" applyAlignment="1" applyProtection="1">
      <alignment vertical="top"/>
    </xf>
    <xf numFmtId="0" fontId="8" fillId="3" borderId="20" xfId="0" applyFont="1" applyFill="1" applyBorder="1" applyProtection="1"/>
    <xf numFmtId="0" fontId="10" fillId="4" borderId="2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8" fillId="0" borderId="0" xfId="0" applyNumberFormat="1" applyFont="1" applyFill="1" applyBorder="1" applyAlignment="1" applyProtection="1">
      <alignment wrapText="1"/>
    </xf>
    <xf numFmtId="0" fontId="11" fillId="3" borderId="3" xfId="0" applyFont="1" applyFill="1" applyBorder="1" applyAlignment="1" applyProtection="1">
      <alignment vertical="top"/>
    </xf>
    <xf numFmtId="0" fontId="15" fillId="3" borderId="24" xfId="0" applyFont="1" applyFill="1" applyBorder="1" applyAlignment="1" applyProtection="1">
      <alignment horizontal="center" vertical="center"/>
    </xf>
    <xf numFmtId="17" fontId="10" fillId="4" borderId="24" xfId="0" applyNumberFormat="1" applyFont="1" applyFill="1" applyBorder="1" applyAlignment="1" applyProtection="1">
      <alignment horizontal="center" vertical="center" wrapText="1"/>
    </xf>
    <xf numFmtId="14" fontId="11" fillId="3" borderId="24" xfId="0" applyNumberFormat="1" applyFont="1" applyFill="1" applyBorder="1" applyAlignment="1" applyProtection="1">
      <alignment horizontal="center"/>
    </xf>
    <xf numFmtId="17" fontId="11" fillId="4" borderId="24" xfId="0" applyNumberFormat="1" applyFont="1" applyFill="1" applyBorder="1" applyAlignment="1" applyProtection="1">
      <alignment horizontal="center" vertical="center" wrapText="1"/>
    </xf>
    <xf numFmtId="14" fontId="11" fillId="0" borderId="24" xfId="0" applyNumberFormat="1" applyFont="1" applyFill="1" applyBorder="1" applyAlignment="1" applyProtection="1">
      <alignment horizontal="center" vertical="center" wrapText="1"/>
    </xf>
    <xf numFmtId="0" fontId="11" fillId="3" borderId="25" xfId="0" applyFont="1" applyFill="1" applyBorder="1" applyProtection="1"/>
    <xf numFmtId="1" fontId="11" fillId="4" borderId="24" xfId="0" applyNumberFormat="1" applyFont="1" applyFill="1" applyBorder="1" applyAlignment="1" applyProtection="1">
      <alignment horizontal="center" vertical="center" wrapText="1"/>
    </xf>
    <xf numFmtId="1" fontId="11" fillId="0" borderId="24" xfId="0" applyNumberFormat="1" applyFont="1" applyFill="1" applyBorder="1" applyAlignment="1" applyProtection="1">
      <alignment horizontal="center" vertical="center" wrapText="1"/>
    </xf>
    <xf numFmtId="0" fontId="11" fillId="3" borderId="4" xfId="0" applyFont="1" applyFill="1" applyBorder="1" applyAlignment="1" applyProtection="1">
      <alignment vertical="top"/>
    </xf>
    <xf numFmtId="0" fontId="8" fillId="3" borderId="5" xfId="0" applyFont="1" applyFill="1" applyBorder="1" applyProtection="1"/>
    <xf numFmtId="0" fontId="8" fillId="3" borderId="10" xfId="0" applyFont="1" applyFill="1" applyBorder="1" applyProtection="1"/>
    <xf numFmtId="0" fontId="8" fillId="0" borderId="0" xfId="0" applyFont="1" applyFill="1" applyBorder="1" applyProtection="1"/>
    <xf numFmtId="1" fontId="11"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xf numFmtId="0" fontId="11" fillId="0" borderId="20" xfId="0" applyFont="1" applyFill="1" applyBorder="1" applyProtection="1"/>
    <xf numFmtId="168" fontId="8" fillId="0" borderId="20" xfId="0" applyNumberFormat="1" applyFont="1" applyFill="1" applyBorder="1" applyAlignment="1" applyProtection="1"/>
    <xf numFmtId="168" fontId="8" fillId="0" borderId="21" xfId="0" applyNumberFormat="1" applyFont="1" applyFill="1" applyBorder="1" applyAlignment="1" applyProtection="1"/>
    <xf numFmtId="168" fontId="8" fillId="0" borderId="16" xfId="0" applyNumberFormat="1" applyFont="1" applyFill="1" applyBorder="1" applyAlignment="1" applyProtection="1"/>
    <xf numFmtId="0" fontId="11" fillId="0" borderId="0" xfId="0" applyFont="1" applyFill="1" applyBorder="1" applyProtection="1"/>
    <xf numFmtId="168" fontId="8" fillId="0" borderId="0" xfId="0" applyNumberFormat="1" applyFont="1" applyFill="1" applyBorder="1" applyAlignment="1" applyProtection="1"/>
    <xf numFmtId="168" fontId="8" fillId="0" borderId="25" xfId="0" applyNumberFormat="1" applyFont="1" applyFill="1" applyBorder="1" applyAlignment="1" applyProtection="1"/>
    <xf numFmtId="168" fontId="8" fillId="0" borderId="17" xfId="0" applyNumberFormat="1" applyFont="1" applyFill="1" applyBorder="1" applyAlignment="1" applyProtection="1"/>
    <xf numFmtId="0" fontId="8" fillId="0" borderId="27" xfId="0" applyFont="1" applyBorder="1" applyProtection="1"/>
    <xf numFmtId="168" fontId="8" fillId="0" borderId="5" xfId="0" applyNumberFormat="1" applyFont="1" applyFill="1" applyBorder="1" applyAlignment="1" applyProtection="1"/>
    <xf numFmtId="168" fontId="8" fillId="0" borderId="23" xfId="0" applyNumberFormat="1" applyFont="1" applyFill="1" applyBorder="1" applyAlignment="1" applyProtection="1"/>
    <xf numFmtId="168" fontId="8" fillId="0" borderId="18" xfId="0" applyNumberFormat="1" applyFont="1" applyFill="1" applyBorder="1" applyAlignment="1" applyProtection="1"/>
    <xf numFmtId="170" fontId="8" fillId="0" borderId="0" xfId="0" applyNumberFormat="1" applyFont="1" applyFill="1" applyBorder="1" applyAlignment="1" applyProtection="1"/>
    <xf numFmtId="0" fontId="10" fillId="7" borderId="24" xfId="0" applyFont="1" applyFill="1" applyBorder="1" applyAlignment="1" applyProtection="1">
      <alignment horizontal="center" vertical="center" wrapText="1"/>
    </xf>
    <xf numFmtId="17" fontId="10" fillId="7" borderId="24"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11" fillId="0" borderId="1" xfId="0" applyFont="1" applyFill="1" applyBorder="1" applyProtection="1"/>
    <xf numFmtId="0" fontId="17" fillId="3" borderId="20" xfId="0" applyFont="1" applyFill="1" applyBorder="1" applyAlignment="1" applyProtection="1">
      <alignment horizontal="center"/>
    </xf>
    <xf numFmtId="165" fontId="8" fillId="3" borderId="20" xfId="0" applyNumberFormat="1" applyFont="1" applyFill="1" applyBorder="1" applyProtection="1"/>
    <xf numFmtId="171" fontId="8" fillId="4" borderId="20" xfId="0" applyNumberFormat="1" applyFont="1" applyFill="1" applyBorder="1" applyProtection="1"/>
    <xf numFmtId="171" fontId="11" fillId="3" borderId="20" xfId="0" applyNumberFormat="1" applyFont="1" applyFill="1" applyBorder="1" applyProtection="1"/>
    <xf numFmtId="171" fontId="11" fillId="3" borderId="21" xfId="0" applyNumberFormat="1" applyFont="1" applyFill="1" applyBorder="1" applyProtection="1"/>
    <xf numFmtId="0" fontId="11" fillId="0" borderId="3" xfId="0" applyFont="1" applyFill="1" applyBorder="1" applyProtection="1"/>
    <xf numFmtId="0" fontId="17" fillId="0" borderId="0" xfId="0" applyFont="1" applyFill="1" applyBorder="1" applyAlignment="1" applyProtection="1">
      <alignment horizontal="center"/>
    </xf>
    <xf numFmtId="165" fontId="8" fillId="3" borderId="0" xfId="0" applyNumberFormat="1" applyFont="1" applyFill="1" applyBorder="1" applyProtection="1"/>
    <xf numFmtId="171" fontId="8" fillId="4" borderId="0" xfId="0" applyNumberFormat="1" applyFont="1" applyFill="1" applyBorder="1" applyProtection="1"/>
    <xf numFmtId="171" fontId="11" fillId="3" borderId="0" xfId="0" applyNumberFormat="1" applyFont="1" applyFill="1" applyBorder="1" applyProtection="1"/>
    <xf numFmtId="171" fontId="11" fillId="3" borderId="25" xfId="0" applyNumberFormat="1" applyFont="1" applyFill="1" applyBorder="1" applyProtection="1"/>
    <xf numFmtId="171" fontId="8" fillId="0" borderId="0" xfId="0" applyNumberFormat="1" applyFont="1" applyFill="1" applyBorder="1" applyProtection="1"/>
    <xf numFmtId="171" fontId="11" fillId="0" borderId="0" xfId="0" applyNumberFormat="1" applyFont="1" applyFill="1" applyBorder="1" applyProtection="1"/>
    <xf numFmtId="171" fontId="8" fillId="0" borderId="25" xfId="0" applyNumberFormat="1" applyFont="1" applyFill="1" applyBorder="1" applyProtection="1"/>
    <xf numFmtId="171" fontId="11" fillId="4" borderId="0" xfId="0" applyNumberFormat="1" applyFont="1" applyFill="1" applyBorder="1" applyProtection="1"/>
    <xf numFmtId="171" fontId="8" fillId="4" borderId="25" xfId="0" applyNumberFormat="1" applyFont="1" applyFill="1" applyBorder="1" applyProtection="1"/>
    <xf numFmtId="0" fontId="11" fillId="0" borderId="4" xfId="0" applyFont="1" applyFill="1" applyBorder="1" applyProtection="1"/>
    <xf numFmtId="0" fontId="17" fillId="0" borderId="5" xfId="0" applyFont="1" applyFill="1" applyBorder="1" applyAlignment="1" applyProtection="1">
      <alignment horizontal="center"/>
    </xf>
    <xf numFmtId="165" fontId="8" fillId="3" borderId="5" xfId="0" applyNumberFormat="1" applyFont="1" applyFill="1" applyBorder="1" applyProtection="1"/>
    <xf numFmtId="171" fontId="11" fillId="4" borderId="5" xfId="0" applyNumberFormat="1" applyFont="1" applyFill="1" applyBorder="1" applyProtection="1"/>
    <xf numFmtId="171" fontId="8" fillId="4" borderId="5" xfId="0" applyNumberFormat="1" applyFont="1" applyFill="1" applyBorder="1" applyProtection="1"/>
    <xf numFmtId="171" fontId="8" fillId="4" borderId="23" xfId="0" applyNumberFormat="1" applyFont="1" applyFill="1" applyBorder="1" applyProtection="1"/>
    <xf numFmtId="165" fontId="17" fillId="3" borderId="20" xfId="0" applyNumberFormat="1" applyFont="1" applyFill="1" applyBorder="1" applyProtection="1"/>
    <xf numFmtId="171" fontId="11" fillId="4" borderId="20" xfId="0" applyNumberFormat="1" applyFont="1" applyFill="1" applyBorder="1" applyProtection="1"/>
    <xf numFmtId="171" fontId="8" fillId="4" borderId="21" xfId="0" applyNumberFormat="1" applyFont="1" applyFill="1" applyBorder="1" applyProtection="1"/>
    <xf numFmtId="0" fontId="17" fillId="3" borderId="0" xfId="0" applyFont="1" applyFill="1" applyBorder="1" applyProtection="1"/>
    <xf numFmtId="0" fontId="10" fillId="0" borderId="0" xfId="0" applyFont="1" applyFill="1" applyBorder="1" applyProtection="1"/>
    <xf numFmtId="171" fontId="10" fillId="0" borderId="0" xfId="0" applyNumberFormat="1" applyFont="1" applyFill="1" applyBorder="1" applyAlignment="1" applyProtection="1">
      <alignment horizontal="right"/>
    </xf>
    <xf numFmtId="0" fontId="11" fillId="3" borderId="1" xfId="0" applyFont="1" applyFill="1" applyBorder="1" applyProtection="1"/>
    <xf numFmtId="10" fontId="18" fillId="3" borderId="20" xfId="1" applyNumberFormat="1" applyFont="1" applyFill="1" applyBorder="1" applyAlignment="1" applyProtection="1">
      <alignment horizontal="center"/>
    </xf>
    <xf numFmtId="0" fontId="11" fillId="3" borderId="3" xfId="0" applyFont="1" applyFill="1" applyBorder="1" applyProtection="1"/>
    <xf numFmtId="0" fontId="17" fillId="3" borderId="0" xfId="0" applyFont="1" applyFill="1" applyBorder="1" applyAlignment="1" applyProtection="1">
      <alignment horizontal="center"/>
    </xf>
    <xf numFmtId="10" fontId="18" fillId="3" borderId="0" xfId="1" applyNumberFormat="1" applyFont="1" applyFill="1" applyBorder="1" applyAlignment="1" applyProtection="1">
      <alignment horizontal="center"/>
    </xf>
    <xf numFmtId="0" fontId="11" fillId="3" borderId="4" xfId="0" applyFont="1" applyFill="1" applyBorder="1" applyProtection="1"/>
    <xf numFmtId="0" fontId="17" fillId="3" borderId="5" xfId="0" applyFont="1" applyFill="1" applyBorder="1" applyAlignment="1" applyProtection="1">
      <alignment horizontal="center"/>
    </xf>
    <xf numFmtId="10" fontId="18" fillId="3" borderId="5" xfId="1" applyNumberFormat="1" applyFont="1" applyFill="1" applyBorder="1" applyAlignment="1" applyProtection="1">
      <alignment horizontal="center"/>
    </xf>
    <xf numFmtId="0" fontId="11" fillId="0" borderId="0" xfId="0" applyFont="1" applyFill="1" applyBorder="1" applyAlignment="1" applyProtection="1">
      <alignment horizontal="left"/>
    </xf>
    <xf numFmtId="0" fontId="10" fillId="0" borderId="0" xfId="0" applyFont="1" applyFill="1" applyProtection="1"/>
    <xf numFmtId="0" fontId="0" fillId="0" borderId="0" xfId="0" applyFill="1" applyProtection="1"/>
    <xf numFmtId="0" fontId="11" fillId="3" borderId="21" xfId="0" applyFont="1" applyFill="1" applyBorder="1" applyProtection="1"/>
    <xf numFmtId="0" fontId="11" fillId="11" borderId="3" xfId="0" applyFont="1" applyFill="1" applyBorder="1" applyProtection="1"/>
    <xf numFmtId="0" fontId="11" fillId="5" borderId="3" xfId="0" applyFont="1" applyFill="1" applyBorder="1" applyProtection="1"/>
    <xf numFmtId="0" fontId="11" fillId="5" borderId="25" xfId="0" applyFont="1" applyFill="1" applyBorder="1" applyProtection="1"/>
    <xf numFmtId="0" fontId="11" fillId="5" borderId="4" xfId="0" applyFont="1" applyFill="1" applyBorder="1" applyProtection="1"/>
    <xf numFmtId="0" fontId="11" fillId="5" borderId="23" xfId="0" applyFont="1" applyFill="1" applyBorder="1" applyProtection="1"/>
    <xf numFmtId="0" fontId="10" fillId="0" borderId="0" xfId="0" applyFont="1" applyBorder="1" applyProtection="1"/>
    <xf numFmtId="0" fontId="10" fillId="0" borderId="0" xfId="0" applyFont="1" applyProtection="1"/>
    <xf numFmtId="0" fontId="19" fillId="0" borderId="0" xfId="0" applyNumberFormat="1" applyFont="1" applyFill="1" applyBorder="1" applyAlignment="1" applyProtection="1"/>
    <xf numFmtId="0" fontId="20" fillId="7" borderId="16" xfId="0" applyFont="1" applyFill="1" applyBorder="1" applyProtection="1"/>
    <xf numFmtId="0" fontId="20" fillId="7" borderId="17" xfId="0" applyFont="1" applyFill="1" applyBorder="1" applyProtection="1"/>
    <xf numFmtId="0" fontId="11" fillId="5" borderId="17" xfId="0" applyFont="1" applyFill="1" applyBorder="1" applyProtection="1"/>
    <xf numFmtId="0" fontId="11" fillId="5" borderId="34" xfId="0" applyFont="1" applyFill="1" applyBorder="1" applyProtection="1"/>
    <xf numFmtId="0" fontId="11" fillId="3" borderId="30" xfId="0" applyFont="1" applyFill="1" applyBorder="1" applyProtection="1"/>
    <xf numFmtId="0" fontId="20" fillId="7" borderId="15" xfId="0" applyFont="1" applyFill="1" applyBorder="1" applyProtection="1"/>
    <xf numFmtId="0" fontId="11" fillId="6" borderId="3" xfId="0" applyFont="1" applyFill="1" applyBorder="1" applyProtection="1"/>
    <xf numFmtId="0" fontId="8" fillId="3" borderId="21" xfId="0" applyFont="1" applyFill="1" applyBorder="1" applyProtection="1"/>
    <xf numFmtId="0" fontId="8" fillId="3" borderId="23" xfId="0" applyFont="1" applyFill="1" applyBorder="1" applyProtection="1"/>
    <xf numFmtId="0" fontId="8" fillId="5" borderId="23" xfId="0" applyFont="1" applyFill="1" applyBorder="1" applyProtection="1"/>
    <xf numFmtId="0" fontId="8" fillId="3" borderId="25" xfId="0" applyFont="1" applyFill="1" applyBorder="1" applyProtection="1"/>
    <xf numFmtId="0" fontId="11" fillId="3" borderId="23" xfId="0" applyFont="1" applyFill="1" applyBorder="1" applyProtection="1"/>
    <xf numFmtId="0" fontId="8" fillId="5" borderId="25" xfId="0" applyFont="1" applyFill="1" applyBorder="1" applyProtection="1"/>
    <xf numFmtId="0" fontId="11" fillId="6" borderId="1" xfId="0" applyFont="1" applyFill="1" applyBorder="1" applyProtection="1"/>
    <xf numFmtId="0" fontId="8" fillId="6" borderId="21" xfId="0" applyFont="1" applyFill="1" applyBorder="1" applyProtection="1"/>
    <xf numFmtId="0" fontId="8" fillId="6" borderId="25" xfId="0" applyFont="1" applyFill="1" applyBorder="1" applyProtection="1"/>
    <xf numFmtId="0" fontId="11" fillId="6" borderId="25" xfId="0" applyFont="1" applyFill="1" applyBorder="1" applyProtection="1"/>
    <xf numFmtId="0" fontId="8" fillId="0" borderId="21" xfId="0" applyFont="1" applyFill="1" applyBorder="1" applyProtection="1"/>
    <xf numFmtId="0" fontId="8" fillId="0" borderId="25" xfId="0" applyFont="1" applyFill="1" applyBorder="1" applyProtection="1"/>
    <xf numFmtId="0" fontId="8" fillId="0" borderId="23" xfId="0" applyFont="1" applyFill="1" applyBorder="1" applyProtection="1"/>
    <xf numFmtId="0" fontId="8" fillId="0" borderId="5" xfId="0" applyFont="1" applyFill="1" applyBorder="1" applyProtection="1"/>
    <xf numFmtId="0" fontId="11" fillId="3" borderId="4" xfId="0" applyFont="1" applyFill="1" applyBorder="1" applyAlignment="1" applyProtection="1">
      <alignment horizontal="left"/>
    </xf>
    <xf numFmtId="0" fontId="11" fillId="3" borderId="23" xfId="0" applyFont="1" applyFill="1" applyBorder="1" applyAlignment="1" applyProtection="1">
      <alignment horizontal="left"/>
    </xf>
    <xf numFmtId="0" fontId="12" fillId="7" borderId="40" xfId="0" applyNumberFormat="1" applyFont="1" applyFill="1" applyBorder="1" applyAlignment="1" applyProtection="1">
      <alignment horizontal="left"/>
    </xf>
    <xf numFmtId="168" fontId="8" fillId="5" borderId="20" xfId="0" applyNumberFormat="1" applyFont="1" applyFill="1" applyBorder="1" applyAlignment="1" applyProtection="1"/>
    <xf numFmtId="168" fontId="8" fillId="6" borderId="20" xfId="0" applyNumberFormat="1" applyFont="1" applyFill="1" applyBorder="1" applyAlignment="1" applyProtection="1"/>
    <xf numFmtId="168" fontId="8" fillId="5" borderId="0" xfId="0" applyNumberFormat="1" applyFont="1" applyFill="1" applyBorder="1" applyAlignment="1" applyProtection="1"/>
    <xf numFmtId="168" fontId="8" fillId="5" borderId="25" xfId="0" applyNumberFormat="1" applyFont="1" applyFill="1" applyBorder="1" applyAlignment="1" applyProtection="1"/>
    <xf numFmtId="0" fontId="11" fillId="0" borderId="5" xfId="0" applyFont="1" applyFill="1" applyBorder="1" applyProtection="1"/>
    <xf numFmtId="168" fontId="8" fillId="5" borderId="5" xfId="0" applyNumberFormat="1" applyFont="1" applyFill="1" applyBorder="1" applyAlignment="1" applyProtection="1"/>
    <xf numFmtId="168" fontId="8" fillId="5" borderId="23" xfId="0" applyNumberFormat="1" applyFont="1" applyFill="1" applyBorder="1" applyAlignment="1" applyProtection="1"/>
    <xf numFmtId="0" fontId="10" fillId="0" borderId="19" xfId="0" applyFont="1" applyFill="1" applyBorder="1" applyProtection="1"/>
    <xf numFmtId="0" fontId="10" fillId="0" borderId="22" xfId="0" applyFont="1" applyFill="1" applyBorder="1" applyProtection="1"/>
    <xf numFmtId="0" fontId="17" fillId="0" borderId="22" xfId="0" applyFont="1" applyFill="1" applyBorder="1" applyAlignment="1" applyProtection="1">
      <alignment horizontal="center"/>
    </xf>
    <xf numFmtId="168" fontId="10" fillId="0" borderId="22" xfId="0" applyNumberFormat="1" applyFont="1" applyFill="1" applyBorder="1" applyProtection="1"/>
    <xf numFmtId="168" fontId="10" fillId="0" borderId="30" xfId="0" applyNumberFormat="1" applyFont="1" applyFill="1" applyBorder="1" applyProtection="1"/>
    <xf numFmtId="168" fontId="10" fillId="12" borderId="15" xfId="0" applyNumberFormat="1" applyFont="1" applyFill="1" applyBorder="1" applyProtection="1"/>
    <xf numFmtId="0" fontId="17" fillId="0" borderId="20" xfId="0" applyFont="1" applyFill="1" applyBorder="1" applyAlignment="1" applyProtection="1">
      <alignment horizontal="center"/>
    </xf>
    <xf numFmtId="168" fontId="11" fillId="12" borderId="16" xfId="0" applyNumberFormat="1" applyFont="1" applyFill="1" applyBorder="1" applyProtection="1"/>
    <xf numFmtId="168" fontId="11" fillId="12" borderId="17" xfId="0" applyNumberFormat="1" applyFont="1" applyFill="1" applyBorder="1" applyProtection="1"/>
    <xf numFmtId="168" fontId="11" fillId="12" borderId="18" xfId="0" applyNumberFormat="1" applyFont="1" applyFill="1" applyBorder="1" applyProtection="1"/>
    <xf numFmtId="168" fontId="12" fillId="7" borderId="6" xfId="0" applyNumberFormat="1" applyFont="1" applyFill="1" applyBorder="1" applyAlignment="1" applyProtection="1">
      <alignment horizontal="left"/>
    </xf>
    <xf numFmtId="168" fontId="8" fillId="5" borderId="21" xfId="0" applyNumberFormat="1" applyFont="1" applyFill="1" applyBorder="1" applyAlignment="1" applyProtection="1"/>
    <xf numFmtId="168" fontId="9" fillId="2" borderId="0" xfId="0" applyNumberFormat="1" applyFont="1" applyFill="1" applyBorder="1" applyAlignment="1" applyProtection="1"/>
    <xf numFmtId="168" fontId="8" fillId="13" borderId="16" xfId="0" applyNumberFormat="1" applyFont="1" applyFill="1" applyBorder="1" applyAlignment="1" applyProtection="1"/>
    <xf numFmtId="168" fontId="8" fillId="13" borderId="17" xfId="0" applyNumberFormat="1" applyFont="1" applyFill="1" applyBorder="1" applyAlignment="1" applyProtection="1"/>
    <xf numFmtId="168" fontId="8" fillId="13" borderId="18" xfId="0" applyNumberFormat="1" applyFont="1" applyFill="1" applyBorder="1" applyAlignment="1" applyProtection="1"/>
    <xf numFmtId="0" fontId="22" fillId="0" borderId="0" xfId="0" applyNumberFormat="1" applyFont="1" applyFill="1" applyBorder="1" applyAlignment="1" applyProtection="1"/>
    <xf numFmtId="168" fontId="8" fillId="5" borderId="20" xfId="0" applyNumberFormat="1" applyFont="1" applyFill="1" applyBorder="1" applyAlignment="1" applyProtection="1">
      <alignment horizontal="center"/>
    </xf>
    <xf numFmtId="168" fontId="8" fillId="5" borderId="0" xfId="0" applyNumberFormat="1" applyFont="1" applyFill="1" applyBorder="1" applyAlignment="1" applyProtection="1">
      <alignment horizontal="center"/>
    </xf>
    <xf numFmtId="168" fontId="8" fillId="6" borderId="0" xfId="0" applyNumberFormat="1" applyFont="1" applyFill="1" applyBorder="1" applyAlignment="1" applyProtection="1">
      <alignment horizontal="center"/>
    </xf>
    <xf numFmtId="168" fontId="8" fillId="5" borderId="5" xfId="0" applyNumberFormat="1" applyFont="1" applyFill="1" applyBorder="1" applyAlignment="1" applyProtection="1">
      <alignment horizontal="center"/>
    </xf>
    <xf numFmtId="0" fontId="10" fillId="0" borderId="43" xfId="0" applyFont="1" applyFill="1" applyBorder="1" applyProtection="1"/>
    <xf numFmtId="0" fontId="10" fillId="0" borderId="44" xfId="0" applyFont="1" applyFill="1" applyBorder="1" applyProtection="1"/>
    <xf numFmtId="0" fontId="17" fillId="0" borderId="44" xfId="0" applyFont="1" applyFill="1" applyBorder="1" applyAlignment="1" applyProtection="1">
      <alignment horizontal="center"/>
    </xf>
    <xf numFmtId="168" fontId="10" fillId="0" borderId="44" xfId="0" applyNumberFormat="1" applyFont="1" applyFill="1" applyBorder="1" applyProtection="1"/>
    <xf numFmtId="168" fontId="10" fillId="0" borderId="45" xfId="0" applyNumberFormat="1" applyFont="1" applyFill="1" applyBorder="1" applyProtection="1"/>
    <xf numFmtId="168" fontId="10" fillId="12" borderId="46" xfId="0" applyNumberFormat="1" applyFont="1" applyFill="1" applyBorder="1" applyProtection="1"/>
    <xf numFmtId="172" fontId="8" fillId="0" borderId="16" xfId="0" applyNumberFormat="1" applyFont="1" applyFill="1" applyBorder="1" applyProtection="1"/>
    <xf numFmtId="172" fontId="11" fillId="0" borderId="17" xfId="0" applyNumberFormat="1" applyFont="1" applyFill="1" applyBorder="1" applyProtection="1"/>
    <xf numFmtId="172" fontId="8" fillId="0" borderId="18" xfId="0" applyNumberFormat="1" applyFont="1" applyFill="1" applyBorder="1" applyProtection="1"/>
    <xf numFmtId="172" fontId="8" fillId="5" borderId="0" xfId="0" applyNumberFormat="1" applyFont="1" applyFill="1" applyBorder="1" applyAlignment="1" applyProtection="1"/>
    <xf numFmtId="172" fontId="10" fillId="0" borderId="44" xfId="0" applyNumberFormat="1" applyFont="1" applyFill="1" applyBorder="1" applyProtection="1"/>
    <xf numFmtId="168" fontId="8" fillId="0" borderId="20" xfId="0" applyNumberFormat="1" applyFont="1" applyFill="1" applyBorder="1" applyProtection="1"/>
    <xf numFmtId="168" fontId="8" fillId="0" borderId="21" xfId="0" applyNumberFormat="1" applyFont="1" applyFill="1" applyBorder="1" applyProtection="1"/>
    <xf numFmtId="172" fontId="11" fillId="12" borderId="16" xfId="0" applyNumberFormat="1" applyFont="1" applyFill="1" applyBorder="1" applyProtection="1"/>
    <xf numFmtId="172" fontId="11" fillId="12" borderId="17" xfId="0" applyNumberFormat="1" applyFont="1" applyFill="1" applyBorder="1" applyProtection="1"/>
    <xf numFmtId="168" fontId="8" fillId="0" borderId="5" xfId="0" applyNumberFormat="1" applyFont="1" applyFill="1" applyBorder="1" applyProtection="1"/>
    <xf numFmtId="168" fontId="8" fillId="0" borderId="23" xfId="0" applyNumberFormat="1" applyFont="1" applyFill="1" applyBorder="1" applyProtection="1"/>
    <xf numFmtId="172" fontId="11" fillId="12" borderId="18" xfId="0" applyNumberFormat="1" applyFont="1" applyFill="1" applyBorder="1" applyProtection="1"/>
    <xf numFmtId="168" fontId="11" fillId="0" borderId="16" xfId="0" applyNumberFormat="1" applyFont="1" applyFill="1" applyBorder="1" applyProtection="1"/>
    <xf numFmtId="168" fontId="11" fillId="0" borderId="17" xfId="0" applyNumberFormat="1" applyFont="1" applyFill="1" applyBorder="1" applyProtection="1"/>
    <xf numFmtId="168" fontId="11" fillId="0" borderId="18" xfId="0" applyNumberFormat="1" applyFont="1" applyFill="1" applyBorder="1" applyProtection="1"/>
    <xf numFmtId="0" fontId="10" fillId="0" borderId="49" xfId="0" applyFont="1" applyFill="1" applyBorder="1" applyProtection="1"/>
    <xf numFmtId="0" fontId="10" fillId="0" borderId="50" xfId="0" applyFont="1" applyFill="1" applyBorder="1" applyProtection="1"/>
    <xf numFmtId="0" fontId="17" fillId="0" borderId="50" xfId="0" applyFont="1" applyFill="1" applyBorder="1" applyAlignment="1" applyProtection="1">
      <alignment horizontal="center"/>
    </xf>
    <xf numFmtId="168" fontId="10" fillId="0" borderId="50" xfId="0" applyNumberFormat="1" applyFont="1" applyFill="1" applyBorder="1" applyProtection="1"/>
    <xf numFmtId="168" fontId="10" fillId="0" borderId="51" xfId="0" applyNumberFormat="1" applyFont="1" applyFill="1" applyBorder="1" applyProtection="1"/>
    <xf numFmtId="168" fontId="10" fillId="0" borderId="52" xfId="0" applyNumberFormat="1" applyFont="1" applyFill="1" applyBorder="1" applyProtection="1"/>
    <xf numFmtId="0" fontId="11" fillId="0" borderId="49" xfId="0" applyFont="1" applyFill="1" applyBorder="1" applyProtection="1"/>
    <xf numFmtId="0" fontId="11" fillId="0" borderId="50" xfId="0" applyFont="1" applyFill="1" applyBorder="1" applyProtection="1"/>
    <xf numFmtId="0" fontId="17" fillId="3" borderId="50" xfId="0" applyFont="1" applyFill="1" applyBorder="1" applyAlignment="1" applyProtection="1">
      <alignment horizontal="center"/>
    </xf>
    <xf numFmtId="0" fontId="8" fillId="0" borderId="5" xfId="0" applyNumberFormat="1" applyFont="1" applyFill="1" applyBorder="1" applyAlignment="1" applyProtection="1"/>
    <xf numFmtId="168" fontId="8" fillId="6" borderId="0" xfId="0" applyNumberFormat="1" applyFont="1" applyFill="1" applyBorder="1" applyAlignment="1" applyProtection="1"/>
    <xf numFmtId="0" fontId="17" fillId="0" borderId="23" xfId="0" applyFont="1" applyFill="1" applyBorder="1" applyAlignment="1" applyProtection="1">
      <alignment horizontal="center"/>
    </xf>
    <xf numFmtId="0" fontId="10" fillId="0" borderId="53" xfId="0" applyFont="1" applyFill="1" applyBorder="1" applyProtection="1"/>
    <xf numFmtId="0" fontId="10" fillId="0" borderId="54" xfId="0" applyFont="1" applyFill="1" applyBorder="1" applyProtection="1"/>
    <xf numFmtId="0" fontId="17" fillId="0" borderId="54" xfId="0" applyFont="1" applyFill="1" applyBorder="1" applyAlignment="1" applyProtection="1">
      <alignment horizontal="center"/>
    </xf>
    <xf numFmtId="168" fontId="10" fillId="0" borderId="54" xfId="0" applyNumberFormat="1" applyFont="1" applyFill="1" applyBorder="1" applyProtection="1"/>
    <xf numFmtId="168" fontId="10" fillId="0" borderId="55" xfId="0" applyNumberFormat="1" applyFont="1" applyFill="1" applyBorder="1" applyProtection="1"/>
    <xf numFmtId="168" fontId="10" fillId="0" borderId="0" xfId="0" applyNumberFormat="1" applyFont="1" applyFill="1" applyBorder="1" applyProtection="1"/>
    <xf numFmtId="168" fontId="10" fillId="0" borderId="56" xfId="0" applyNumberFormat="1" applyFont="1" applyFill="1" applyBorder="1" applyProtection="1"/>
    <xf numFmtId="168" fontId="10" fillId="12" borderId="56" xfId="0" applyNumberFormat="1" applyFont="1" applyFill="1" applyBorder="1" applyProtection="1"/>
    <xf numFmtId="173" fontId="11" fillId="12" borderId="16" xfId="0" applyNumberFormat="1" applyFont="1" applyFill="1" applyBorder="1" applyProtection="1"/>
    <xf numFmtId="168" fontId="8" fillId="0" borderId="0" xfId="0" applyNumberFormat="1" applyFont="1" applyFill="1" applyBorder="1" applyProtection="1"/>
    <xf numFmtId="168" fontId="8" fillId="0" borderId="25" xfId="0" applyNumberFormat="1" applyFont="1" applyFill="1" applyBorder="1" applyProtection="1"/>
    <xf numFmtId="173" fontId="11" fillId="12" borderId="17" xfId="0" applyNumberFormat="1" applyFont="1" applyFill="1" applyBorder="1" applyProtection="1"/>
    <xf numFmtId="168" fontId="8" fillId="0" borderId="54" xfId="0" applyNumberFormat="1" applyFont="1" applyFill="1" applyBorder="1" applyProtection="1"/>
    <xf numFmtId="168" fontId="8" fillId="0" borderId="55" xfId="0" applyNumberFormat="1" applyFont="1" applyFill="1" applyBorder="1" applyProtection="1"/>
    <xf numFmtId="172" fontId="8" fillId="5" borderId="20" xfId="0" applyNumberFormat="1" applyFont="1" applyFill="1" applyBorder="1" applyAlignment="1" applyProtection="1"/>
    <xf numFmtId="172" fontId="8" fillId="12" borderId="18" xfId="0" applyNumberFormat="1" applyFont="1" applyFill="1" applyBorder="1" applyProtection="1"/>
    <xf numFmtId="0" fontId="23" fillId="0" borderId="0" xfId="0" applyFont="1" applyFill="1" applyBorder="1" applyAlignment="1" applyProtection="1"/>
    <xf numFmtId="0" fontId="15" fillId="0" borderId="0" xfId="0" applyNumberFormat="1" applyFont="1" applyFill="1" applyBorder="1" applyAlignment="1" applyProtection="1"/>
    <xf numFmtId="168" fontId="11" fillId="0" borderId="0" xfId="0" applyNumberFormat="1" applyFont="1" applyFill="1" applyBorder="1" applyProtection="1"/>
    <xf numFmtId="168" fontId="8" fillId="6" borderId="5" xfId="0" applyNumberFormat="1" applyFont="1" applyFill="1" applyBorder="1" applyAlignment="1" applyProtection="1"/>
    <xf numFmtId="9" fontId="8" fillId="5" borderId="20" xfId="0" applyNumberFormat="1" applyFont="1" applyFill="1" applyBorder="1" applyAlignment="1" applyProtection="1"/>
    <xf numFmtId="168" fontId="10" fillId="12" borderId="54" xfId="0" applyNumberFormat="1" applyFont="1" applyFill="1" applyBorder="1" applyProtection="1"/>
    <xf numFmtId="9" fontId="8" fillId="5" borderId="20" xfId="1" applyNumberFormat="1" applyFont="1" applyFill="1" applyBorder="1" applyAlignment="1" applyProtection="1"/>
    <xf numFmtId="9" fontId="8" fillId="5" borderId="21" xfId="1" applyNumberFormat="1" applyFont="1" applyFill="1" applyBorder="1" applyAlignment="1" applyProtection="1"/>
    <xf numFmtId="9" fontId="8" fillId="5" borderId="0" xfId="0" applyNumberFormat="1" applyFont="1" applyFill="1" applyBorder="1" applyAlignment="1" applyProtection="1"/>
    <xf numFmtId="9" fontId="8" fillId="5" borderId="25" xfId="0" applyNumberFormat="1" applyFont="1" applyFill="1" applyBorder="1" applyAlignment="1" applyProtection="1"/>
    <xf numFmtId="9" fontId="8" fillId="0" borderId="0" xfId="0" applyNumberFormat="1" applyFont="1" applyFill="1" applyBorder="1" applyAlignment="1" applyProtection="1"/>
    <xf numFmtId="9" fontId="8" fillId="5" borderId="5" xfId="0" applyNumberFormat="1" applyFont="1" applyFill="1" applyBorder="1" applyAlignment="1" applyProtection="1"/>
    <xf numFmtId="9" fontId="8" fillId="5" borderId="23" xfId="0" applyNumberFormat="1" applyFont="1" applyFill="1" applyBorder="1" applyAlignment="1" applyProtection="1"/>
    <xf numFmtId="0" fontId="24" fillId="0" borderId="0" xfId="0" applyNumberFormat="1" applyFont="1" applyFill="1" applyBorder="1" applyAlignment="1" applyProtection="1"/>
    <xf numFmtId="0" fontId="8" fillId="0" borderId="57" xfId="0" applyFont="1" applyFill="1" applyBorder="1" applyProtection="1"/>
    <xf numFmtId="0" fontId="8" fillId="0" borderId="58" xfId="0" applyFont="1" applyFill="1" applyBorder="1" applyProtection="1"/>
    <xf numFmtId="0" fontId="17" fillId="0" borderId="58" xfId="0" applyFont="1" applyFill="1" applyBorder="1" applyAlignment="1" applyProtection="1">
      <alignment horizontal="center"/>
    </xf>
    <xf numFmtId="168" fontId="8" fillId="0" borderId="58" xfId="0" applyNumberFormat="1" applyFont="1" applyFill="1" applyBorder="1" applyAlignment="1" applyProtection="1"/>
    <xf numFmtId="168" fontId="8" fillId="0" borderId="59" xfId="0" applyNumberFormat="1" applyFont="1" applyFill="1" applyBorder="1" applyAlignment="1" applyProtection="1"/>
    <xf numFmtId="0" fontId="10" fillId="0" borderId="60" xfId="0" applyFont="1" applyFill="1" applyBorder="1" applyProtection="1"/>
    <xf numFmtId="0" fontId="10" fillId="0" borderId="61" xfId="0" applyFont="1" applyFill="1" applyBorder="1" applyProtection="1"/>
    <xf numFmtId="0" fontId="17" fillId="0" borderId="61" xfId="0" applyFont="1" applyFill="1" applyBorder="1" applyAlignment="1" applyProtection="1">
      <alignment horizontal="center"/>
    </xf>
    <xf numFmtId="168" fontId="10" fillId="0" borderId="61" xfId="0" applyNumberFormat="1" applyFont="1" applyFill="1" applyBorder="1" applyProtection="1"/>
    <xf numFmtId="168" fontId="10" fillId="0" borderId="62" xfId="0" applyNumberFormat="1" applyFont="1" applyFill="1" applyBorder="1" applyProtection="1"/>
    <xf numFmtId="168" fontId="11" fillId="4" borderId="50" xfId="0" applyNumberFormat="1" applyFont="1" applyFill="1" applyBorder="1" applyProtection="1"/>
    <xf numFmtId="168" fontId="11" fillId="4" borderId="51" xfId="0" applyNumberFormat="1" applyFont="1" applyFill="1" applyBorder="1" applyProtection="1"/>
    <xf numFmtId="174" fontId="23" fillId="0" borderId="0" xfId="0" applyNumberFormat="1" applyFont="1" applyFill="1" applyBorder="1" applyAlignment="1" applyProtection="1"/>
    <xf numFmtId="10" fontId="23" fillId="0" borderId="0" xfId="0" applyNumberFormat="1" applyFont="1" applyFill="1" applyBorder="1" applyAlignment="1" applyProtection="1"/>
    <xf numFmtId="168" fontId="11" fillId="4" borderId="61" xfId="0" applyNumberFormat="1" applyFont="1" applyFill="1" applyBorder="1" applyProtection="1"/>
    <xf numFmtId="168" fontId="11" fillId="4" borderId="62" xfId="0" applyNumberFormat="1" applyFont="1" applyFill="1" applyBorder="1" applyProtection="1"/>
    <xf numFmtId="168" fontId="11" fillId="0" borderId="20" xfId="0" applyNumberFormat="1" applyFont="1" applyFill="1" applyBorder="1" applyAlignment="1" applyProtection="1"/>
    <xf numFmtId="168" fontId="11" fillId="0" borderId="0" xfId="0" applyNumberFormat="1" applyFont="1" applyFill="1" applyBorder="1" applyAlignment="1" applyProtection="1"/>
    <xf numFmtId="168" fontId="11" fillId="0" borderId="5" xfId="0" applyNumberFormat="1" applyFont="1" applyFill="1" applyBorder="1" applyAlignment="1" applyProtection="1"/>
    <xf numFmtId="1" fontId="8" fillId="0" borderId="0" xfId="0" applyNumberFormat="1" applyFont="1" applyFill="1" applyBorder="1" applyAlignment="1" applyProtection="1"/>
    <xf numFmtId="168" fontId="10" fillId="0" borderId="20" xfId="0" applyNumberFormat="1" applyFont="1" applyFill="1" applyBorder="1" applyProtection="1"/>
    <xf numFmtId="168" fontId="10" fillId="0" borderId="21" xfId="0" applyNumberFormat="1" applyFont="1" applyFill="1" applyBorder="1" applyProtection="1"/>
    <xf numFmtId="168" fontId="10" fillId="0" borderId="16" xfId="0" applyNumberFormat="1" applyFont="1" applyFill="1" applyBorder="1" applyProtection="1"/>
    <xf numFmtId="168" fontId="10" fillId="0" borderId="5" xfId="0" applyNumberFormat="1" applyFont="1" applyFill="1" applyBorder="1" applyProtection="1"/>
    <xf numFmtId="168" fontId="10" fillId="0" borderId="23" xfId="0" applyNumberFormat="1" applyFont="1" applyFill="1" applyBorder="1" applyProtection="1"/>
    <xf numFmtId="168" fontId="10" fillId="0" borderId="18" xfId="0" applyNumberFormat="1" applyFont="1" applyFill="1" applyBorder="1" applyProtection="1"/>
    <xf numFmtId="0" fontId="11" fillId="0" borderId="53" xfId="0" applyFont="1" applyFill="1" applyBorder="1" applyProtection="1"/>
    <xf numFmtId="0" fontId="11" fillId="0" borderId="54" xfId="0" applyFont="1" applyFill="1" applyBorder="1" applyProtection="1"/>
    <xf numFmtId="168" fontId="11" fillId="0" borderId="54" xfId="0" applyNumberFormat="1" applyFont="1" applyFill="1" applyBorder="1" applyProtection="1"/>
    <xf numFmtId="168" fontId="11" fillId="0" borderId="55" xfId="0" applyNumberFormat="1" applyFont="1" applyFill="1" applyBorder="1" applyProtection="1"/>
    <xf numFmtId="0" fontId="25" fillId="0" borderId="0" xfId="0" applyFont="1" applyFill="1" applyBorder="1" applyProtection="1"/>
    <xf numFmtId="0" fontId="25" fillId="0" borderId="0" xfId="0" applyFont="1" applyFill="1" applyProtection="1"/>
    <xf numFmtId="0" fontId="8" fillId="0" borderId="25" xfId="0" applyNumberFormat="1" applyFont="1" applyFill="1" applyBorder="1" applyAlignment="1" applyProtection="1"/>
    <xf numFmtId="168" fontId="11" fillId="4" borderId="54" xfId="0" applyNumberFormat="1" applyFont="1" applyFill="1" applyBorder="1" applyProtection="1"/>
    <xf numFmtId="168" fontId="11" fillId="4" borderId="55" xfId="0" applyNumberFormat="1" applyFont="1" applyFill="1" applyBorder="1" applyProtection="1"/>
    <xf numFmtId="0" fontId="10" fillId="3" borderId="24" xfId="0" applyFont="1" applyFill="1" applyBorder="1" applyAlignment="1" applyProtection="1">
      <alignment horizontal="center" vertical="center" wrapText="1"/>
    </xf>
    <xf numFmtId="0" fontId="10" fillId="0" borderId="53" xfId="0" applyFont="1" applyFill="1" applyBorder="1" applyAlignment="1" applyProtection="1">
      <alignment horizontal="left"/>
    </xf>
    <xf numFmtId="0" fontId="10" fillId="0" borderId="54" xfId="0" applyFont="1" applyFill="1" applyBorder="1" applyAlignment="1" applyProtection="1">
      <alignment horizontal="left"/>
    </xf>
    <xf numFmtId="175" fontId="8" fillId="0" borderId="0" xfId="0" applyNumberFormat="1" applyFont="1" applyProtection="1"/>
    <xf numFmtId="168" fontId="8" fillId="6" borderId="16" xfId="0" applyNumberFormat="1" applyFont="1" applyFill="1" applyBorder="1" applyAlignment="1" applyProtection="1"/>
    <xf numFmtId="0" fontId="10" fillId="0" borderId="1" xfId="0" applyFont="1" applyFill="1" applyBorder="1" applyProtection="1"/>
    <xf numFmtId="0" fontId="10" fillId="0" borderId="20" xfId="0" applyFont="1" applyFill="1" applyBorder="1" applyProtection="1"/>
    <xf numFmtId="0" fontId="10" fillId="0" borderId="4" xfId="0" applyFont="1" applyFill="1" applyBorder="1" applyProtection="1"/>
    <xf numFmtId="0" fontId="10" fillId="0" borderId="5" xfId="0" applyFont="1" applyFill="1" applyBorder="1" applyProtection="1"/>
    <xf numFmtId="168" fontId="11" fillId="0" borderId="54" xfId="0" applyNumberFormat="1" applyFont="1" applyFill="1" applyBorder="1" applyAlignment="1" applyProtection="1">
      <alignment horizontal="right"/>
    </xf>
    <xf numFmtId="168" fontId="11" fillId="0" borderId="55" xfId="0" applyNumberFormat="1" applyFont="1" applyFill="1" applyBorder="1" applyAlignment="1" applyProtection="1">
      <alignment horizontal="right"/>
    </xf>
    <xf numFmtId="168" fontId="11" fillId="0" borderId="56" xfId="0" applyNumberFormat="1" applyFont="1" applyFill="1" applyBorder="1" applyAlignment="1" applyProtection="1">
      <alignment horizontal="right"/>
    </xf>
    <xf numFmtId="0" fontId="11" fillId="0" borderId="0" xfId="0" applyFont="1" applyProtection="1"/>
    <xf numFmtId="166" fontId="10" fillId="3" borderId="24" xfId="0" applyNumberFormat="1" applyFont="1" applyFill="1" applyBorder="1" applyAlignment="1" applyProtection="1">
      <alignment horizontal="center"/>
    </xf>
    <xf numFmtId="6" fontId="17" fillId="3" borderId="20" xfId="0" quotePrefix="1" applyNumberFormat="1" applyFont="1" applyFill="1" applyBorder="1" applyAlignment="1" applyProtection="1">
      <alignment horizontal="center"/>
    </xf>
    <xf numFmtId="6" fontId="17" fillId="0" borderId="0" xfId="0" applyNumberFormat="1" applyFont="1" applyFill="1" applyBorder="1" applyAlignment="1" applyProtection="1">
      <alignment horizontal="center"/>
    </xf>
    <xf numFmtId="6" fontId="17" fillId="0" borderId="5" xfId="0" applyNumberFormat="1" applyFont="1" applyFill="1" applyBorder="1" applyAlignment="1" applyProtection="1">
      <alignment horizontal="center"/>
    </xf>
    <xf numFmtId="6" fontId="17" fillId="0" borderId="54" xfId="0" applyNumberFormat="1" applyFont="1" applyFill="1" applyBorder="1" applyAlignment="1" applyProtection="1">
      <alignment horizontal="center"/>
    </xf>
    <xf numFmtId="168" fontId="10" fillId="0" borderId="53" xfId="0" applyNumberFormat="1" applyFont="1" applyFill="1" applyBorder="1" applyProtection="1"/>
    <xf numFmtId="0" fontId="10" fillId="0" borderId="35" xfId="0" applyFont="1" applyBorder="1" applyAlignment="1" applyProtection="1">
      <alignment wrapText="1"/>
    </xf>
    <xf numFmtId="0" fontId="10" fillId="0" borderId="24" xfId="0" applyFont="1" applyFill="1" applyBorder="1" applyAlignment="1" applyProtection="1">
      <alignment horizontal="center"/>
    </xf>
    <xf numFmtId="0" fontId="11" fillId="0" borderId="31" xfId="0" applyFont="1" applyFill="1" applyBorder="1" applyProtection="1"/>
    <xf numFmtId="168" fontId="11" fillId="0" borderId="31" xfId="0" applyNumberFormat="1" applyFont="1" applyFill="1" applyBorder="1" applyProtection="1"/>
    <xf numFmtId="3" fontId="8" fillId="0" borderId="0" xfId="0" applyNumberFormat="1" applyFont="1" applyFill="1" applyBorder="1" applyAlignment="1" applyProtection="1"/>
    <xf numFmtId="0" fontId="11" fillId="0" borderId="32" xfId="0" applyFont="1" applyFill="1" applyBorder="1" applyProtection="1"/>
    <xf numFmtId="168" fontId="11" fillId="0" borderId="32" xfId="0" applyNumberFormat="1" applyFont="1" applyFill="1" applyBorder="1" applyProtection="1"/>
    <xf numFmtId="0" fontId="11" fillId="0" borderId="33" xfId="0" applyFont="1" applyFill="1" applyBorder="1" applyProtection="1"/>
    <xf numFmtId="168" fontId="11" fillId="0" borderId="33" xfId="0" applyNumberFormat="1" applyFont="1" applyFill="1" applyBorder="1" applyProtection="1"/>
    <xf numFmtId="0" fontId="10" fillId="0" borderId="71" xfId="0" applyFont="1" applyFill="1" applyBorder="1" applyAlignment="1" applyProtection="1">
      <alignment horizontal="center"/>
    </xf>
    <xf numFmtId="176" fontId="10" fillId="0" borderId="72" xfId="0" applyNumberFormat="1" applyFont="1" applyFill="1" applyBorder="1" applyAlignment="1" applyProtection="1">
      <alignment horizontal="centerContinuous"/>
    </xf>
    <xf numFmtId="168" fontId="11" fillId="0" borderId="73" xfId="0" applyNumberFormat="1" applyFont="1" applyFill="1" applyBorder="1" applyAlignment="1" applyProtection="1">
      <alignment horizontal="center"/>
    </xf>
    <xf numFmtId="176" fontId="10" fillId="0" borderId="75" xfId="0" applyNumberFormat="1" applyFont="1" applyBorder="1" applyAlignment="1" applyProtection="1">
      <alignment horizontal="centerContinuous"/>
    </xf>
    <xf numFmtId="168" fontId="11" fillId="0" borderId="76" xfId="0" applyNumberFormat="1" applyFont="1" applyFill="1" applyBorder="1" applyAlignment="1" applyProtection="1">
      <alignment horizontal="center"/>
    </xf>
    <xf numFmtId="176" fontId="10" fillId="0" borderId="70" xfId="0" applyNumberFormat="1" applyFont="1" applyFill="1" applyBorder="1" applyAlignment="1" applyProtection="1">
      <alignment horizontal="centerContinuous"/>
    </xf>
    <xf numFmtId="168" fontId="11" fillId="0" borderId="71" xfId="0" applyNumberFormat="1" applyFont="1" applyFill="1" applyBorder="1" applyAlignment="1" applyProtection="1">
      <alignment horizontal="center"/>
    </xf>
    <xf numFmtId="10" fontId="10" fillId="0" borderId="78" xfId="0" applyNumberFormat="1" applyFont="1" applyBorder="1" applyAlignment="1" applyProtection="1">
      <alignment horizontal="centerContinuous" vertical="top" wrapText="1"/>
    </xf>
    <xf numFmtId="0" fontId="19" fillId="0" borderId="79" xfId="0" applyFont="1" applyBorder="1" applyAlignment="1">
      <alignment vertical="top" wrapText="1"/>
    </xf>
    <xf numFmtId="0" fontId="19" fillId="0" borderId="80" xfId="0" applyFont="1" applyBorder="1" applyAlignment="1">
      <alignment vertical="top" wrapText="1"/>
    </xf>
    <xf numFmtId="0" fontId="26" fillId="0" borderId="0" xfId="0" applyNumberFormat="1" applyFont="1" applyFill="1" applyBorder="1" applyAlignment="1" applyProtection="1">
      <alignment horizontal="left" indent="1"/>
    </xf>
    <xf numFmtId="176" fontId="10" fillId="0" borderId="70" xfId="0" applyNumberFormat="1" applyFont="1" applyBorder="1" applyAlignment="1" applyProtection="1">
      <alignment horizontal="centerContinuous"/>
    </xf>
    <xf numFmtId="6" fontId="27" fillId="5" borderId="74" xfId="0" applyNumberFormat="1" applyFont="1" applyFill="1" applyBorder="1" applyAlignment="1">
      <alignment horizontal="center" vertical="top" wrapText="1"/>
    </xf>
    <xf numFmtId="6" fontId="27" fillId="5" borderId="77" xfId="0" applyNumberFormat="1" applyFont="1" applyFill="1" applyBorder="1" applyAlignment="1">
      <alignment horizontal="center" vertical="top" wrapText="1"/>
    </xf>
    <xf numFmtId="6" fontId="27" fillId="5" borderId="81" xfId="0" applyNumberFormat="1" applyFont="1" applyFill="1" applyBorder="1" applyAlignment="1">
      <alignment horizontal="center" vertical="top" wrapText="1"/>
    </xf>
    <xf numFmtId="0" fontId="11" fillId="3" borderId="20" xfId="0" applyFont="1" applyFill="1" applyBorder="1" applyProtection="1"/>
    <xf numFmtId="14" fontId="10" fillId="0" borderId="21" xfId="0" applyNumberFormat="1" applyFont="1" applyFill="1" applyBorder="1" applyAlignment="1" applyProtection="1">
      <alignment horizontal="center"/>
    </xf>
    <xf numFmtId="0" fontId="11" fillId="3" borderId="0" xfId="0" applyFont="1" applyFill="1" applyBorder="1" applyProtection="1"/>
    <xf numFmtId="14" fontId="10" fillId="0" borderId="25" xfId="0" applyNumberFormat="1" applyFont="1" applyFill="1" applyBorder="1" applyAlignment="1" applyProtection="1">
      <alignment horizontal="center"/>
    </xf>
    <xf numFmtId="2" fontId="10" fillId="3" borderId="25" xfId="0" applyNumberFormat="1" applyFont="1" applyFill="1" applyBorder="1" applyAlignment="1" applyProtection="1">
      <alignment horizontal="center"/>
    </xf>
    <xf numFmtId="0" fontId="11" fillId="3" borderId="5" xfId="0" applyFont="1" applyFill="1" applyBorder="1" applyProtection="1"/>
    <xf numFmtId="14" fontId="10" fillId="0" borderId="23" xfId="0" applyNumberFormat="1" applyFont="1" applyFill="1" applyBorder="1" applyAlignment="1" applyProtection="1">
      <alignment horizontal="center"/>
    </xf>
    <xf numFmtId="0" fontId="8" fillId="0" borderId="20" xfId="0" applyFont="1" applyFill="1" applyBorder="1" applyProtection="1"/>
    <xf numFmtId="17" fontId="11" fillId="0" borderId="82" xfId="0" applyNumberFormat="1" applyFont="1" applyFill="1" applyBorder="1" applyAlignment="1" applyProtection="1">
      <alignment horizontal="center" vertical="center" wrapText="1"/>
    </xf>
    <xf numFmtId="14" fontId="11" fillId="0" borderId="20" xfId="0" applyNumberFormat="1" applyFont="1" applyFill="1" applyBorder="1" applyAlignment="1" applyProtection="1">
      <alignment horizontal="center" vertical="center" wrapText="1"/>
    </xf>
    <xf numFmtId="0" fontId="8" fillId="0" borderId="26" xfId="0" applyFont="1" applyFill="1" applyBorder="1" applyProtection="1"/>
    <xf numFmtId="0" fontId="8" fillId="0" borderId="27" xfId="0" applyFont="1" applyFill="1" applyBorder="1" applyProtection="1"/>
    <xf numFmtId="0" fontId="17" fillId="0" borderId="27" xfId="0" applyFont="1" applyFill="1" applyBorder="1" applyAlignment="1" applyProtection="1">
      <alignment horizontal="center"/>
    </xf>
    <xf numFmtId="17" fontId="11" fillId="0" borderId="83" xfId="0" applyNumberFormat="1" applyFont="1" applyFill="1" applyBorder="1" applyAlignment="1" applyProtection="1">
      <alignment horizontal="center" vertical="center" wrapText="1"/>
    </xf>
    <xf numFmtId="14" fontId="11" fillId="0" borderId="27" xfId="0" applyNumberFormat="1" applyFont="1" applyFill="1" applyBorder="1" applyAlignment="1" applyProtection="1">
      <alignment horizontal="center" vertical="center" wrapText="1"/>
    </xf>
    <xf numFmtId="17" fontId="11" fillId="0" borderId="7" xfId="0" applyNumberFormat="1" applyFont="1" applyFill="1" applyBorder="1" applyAlignment="1" applyProtection="1">
      <alignment horizontal="center" vertical="center" wrapText="1"/>
    </xf>
    <xf numFmtId="17" fontId="11" fillId="0" borderId="9" xfId="0" applyNumberFormat="1" applyFont="1" applyFill="1" applyBorder="1" applyAlignment="1" applyProtection="1">
      <alignment horizontal="center" vertical="center" wrapText="1"/>
    </xf>
    <xf numFmtId="1" fontId="11" fillId="0" borderId="5" xfId="0" applyNumberFormat="1" applyFont="1" applyFill="1" applyBorder="1" applyAlignment="1" applyProtection="1">
      <alignment horizontal="center" vertical="center" wrapText="1"/>
    </xf>
    <xf numFmtId="0" fontId="11" fillId="3" borderId="84" xfId="0" applyFont="1" applyFill="1" applyBorder="1" applyProtection="1"/>
    <xf numFmtId="0" fontId="8" fillId="3" borderId="85" xfId="0" applyFont="1" applyFill="1" applyBorder="1" applyProtection="1"/>
    <xf numFmtId="0" fontId="17" fillId="3" borderId="85" xfId="0" applyFont="1" applyFill="1" applyBorder="1" applyAlignment="1" applyProtection="1">
      <alignment horizontal="center"/>
    </xf>
    <xf numFmtId="0" fontId="8" fillId="0" borderId="85" xfId="0" applyFont="1" applyFill="1" applyBorder="1" applyProtection="1"/>
    <xf numFmtId="177" fontId="8" fillId="0" borderId="85" xfId="0" applyNumberFormat="1" applyFont="1" applyFill="1" applyBorder="1" applyProtection="1"/>
    <xf numFmtId="169" fontId="8" fillId="0" borderId="5" xfId="0" applyNumberFormat="1" applyFont="1" applyFill="1" applyBorder="1" applyAlignment="1" applyProtection="1"/>
    <xf numFmtId="177" fontId="8" fillId="0" borderId="5" xfId="0" applyNumberFormat="1" applyFont="1" applyFill="1" applyBorder="1" applyAlignment="1" applyProtection="1"/>
    <xf numFmtId="0" fontId="8" fillId="3" borderId="20" xfId="0" applyNumberFormat="1" applyFont="1" applyFill="1" applyBorder="1" applyAlignment="1" applyProtection="1"/>
    <xf numFmtId="0" fontId="0" fillId="0" borderId="20" xfId="0" applyFill="1" applyBorder="1" applyProtection="1"/>
    <xf numFmtId="0" fontId="0" fillId="0" borderId="20" xfId="0" applyFill="1" applyBorder="1" applyAlignment="1" applyProtection="1">
      <alignment horizontal="right"/>
    </xf>
    <xf numFmtId="178" fontId="11" fillId="0" borderId="0" xfId="0" applyNumberFormat="1" applyFont="1" applyFill="1" applyBorder="1" applyProtection="1"/>
    <xf numFmtId="166" fontId="10" fillId="9" borderId="87" xfId="0" applyNumberFormat="1" applyFont="1" applyFill="1" applyBorder="1" applyAlignment="1" applyProtection="1">
      <alignment horizontal="center"/>
    </xf>
    <xf numFmtId="0" fontId="17" fillId="3" borderId="58" xfId="0" applyFont="1" applyFill="1" applyBorder="1" applyAlignment="1" applyProtection="1">
      <alignment horizontal="center"/>
    </xf>
    <xf numFmtId="0" fontId="8" fillId="0" borderId="58" xfId="0" applyFont="1" applyBorder="1" applyProtection="1"/>
    <xf numFmtId="169" fontId="8" fillId="0" borderId="58" xfId="0" applyNumberFormat="1" applyFont="1" applyFill="1" applyBorder="1" applyAlignment="1" applyProtection="1"/>
    <xf numFmtId="169" fontId="8" fillId="0" borderId="59" xfId="0" applyNumberFormat="1" applyFont="1" applyFill="1" applyBorder="1" applyAlignment="1" applyProtection="1"/>
    <xf numFmtId="0" fontId="8" fillId="0" borderId="5" xfId="0" applyFont="1" applyBorder="1" applyProtection="1"/>
    <xf numFmtId="172" fontId="8" fillId="0" borderId="20" xfId="0" applyNumberFormat="1" applyFont="1" applyFill="1" applyBorder="1" applyAlignment="1" applyProtection="1"/>
    <xf numFmtId="172" fontId="8" fillId="0" borderId="0" xfId="0" applyNumberFormat="1" applyFont="1" applyFill="1" applyBorder="1" applyAlignment="1" applyProtection="1"/>
    <xf numFmtId="0" fontId="10" fillId="3" borderId="5" xfId="0" applyFont="1" applyFill="1" applyBorder="1" applyProtection="1"/>
    <xf numFmtId="172" fontId="10" fillId="0" borderId="5" xfId="0" applyNumberFormat="1" applyFont="1" applyFill="1" applyBorder="1" applyProtection="1"/>
    <xf numFmtId="0" fontId="21" fillId="0" borderId="60" xfId="0" applyFont="1" applyBorder="1" applyProtection="1"/>
    <xf numFmtId="0" fontId="21" fillId="0" borderId="61" xfId="0" applyFont="1" applyBorder="1" applyProtection="1"/>
    <xf numFmtId="0" fontId="28" fillId="0" borderId="61" xfId="0" applyFont="1" applyBorder="1" applyProtection="1"/>
    <xf numFmtId="0" fontId="21" fillId="0" borderId="0" xfId="0" applyFont="1" applyBorder="1" applyProtection="1"/>
    <xf numFmtId="0" fontId="28" fillId="0" borderId="0" xfId="0" applyFont="1" applyBorder="1" applyProtection="1"/>
    <xf numFmtId="179" fontId="21" fillId="0" borderId="0" xfId="0" applyNumberFormat="1" applyFont="1" applyFill="1" applyBorder="1" applyAlignment="1" applyProtection="1">
      <alignment horizontal="right"/>
    </xf>
    <xf numFmtId="168" fontId="10" fillId="0" borderId="5" xfId="0" applyNumberFormat="1" applyFont="1" applyBorder="1" applyProtection="1"/>
    <xf numFmtId="0" fontId="11" fillId="11" borderId="50" xfId="0" applyFont="1" applyFill="1" applyBorder="1" applyProtection="1"/>
    <xf numFmtId="0" fontId="22" fillId="0" borderId="50" xfId="0" applyFont="1" applyFill="1" applyBorder="1" applyAlignment="1" applyProtection="1">
      <alignment horizontal="center"/>
    </xf>
    <xf numFmtId="9" fontId="11" fillId="0" borderId="50" xfId="0" applyNumberFormat="1" applyFont="1" applyFill="1" applyBorder="1" applyAlignment="1" applyProtection="1">
      <alignment horizontal="center"/>
    </xf>
    <xf numFmtId="0" fontId="10" fillId="0" borderId="60" xfId="0" applyFont="1" applyBorder="1" applyProtection="1"/>
    <xf numFmtId="0" fontId="10" fillId="0" borderId="61" xfId="0" applyFont="1" applyBorder="1" applyProtection="1"/>
    <xf numFmtId="0" fontId="11" fillId="0" borderId="61" xfId="0" applyFont="1" applyBorder="1" applyProtection="1"/>
    <xf numFmtId="168" fontId="11" fillId="0" borderId="5" xfId="0" applyNumberFormat="1" applyFont="1" applyFill="1" applyBorder="1" applyProtection="1"/>
    <xf numFmtId="168" fontId="11" fillId="0" borderId="20" xfId="0" applyNumberFormat="1" applyFont="1" applyFill="1" applyBorder="1" applyProtection="1"/>
    <xf numFmtId="168" fontId="11" fillId="0" borderId="21" xfId="0" applyNumberFormat="1" applyFont="1" applyFill="1" applyBorder="1" applyProtection="1"/>
    <xf numFmtId="168" fontId="11" fillId="0" borderId="58" xfId="0" applyNumberFormat="1" applyFont="1" applyFill="1" applyBorder="1" applyProtection="1"/>
    <xf numFmtId="168" fontId="11" fillId="0" borderId="59" xfId="0" applyNumberFormat="1" applyFont="1" applyFill="1" applyBorder="1" applyProtection="1"/>
    <xf numFmtId="0" fontId="8" fillId="0" borderId="89" xfId="0" applyFont="1" applyFill="1" applyBorder="1" applyProtection="1"/>
    <xf numFmtId="0" fontId="17" fillId="0" borderId="90" xfId="0" applyFont="1" applyFill="1" applyBorder="1" applyAlignment="1" applyProtection="1">
      <alignment horizontal="center"/>
    </xf>
    <xf numFmtId="0" fontId="17" fillId="3" borderId="27" xfId="0" applyFont="1" applyFill="1" applyBorder="1" applyAlignment="1" applyProtection="1">
      <alignment horizontal="center"/>
    </xf>
    <xf numFmtId="0" fontId="8" fillId="0" borderId="28" xfId="0" applyFont="1" applyFill="1" applyBorder="1" applyProtection="1"/>
    <xf numFmtId="0" fontId="8" fillId="0" borderId="3" xfId="0" applyFont="1" applyFill="1" applyBorder="1" applyProtection="1"/>
    <xf numFmtId="0" fontId="17" fillId="0" borderId="29" xfId="0" applyFont="1" applyFill="1" applyBorder="1" applyAlignment="1" applyProtection="1">
      <alignment horizontal="center"/>
    </xf>
    <xf numFmtId="0" fontId="17" fillId="0" borderId="85" xfId="0" applyFont="1" applyFill="1" applyBorder="1" applyAlignment="1" applyProtection="1">
      <alignment horizontal="center"/>
    </xf>
    <xf numFmtId="0" fontId="11" fillId="15" borderId="3" xfId="0" applyFont="1" applyFill="1" applyBorder="1" applyProtection="1"/>
    <xf numFmtId="168" fontId="8" fillId="5" borderId="58" xfId="0" applyNumberFormat="1" applyFont="1" applyFill="1" applyBorder="1" applyAlignment="1" applyProtection="1"/>
    <xf numFmtId="168" fontId="8" fillId="5" borderId="59" xfId="0" applyNumberFormat="1" applyFont="1" applyFill="1" applyBorder="1" applyAlignment="1" applyProtection="1"/>
    <xf numFmtId="0" fontId="10" fillId="3" borderId="53" xfId="0" applyFont="1" applyFill="1" applyBorder="1" applyProtection="1"/>
    <xf numFmtId="180" fontId="8" fillId="0" borderId="0" xfId="0" applyNumberFormat="1" applyFont="1" applyFill="1" applyBorder="1" applyAlignment="1" applyProtection="1"/>
    <xf numFmtId="181" fontId="10" fillId="3" borderId="91" xfId="0" applyNumberFormat="1" applyFont="1" applyFill="1" applyBorder="1" applyAlignment="1" applyProtection="1">
      <alignment horizontal="center"/>
    </xf>
    <xf numFmtId="182" fontId="10" fillId="0" borderId="61" xfId="0" applyNumberFormat="1" applyFont="1" applyFill="1" applyBorder="1" applyProtection="1"/>
    <xf numFmtId="0" fontId="29" fillId="0" borderId="0" xfId="0" applyFont="1" applyFill="1" applyProtection="1"/>
    <xf numFmtId="0" fontId="29" fillId="0" borderId="0" xfId="0" applyNumberFormat="1" applyFont="1" applyFill="1" applyAlignment="1" applyProtection="1">
      <alignment horizontal="center"/>
    </xf>
    <xf numFmtId="15" fontId="8" fillId="14" borderId="0" xfId="0" applyNumberFormat="1" applyFont="1" applyFill="1" applyBorder="1" applyAlignment="1" applyProtection="1"/>
    <xf numFmtId="15" fontId="8" fillId="0" borderId="0" xfId="0" applyNumberFormat="1" applyFont="1" applyFill="1" applyBorder="1" applyAlignment="1" applyProtection="1"/>
    <xf numFmtId="168" fontId="8" fillId="14" borderId="20" xfId="0" applyNumberFormat="1" applyFont="1" applyFill="1" applyBorder="1" applyAlignment="1" applyProtection="1"/>
    <xf numFmtId="168" fontId="8" fillId="14" borderId="5" xfId="0" applyNumberFormat="1" applyFont="1" applyFill="1" applyBorder="1" applyAlignment="1" applyProtection="1"/>
    <xf numFmtId="181" fontId="8" fillId="0" borderId="0" xfId="0" applyNumberFormat="1" applyFont="1" applyFill="1" applyBorder="1" applyAlignment="1" applyProtection="1"/>
    <xf numFmtId="0" fontId="30" fillId="0" borderId="0" xfId="0" applyNumberFormat="1" applyFont="1" applyFill="1" applyBorder="1" applyAlignment="1" applyProtection="1">
      <alignment horizontal="center"/>
    </xf>
    <xf numFmtId="168" fontId="11" fillId="3" borderId="24" xfId="0" applyNumberFormat="1" applyFont="1" applyFill="1" applyBorder="1" applyProtection="1"/>
    <xf numFmtId="0" fontId="26" fillId="0" borderId="0" xfId="0" applyNumberFormat="1" applyFont="1" applyFill="1" applyBorder="1" applyAlignment="1" applyProtection="1"/>
    <xf numFmtId="168"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14" fontId="11" fillId="3" borderId="24" xfId="2" applyNumberFormat="1" applyFont="1" applyFill="1" applyBorder="1" applyProtection="1"/>
    <xf numFmtId="0" fontId="8" fillId="0" borderId="84" xfId="0" applyFont="1" applyFill="1" applyBorder="1" applyProtection="1"/>
    <xf numFmtId="168" fontId="8" fillId="5" borderId="85" xfId="0" applyNumberFormat="1" applyFont="1" applyFill="1" applyBorder="1" applyAlignment="1" applyProtection="1"/>
    <xf numFmtId="168" fontId="8" fillId="5" borderId="86" xfId="0" applyNumberFormat="1" applyFont="1" applyFill="1" applyBorder="1" applyAlignment="1" applyProtection="1"/>
    <xf numFmtId="169" fontId="8" fillId="3" borderId="58" xfId="0" applyNumberFormat="1" applyFont="1" applyFill="1" applyBorder="1" applyAlignment="1" applyProtection="1"/>
    <xf numFmtId="169" fontId="8" fillId="3" borderId="59" xfId="0" applyNumberFormat="1" applyFont="1" applyFill="1" applyBorder="1" applyAlignment="1" applyProtection="1"/>
    <xf numFmtId="169" fontId="8" fillId="3" borderId="5" xfId="0" applyNumberFormat="1" applyFont="1" applyFill="1" applyBorder="1" applyAlignment="1" applyProtection="1"/>
    <xf numFmtId="169" fontId="8" fillId="3" borderId="23" xfId="0" applyNumberFormat="1" applyFont="1" applyFill="1" applyBorder="1" applyAlignment="1" applyProtection="1"/>
    <xf numFmtId="168" fontId="29" fillId="0" borderId="0" xfId="0" applyNumberFormat="1" applyFont="1" applyFill="1" applyBorder="1" applyProtection="1"/>
    <xf numFmtId="0" fontId="11" fillId="0" borderId="88" xfId="0" applyFont="1" applyFill="1" applyBorder="1" applyProtection="1"/>
    <xf numFmtId="9" fontId="11" fillId="3" borderId="56" xfId="0" applyNumberFormat="1" applyFont="1" applyFill="1" applyBorder="1" applyAlignment="1" applyProtection="1">
      <alignment horizontal="center"/>
    </xf>
    <xf numFmtId="183" fontId="22" fillId="0" borderId="20" xfId="0" applyNumberFormat="1" applyFont="1" applyFill="1" applyBorder="1" applyAlignment="1" applyProtection="1">
      <alignment horizontal="center"/>
    </xf>
    <xf numFmtId="0" fontId="11" fillId="0" borderId="92" xfId="0" applyFont="1" applyFill="1" applyBorder="1" applyAlignment="1" applyProtection="1">
      <alignment horizontal="center"/>
    </xf>
    <xf numFmtId="168" fontId="11" fillId="11" borderId="20" xfId="0" applyNumberFormat="1" applyFont="1" applyFill="1" applyBorder="1" applyAlignment="1" applyProtection="1">
      <alignment horizontal="right"/>
    </xf>
    <xf numFmtId="168" fontId="11" fillId="11" borderId="93" xfId="0" applyNumberFormat="1" applyFont="1" applyFill="1" applyBorder="1" applyAlignment="1" applyProtection="1">
      <alignment horizontal="right"/>
    </xf>
    <xf numFmtId="0" fontId="11" fillId="0" borderId="94" xfId="0" applyFont="1" applyFill="1" applyBorder="1" applyProtection="1"/>
    <xf numFmtId="0" fontId="11" fillId="0" borderId="92" xfId="0" applyFont="1" applyFill="1" applyBorder="1" applyProtection="1"/>
    <xf numFmtId="168" fontId="11" fillId="0" borderId="95" xfId="0" applyNumberFormat="1" applyFont="1" applyFill="1" applyBorder="1" applyAlignment="1" applyProtection="1">
      <alignment horizontal="right"/>
    </xf>
    <xf numFmtId="168" fontId="11" fillId="0" borderId="96" xfId="0" applyNumberFormat="1" applyFont="1" applyFill="1" applyBorder="1" applyAlignment="1" applyProtection="1">
      <alignment horizontal="right"/>
    </xf>
    <xf numFmtId="0" fontId="11" fillId="0" borderId="5" xfId="0" applyFont="1" applyFill="1" applyBorder="1" applyAlignment="1" applyProtection="1">
      <alignment horizontal="center"/>
    </xf>
    <xf numFmtId="168" fontId="11" fillId="0" borderId="5" xfId="0" applyNumberFormat="1" applyFont="1" applyFill="1" applyBorder="1" applyAlignment="1" applyProtection="1">
      <alignment horizontal="right"/>
    </xf>
    <xf numFmtId="168" fontId="11" fillId="0" borderId="97" xfId="0" applyNumberFormat="1" applyFont="1" applyFill="1" applyBorder="1" applyAlignment="1" applyProtection="1">
      <alignment horizontal="right"/>
    </xf>
    <xf numFmtId="9" fontId="11" fillId="0" borderId="0" xfId="0" applyNumberFormat="1" applyFont="1" applyFill="1" applyBorder="1" applyProtection="1"/>
    <xf numFmtId="3" fontId="11" fillId="3" borderId="56" xfId="0" applyNumberFormat="1" applyFont="1" applyFill="1" applyBorder="1" applyAlignment="1" applyProtection="1">
      <alignment horizontal="center"/>
    </xf>
    <xf numFmtId="9" fontId="11" fillId="0" borderId="0" xfId="0" applyNumberFormat="1" applyFont="1" applyFill="1" applyBorder="1" applyAlignment="1" applyProtection="1">
      <alignment horizontal="center"/>
    </xf>
    <xf numFmtId="168" fontId="11" fillId="0" borderId="50" xfId="0" applyNumberFormat="1" applyFont="1" applyFill="1" applyBorder="1" applyAlignment="1" applyProtection="1">
      <alignment horizontal="center"/>
    </xf>
    <xf numFmtId="168" fontId="11" fillId="6" borderId="56" xfId="0" applyNumberFormat="1" applyFont="1" applyFill="1" applyBorder="1" applyAlignment="1" applyProtection="1">
      <alignment horizontal="center"/>
    </xf>
    <xf numFmtId="0" fontId="8" fillId="0" borderId="98" xfId="0" applyNumberFormat="1" applyFont="1" applyFill="1" applyBorder="1" applyAlignment="1" applyProtection="1"/>
    <xf numFmtId="0" fontId="8" fillId="0" borderId="20" xfId="0" applyNumberFormat="1" applyFont="1" applyFill="1" applyBorder="1" applyAlignment="1" applyProtection="1"/>
    <xf numFmtId="0" fontId="19" fillId="0" borderId="99" xfId="0" quotePrefix="1" applyFont="1" applyFill="1" applyBorder="1" applyAlignment="1" applyProtection="1">
      <alignment horizontal="center"/>
    </xf>
    <xf numFmtId="176" fontId="10" fillId="0" borderId="0" xfId="0" applyNumberFormat="1" applyFont="1" applyBorder="1" applyAlignment="1" applyProtection="1">
      <alignment horizontal="centerContinuous"/>
    </xf>
    <xf numFmtId="0" fontId="8" fillId="0" borderId="100" xfId="0" applyNumberFormat="1" applyFont="1" applyFill="1" applyBorder="1" applyAlignment="1" applyProtection="1"/>
    <xf numFmtId="0" fontId="8" fillId="0" borderId="27" xfId="0" applyNumberFormat="1" applyFont="1" applyFill="1" applyBorder="1" applyAlignment="1" applyProtection="1"/>
    <xf numFmtId="3" fontId="23" fillId="0" borderId="101" xfId="0" applyNumberFormat="1" applyFont="1" applyFill="1" applyBorder="1" applyAlignment="1" applyProtection="1">
      <alignment horizontal="center"/>
    </xf>
    <xf numFmtId="0" fontId="23" fillId="0" borderId="100" xfId="0" applyNumberFormat="1" applyFont="1" applyFill="1" applyBorder="1" applyAlignment="1" applyProtection="1"/>
    <xf numFmtId="168" fontId="23" fillId="0" borderId="101" xfId="0" applyNumberFormat="1" applyFont="1" applyFill="1" applyBorder="1" applyAlignment="1" applyProtection="1">
      <alignment horizontal="center"/>
    </xf>
    <xf numFmtId="168" fontId="8" fillId="0" borderId="0" xfId="0" applyNumberFormat="1" applyFont="1" applyFill="1" applyBorder="1" applyAlignment="1" applyProtection="1">
      <alignment horizontal="right"/>
    </xf>
    <xf numFmtId="0" fontId="19" fillId="0" borderId="100" xfId="0" applyNumberFormat="1" applyFont="1" applyFill="1" applyBorder="1" applyAlignment="1" applyProtection="1"/>
    <xf numFmtId="168" fontId="19" fillId="0" borderId="101" xfId="0" applyNumberFormat="1" applyFont="1" applyFill="1" applyBorder="1" applyAlignment="1" applyProtection="1">
      <alignment horizontal="center"/>
    </xf>
    <xf numFmtId="0" fontId="19" fillId="0" borderId="102" xfId="0" applyNumberFormat="1" applyFont="1" applyFill="1" applyBorder="1" applyAlignment="1" applyProtection="1"/>
    <xf numFmtId="0" fontId="8" fillId="0" borderId="90" xfId="0" applyNumberFormat="1" applyFont="1" applyFill="1" applyBorder="1" applyAlignment="1" applyProtection="1"/>
    <xf numFmtId="0" fontId="19" fillId="0" borderId="103" xfId="0" applyNumberFormat="1" applyFont="1" applyFill="1" applyBorder="1" applyAlignment="1" applyProtection="1">
      <alignment horizontal="left"/>
    </xf>
    <xf numFmtId="0" fontId="23" fillId="0" borderId="104" xfId="0" applyNumberFormat="1" applyFont="1" applyFill="1" applyBorder="1" applyAlignment="1" applyProtection="1"/>
    <xf numFmtId="168" fontId="23" fillId="0" borderId="105" xfId="0" applyNumberFormat="1" applyFont="1" applyFill="1" applyBorder="1" applyAlignment="1" applyProtection="1">
      <alignment horizontal="center"/>
    </xf>
    <xf numFmtId="168" fontId="8" fillId="5" borderId="106" xfId="0" applyNumberFormat="1" applyFont="1" applyFill="1" applyBorder="1" applyAlignment="1" applyProtection="1"/>
    <xf numFmtId="0" fontId="8" fillId="3" borderId="17" xfId="0" applyFont="1" applyFill="1" applyBorder="1" applyProtection="1"/>
    <xf numFmtId="0" fontId="8" fillId="3" borderId="18" xfId="0" applyFont="1" applyFill="1" applyBorder="1" applyProtection="1"/>
    <xf numFmtId="0" fontId="11" fillId="3" borderId="108" xfId="0" applyFont="1" applyFill="1" applyBorder="1" applyProtection="1"/>
    <xf numFmtId="0" fontId="11" fillId="5" borderId="109" xfId="0" applyFont="1" applyFill="1" applyBorder="1" applyProtection="1"/>
    <xf numFmtId="0" fontId="11" fillId="5" borderId="110" xfId="0" applyFont="1" applyFill="1" applyBorder="1" applyProtection="1"/>
    <xf numFmtId="0" fontId="11" fillId="3" borderId="109" xfId="0" applyFont="1" applyFill="1" applyBorder="1" applyProtection="1"/>
    <xf numFmtId="0" fontId="11" fillId="3" borderId="110" xfId="0" applyFont="1" applyFill="1" applyBorder="1" applyProtection="1"/>
    <xf numFmtId="168" fontId="8" fillId="5" borderId="111" xfId="0" applyNumberFormat="1" applyFont="1" applyFill="1" applyBorder="1" applyAlignment="1" applyProtection="1"/>
    <xf numFmtId="0" fontId="11" fillId="0" borderId="109" xfId="0" applyFont="1" applyFill="1" applyBorder="1" applyProtection="1"/>
    <xf numFmtId="0" fontId="11" fillId="0" borderId="112" xfId="0" applyFont="1" applyFill="1" applyBorder="1" applyProtection="1"/>
    <xf numFmtId="0" fontId="17" fillId="3" borderId="112" xfId="0" applyFont="1" applyFill="1" applyBorder="1" applyAlignment="1" applyProtection="1">
      <alignment horizontal="center"/>
    </xf>
    <xf numFmtId="168" fontId="8" fillId="5" borderId="112" xfId="0" applyNumberFormat="1" applyFont="1" applyFill="1" applyBorder="1" applyAlignment="1" applyProtection="1"/>
    <xf numFmtId="168" fontId="8" fillId="6" borderId="112" xfId="0" applyNumberFormat="1" applyFont="1" applyFill="1" applyBorder="1" applyAlignment="1" applyProtection="1"/>
    <xf numFmtId="168" fontId="8" fillId="5" borderId="110" xfId="0" applyNumberFormat="1" applyFont="1" applyFill="1" applyBorder="1" applyAlignment="1" applyProtection="1"/>
    <xf numFmtId="168" fontId="11" fillId="0" borderId="113" xfId="0" applyNumberFormat="1" applyFont="1" applyFill="1" applyBorder="1" applyAlignment="1" applyProtection="1">
      <alignment horizontal="center"/>
    </xf>
    <xf numFmtId="168" fontId="11" fillId="0" borderId="114" xfId="0" applyNumberFormat="1" applyFont="1" applyFill="1" applyBorder="1" applyAlignment="1" applyProtection="1">
      <alignment horizontal="center"/>
    </xf>
    <xf numFmtId="168" fontId="11" fillId="0" borderId="115" xfId="0" applyNumberFormat="1" applyFont="1" applyFill="1" applyBorder="1" applyAlignment="1" applyProtection="1">
      <alignment horizontal="center"/>
    </xf>
    <xf numFmtId="168" fontId="4" fillId="0" borderId="16" xfId="0" applyNumberFormat="1" applyFont="1" applyFill="1" applyBorder="1" applyAlignment="1" applyProtection="1"/>
    <xf numFmtId="172" fontId="4" fillId="0" borderId="16" xfId="0" applyNumberFormat="1" applyFont="1" applyFill="1" applyBorder="1" applyProtection="1"/>
    <xf numFmtId="172" fontId="4" fillId="0" borderId="16" xfId="6" applyNumberFormat="1" applyFont="1" applyFill="1" applyBorder="1" applyProtection="1"/>
    <xf numFmtId="168" fontId="11" fillId="0" borderId="16" xfId="6" applyNumberFormat="1" applyFont="1" applyFill="1" applyBorder="1" applyProtection="1"/>
    <xf numFmtId="168" fontId="11" fillId="0" borderId="17" xfId="6" applyNumberFormat="1" applyFont="1" applyFill="1" applyBorder="1" applyProtection="1"/>
    <xf numFmtId="172" fontId="4" fillId="0" borderId="116" xfId="6" applyNumberFormat="1" applyFont="1" applyFill="1" applyBorder="1" applyProtection="1"/>
    <xf numFmtId="0" fontId="4" fillId="0" borderId="0" xfId="6" applyNumberFormat="1" applyFont="1" applyFill="1" applyBorder="1" applyAlignment="1" applyProtection="1"/>
    <xf numFmtId="168" fontId="10" fillId="12" borderId="56" xfId="6" applyNumberFormat="1" applyFont="1" applyFill="1" applyBorder="1" applyProtection="1"/>
    <xf numFmtId="0" fontId="12" fillId="7" borderId="117" xfId="6" applyNumberFormat="1" applyFont="1" applyFill="1" applyBorder="1" applyAlignment="1" applyProtection="1">
      <alignment horizontal="left"/>
    </xf>
    <xf numFmtId="168" fontId="11" fillId="0" borderId="116" xfId="6" applyNumberFormat="1" applyFont="1" applyFill="1" applyBorder="1" applyProtection="1"/>
    <xf numFmtId="0" fontId="3" fillId="0" borderId="0" xfId="0" applyNumberFormat="1" applyFont="1" applyFill="1" applyBorder="1" applyAlignment="1" applyProtection="1"/>
    <xf numFmtId="0" fontId="2" fillId="0" borderId="0" xfId="0" applyNumberFormat="1" applyFont="1" applyFill="1" applyBorder="1" applyAlignment="1" applyProtection="1"/>
    <xf numFmtId="0" fontId="17" fillId="3" borderId="120" xfId="0" applyFont="1" applyFill="1" applyBorder="1" applyAlignment="1" applyProtection="1">
      <alignment horizontal="center"/>
    </xf>
    <xf numFmtId="168" fontId="11" fillId="0" borderId="25" xfId="0" applyNumberFormat="1" applyFont="1" applyFill="1" applyBorder="1" applyProtection="1"/>
    <xf numFmtId="0" fontId="8" fillId="0" borderId="121" xfId="0" applyFont="1" applyFill="1" applyBorder="1" applyProtection="1"/>
    <xf numFmtId="168" fontId="8" fillId="5" borderId="122" xfId="0" applyNumberFormat="1" applyFont="1" applyFill="1" applyBorder="1" applyAlignment="1" applyProtection="1"/>
    <xf numFmtId="168" fontId="8" fillId="5" borderId="107" xfId="0" applyNumberFormat="1" applyFont="1" applyFill="1" applyBorder="1" applyAlignment="1" applyProtection="1"/>
    <xf numFmtId="0" fontId="17" fillId="0" borderId="122" xfId="0" applyFont="1" applyFill="1" applyBorder="1" applyAlignment="1" applyProtection="1">
      <alignment horizontal="center"/>
    </xf>
    <xf numFmtId="0" fontId="8" fillId="0" borderId="109" xfId="0" applyFont="1" applyBorder="1" applyProtection="1"/>
    <xf numFmtId="0" fontId="17" fillId="0" borderId="120" xfId="0" applyFont="1" applyFill="1" applyBorder="1" applyAlignment="1" applyProtection="1">
      <alignment horizontal="center"/>
    </xf>
    <xf numFmtId="168" fontId="8" fillId="0" borderId="120" xfId="0" applyNumberFormat="1" applyFont="1" applyFill="1" applyBorder="1" applyAlignment="1" applyProtection="1"/>
    <xf numFmtId="168" fontId="8" fillId="0" borderId="110" xfId="0" applyNumberFormat="1" applyFont="1" applyFill="1" applyBorder="1" applyAlignment="1" applyProtection="1"/>
    <xf numFmtId="0" fontId="8" fillId="15" borderId="3" xfId="0" applyFont="1" applyFill="1" applyBorder="1" applyProtection="1"/>
    <xf numFmtId="168" fontId="8" fillId="0" borderId="118" xfId="0" applyNumberFormat="1" applyFont="1" applyFill="1" applyBorder="1" applyAlignment="1" applyProtection="1"/>
    <xf numFmtId="0" fontId="11" fillId="0" borderId="120" xfId="0" applyFont="1" applyFill="1" applyBorder="1" applyProtection="1"/>
    <xf numFmtId="9" fontId="11" fillId="0" borderId="120" xfId="0" applyNumberFormat="1" applyFont="1" applyFill="1" applyBorder="1" applyAlignment="1" applyProtection="1">
      <alignment horizontal="center"/>
    </xf>
    <xf numFmtId="168" fontId="8" fillId="5" borderId="120" xfId="0" applyNumberFormat="1" applyFont="1" applyFill="1" applyBorder="1" applyAlignment="1" applyProtection="1"/>
    <xf numFmtId="0" fontId="11" fillId="0" borderId="122" xfId="0" applyFont="1" applyFill="1" applyBorder="1" applyProtection="1"/>
    <xf numFmtId="9" fontId="11" fillId="0" borderId="122" xfId="0" applyNumberFormat="1" applyFont="1" applyFill="1" applyBorder="1" applyAlignment="1" applyProtection="1">
      <alignment horizontal="center"/>
    </xf>
    <xf numFmtId="0" fontId="11" fillId="0" borderId="123" xfId="0" applyFont="1" applyFill="1" applyBorder="1" applyProtection="1"/>
    <xf numFmtId="168" fontId="8" fillId="5" borderId="119" xfId="0" applyNumberFormat="1" applyFont="1" applyFill="1" applyBorder="1" applyAlignment="1" applyProtection="1"/>
    <xf numFmtId="0" fontId="11" fillId="0" borderId="124" xfId="0" applyFont="1" applyFill="1" applyBorder="1" applyProtection="1"/>
    <xf numFmtId="168" fontId="8" fillId="5" borderId="118" xfId="0" applyNumberFormat="1" applyFont="1" applyFill="1" applyBorder="1" applyAlignment="1" applyProtection="1"/>
    <xf numFmtId="0" fontId="11" fillId="0" borderId="125" xfId="0" applyFont="1" applyFill="1" applyBorder="1" applyProtection="1"/>
    <xf numFmtId="168" fontId="8" fillId="5" borderId="97" xfId="0" applyNumberFormat="1" applyFont="1" applyFill="1" applyBorder="1" applyAlignment="1" applyProtection="1"/>
    <xf numFmtId="0" fontId="10" fillId="0" borderId="109" xfId="0" applyFont="1" applyFill="1" applyBorder="1" applyProtection="1"/>
    <xf numFmtId="0" fontId="10" fillId="0" borderId="120" xfId="0" applyFont="1" applyFill="1" applyBorder="1" applyProtection="1"/>
    <xf numFmtId="168" fontId="10" fillId="0" borderId="120" xfId="0" applyNumberFormat="1" applyFont="1" applyFill="1" applyBorder="1" applyProtection="1"/>
    <xf numFmtId="168" fontId="10" fillId="0" borderId="110" xfId="0" applyNumberFormat="1" applyFont="1" applyFill="1" applyBorder="1" applyProtection="1"/>
    <xf numFmtId="168" fontId="10" fillId="12" borderId="16" xfId="0" applyNumberFormat="1" applyFont="1" applyFill="1" applyBorder="1" applyProtection="1"/>
    <xf numFmtId="0" fontId="0" fillId="3" borderId="13" xfId="0" applyNumberFormat="1" applyFont="1" applyFill="1" applyBorder="1" applyAlignment="1" applyProtection="1">
      <alignment horizontal="left" vertical="top" wrapText="1"/>
    </xf>
    <xf numFmtId="0" fontId="0" fillId="3" borderId="12" xfId="0" applyNumberFormat="1" applyFont="1" applyFill="1" applyBorder="1" applyAlignment="1" applyProtection="1">
      <alignment horizontal="left" vertical="top" wrapText="1"/>
    </xf>
    <xf numFmtId="0" fontId="8" fillId="3" borderId="13" xfId="0" applyNumberFormat="1" applyFont="1" applyFill="1" applyBorder="1" applyAlignment="1" applyProtection="1">
      <alignment horizontal="left" vertical="top" wrapText="1"/>
    </xf>
    <xf numFmtId="0" fontId="0" fillId="3" borderId="14" xfId="0" applyNumberFormat="1" applyFont="1" applyFill="1" applyBorder="1" applyAlignment="1" applyProtection="1">
      <alignment horizontal="left" vertical="top" wrapText="1"/>
    </xf>
    <xf numFmtId="186" fontId="8" fillId="0" borderId="0" xfId="0" applyNumberFormat="1" applyFont="1" applyFill="1" applyBorder="1" applyAlignment="1" applyProtection="1"/>
    <xf numFmtId="0" fontId="10" fillId="0" borderId="113" xfId="0" applyFont="1" applyFill="1" applyBorder="1" applyAlignment="1" applyProtection="1">
      <alignment horizontal="center"/>
    </xf>
    <xf numFmtId="0" fontId="11" fillId="3" borderId="121" xfId="0" applyFont="1" applyFill="1" applyBorder="1" applyProtection="1"/>
    <xf numFmtId="0" fontId="11" fillId="0" borderId="122" xfId="0" applyFont="1" applyBorder="1" applyProtection="1"/>
    <xf numFmtId="187" fontId="21" fillId="0" borderId="62" xfId="0" applyNumberFormat="1" applyFont="1" applyFill="1" applyBorder="1" applyAlignment="1" applyProtection="1">
      <alignment horizontal="right"/>
    </xf>
    <xf numFmtId="187" fontId="10" fillId="0" borderId="62" xfId="0" applyNumberFormat="1" applyFont="1" applyFill="1" applyBorder="1" applyAlignment="1" applyProtection="1">
      <alignment horizontal="right"/>
    </xf>
    <xf numFmtId="0" fontId="31" fillId="0" borderId="0" xfId="0" applyNumberFormat="1" applyFont="1" applyFill="1" applyBorder="1" applyAlignment="1" applyProtection="1"/>
    <xf numFmtId="188" fontId="8" fillId="4" borderId="0" xfId="0" applyNumberFormat="1" applyFont="1" applyFill="1" applyBorder="1" applyProtection="1"/>
    <xf numFmtId="188" fontId="8" fillId="4" borderId="25" xfId="0" applyNumberFormat="1" applyFont="1" applyFill="1" applyBorder="1" applyProtection="1"/>
    <xf numFmtId="0" fontId="12" fillId="7" borderId="117" xfId="0" applyNumberFormat="1" applyFont="1" applyFill="1" applyBorder="1" applyAlignment="1" applyProtection="1">
      <alignment horizontal="left"/>
    </xf>
    <xf numFmtId="171" fontId="11" fillId="3" borderId="16" xfId="2" applyNumberFormat="1" applyFont="1" applyFill="1" applyBorder="1" applyProtection="1"/>
    <xf numFmtId="171" fontId="11" fillId="3" borderId="17" xfId="2" applyNumberFormat="1" applyFont="1" applyFill="1" applyBorder="1" applyProtection="1"/>
    <xf numFmtId="171" fontId="2" fillId="0" borderId="17" xfId="2" applyNumberFormat="1" applyFont="1" applyFill="1" applyBorder="1" applyProtection="1"/>
    <xf numFmtId="171" fontId="2" fillId="4" borderId="17" xfId="2" applyNumberFormat="1" applyFont="1" applyFill="1" applyBorder="1" applyProtection="1"/>
    <xf numFmtId="171" fontId="2" fillId="4" borderId="116" xfId="2" applyNumberFormat="1" applyFont="1" applyFill="1" applyBorder="1" applyProtection="1"/>
    <xf numFmtId="171" fontId="2" fillId="4" borderId="16" xfId="2" applyNumberFormat="1" applyFont="1" applyFill="1" applyBorder="1" applyProtection="1"/>
    <xf numFmtId="168" fontId="2" fillId="6" borderId="16" xfId="2" applyNumberFormat="1" applyFont="1" applyFill="1" applyBorder="1" applyAlignment="1" applyProtection="1"/>
    <xf numFmtId="168" fontId="2" fillId="6" borderId="17" xfId="2" applyNumberFormat="1" applyFont="1" applyFill="1" applyBorder="1" applyAlignment="1" applyProtection="1"/>
    <xf numFmtId="168" fontId="2" fillId="6" borderId="116" xfId="2" applyNumberFormat="1" applyFont="1" applyFill="1" applyBorder="1" applyAlignment="1" applyProtection="1"/>
    <xf numFmtId="168" fontId="10" fillId="0" borderId="127" xfId="2" applyNumberFormat="1" applyFont="1" applyFill="1" applyBorder="1" applyProtection="1"/>
    <xf numFmtId="168" fontId="2" fillId="0" borderId="16" xfId="2" applyNumberFormat="1" applyFont="1" applyFill="1" applyBorder="1" applyAlignment="1" applyProtection="1"/>
    <xf numFmtId="168" fontId="2" fillId="0" borderId="17" xfId="2" applyNumberFormat="1" applyFont="1" applyFill="1" applyBorder="1" applyAlignment="1" applyProtection="1"/>
    <xf numFmtId="168" fontId="2" fillId="0" borderId="116" xfId="2" applyNumberFormat="1" applyFont="1" applyFill="1" applyBorder="1" applyAlignment="1" applyProtection="1"/>
    <xf numFmtId="168" fontId="2" fillId="0" borderId="0" xfId="2" applyNumberFormat="1" applyFont="1" applyFill="1" applyBorder="1" applyAlignment="1" applyProtection="1"/>
    <xf numFmtId="14" fontId="11" fillId="0" borderId="31" xfId="2" applyNumberFormat="1" applyFont="1" applyFill="1" applyBorder="1" applyAlignment="1" applyProtection="1">
      <alignment horizontal="center" vertical="center" wrapText="1"/>
    </xf>
    <xf numFmtId="14" fontId="11" fillId="0" borderId="128" xfId="2" applyNumberFormat="1" applyFont="1" applyFill="1" applyBorder="1" applyAlignment="1" applyProtection="1">
      <alignment horizontal="center" vertical="center" wrapText="1"/>
    </xf>
    <xf numFmtId="168" fontId="11" fillId="0" borderId="32" xfId="2" applyNumberFormat="1" applyFont="1" applyFill="1" applyBorder="1" applyAlignment="1" applyProtection="1">
      <alignment horizontal="center" vertical="center" wrapText="1"/>
    </xf>
    <xf numFmtId="168" fontId="11" fillId="0" borderId="33" xfId="2" applyNumberFormat="1" applyFont="1" applyFill="1" applyBorder="1" applyAlignment="1" applyProtection="1">
      <alignment horizontal="center" vertical="center" wrapText="1"/>
    </xf>
    <xf numFmtId="177" fontId="2" fillId="0" borderId="16" xfId="2" applyNumberFormat="1" applyFont="1" applyFill="1" applyBorder="1" applyProtection="1"/>
    <xf numFmtId="177" fontId="2" fillId="0" borderId="116" xfId="2" applyNumberFormat="1" applyFont="1" applyFill="1" applyBorder="1" applyAlignment="1" applyProtection="1"/>
    <xf numFmtId="1" fontId="11" fillId="0" borderId="32" xfId="2" applyNumberFormat="1" applyFont="1" applyFill="1" applyBorder="1" applyAlignment="1" applyProtection="1">
      <alignment horizontal="center" vertical="center" wrapText="1"/>
    </xf>
    <xf numFmtId="1" fontId="11" fillId="0" borderId="33" xfId="2" applyNumberFormat="1" applyFont="1" applyFill="1" applyBorder="1" applyAlignment="1" applyProtection="1">
      <alignment horizontal="center" vertical="center" wrapText="1"/>
    </xf>
    <xf numFmtId="177" fontId="2" fillId="0" borderId="17" xfId="2" applyNumberFormat="1" applyFont="1" applyFill="1" applyBorder="1" applyAlignment="1" applyProtection="1"/>
    <xf numFmtId="168" fontId="2" fillId="0" borderId="16" xfId="2" applyNumberFormat="1" applyFont="1" applyFill="1" applyBorder="1" applyProtection="1"/>
    <xf numFmtId="168" fontId="10" fillId="0" borderId="129" xfId="2" applyNumberFormat="1" applyFont="1" applyFill="1" applyBorder="1" applyProtection="1"/>
    <xf numFmtId="169" fontId="2" fillId="0" borderId="23" xfId="2" applyNumberFormat="1" applyFont="1" applyFill="1" applyBorder="1" applyAlignment="1" applyProtection="1"/>
    <xf numFmtId="177" fontId="8" fillId="0" borderId="29" xfId="0" applyNumberFormat="1" applyFont="1" applyFill="1" applyBorder="1" applyAlignment="1" applyProtection="1"/>
    <xf numFmtId="168" fontId="10" fillId="0" borderId="130" xfId="0" applyNumberFormat="1" applyFont="1" applyFill="1" applyBorder="1" applyProtection="1"/>
    <xf numFmtId="169" fontId="8" fillId="0" borderId="131" xfId="0" applyNumberFormat="1" applyFont="1" applyFill="1" applyBorder="1" applyAlignment="1" applyProtection="1"/>
    <xf numFmtId="169" fontId="8" fillId="0" borderId="132" xfId="0" applyNumberFormat="1" applyFont="1" applyFill="1" applyBorder="1" applyAlignment="1" applyProtection="1"/>
    <xf numFmtId="168" fontId="10" fillId="0" borderId="133" xfId="0" applyNumberFormat="1" applyFont="1" applyFill="1" applyBorder="1" applyProtection="1"/>
    <xf numFmtId="172" fontId="8" fillId="0" borderId="130" xfId="0" applyNumberFormat="1" applyFont="1" applyFill="1" applyBorder="1" applyAlignment="1" applyProtection="1"/>
    <xf numFmtId="172" fontId="8" fillId="0" borderId="131" xfId="0" applyNumberFormat="1" applyFont="1" applyFill="1" applyBorder="1" applyAlignment="1" applyProtection="1"/>
    <xf numFmtId="172" fontId="10" fillId="0" borderId="133" xfId="0" applyNumberFormat="1" applyFont="1" applyFill="1" applyBorder="1" applyProtection="1"/>
    <xf numFmtId="172" fontId="8" fillId="0" borderId="134" xfId="0" applyNumberFormat="1" applyFont="1" applyFill="1" applyBorder="1" applyAlignment="1" applyProtection="1"/>
    <xf numFmtId="172" fontId="8" fillId="0" borderId="135" xfId="0" applyNumberFormat="1" applyFont="1" applyFill="1" applyBorder="1" applyAlignment="1" applyProtection="1"/>
    <xf numFmtId="172" fontId="10" fillId="0" borderId="136" xfId="0" applyNumberFormat="1" applyFont="1" applyFill="1" applyBorder="1" applyProtection="1"/>
    <xf numFmtId="0" fontId="8" fillId="3" borderId="122" xfId="0" applyNumberFormat="1" applyFont="1" applyFill="1" applyBorder="1" applyAlignment="1" applyProtection="1"/>
    <xf numFmtId="0" fontId="0" fillId="0" borderId="122" xfId="0" applyFill="1" applyBorder="1" applyProtection="1"/>
    <xf numFmtId="185" fontId="0" fillId="0" borderId="122" xfId="1" applyNumberFormat="1" applyFont="1" applyFill="1" applyBorder="1" applyAlignment="1" applyProtection="1">
      <alignment horizontal="right"/>
    </xf>
    <xf numFmtId="177" fontId="2" fillId="14" borderId="116" xfId="2" applyNumberFormat="1" applyFont="1" applyFill="1" applyBorder="1" applyAlignment="1" applyProtection="1"/>
    <xf numFmtId="177" fontId="2" fillId="0" borderId="140" xfId="2" applyNumberFormat="1" applyFont="1" applyFill="1" applyBorder="1" applyAlignment="1" applyProtection="1"/>
    <xf numFmtId="168" fontId="15" fillId="0" borderId="16" xfId="2" applyNumberFormat="1" applyFont="1" applyFill="1" applyBorder="1" applyAlignment="1" applyProtection="1"/>
    <xf numFmtId="0" fontId="0" fillId="0" borderId="141" xfId="0" applyFill="1" applyBorder="1" applyAlignment="1" applyProtection="1">
      <alignment horizontal="right"/>
    </xf>
    <xf numFmtId="185" fontId="0" fillId="0" borderId="142" xfId="1" applyNumberFormat="1" applyFont="1" applyFill="1" applyBorder="1" applyAlignment="1" applyProtection="1">
      <alignment horizontal="right"/>
    </xf>
    <xf numFmtId="0" fontId="12" fillId="7" borderId="0" xfId="0" applyNumberFormat="1" applyFont="1" applyFill="1" applyBorder="1" applyAlignment="1" applyProtection="1">
      <alignment horizontal="left"/>
    </xf>
    <xf numFmtId="168" fontId="8" fillId="5" borderId="134" xfId="0" applyNumberFormat="1" applyFont="1" applyFill="1" applyBorder="1" applyAlignment="1" applyProtection="1"/>
    <xf numFmtId="168" fontId="8" fillId="5" borderId="135" xfId="0" applyNumberFormat="1" applyFont="1" applyFill="1" applyBorder="1" applyAlignment="1" applyProtection="1"/>
    <xf numFmtId="168" fontId="8" fillId="5" borderId="136" xfId="0" applyNumberFormat="1" applyFont="1" applyFill="1" applyBorder="1" applyAlignment="1" applyProtection="1"/>
    <xf numFmtId="168" fontId="10" fillId="0" borderId="143" xfId="0" applyNumberFormat="1" applyFont="1" applyFill="1" applyBorder="1" applyProtection="1"/>
    <xf numFmtId="176" fontId="10" fillId="0" borderId="144" xfId="0" applyNumberFormat="1" applyFont="1" applyBorder="1" applyAlignment="1" applyProtection="1">
      <alignment horizontal="centerContinuous"/>
    </xf>
    <xf numFmtId="168" fontId="11" fillId="0" borderId="145" xfId="0" applyNumberFormat="1" applyFont="1" applyFill="1" applyBorder="1" applyAlignment="1" applyProtection="1">
      <alignment horizontal="center"/>
    </xf>
    <xf numFmtId="168" fontId="11" fillId="0" borderId="146" xfId="0" applyNumberFormat="1" applyFont="1" applyFill="1" applyBorder="1" applyAlignment="1" applyProtection="1">
      <alignment horizontal="center"/>
    </xf>
    <xf numFmtId="6" fontId="27" fillId="5" borderId="147" xfId="0" applyNumberFormat="1" applyFont="1" applyFill="1" applyBorder="1" applyAlignment="1">
      <alignment horizontal="center" vertical="top" wrapText="1"/>
    </xf>
    <xf numFmtId="168" fontId="11" fillId="0" borderId="149" xfId="0" applyNumberFormat="1" applyFont="1" applyFill="1" applyBorder="1" applyProtection="1"/>
    <xf numFmtId="168" fontId="11" fillId="0" borderId="150" xfId="0" applyNumberFormat="1" applyFont="1" applyFill="1" applyBorder="1" applyProtection="1"/>
    <xf numFmtId="168" fontId="8" fillId="0" borderId="150" xfId="0" applyNumberFormat="1" applyFont="1" applyFill="1" applyBorder="1" applyAlignment="1" applyProtection="1"/>
    <xf numFmtId="168" fontId="8" fillId="5" borderId="151" xfId="0" applyNumberFormat="1" applyFont="1" applyFill="1" applyBorder="1" applyAlignment="1" applyProtection="1"/>
    <xf numFmtId="168" fontId="8" fillId="5" borderId="150" xfId="0" applyNumberFormat="1" applyFont="1" applyFill="1" applyBorder="1" applyAlignment="1" applyProtection="1"/>
    <xf numFmtId="168" fontId="11" fillId="0" borderId="151" xfId="0" applyNumberFormat="1" applyFont="1" applyFill="1" applyBorder="1" applyProtection="1"/>
    <xf numFmtId="168" fontId="8" fillId="5" borderId="152" xfId="0" applyNumberFormat="1" applyFont="1" applyFill="1" applyBorder="1" applyAlignment="1" applyProtection="1"/>
    <xf numFmtId="168" fontId="10" fillId="0" borderId="148" xfId="0" applyNumberFormat="1" applyFont="1" applyFill="1" applyBorder="1" applyProtection="1"/>
    <xf numFmtId="168" fontId="8" fillId="0" borderId="154" xfId="0" applyNumberFormat="1" applyFont="1" applyFill="1" applyBorder="1" applyAlignment="1" applyProtection="1"/>
    <xf numFmtId="168" fontId="8" fillId="0" borderId="155" xfId="0" applyNumberFormat="1" applyFont="1" applyFill="1" applyBorder="1" applyAlignment="1" applyProtection="1"/>
    <xf numFmtId="168" fontId="8" fillId="5" borderId="155" xfId="0" applyNumberFormat="1" applyFont="1" applyFill="1" applyBorder="1" applyAlignment="1" applyProtection="1"/>
    <xf numFmtId="168" fontId="8" fillId="5" borderId="156" xfId="0" applyNumberFormat="1" applyFont="1" applyFill="1" applyBorder="1" applyAlignment="1" applyProtection="1"/>
    <xf numFmtId="168" fontId="8" fillId="5" borderId="157" xfId="0" applyNumberFormat="1" applyFont="1" applyFill="1" applyBorder="1" applyAlignment="1" applyProtection="1"/>
    <xf numFmtId="0" fontId="8" fillId="0" borderId="155" xfId="0" applyNumberFormat="1" applyFont="1" applyFill="1" applyBorder="1" applyAlignment="1" applyProtection="1"/>
    <xf numFmtId="168" fontId="10" fillId="0" borderId="153" xfId="0" applyNumberFormat="1" applyFont="1" applyFill="1" applyBorder="1" applyProtection="1"/>
    <xf numFmtId="168" fontId="8" fillId="0" borderId="157" xfId="0" applyNumberFormat="1" applyFont="1" applyFill="1" applyBorder="1" applyAlignment="1" applyProtection="1"/>
    <xf numFmtId="168" fontId="2" fillId="0" borderId="140" xfId="2" applyNumberFormat="1" applyFont="1" applyFill="1" applyBorder="1" applyAlignment="1" applyProtection="1"/>
    <xf numFmtId="168" fontId="2" fillId="0" borderId="158" xfId="2" applyNumberFormat="1" applyFont="1" applyFill="1" applyBorder="1" applyAlignment="1" applyProtection="1"/>
    <xf numFmtId="168" fontId="10" fillId="0" borderId="159" xfId="2" applyNumberFormat="1" applyFont="1" applyFill="1" applyBorder="1" applyProtection="1"/>
    <xf numFmtId="168" fontId="2" fillId="5" borderId="16" xfId="2" applyNumberFormat="1" applyFont="1" applyFill="1" applyBorder="1" applyAlignment="1" applyProtection="1"/>
    <xf numFmtId="168" fontId="2" fillId="5" borderId="17" xfId="2" applyNumberFormat="1" applyFont="1" applyFill="1" applyBorder="1" applyAlignment="1" applyProtection="1"/>
    <xf numFmtId="168" fontId="2" fillId="5" borderId="116" xfId="2" applyNumberFormat="1" applyFont="1" applyFill="1" applyBorder="1" applyAlignment="1" applyProtection="1"/>
    <xf numFmtId="168" fontId="11" fillId="4" borderId="127" xfId="2" applyNumberFormat="1" applyFont="1" applyFill="1" applyBorder="1" applyProtection="1"/>
    <xf numFmtId="168" fontId="10" fillId="6" borderId="159" xfId="2" applyNumberFormat="1" applyFont="1" applyFill="1" applyBorder="1" applyProtection="1"/>
    <xf numFmtId="168" fontId="11" fillId="0" borderId="127" xfId="2" applyNumberFormat="1" applyFont="1" applyFill="1" applyBorder="1" applyProtection="1"/>
    <xf numFmtId="0" fontId="48" fillId="2" borderId="0" xfId="0" applyNumberFormat="1" applyFont="1" applyFill="1" applyBorder="1" applyAlignment="1" applyProtection="1"/>
    <xf numFmtId="0" fontId="11" fillId="0" borderId="121" xfId="0" applyFont="1" applyFill="1" applyBorder="1" applyProtection="1"/>
    <xf numFmtId="0" fontId="11" fillId="0" borderId="160" xfId="0" applyFont="1" applyFill="1" applyBorder="1" applyProtection="1"/>
    <xf numFmtId="0" fontId="17" fillId="0" borderId="160" xfId="0" applyFont="1" applyFill="1" applyBorder="1" applyAlignment="1" applyProtection="1">
      <alignment horizontal="center"/>
    </xf>
    <xf numFmtId="168" fontId="11" fillId="4" borderId="160" xfId="0" applyNumberFormat="1" applyFont="1" applyFill="1" applyBorder="1" applyProtection="1"/>
    <xf numFmtId="168" fontId="11" fillId="4" borderId="107" xfId="0" applyNumberFormat="1" applyFont="1" applyFill="1" applyBorder="1" applyProtection="1"/>
    <xf numFmtId="168" fontId="11" fillId="4" borderId="116" xfId="2" applyNumberFormat="1" applyFont="1" applyFill="1" applyBorder="1" applyProtection="1"/>
    <xf numFmtId="168" fontId="11" fillId="4" borderId="120" xfId="0" applyNumberFormat="1" applyFont="1" applyFill="1" applyBorder="1" applyProtection="1"/>
    <xf numFmtId="168" fontId="11" fillId="4" borderId="110" xfId="0" applyNumberFormat="1" applyFont="1" applyFill="1" applyBorder="1" applyProtection="1"/>
    <xf numFmtId="168" fontId="11" fillId="4" borderId="16" xfId="2" applyNumberFormat="1" applyFont="1" applyFill="1" applyBorder="1" applyProtection="1"/>
    <xf numFmtId="191" fontId="8" fillId="11" borderId="24" xfId="0" applyNumberFormat="1" applyFont="1" applyFill="1" applyBorder="1" applyAlignment="1" applyProtection="1"/>
    <xf numFmtId="0" fontId="19" fillId="0" borderId="24" xfId="0" applyFont="1" applyBorder="1" applyAlignment="1">
      <alignment vertical="top" wrapText="1"/>
    </xf>
    <xf numFmtId="10" fontId="10" fillId="0" borderId="24" xfId="0" applyNumberFormat="1" applyFont="1" applyBorder="1" applyAlignment="1" applyProtection="1">
      <alignment horizontal="centerContinuous" vertical="top" wrapText="1"/>
    </xf>
    <xf numFmtId="176" fontId="10" fillId="0" borderId="24" xfId="0" applyNumberFormat="1" applyFont="1" applyFill="1" applyBorder="1" applyAlignment="1" applyProtection="1">
      <alignment horizontal="centerContinuous"/>
    </xf>
    <xf numFmtId="6" fontId="27" fillId="5" borderId="24" xfId="0" applyNumberFormat="1" applyFont="1" applyFill="1" applyBorder="1" applyAlignment="1">
      <alignment horizontal="center" vertical="top" wrapText="1"/>
    </xf>
    <xf numFmtId="190" fontId="11" fillId="0" borderId="24" xfId="0" applyNumberFormat="1" applyFont="1" applyFill="1" applyBorder="1" applyAlignment="1" applyProtection="1">
      <alignment horizontal="center"/>
    </xf>
    <xf numFmtId="0" fontId="8" fillId="0" borderId="24" xfId="0" applyNumberFormat="1" applyFont="1" applyFill="1" applyBorder="1" applyAlignment="1" applyProtection="1"/>
    <xf numFmtId="177" fontId="11" fillId="11" borderId="24" xfId="0" applyNumberFormat="1" applyFont="1" applyFill="1" applyBorder="1" applyAlignment="1" applyProtection="1">
      <alignment horizontal="center"/>
    </xf>
    <xf numFmtId="14" fontId="8" fillId="5" borderId="16" xfId="0" applyNumberFormat="1" applyFont="1" applyFill="1" applyBorder="1" applyAlignment="1" applyProtection="1"/>
    <xf numFmtId="14" fontId="8" fillId="5" borderId="17" xfId="0" applyNumberFormat="1" applyFont="1" applyFill="1" applyBorder="1" applyAlignment="1" applyProtection="1"/>
    <xf numFmtId="14" fontId="8" fillId="5" borderId="18" xfId="0" applyNumberFormat="1" applyFont="1" applyFill="1" applyBorder="1" applyAlignment="1" applyProtection="1"/>
    <xf numFmtId="7" fontId="8" fillId="0" borderId="0" xfId="0" applyNumberFormat="1" applyFont="1" applyFill="1" applyBorder="1" applyAlignment="1" applyProtection="1"/>
    <xf numFmtId="0" fontId="21" fillId="0" borderId="0" xfId="0" applyFont="1" applyFill="1" applyBorder="1" applyProtection="1"/>
    <xf numFmtId="0" fontId="25" fillId="47" borderId="0" xfId="0" applyFont="1" applyFill="1" applyProtection="1"/>
    <xf numFmtId="187" fontId="11" fillId="0" borderId="0" xfId="0" applyNumberFormat="1" applyFont="1" applyFill="1" applyBorder="1" applyAlignment="1" applyProtection="1">
      <alignment horizontal="right"/>
    </xf>
    <xf numFmtId="187" fontId="11" fillId="0" borderId="160" xfId="0" applyNumberFormat="1" applyFont="1" applyFill="1" applyBorder="1" applyAlignment="1" applyProtection="1">
      <alignment horizontal="right"/>
    </xf>
    <xf numFmtId="17" fontId="8" fillId="0" borderId="0" xfId="0" applyNumberFormat="1" applyFont="1" applyFill="1" applyBorder="1" applyAlignment="1" applyProtection="1"/>
    <xf numFmtId="0" fontId="11" fillId="0" borderId="0" xfId="0" applyFont="1" applyBorder="1" applyProtection="1"/>
    <xf numFmtId="15" fontId="10" fillId="7" borderId="24" xfId="0" applyNumberFormat="1" applyFont="1" applyFill="1" applyBorder="1" applyAlignment="1" applyProtection="1">
      <alignment horizontal="center" vertical="center" wrapText="1"/>
    </xf>
    <xf numFmtId="192" fontId="10" fillId="7" borderId="24" xfId="0" applyNumberFormat="1" applyFont="1" applyFill="1" applyBorder="1" applyAlignment="1" applyProtection="1">
      <alignment horizontal="center" vertical="center" wrapText="1"/>
    </xf>
    <xf numFmtId="192" fontId="8" fillId="0" borderId="0" xfId="0" applyNumberFormat="1" applyFont="1" applyFill="1" applyBorder="1" applyAlignment="1" applyProtection="1"/>
    <xf numFmtId="192" fontId="10" fillId="11" borderId="24" xfId="0" applyNumberFormat="1" applyFont="1" applyFill="1" applyBorder="1" applyAlignment="1" applyProtection="1">
      <alignment horizontal="center" vertical="center" wrapText="1"/>
    </xf>
    <xf numFmtId="0" fontId="8" fillId="0" borderId="120" xfId="0" applyNumberFormat="1" applyFont="1" applyFill="1" applyBorder="1" applyAlignment="1" applyProtection="1"/>
    <xf numFmtId="0" fontId="8" fillId="0" borderId="160" xfId="0" applyNumberFormat="1" applyFont="1" applyFill="1" applyBorder="1" applyAlignment="1" applyProtection="1"/>
    <xf numFmtId="168" fontId="8" fillId="0" borderId="160" xfId="0" applyNumberFormat="1" applyFont="1" applyFill="1" applyBorder="1" applyAlignment="1" applyProtection="1"/>
    <xf numFmtId="0" fontId="2" fillId="0" borderId="161" xfId="0" applyNumberFormat="1" applyFont="1" applyFill="1" applyBorder="1" applyAlignment="1" applyProtection="1"/>
    <xf numFmtId="0" fontId="8" fillId="0" borderId="161" xfId="0" applyNumberFormat="1" applyFont="1" applyFill="1" applyBorder="1" applyAlignment="1" applyProtection="1"/>
    <xf numFmtId="0" fontId="17" fillId="3" borderId="161" xfId="0" applyFont="1" applyFill="1" applyBorder="1" applyAlignment="1" applyProtection="1">
      <alignment horizontal="center"/>
    </xf>
    <xf numFmtId="168" fontId="8" fillId="0" borderId="161" xfId="0" applyNumberFormat="1" applyFont="1" applyFill="1" applyBorder="1" applyAlignment="1" applyProtection="1"/>
    <xf numFmtId="0" fontId="11" fillId="0" borderId="120" xfId="0" applyNumberFormat="1" applyFont="1" applyFill="1" applyBorder="1" applyAlignment="1" applyProtection="1"/>
    <xf numFmtId="168" fontId="0" fillId="0" borderId="0" xfId="0" applyNumberFormat="1"/>
    <xf numFmtId="168" fontId="0" fillId="0" borderId="120" xfId="0" applyNumberFormat="1" applyBorder="1"/>
    <xf numFmtId="0" fontId="0" fillId="0" borderId="120" xfId="0" applyBorder="1"/>
    <xf numFmtId="168" fontId="0" fillId="0" borderId="0" xfId="0" applyNumberFormat="1" applyBorder="1"/>
    <xf numFmtId="0" fontId="0" fillId="0" borderId="0" xfId="0" applyBorder="1"/>
    <xf numFmtId="168" fontId="0" fillId="0" borderId="160" xfId="0" applyNumberFormat="1" applyBorder="1"/>
    <xf numFmtId="0" fontId="0" fillId="0" borderId="160" xfId="0" applyBorder="1"/>
    <xf numFmtId="0" fontId="30" fillId="11"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xf>
    <xf numFmtId="15" fontId="2" fillId="14" borderId="0" xfId="0" quotePrefix="1" applyNumberFormat="1" applyFont="1" applyFill="1" applyBorder="1" applyAlignment="1" applyProtection="1"/>
    <xf numFmtId="176" fontId="10" fillId="0" borderId="24" xfId="0" applyNumberFormat="1" applyFont="1" applyFill="1" applyBorder="1" applyAlignment="1" applyProtection="1">
      <alignment horizontal="left"/>
    </xf>
    <xf numFmtId="0" fontId="11" fillId="3" borderId="21" xfId="0" applyFont="1" applyFill="1" applyBorder="1" applyAlignment="1" applyProtection="1">
      <alignment horizontal="center"/>
    </xf>
    <xf numFmtId="0" fontId="11" fillId="3" borderId="25" xfId="0" applyFont="1" applyFill="1" applyBorder="1" applyAlignment="1" applyProtection="1">
      <alignment horizontal="center"/>
    </xf>
    <xf numFmtId="0" fontId="11" fillId="3" borderId="23" xfId="0"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10" fillId="0" borderId="24" xfId="0" applyFont="1" applyFill="1" applyBorder="1" applyAlignment="1" applyProtection="1">
      <alignment horizontal="center" vertical="center"/>
    </xf>
    <xf numFmtId="0" fontId="19" fillId="0" borderId="24" xfId="0" applyFont="1" applyBorder="1" applyAlignment="1">
      <alignment horizontal="center" vertical="center" wrapText="1"/>
    </xf>
    <xf numFmtId="6" fontId="27" fillId="0" borderId="24" xfId="0" applyNumberFormat="1" applyFont="1" applyFill="1" applyBorder="1" applyAlignment="1">
      <alignment horizontal="center" vertical="top" wrapText="1"/>
    </xf>
    <xf numFmtId="0" fontId="0" fillId="50" borderId="7" xfId="0" applyFill="1" applyBorder="1" applyProtection="1"/>
    <xf numFmtId="0" fontId="0" fillId="50" borderId="8" xfId="0" applyFill="1" applyBorder="1" applyProtection="1"/>
    <xf numFmtId="0" fontId="10" fillId="50" borderId="15" xfId="0" applyFont="1" applyFill="1" applyBorder="1" applyAlignment="1" applyProtection="1">
      <alignment horizontal="center"/>
    </xf>
    <xf numFmtId="168" fontId="11" fillId="4" borderId="0" xfId="0" applyNumberFormat="1" applyFont="1" applyFill="1" applyBorder="1" applyProtection="1"/>
    <xf numFmtId="168" fontId="11" fillId="4" borderId="25" xfId="0" applyNumberFormat="1" applyFont="1" applyFill="1" applyBorder="1" applyProtection="1"/>
    <xf numFmtId="168" fontId="11" fillId="4" borderId="17" xfId="2" applyNumberFormat="1" applyFont="1" applyFill="1" applyBorder="1" applyProtection="1"/>
    <xf numFmtId="182" fontId="11" fillId="11" borderId="24" xfId="0" applyNumberFormat="1" applyFont="1" applyFill="1" applyBorder="1" applyAlignment="1" applyProtection="1">
      <alignment horizontal="center"/>
    </xf>
    <xf numFmtId="178" fontId="11" fillId="11" borderId="24" xfId="0" applyNumberFormat="1" applyFont="1" applyFill="1" applyBorder="1" applyAlignment="1" applyProtection="1">
      <alignment horizontal="center"/>
    </xf>
    <xf numFmtId="194" fontId="11" fillId="0" borderId="24" xfId="0" applyNumberFormat="1" applyFont="1" applyFill="1" applyBorder="1" applyAlignment="1" applyProtection="1">
      <alignment horizontal="center"/>
    </xf>
    <xf numFmtId="0" fontId="10" fillId="0" borderId="167" xfId="0" applyFont="1" applyFill="1" applyBorder="1" applyAlignment="1" applyProtection="1">
      <alignment horizontal="center" vertical="center"/>
    </xf>
    <xf numFmtId="166" fontId="10" fillId="0" borderId="167" xfId="0" applyNumberFormat="1" applyFont="1" applyFill="1" applyBorder="1" applyAlignment="1" applyProtection="1">
      <alignment horizontal="center"/>
    </xf>
    <xf numFmtId="0" fontId="19" fillId="0" borderId="167" xfId="0" applyFont="1" applyFill="1" applyBorder="1" applyAlignment="1">
      <alignment horizontal="center" vertical="center" wrapText="1"/>
    </xf>
    <xf numFmtId="9" fontId="8" fillId="11" borderId="20" xfId="0" applyNumberFormat="1" applyFont="1" applyFill="1" applyBorder="1" applyProtection="1"/>
    <xf numFmtId="0" fontId="2" fillId="0" borderId="0" xfId="0" applyNumberFormat="1" applyFont="1" applyFill="1" applyBorder="1" applyAlignment="1" applyProtection="1">
      <alignment horizontal="left"/>
    </xf>
    <xf numFmtId="1" fontId="2" fillId="0" borderId="0" xfId="8" applyNumberFormat="1" applyFont="1" applyFill="1" applyBorder="1" applyAlignment="1" applyProtection="1">
      <alignment vertical="top"/>
    </xf>
    <xf numFmtId="196" fontId="2" fillId="0" borderId="0" xfId="0" applyNumberFormat="1" applyFont="1" applyFill="1" applyBorder="1" applyAlignment="1" applyProtection="1"/>
    <xf numFmtId="195" fontId="8" fillId="0" borderId="0" xfId="0" applyNumberFormat="1" applyFont="1" applyFill="1" applyBorder="1" applyAlignment="1" applyProtection="1"/>
    <xf numFmtId="9" fontId="26" fillId="0" borderId="0" xfId="0" applyNumberFormat="1" applyFont="1" applyFill="1" applyBorder="1" applyAlignment="1" applyProtection="1"/>
    <xf numFmtId="168" fontId="2" fillId="5" borderId="20" xfId="0" applyNumberFormat="1" applyFont="1" applyFill="1" applyBorder="1" applyAlignment="1" applyProtection="1">
      <alignment horizontal="center"/>
    </xf>
    <xf numFmtId="168" fontId="2" fillId="5" borderId="20" xfId="0" applyNumberFormat="1" applyFont="1" applyFill="1" applyBorder="1" applyAlignment="1" applyProtection="1"/>
    <xf numFmtId="168" fontId="2" fillId="5" borderId="0" xfId="0" applyNumberFormat="1" applyFont="1" applyFill="1" applyBorder="1" applyAlignment="1" applyProtection="1"/>
    <xf numFmtId="197" fontId="2" fillId="0" borderId="0" xfId="1" applyNumberFormat="1" applyFont="1" applyFill="1" applyBorder="1" applyAlignment="1" applyProtection="1">
      <alignment vertical="top"/>
    </xf>
    <xf numFmtId="0" fontId="11" fillId="0" borderId="0" xfId="0" applyNumberFormat="1" applyFont="1" applyFill="1" applyBorder="1" applyAlignment="1" applyProtection="1"/>
    <xf numFmtId="195" fontId="11" fillId="0" borderId="0" xfId="0" applyNumberFormat="1" applyFont="1" applyFill="1" applyBorder="1" applyAlignment="1" applyProtection="1"/>
    <xf numFmtId="0" fontId="8" fillId="0" borderId="120" xfId="0" applyNumberFormat="1" applyFont="1" applyFill="1" applyBorder="1" applyAlignment="1" applyProtection="1">
      <alignment horizontal="left"/>
    </xf>
    <xf numFmtId="197" fontId="2" fillId="0" borderId="120" xfId="1" applyNumberFormat="1" applyFont="1" applyFill="1" applyBorder="1" applyAlignment="1" applyProtection="1">
      <alignment vertical="top"/>
    </xf>
    <xf numFmtId="0" fontId="8" fillId="0" borderId="160" xfId="0" applyNumberFormat="1" applyFont="1" applyFill="1" applyBorder="1" applyAlignment="1" applyProtection="1">
      <alignment horizontal="left"/>
    </xf>
    <xf numFmtId="197" fontId="2" fillId="0" borderId="160" xfId="1" applyNumberFormat="1" applyFont="1" applyFill="1" applyBorder="1" applyAlignment="1" applyProtection="1">
      <alignment vertical="top"/>
    </xf>
    <xf numFmtId="0" fontId="30" fillId="0" borderId="160" xfId="0" applyNumberFormat="1" applyFont="1" applyFill="1" applyBorder="1" applyAlignment="1" applyProtection="1">
      <alignment horizontal="center"/>
    </xf>
    <xf numFmtId="197" fontId="2" fillId="0" borderId="111" xfId="1" applyNumberFormat="1" applyFont="1" applyFill="1" applyBorder="1" applyAlignment="1" applyProtection="1">
      <alignment vertical="top"/>
    </xf>
    <xf numFmtId="197" fontId="2" fillId="0" borderId="168" xfId="1" applyNumberFormat="1" applyFont="1" applyFill="1" applyBorder="1" applyAlignment="1" applyProtection="1">
      <alignment vertical="top"/>
    </xf>
    <xf numFmtId="197" fontId="2" fillId="0" borderId="169" xfId="1" applyNumberFormat="1" applyFont="1" applyFill="1" applyBorder="1" applyAlignment="1" applyProtection="1">
      <alignment vertical="top"/>
    </xf>
    <xf numFmtId="197" fontId="2" fillId="0" borderId="170" xfId="1" applyNumberFormat="1" applyFont="1" applyFill="1" applyBorder="1" applyAlignment="1" applyProtection="1">
      <alignment vertical="top"/>
    </xf>
    <xf numFmtId="197" fontId="2" fillId="0" borderId="171" xfId="1" applyNumberFormat="1" applyFont="1" applyFill="1" applyBorder="1" applyAlignment="1" applyProtection="1">
      <alignment vertical="top"/>
    </xf>
    <xf numFmtId="195" fontId="8" fillId="0" borderId="120" xfId="0" applyNumberFormat="1" applyFont="1" applyFill="1" applyBorder="1" applyAlignment="1" applyProtection="1"/>
    <xf numFmtId="195" fontId="2" fillId="0" borderId="120" xfId="1" applyNumberFormat="1" applyFont="1" applyFill="1" applyBorder="1" applyAlignment="1" applyProtection="1">
      <alignment vertical="top"/>
    </xf>
    <xf numFmtId="195" fontId="0" fillId="0" borderId="0" xfId="0" applyNumberFormat="1"/>
    <xf numFmtId="195" fontId="2" fillId="0" borderId="170" xfId="1" applyNumberFormat="1" applyFont="1" applyFill="1" applyBorder="1" applyAlignment="1" applyProtection="1">
      <alignment vertical="top"/>
    </xf>
    <xf numFmtId="195" fontId="8" fillId="0" borderId="160" xfId="0" applyNumberFormat="1" applyFont="1" applyFill="1" applyBorder="1" applyAlignment="1" applyProtection="1"/>
    <xf numFmtId="195" fontId="2" fillId="0" borderId="160" xfId="1" applyNumberFormat="1" applyFont="1" applyFill="1" applyBorder="1" applyAlignment="1" applyProtection="1">
      <alignment vertical="top"/>
    </xf>
    <xf numFmtId="195" fontId="2" fillId="0" borderId="169" xfId="1" applyNumberFormat="1" applyFont="1" applyFill="1" applyBorder="1" applyAlignment="1" applyProtection="1">
      <alignment vertical="top"/>
    </xf>
    <xf numFmtId="195" fontId="2" fillId="0" borderId="171" xfId="1" applyNumberFormat="1" applyFont="1" applyFill="1" applyBorder="1" applyAlignment="1" applyProtection="1">
      <alignment vertical="top"/>
    </xf>
    <xf numFmtId="195" fontId="2" fillId="0" borderId="168" xfId="1" applyNumberFormat="1" applyFont="1" applyFill="1" applyBorder="1" applyAlignment="1" applyProtection="1">
      <alignment vertical="top"/>
    </xf>
    <xf numFmtId="0" fontId="8" fillId="0" borderId="0" xfId="0" quotePrefix="1" applyNumberFormat="1" applyFont="1" applyFill="1" applyBorder="1" applyAlignment="1" applyProtection="1"/>
    <xf numFmtId="0" fontId="11" fillId="0" borderId="161" xfId="0" applyFont="1" applyFill="1" applyBorder="1" applyProtection="1"/>
    <xf numFmtId="0" fontId="17" fillId="0" borderId="161" xfId="0" applyFont="1" applyFill="1" applyBorder="1" applyAlignment="1" applyProtection="1">
      <alignment horizontal="center"/>
    </xf>
    <xf numFmtId="0" fontId="8" fillId="0" borderId="161" xfId="0" applyFont="1" applyBorder="1" applyProtection="1"/>
    <xf numFmtId="168" fontId="10" fillId="0" borderId="161" xfId="0" applyNumberFormat="1" applyFont="1" applyFill="1" applyBorder="1" applyProtection="1"/>
    <xf numFmtId="168" fontId="10" fillId="0" borderId="173" xfId="0" applyNumberFormat="1" applyFont="1" applyFill="1" applyBorder="1" applyProtection="1"/>
    <xf numFmtId="168" fontId="10" fillId="0" borderId="174" xfId="2" applyNumberFormat="1" applyFont="1" applyFill="1" applyBorder="1" applyProtection="1"/>
    <xf numFmtId="197" fontId="2" fillId="0" borderId="176" xfId="1" applyNumberFormat="1" applyFont="1" applyFill="1" applyBorder="1" applyAlignment="1" applyProtection="1">
      <alignment vertical="top"/>
    </xf>
    <xf numFmtId="0" fontId="8" fillId="0" borderId="58" xfId="0" applyNumberFormat="1" applyFont="1" applyFill="1" applyBorder="1" applyAlignment="1" applyProtection="1">
      <alignment horizontal="left"/>
    </xf>
    <xf numFmtId="0" fontId="8" fillId="0" borderId="58" xfId="0" applyNumberFormat="1" applyFont="1" applyFill="1" applyBorder="1" applyAlignment="1" applyProtection="1"/>
    <xf numFmtId="197" fontId="2" fillId="0" borderId="58" xfId="1" applyNumberFormat="1" applyFont="1" applyFill="1" applyBorder="1" applyAlignment="1" applyProtection="1">
      <alignment vertical="top"/>
    </xf>
    <xf numFmtId="197" fontId="2" fillId="0" borderId="175" xfId="1" applyNumberFormat="1" applyFont="1" applyFill="1" applyBorder="1" applyAlignment="1" applyProtection="1">
      <alignment vertical="top"/>
    </xf>
    <xf numFmtId="197" fontId="2" fillId="0" borderId="177" xfId="1" applyNumberFormat="1" applyFont="1" applyFill="1" applyBorder="1" applyAlignment="1" applyProtection="1">
      <alignment vertical="top"/>
    </xf>
    <xf numFmtId="0" fontId="0" fillId="0" borderId="176" xfId="0" applyBorder="1"/>
    <xf numFmtId="0" fontId="11" fillId="14" borderId="0" xfId="0" applyFont="1" applyFill="1" applyBorder="1" applyProtection="1"/>
    <xf numFmtId="0" fontId="2" fillId="0" borderId="7" xfId="0" applyFont="1" applyFill="1" applyBorder="1" applyAlignment="1" applyProtection="1">
      <alignment horizontal="left" vertical="center" wrapText="1"/>
    </xf>
    <xf numFmtId="9" fontId="2" fillId="6" borderId="16" xfId="2" applyNumberFormat="1" applyFont="1" applyFill="1" applyBorder="1" applyAlignment="1" applyProtection="1"/>
    <xf numFmtId="9" fontId="2" fillId="6" borderId="17" xfId="2" applyNumberFormat="1" applyFont="1" applyFill="1" applyBorder="1" applyAlignment="1" applyProtection="1"/>
    <xf numFmtId="9" fontId="2" fillId="6" borderId="116" xfId="2" applyNumberFormat="1" applyFont="1" applyFill="1" applyBorder="1" applyAlignment="1" applyProtection="1"/>
    <xf numFmtId="168" fontId="11" fillId="14" borderId="20" xfId="0" applyNumberFormat="1" applyFont="1" applyFill="1" applyBorder="1" applyProtection="1"/>
    <xf numFmtId="168" fontId="11" fillId="14" borderId="95" xfId="0" applyNumberFormat="1" applyFont="1" applyFill="1" applyBorder="1" applyAlignment="1" applyProtection="1">
      <alignment horizontal="right"/>
    </xf>
    <xf numFmtId="168" fontId="11" fillId="14" borderId="5" xfId="0" applyNumberFormat="1" applyFont="1" applyFill="1" applyBorder="1" applyAlignment="1" applyProtection="1">
      <alignment horizontal="right"/>
    </xf>
    <xf numFmtId="168" fontId="10" fillId="14" borderId="20" xfId="0" applyNumberFormat="1" applyFont="1" applyFill="1" applyBorder="1" applyProtection="1"/>
    <xf numFmtId="169" fontId="8" fillId="14" borderId="0" xfId="0" applyNumberFormat="1" applyFont="1" applyFill="1" applyBorder="1" applyAlignment="1" applyProtection="1"/>
    <xf numFmtId="168" fontId="8" fillId="14" borderId="160" xfId="0" applyNumberFormat="1" applyFont="1" applyFill="1" applyBorder="1" applyAlignment="1" applyProtection="1"/>
    <xf numFmtId="172" fontId="11" fillId="0" borderId="5" xfId="0" applyNumberFormat="1" applyFont="1" applyFill="1" applyBorder="1" applyProtection="1"/>
    <xf numFmtId="172" fontId="2" fillId="0" borderId="0" xfId="0" applyNumberFormat="1" applyFont="1" applyFill="1" applyBorder="1" applyAlignment="1" applyProtection="1"/>
    <xf numFmtId="172" fontId="11" fillId="0" borderId="136" xfId="0" applyNumberFormat="1" applyFont="1" applyFill="1" applyBorder="1" applyProtection="1"/>
    <xf numFmtId="168" fontId="15" fillId="0" borderId="50" xfId="0" applyNumberFormat="1" applyFont="1" applyFill="1" applyBorder="1" applyAlignment="1" applyProtection="1"/>
    <xf numFmtId="168" fontId="15" fillId="0" borderId="0" xfId="0" applyNumberFormat="1" applyFont="1" applyFill="1" applyBorder="1" applyAlignment="1" applyProtection="1"/>
    <xf numFmtId="0" fontId="10" fillId="11" borderId="88" xfId="0" applyFont="1" applyFill="1" applyBorder="1" applyProtection="1"/>
    <xf numFmtId="0" fontId="10" fillId="0" borderId="172" xfId="0" applyFont="1" applyFill="1" applyBorder="1" applyProtection="1"/>
    <xf numFmtId="0" fontId="35" fillId="0" borderId="0" xfId="1" applyNumberFormat="1" applyProtection="1"/>
    <xf numFmtId="195" fontId="2" fillId="0" borderId="0" xfId="1" applyNumberFormat="1" applyFont="1" applyFill="1" applyBorder="1" applyAlignment="1" applyProtection="1">
      <alignment vertical="top"/>
    </xf>
    <xf numFmtId="195" fontId="2" fillId="0" borderId="111" xfId="1" applyNumberFormat="1" applyFont="1" applyFill="1" applyBorder="1" applyAlignment="1" applyProtection="1">
      <alignment vertical="top"/>
    </xf>
    <xf numFmtId="195" fontId="2" fillId="0" borderId="176" xfId="1" applyNumberFormat="1" applyFont="1" applyFill="1" applyBorder="1" applyAlignment="1" applyProtection="1">
      <alignment vertical="top"/>
    </xf>
    <xf numFmtId="195" fontId="11" fillId="0" borderId="111" xfId="0" applyNumberFormat="1" applyFont="1" applyFill="1" applyBorder="1" applyAlignment="1" applyProtection="1"/>
    <xf numFmtId="195" fontId="11" fillId="0" borderId="176" xfId="0" applyNumberFormat="1" applyFont="1" applyFill="1" applyBorder="1" applyAlignment="1" applyProtection="1"/>
    <xf numFmtId="172" fontId="11" fillId="0" borderId="169" xfId="0" applyNumberFormat="1" applyFont="1" applyFill="1" applyBorder="1" applyProtection="1"/>
    <xf numFmtId="168" fontId="11" fillId="0" borderId="168" xfId="0" applyNumberFormat="1" applyFont="1" applyFill="1" applyBorder="1" applyProtection="1"/>
    <xf numFmtId="169" fontId="8" fillId="0" borderId="175" xfId="0" applyNumberFormat="1" applyFont="1" applyFill="1" applyBorder="1" applyAlignment="1" applyProtection="1"/>
    <xf numFmtId="169" fontId="8" fillId="0" borderId="169" xfId="0" applyNumberFormat="1" applyFont="1" applyFill="1" applyBorder="1" applyAlignment="1" applyProtection="1"/>
    <xf numFmtId="168" fontId="8" fillId="0" borderId="168" xfId="0" applyNumberFormat="1" applyFont="1" applyFill="1" applyBorder="1" applyAlignment="1" applyProtection="1"/>
    <xf numFmtId="168" fontId="8" fillId="0" borderId="134" xfId="0" applyNumberFormat="1" applyFont="1" applyFill="1" applyBorder="1" applyAlignment="1" applyProtection="1"/>
    <xf numFmtId="1" fontId="35" fillId="0" borderId="0" xfId="8" applyNumberFormat="1" applyProtection="1"/>
    <xf numFmtId="7" fontId="11" fillId="0" borderId="0" xfId="0" applyNumberFormat="1" applyFont="1" applyFill="1" applyBorder="1" applyAlignment="1" applyProtection="1"/>
    <xf numFmtId="9" fontId="8" fillId="0" borderId="20" xfId="0" applyNumberFormat="1" applyFont="1" applyFill="1" applyBorder="1" applyProtection="1"/>
    <xf numFmtId="172" fontId="11" fillId="0" borderId="0" xfId="0" applyNumberFormat="1" applyFont="1" applyFill="1" applyBorder="1" applyProtection="1"/>
    <xf numFmtId="0" fontId="58" fillId="0" borderId="0" xfId="0" applyFont="1" applyFill="1" applyBorder="1" applyProtection="1"/>
    <xf numFmtId="168" fontId="11" fillId="5" borderId="20" xfId="0" applyNumberFormat="1" applyFont="1" applyFill="1" applyBorder="1" applyProtection="1"/>
    <xf numFmtId="168" fontId="2" fillId="5" borderId="21" xfId="0" applyNumberFormat="1" applyFont="1" applyFill="1" applyBorder="1" applyAlignment="1" applyProtection="1"/>
    <xf numFmtId="168" fontId="11" fillId="5" borderId="0" xfId="0" applyNumberFormat="1" applyFont="1" applyFill="1" applyBorder="1" applyProtection="1"/>
    <xf numFmtId="168" fontId="2" fillId="5" borderId="25" xfId="0" applyNumberFormat="1" applyFont="1" applyFill="1" applyBorder="1" applyAlignment="1" applyProtection="1"/>
    <xf numFmtId="168" fontId="11" fillId="5" borderId="5" xfId="0" applyNumberFormat="1" applyFont="1" applyFill="1" applyBorder="1" applyProtection="1"/>
    <xf numFmtId="168" fontId="2" fillId="5" borderId="23" xfId="0" applyNumberFormat="1" applyFont="1" applyFill="1" applyBorder="1" applyAlignment="1" applyProtection="1"/>
    <xf numFmtId="168" fontId="11" fillId="0" borderId="23" xfId="0" applyNumberFormat="1" applyFont="1" applyFill="1" applyBorder="1" applyProtection="1"/>
    <xf numFmtId="10" fontId="10" fillId="0" borderId="70" xfId="0" applyNumberFormat="1" applyFont="1" applyBorder="1" applyAlignment="1" applyProtection="1">
      <alignment horizontal="centerContinuous" wrapText="1"/>
    </xf>
    <xf numFmtId="190" fontId="23" fillId="11" borderId="24" xfId="0" applyNumberFormat="1" applyFont="1" applyFill="1" applyBorder="1" applyAlignment="1">
      <alignment horizontal="center" vertical="top" wrapText="1"/>
    </xf>
    <xf numFmtId="190" fontId="11" fillId="11" borderId="24" xfId="0" applyNumberFormat="1" applyFont="1" applyFill="1" applyBorder="1" applyAlignment="1">
      <alignment horizontal="center" vertical="top" wrapText="1"/>
    </xf>
    <xf numFmtId="198" fontId="10" fillId="0" borderId="24" xfId="0" applyNumberFormat="1" applyFont="1" applyFill="1" applyBorder="1" applyAlignment="1" applyProtection="1">
      <alignment horizontal="left"/>
    </xf>
    <xf numFmtId="0" fontId="2" fillId="0" borderId="0" xfId="0" quotePrefix="1" applyNumberFormat="1" applyFont="1" applyFill="1" applyBorder="1" applyAlignment="1" applyProtection="1"/>
    <xf numFmtId="195" fontId="11" fillId="0" borderId="120" xfId="0" applyNumberFormat="1" applyFont="1" applyFill="1" applyBorder="1" applyAlignment="1" applyProtection="1"/>
    <xf numFmtId="177" fontId="2" fillId="0" borderId="178" xfId="2" applyNumberFormat="1" applyFont="1" applyFill="1" applyBorder="1" applyProtection="1"/>
    <xf numFmtId="0" fontId="0" fillId="14" borderId="122" xfId="0" applyFill="1" applyBorder="1" applyAlignment="1" applyProtection="1">
      <alignment horizontal="right"/>
    </xf>
    <xf numFmtId="0" fontId="13" fillId="0" borderId="7" xfId="0" applyFont="1" applyFill="1" applyBorder="1" applyAlignment="1" applyProtection="1">
      <alignment horizontal="left" vertical="center" wrapText="1" indent="1"/>
    </xf>
    <xf numFmtId="0" fontId="13" fillId="0" borderId="8" xfId="0" applyFont="1" applyFill="1" applyBorder="1" applyAlignment="1" applyProtection="1">
      <alignment horizontal="left" vertical="center" wrapText="1" indent="1"/>
    </xf>
    <xf numFmtId="0" fontId="10" fillId="7" borderId="31" xfId="0" applyFont="1" applyFill="1" applyBorder="1" applyAlignment="1" applyProtection="1">
      <alignment horizontal="left" vertical="center" wrapText="1"/>
    </xf>
    <xf numFmtId="0" fontId="0" fillId="0" borderId="32" xfId="0" applyBorder="1" applyAlignment="1" applyProtection="1">
      <alignment horizontal="left" vertical="center" wrapText="1"/>
    </xf>
    <xf numFmtId="0" fontId="0" fillId="0" borderId="33" xfId="0" applyBorder="1" applyAlignment="1" applyProtection="1">
      <alignment horizontal="left" vertical="center" wrapText="1"/>
    </xf>
    <xf numFmtId="17" fontId="10" fillId="7" borderId="31" xfId="0" applyNumberFormat="1" applyFont="1" applyFill="1"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33" xfId="0" applyBorder="1" applyAlignment="1" applyProtection="1">
      <alignment horizontal="center" vertical="center" wrapText="1"/>
    </xf>
    <xf numFmtId="166" fontId="21" fillId="9" borderId="36" xfId="0" applyNumberFormat="1" applyFont="1" applyFill="1" applyBorder="1" applyAlignment="1" applyProtection="1">
      <alignment horizontal="center" vertical="center" wrapText="1"/>
    </xf>
    <xf numFmtId="0" fontId="0" fillId="0" borderId="37" xfId="0" applyBorder="1" applyAlignment="1">
      <alignment horizontal="center" vertical="center" wrapText="1"/>
    </xf>
    <xf numFmtId="17" fontId="10" fillId="7" borderId="32" xfId="0" applyNumberFormat="1" applyFont="1" applyFill="1" applyBorder="1" applyAlignment="1" applyProtection="1">
      <alignment horizontal="center" vertical="center" wrapText="1"/>
    </xf>
    <xf numFmtId="17" fontId="10" fillId="7" borderId="33" xfId="0" applyNumberFormat="1" applyFont="1" applyFill="1" applyBorder="1" applyAlignment="1" applyProtection="1">
      <alignment horizontal="center" vertical="center" wrapText="1"/>
    </xf>
    <xf numFmtId="0" fontId="21" fillId="9" borderId="38" xfId="0" applyFont="1" applyFill="1" applyBorder="1" applyAlignment="1" applyProtection="1">
      <alignment horizontal="center" vertical="center" wrapText="1"/>
    </xf>
    <xf numFmtId="0" fontId="0" fillId="0" borderId="39" xfId="0" applyBorder="1" applyAlignment="1">
      <alignment horizontal="center" vertical="center" wrapText="1"/>
    </xf>
    <xf numFmtId="0" fontId="0" fillId="0" borderId="9" xfId="0" applyBorder="1" applyAlignment="1" applyProtection="1">
      <alignment horizontal="center" vertical="center" wrapText="1"/>
    </xf>
    <xf numFmtId="0" fontId="0" fillId="0" borderId="126" xfId="0" applyBorder="1" applyAlignment="1">
      <alignment horizontal="center" vertical="center" wrapText="1"/>
    </xf>
    <xf numFmtId="166" fontId="21" fillId="9" borderId="41" xfId="0" applyNumberFormat="1" applyFont="1" applyFill="1" applyBorder="1" applyAlignment="1" applyProtection="1">
      <alignment horizontal="center" vertical="center" wrapText="1"/>
    </xf>
    <xf numFmtId="0" fontId="0" fillId="0" borderId="42" xfId="0" applyBorder="1" applyAlignment="1">
      <alignment horizontal="center" vertical="center" wrapText="1"/>
    </xf>
    <xf numFmtId="0" fontId="21" fillId="9" borderId="9" xfId="0" applyFont="1" applyFill="1" applyBorder="1" applyAlignment="1" applyProtection="1">
      <alignment horizontal="center" vertical="center" wrapText="1"/>
    </xf>
    <xf numFmtId="0" fontId="0" fillId="0" borderId="10" xfId="0" applyBorder="1" applyAlignment="1">
      <alignment horizontal="center" vertical="center" wrapText="1"/>
    </xf>
    <xf numFmtId="166" fontId="21" fillId="9" borderId="47" xfId="0" applyNumberFormat="1" applyFont="1" applyFill="1" applyBorder="1" applyAlignment="1" applyProtection="1">
      <alignment horizontal="center" vertical="center" wrapText="1"/>
    </xf>
    <xf numFmtId="0" fontId="0" fillId="0" borderId="48" xfId="0" applyBorder="1" applyAlignment="1">
      <alignment horizontal="center" vertical="center" wrapText="1"/>
    </xf>
    <xf numFmtId="0" fontId="21" fillId="9" borderId="7" xfId="0" applyFont="1" applyFill="1" applyBorder="1" applyAlignment="1" applyProtection="1">
      <alignment horizontal="center" vertical="center" wrapText="1"/>
    </xf>
    <xf numFmtId="0" fontId="0" fillId="0" borderId="8" xfId="0" applyBorder="1" applyAlignment="1">
      <alignment horizontal="center" vertical="center" wrapText="1"/>
    </xf>
    <xf numFmtId="166" fontId="21" fillId="9" borderId="48" xfId="0" applyNumberFormat="1" applyFont="1" applyFill="1" applyBorder="1" applyAlignment="1" applyProtection="1">
      <alignment horizontal="center" vertical="center" wrapText="1"/>
    </xf>
    <xf numFmtId="0" fontId="21" fillId="9" borderId="39" xfId="0" applyFont="1" applyFill="1" applyBorder="1" applyAlignment="1" applyProtection="1">
      <alignment horizontal="center" vertical="center" wrapText="1"/>
    </xf>
    <xf numFmtId="0" fontId="21" fillId="9" borderId="10" xfId="0" applyFont="1" applyFill="1"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10" xfId="0" applyBorder="1" applyAlignment="1" applyProtection="1">
      <alignment horizontal="center" vertical="center" wrapText="1"/>
    </xf>
    <xf numFmtId="166" fontId="21" fillId="9" borderId="63" xfId="0" applyNumberFormat="1" applyFont="1" applyFill="1" applyBorder="1" applyAlignment="1" applyProtection="1">
      <alignment horizontal="center" vertical="center" wrapText="1"/>
    </xf>
    <xf numFmtId="0" fontId="0" fillId="0" borderId="48" xfId="0" applyBorder="1" applyAlignment="1"/>
    <xf numFmtId="0" fontId="21" fillId="9" borderId="64" xfId="0" applyFont="1" applyFill="1" applyBorder="1" applyAlignment="1" applyProtection="1">
      <alignment horizontal="center" vertical="center" wrapText="1"/>
    </xf>
    <xf numFmtId="0" fontId="21" fillId="9" borderId="65" xfId="0" applyFont="1" applyFill="1" applyBorder="1" applyAlignment="1" applyProtection="1">
      <alignment horizontal="center" vertical="center" wrapText="1"/>
    </xf>
    <xf numFmtId="0" fontId="0" fillId="0" borderId="66" xfId="0" applyBorder="1" applyAlignment="1"/>
    <xf numFmtId="0" fontId="21" fillId="9" borderId="67" xfId="0" applyFont="1" applyFill="1" applyBorder="1" applyAlignment="1" applyProtection="1">
      <alignment horizontal="center" vertical="center" wrapText="1"/>
    </xf>
    <xf numFmtId="0" fontId="21" fillId="9" borderId="68" xfId="0" applyFont="1" applyFill="1" applyBorder="1" applyAlignment="1" applyProtection="1">
      <alignment horizontal="center" vertical="center" wrapText="1"/>
    </xf>
    <xf numFmtId="0" fontId="0" fillId="0" borderId="69" xfId="0" applyBorder="1" applyAlignment="1"/>
  </cellXfs>
  <cellStyles count="63">
    <cellStyle name="20% - Accent1" xfId="30" builtinId="30" hidden="1"/>
    <cellStyle name="20% - Accent2" xfId="34" builtinId="34" hidden="1"/>
    <cellStyle name="20% - Accent3" xfId="38" builtinId="38" hidden="1"/>
    <cellStyle name="20% - Accent4" xfId="42" builtinId="42" hidden="1"/>
    <cellStyle name="20% - Accent5" xfId="46" builtinId="46" hidden="1"/>
    <cellStyle name="20% - Accent6" xfId="50" builtinId="50" hidden="1"/>
    <cellStyle name="40% - Accent1" xfId="31" builtinId="31" hidden="1"/>
    <cellStyle name="40% - Accent2" xfId="35" builtinId="35" hidden="1"/>
    <cellStyle name="40% - Accent3" xfId="39" builtinId="39" hidden="1"/>
    <cellStyle name="40% - Accent4" xfId="43" builtinId="43" hidden="1"/>
    <cellStyle name="40% - Accent5" xfId="47" builtinId="47" hidden="1"/>
    <cellStyle name="40% - Accent6" xfId="51" builtinId="51" hidden="1"/>
    <cellStyle name="60% - Accent1" xfId="32" builtinId="32" hidden="1"/>
    <cellStyle name="60% - Accent2" xfId="36" builtinId="36" hidden="1"/>
    <cellStyle name="60% - Accent3" xfId="40" builtinId="40" hidden="1"/>
    <cellStyle name="60% - Accent4" xfId="44" builtinId="44" hidden="1"/>
    <cellStyle name="60% - Accent5" xfId="48" builtinId="48" hidden="1"/>
    <cellStyle name="60% - Accent6" xfId="52" builtinId="52" hidden="1"/>
    <cellStyle name="Accent1" xfId="29" builtinId="29" hidden="1"/>
    <cellStyle name="Accent2" xfId="33" builtinId="33" hidden="1"/>
    <cellStyle name="Accent3" xfId="37" builtinId="37" hidden="1"/>
    <cellStyle name="Accent4" xfId="41" builtinId="41" hidden="1"/>
    <cellStyle name="Accent5" xfId="45" builtinId="45" hidden="1"/>
    <cellStyle name="Accent6" xfId="49" builtinId="49" hidden="1"/>
    <cellStyle name="Bad" xfId="16" builtinId="27" hidden="1" customBuiltin="1"/>
    <cellStyle name="Calculation" xfId="20" builtinId="22" hidden="1" customBuiltin="1"/>
    <cellStyle name="Calculation Total" xfId="53"/>
    <cellStyle name="Check Cell" xfId="22" builtinId="23" hidden="1" customBuiltin="1"/>
    <cellStyle name="Comma" xfId="8" builtinId="3" customBuiltin="1"/>
    <cellStyle name="Comma [0]" xfId="27" builtinId="6" hidden="1"/>
    <cellStyle name="Currency" xfId="9" builtinId="4" hidden="1" customBuiltin="1"/>
    <cellStyle name="Currency [0]" xfId="28" builtinId="7" hidden="1"/>
    <cellStyle name="Data Validated Input" xfId="54"/>
    <cellStyle name="DateLong" xfId="55"/>
    <cellStyle name="DateShort" xfId="56"/>
    <cellStyle name="Explanatory Text" xfId="25" builtinId="53" hidden="1" customBuiltin="1"/>
    <cellStyle name="Factor" xfId="57"/>
    <cellStyle name="Good" xfId="15" builtinId="26" hidden="1" customBuiltin="1"/>
    <cellStyle name="Heading 1" xfId="11" builtinId="16" hidden="1" customBuiltin="1"/>
    <cellStyle name="Heading 2" xfId="12" builtinId="17" hidden="1" customBuiltin="1"/>
    <cellStyle name="Heading 3" xfId="13" builtinId="18" hidden="1" customBuiltin="1"/>
    <cellStyle name="Heading 4" xfId="14" builtinId="19" hidden="1" customBuiltin="1"/>
    <cellStyle name="Input" xfId="18" builtinId="20" hidden="1" customBuiltin="1"/>
    <cellStyle name="Linked Cell" xfId="21" builtinId="24" hidden="1" customBuiltin="1"/>
    <cellStyle name="Millares_2AV_M_M " xfId="3"/>
    <cellStyle name="Moneda [0]_2AV_M_M " xfId="4"/>
    <cellStyle name="Moneda_2AV_M_M " xfId="5"/>
    <cellStyle name="Named Range" xfId="58"/>
    <cellStyle name="Neutral" xfId="17" builtinId="28" hidden="1" customBuiltin="1"/>
    <cellStyle name="Normal" xfId="0" builtinId="0" customBuiltin="1"/>
    <cellStyle name="Normal 13" xfId="2"/>
    <cellStyle name="Normal 4" xfId="6"/>
    <cellStyle name="Normalny_LTP2001 MIS (1) " xfId="7"/>
    <cellStyle name="Note" xfId="24" builtinId="10" hidden="1" customBuiltin="1"/>
    <cellStyle name="Output" xfId="19" builtinId="21" hidden="1" customBuiltin="1"/>
    <cellStyle name="Percent" xfId="1" builtinId="5" customBuiltin="1"/>
    <cellStyle name="Section Split" xfId="59"/>
    <cellStyle name="SubTotal" xfId="60"/>
    <cellStyle name="Time Line" xfId="61"/>
    <cellStyle name="Title" xfId="10" builtinId="15" hidden="1" customBuiltin="1"/>
    <cellStyle name="Title" xfId="62"/>
    <cellStyle name="Total" xfId="26" builtinId="25" hidden="1" customBuiltin="1"/>
    <cellStyle name="Warning Text" xfId="23" builtinId="11" hidden="1" customBuiltin="1"/>
  </cellStyles>
  <dxfs count="0"/>
  <tableStyles count="0" defaultTableStyle="TableStyleMedium2" defaultPivotStyle="PivotStyleLight16"/>
  <colors>
    <mruColors>
      <color rgb="FFCCCCFF"/>
      <color rgb="FFFFCC00"/>
      <color rgb="FFCCFFCC"/>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outlinePr summaryBelow="0"/>
    <pageSetUpPr fitToPage="1"/>
  </sheetPr>
  <dimension ref="B2:G52"/>
  <sheetViews>
    <sheetView showGridLines="0" tabSelected="1" zoomScale="85" zoomScaleNormal="85" zoomScaleSheetLayoutView="85" workbookViewId="0">
      <pane ySplit="9" topLeftCell="A10" activePane="bottomLeft" state="frozen"/>
      <selection activeCell="A10" sqref="A10"/>
      <selection pane="bottomLeft"/>
    </sheetView>
  </sheetViews>
  <sheetFormatPr defaultColWidth="8.85546875" defaultRowHeight="12.75" outlineLevelRow="1" x14ac:dyDescent="0.2"/>
  <cols>
    <col min="1" max="1" width="3.28515625" style="3" customWidth="1"/>
    <col min="2" max="4" width="2.85546875" style="3" customWidth="1"/>
    <col min="5" max="5" width="8.7109375" style="3" customWidth="1"/>
    <col min="6" max="6" width="75.7109375" style="3" customWidth="1"/>
    <col min="7" max="7" width="100.7109375" style="3" customWidth="1"/>
    <col min="8" max="16384" width="8.85546875" style="3"/>
  </cols>
  <sheetData>
    <row r="2" spans="2:7" x14ac:dyDescent="0.2">
      <c r="B2" s="1" t="s">
        <v>0</v>
      </c>
      <c r="C2" s="2"/>
      <c r="D2" s="2"/>
      <c r="E2" s="2"/>
      <c r="F2" s="2" t="str">
        <f>Owner</f>
        <v>[Bidder Name]</v>
      </c>
      <c r="G2" s="2"/>
    </row>
    <row r="3" spans="2:7" x14ac:dyDescent="0.2">
      <c r="B3" s="1" t="s">
        <v>1</v>
      </c>
      <c r="C3" s="2"/>
      <c r="D3" s="2"/>
      <c r="E3" s="2"/>
      <c r="F3" s="2" t="str">
        <f>Project</f>
        <v>East Anglia Franchise</v>
      </c>
      <c r="G3" s="2"/>
    </row>
    <row r="4" spans="2:7" x14ac:dyDescent="0.2">
      <c r="B4" s="1" t="s">
        <v>2</v>
      </c>
      <c r="C4" s="2"/>
      <c r="D4" s="2"/>
      <c r="E4" s="2"/>
      <c r="F4" s="2" t="str">
        <f ca="1">MID(CELL("filename",$A$1),FIND("]",CELL("filename",$A$1))+1,99)</f>
        <v>Template Cover</v>
      </c>
      <c r="G4" s="2"/>
    </row>
    <row r="5" spans="2:7" x14ac:dyDescent="0.2">
      <c r="B5" s="1" t="s">
        <v>3</v>
      </c>
      <c r="C5" s="2"/>
      <c r="D5" s="2"/>
      <c r="E5" s="2"/>
      <c r="F5" s="2">
        <f>Version</f>
        <v>1</v>
      </c>
      <c r="G5" s="2"/>
    </row>
    <row r="6" spans="2:7" x14ac:dyDescent="0.2">
      <c r="B6" s="1" t="s">
        <v>4</v>
      </c>
      <c r="C6" s="4"/>
      <c r="D6" s="4"/>
      <c r="E6" s="4"/>
      <c r="F6" s="4">
        <f ca="1">TODAY()</f>
        <v>42264</v>
      </c>
      <c r="G6" s="4"/>
    </row>
    <row r="7" spans="2:7" x14ac:dyDescent="0.2">
      <c r="B7" s="1" t="s">
        <v>5</v>
      </c>
      <c r="C7" s="2"/>
      <c r="D7" s="2"/>
      <c r="E7" s="2"/>
      <c r="F7" s="2" t="str">
        <f ca="1">LEFT(CELL("FILENAME",$A$1),FIND("]",CELL("FILENAME",$A$1)))</f>
        <v>C:\Users\DFT\Downloads\itt\[EA-financial-model-template v1.1 for ITT issue.xlsx]</v>
      </c>
      <c r="G7" s="2"/>
    </row>
    <row r="10" spans="2:7" ht="16.5" x14ac:dyDescent="0.25">
      <c r="B10" s="5" t="s">
        <v>6</v>
      </c>
      <c r="C10" s="5"/>
      <c r="D10" s="5"/>
      <c r="E10" s="5"/>
      <c r="F10" s="5"/>
      <c r="G10" s="5"/>
    </row>
    <row r="11" spans="2:7" outlineLevel="1" x14ac:dyDescent="0.2"/>
    <row r="12" spans="2:7" outlineLevel="1" x14ac:dyDescent="0.2">
      <c r="E12" s="6" t="str">
        <f>B2</f>
        <v>Owner:</v>
      </c>
      <c r="F12" s="7" t="s">
        <v>607</v>
      </c>
      <c r="G12" s="8"/>
    </row>
    <row r="13" spans="2:7" outlineLevel="1" x14ac:dyDescent="0.2">
      <c r="E13" s="9" t="str">
        <f>B3</f>
        <v>Project:</v>
      </c>
      <c r="F13" s="10" t="s">
        <v>758</v>
      </c>
      <c r="G13" s="11"/>
    </row>
    <row r="14" spans="2:7" outlineLevel="1" x14ac:dyDescent="0.2">
      <c r="E14" s="12" t="str">
        <f>B5</f>
        <v>Version:</v>
      </c>
      <c r="F14" s="13">
        <v>1</v>
      </c>
      <c r="G14" s="14"/>
    </row>
    <row r="15" spans="2:7" collapsed="1" x14ac:dyDescent="0.2"/>
    <row r="17" spans="2:7" ht="16.5" x14ac:dyDescent="0.25">
      <c r="B17" s="5" t="s">
        <v>7</v>
      </c>
      <c r="C17" s="5"/>
      <c r="D17" s="5"/>
      <c r="E17" s="5"/>
      <c r="F17" s="5"/>
      <c r="G17" s="5"/>
    </row>
    <row r="18" spans="2:7" outlineLevel="1" x14ac:dyDescent="0.2"/>
    <row r="19" spans="2:7" ht="16.5" outlineLevel="1" x14ac:dyDescent="0.25">
      <c r="F19" s="5" t="s">
        <v>8</v>
      </c>
      <c r="G19" s="5"/>
    </row>
    <row r="20" spans="2:7" ht="15" outlineLevel="1" x14ac:dyDescent="0.25">
      <c r="F20" s="15" t="s">
        <v>9</v>
      </c>
      <c r="G20" s="15"/>
    </row>
    <row r="21" spans="2:7" outlineLevel="1" x14ac:dyDescent="0.2">
      <c r="F21" s="16" t="s">
        <v>10</v>
      </c>
      <c r="G21" s="17"/>
    </row>
    <row r="22" spans="2:7" outlineLevel="1" x14ac:dyDescent="0.2">
      <c r="F22" s="18" t="s">
        <v>11</v>
      </c>
      <c r="G22" s="19"/>
    </row>
    <row r="23" spans="2:7" outlineLevel="1" x14ac:dyDescent="0.2">
      <c r="F23" s="20" t="s">
        <v>12</v>
      </c>
      <c r="G23" s="21"/>
    </row>
    <row r="24" spans="2:7" outlineLevel="1" x14ac:dyDescent="0.2">
      <c r="F24" s="22" t="s">
        <v>13</v>
      </c>
      <c r="G24" s="23"/>
    </row>
    <row r="25" spans="2:7" outlineLevel="1" x14ac:dyDescent="0.2">
      <c r="F25" s="678" t="s">
        <v>932</v>
      </c>
      <c r="G25" s="679"/>
    </row>
    <row r="26" spans="2:7" outlineLevel="1" x14ac:dyDescent="0.2">
      <c r="F26" s="20"/>
      <c r="G26" s="21"/>
    </row>
    <row r="27" spans="2:7" outlineLevel="1" x14ac:dyDescent="0.2">
      <c r="F27" s="20"/>
      <c r="G27" s="21"/>
    </row>
    <row r="28" spans="2:7" ht="34.5" customHeight="1" outlineLevel="1" x14ac:dyDescent="0.2">
      <c r="F28" s="785" t="s">
        <v>983</v>
      </c>
      <c r="G28" s="786"/>
    </row>
    <row r="29" spans="2:7" outlineLevel="1" x14ac:dyDescent="0.2">
      <c r="F29" s="736"/>
      <c r="G29" s="21"/>
    </row>
    <row r="30" spans="2:7" outlineLevel="1" x14ac:dyDescent="0.2">
      <c r="F30" s="736"/>
      <c r="G30" s="21"/>
    </row>
    <row r="31" spans="2:7" outlineLevel="1" x14ac:dyDescent="0.2">
      <c r="F31" s="20"/>
      <c r="G31" s="21"/>
    </row>
    <row r="32" spans="2:7" outlineLevel="1" x14ac:dyDescent="0.2">
      <c r="F32" s="20"/>
      <c r="G32" s="21"/>
    </row>
    <row r="33" spans="2:7" outlineLevel="1" x14ac:dyDescent="0.2">
      <c r="F33" s="20"/>
      <c r="G33" s="21"/>
    </row>
    <row r="34" spans="2:7" outlineLevel="1" x14ac:dyDescent="0.2">
      <c r="F34" s="24"/>
      <c r="G34" s="25"/>
    </row>
    <row r="35" spans="2:7" collapsed="1" x14ac:dyDescent="0.2"/>
    <row r="37" spans="2:7" s="26" customFormat="1" ht="16.5" x14ac:dyDescent="0.25">
      <c r="B37" s="5" t="s">
        <v>14</v>
      </c>
      <c r="C37" s="5"/>
      <c r="D37" s="5"/>
      <c r="E37" s="5"/>
      <c r="F37" s="5"/>
      <c r="G37" s="5"/>
    </row>
    <row r="38" spans="2:7" s="26" customFormat="1" ht="12" x14ac:dyDescent="0.2"/>
    <row r="39" spans="2:7" s="26" customFormat="1" ht="15" customHeight="1" outlineLevel="1" x14ac:dyDescent="0.2">
      <c r="E39" s="27" t="s">
        <v>15</v>
      </c>
      <c r="F39" s="28" t="s">
        <v>16</v>
      </c>
      <c r="G39" s="28" t="s">
        <v>17</v>
      </c>
    </row>
    <row r="40" spans="2:7" s="26" customFormat="1" ht="15" customHeight="1" outlineLevel="1" x14ac:dyDescent="0.2">
      <c r="E40" s="29">
        <v>1</v>
      </c>
      <c r="F40" s="528" t="s">
        <v>18</v>
      </c>
      <c r="G40" s="528" t="s">
        <v>19</v>
      </c>
    </row>
    <row r="41" spans="2:7" s="26" customFormat="1" ht="12" outlineLevel="1" x14ac:dyDescent="0.2">
      <c r="E41" s="30"/>
      <c r="F41" s="527"/>
      <c r="G41" s="527"/>
    </row>
    <row r="42" spans="2:7" s="26" customFormat="1" ht="12" outlineLevel="1" x14ac:dyDescent="0.2">
      <c r="E42" s="30"/>
      <c r="F42" s="527"/>
      <c r="G42" s="527"/>
    </row>
    <row r="43" spans="2:7" s="26" customFormat="1" outlineLevel="1" x14ac:dyDescent="0.2">
      <c r="E43" s="31"/>
      <c r="F43" s="529"/>
      <c r="G43" s="527"/>
    </row>
    <row r="44" spans="2:7" s="26" customFormat="1" ht="15" customHeight="1" outlineLevel="1" x14ac:dyDescent="0.2">
      <c r="E44" s="30"/>
      <c r="F44" s="527"/>
      <c r="G44" s="527"/>
    </row>
    <row r="45" spans="2:7" s="26" customFormat="1" ht="12" outlineLevel="1" x14ac:dyDescent="0.2">
      <c r="E45" s="30"/>
      <c r="F45" s="527"/>
      <c r="G45" s="527"/>
    </row>
    <row r="46" spans="2:7" s="26" customFormat="1" ht="15" customHeight="1" outlineLevel="1" x14ac:dyDescent="0.2">
      <c r="E46" s="30"/>
      <c r="F46" s="527"/>
      <c r="G46" s="527"/>
    </row>
    <row r="47" spans="2:7" s="26" customFormat="1" ht="15" customHeight="1" outlineLevel="1" x14ac:dyDescent="0.2">
      <c r="E47" s="30"/>
      <c r="F47" s="527"/>
      <c r="G47" s="527"/>
    </row>
    <row r="48" spans="2:7" s="26" customFormat="1" ht="15" customHeight="1" outlineLevel="1" x14ac:dyDescent="0.2">
      <c r="E48" s="30"/>
      <c r="F48" s="527"/>
      <c r="G48" s="527"/>
    </row>
    <row r="49" spans="2:7" s="26" customFormat="1" ht="15" customHeight="1" outlineLevel="1" x14ac:dyDescent="0.2">
      <c r="E49" s="32"/>
      <c r="F49" s="530"/>
      <c r="G49" s="530"/>
    </row>
    <row r="50" spans="2:7" ht="12.75" customHeight="1" x14ac:dyDescent="0.2"/>
    <row r="52" spans="2:7" ht="16.5" x14ac:dyDescent="0.25">
      <c r="B52" s="5" t="s">
        <v>20</v>
      </c>
      <c r="C52" s="5"/>
      <c r="D52" s="5"/>
      <c r="E52" s="5"/>
      <c r="F52" s="5"/>
      <c r="G52" s="5"/>
    </row>
  </sheetData>
  <mergeCells count="1">
    <mergeCell ref="F28:G28"/>
  </mergeCells>
  <pageMargins left="0.39370078740157483" right="0.39370078740157483" top="0.39370078740157483" bottom="0.39370078740157483" header="0.31496062992125984" footer="0.31496062992125984"/>
  <pageSetup paperSize="8" fitToHeight="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outlinePr summaryBelow="0"/>
    <pageSetUpPr fitToPage="1"/>
  </sheetPr>
  <dimension ref="A2:AJ99"/>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sheetView>
  </sheetViews>
  <sheetFormatPr defaultColWidth="9" defaultRowHeight="12.75" outlineLevelRow="1" outlineLevelCol="1" x14ac:dyDescent="0.2"/>
  <cols>
    <col min="1" max="1" width="2.7109375" style="3" customWidth="1"/>
    <col min="2" max="3" width="2.85546875" style="3" customWidth="1"/>
    <col min="4" max="4" width="33.140625" style="3" customWidth="1"/>
    <col min="5" max="5" width="19.7109375" style="3" customWidth="1"/>
    <col min="6" max="6" width="11.85546875" style="3" customWidth="1"/>
    <col min="7" max="21" width="11.28515625" style="3" customWidth="1"/>
    <col min="22" max="28" width="11.28515625" style="3" customWidth="1" outlineLevel="1"/>
    <col min="29" max="29" width="3.85546875" style="3" customWidth="1"/>
    <col min="30" max="30" width="11.28515625" style="3" customWidth="1"/>
    <col min="31" max="31" width="3.85546875" style="3" customWidth="1"/>
    <col min="32" max="32" width="11.28515625" style="3" customWidth="1"/>
    <col min="33" max="33" width="3.85546875" style="3" customWidth="1"/>
    <col min="34" max="34" width="11.28515625" style="3" customWidth="1"/>
    <col min="35" max="35" width="3.85546875" style="3" customWidth="1"/>
    <col min="36" max="36" width="96.28515625" style="3" customWidth="1"/>
    <col min="37" max="16384" width="9" style="3"/>
  </cols>
  <sheetData>
    <row r="2" spans="1:36"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x14ac:dyDescent="0.2">
      <c r="B4" s="1" t="str">
        <f>'Template Cover'!B4</f>
        <v>Sheet:</v>
      </c>
      <c r="C4" s="2"/>
      <c r="D4" s="2"/>
      <c r="E4" s="2"/>
      <c r="F4" s="2"/>
      <c r="G4" s="2" t="str">
        <f ca="1">MID(CELL("filename",$A$1),FIND("]",CELL("filename",$A$1))+1,99)</f>
        <v>Other Revenue</v>
      </c>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9" spans="1:36" ht="38.25" x14ac:dyDescent="0.2">
      <c r="D9" s="801" t="str">
        <f>RN_Switch</f>
        <v>Nominal</v>
      </c>
      <c r="E9" s="802"/>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c r="AJ9" s="790" t="s">
        <v>427</v>
      </c>
    </row>
    <row r="10" spans="1:36" ht="25.5" x14ac:dyDescent="0.2">
      <c r="D10" s="797" t="str">
        <f>Option_Switch</f>
        <v>Base Model</v>
      </c>
      <c r="E10" s="798"/>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c r="AJ10" s="795"/>
    </row>
    <row r="11" spans="1:36" ht="12.75" customHeight="1" x14ac:dyDescent="0.2">
      <c r="D11" s="803"/>
      <c r="E11" s="804"/>
      <c r="F11" s="792" t="s">
        <v>85</v>
      </c>
      <c r="G11" s="98" t="str">
        <f>IF(Timeline!G30="","",Timeline!G30)</f>
        <v/>
      </c>
      <c r="H11" s="98"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c r="AJ11" s="796"/>
    </row>
    <row r="13" spans="1:36" ht="16.5" x14ac:dyDescent="0.25">
      <c r="B13" s="5" t="s">
        <v>114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5" spans="1:36" ht="15" x14ac:dyDescent="0.25">
      <c r="B15" s="15" t="str">
        <f>'Line Items'!B76</f>
        <v>Other Revenue from Core Business</v>
      </c>
      <c r="C15" s="15"/>
      <c r="D15" s="172"/>
      <c r="E15" s="172"/>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540"/>
      <c r="AF15" s="15"/>
      <c r="AG15" s="540"/>
      <c r="AH15" s="15"/>
      <c r="AI15" s="540"/>
      <c r="AJ15" s="15"/>
    </row>
    <row r="16" spans="1:36" ht="12.75" customHeight="1" outlineLevel="1" x14ac:dyDescent="0.2">
      <c r="A16" s="196"/>
    </row>
    <row r="17" spans="4:36" ht="12.75" customHeight="1" outlineLevel="1" x14ac:dyDescent="0.2">
      <c r="D17" s="100" t="str">
        <f>'Line Items'!D78</f>
        <v>Passenger Compensation</v>
      </c>
      <c r="E17" s="84"/>
      <c r="F17" s="101" t="s">
        <v>101</v>
      </c>
      <c r="G17" s="173"/>
      <c r="H17" s="697"/>
      <c r="I17" s="696"/>
      <c r="J17" s="197"/>
      <c r="K17" s="696"/>
      <c r="L17" s="197"/>
      <c r="M17" s="197"/>
      <c r="N17" s="197"/>
      <c r="O17" s="197"/>
      <c r="P17" s="197"/>
      <c r="Q17" s="197"/>
      <c r="R17" s="197"/>
      <c r="S17" s="197"/>
      <c r="T17" s="197"/>
      <c r="U17" s="197"/>
      <c r="V17" s="197"/>
      <c r="W17" s="197"/>
      <c r="X17" s="197"/>
      <c r="Y17" s="197"/>
      <c r="Z17" s="197"/>
      <c r="AA17" s="173"/>
      <c r="AB17" s="191"/>
      <c r="AD17" s="547"/>
      <c r="AF17" s="547"/>
      <c r="AH17" s="547"/>
      <c r="AJ17" s="487"/>
    </row>
    <row r="18" spans="4:36" ht="12.75" customHeight="1" outlineLevel="1" x14ac:dyDescent="0.2">
      <c r="D18" s="106" t="str">
        <f>'Line Items'!D79</f>
        <v>LENNON Car Park Revenue</v>
      </c>
      <c r="E18" s="88"/>
      <c r="F18" s="107" t="str">
        <f t="shared" ref="F18:F51" si="0">F17</f>
        <v>£000</v>
      </c>
      <c r="G18" s="175"/>
      <c r="H18" s="175"/>
      <c r="I18" s="198"/>
      <c r="J18" s="198"/>
      <c r="K18" s="198"/>
      <c r="L18" s="198"/>
      <c r="M18" s="198"/>
      <c r="N18" s="198"/>
      <c r="O18" s="198"/>
      <c r="P18" s="198"/>
      <c r="Q18" s="198"/>
      <c r="R18" s="198"/>
      <c r="S18" s="198"/>
      <c r="T18" s="198"/>
      <c r="U18" s="198"/>
      <c r="V18" s="198"/>
      <c r="W18" s="198"/>
      <c r="X18" s="198"/>
      <c r="Y18" s="198"/>
      <c r="Z18" s="198"/>
      <c r="AA18" s="175"/>
      <c r="AB18" s="176"/>
      <c r="AD18" s="548"/>
      <c r="AF18" s="548"/>
      <c r="AH18" s="548"/>
      <c r="AJ18" s="91"/>
    </row>
    <row r="19" spans="4:36" ht="12.75" customHeight="1" outlineLevel="1" x14ac:dyDescent="0.2">
      <c r="D19" s="106" t="str">
        <f>'Line Items'!D80</f>
        <v>Non-LENNON Car Park Revenue</v>
      </c>
      <c r="E19" s="88"/>
      <c r="F19" s="107" t="str">
        <f t="shared" si="0"/>
        <v>£000</v>
      </c>
      <c r="G19" s="175"/>
      <c r="H19" s="175"/>
      <c r="I19" s="198"/>
      <c r="J19" s="198"/>
      <c r="K19" s="198"/>
      <c r="L19" s="198"/>
      <c r="M19" s="198"/>
      <c r="N19" s="198"/>
      <c r="O19" s="198"/>
      <c r="P19" s="198"/>
      <c r="Q19" s="198"/>
      <c r="R19" s="198"/>
      <c r="S19" s="198"/>
      <c r="T19" s="198"/>
      <c r="U19" s="198"/>
      <c r="V19" s="198"/>
      <c r="W19" s="198"/>
      <c r="X19" s="198"/>
      <c r="Y19" s="198"/>
      <c r="Z19" s="198"/>
      <c r="AA19" s="175"/>
      <c r="AB19" s="176"/>
      <c r="AD19" s="548"/>
      <c r="AF19" s="548"/>
      <c r="AH19" s="548"/>
      <c r="AJ19" s="91"/>
    </row>
    <row r="20" spans="4:36" ht="12.75" customHeight="1" outlineLevel="1" x14ac:dyDescent="0.2">
      <c r="D20" s="106" t="str">
        <f>'Line Items'!D81</f>
        <v>Other non-LENNON Passenger Revenue</v>
      </c>
      <c r="E20" s="88"/>
      <c r="F20" s="107" t="str">
        <f t="shared" si="0"/>
        <v>£000</v>
      </c>
      <c r="G20" s="175"/>
      <c r="H20" s="175"/>
      <c r="I20" s="198"/>
      <c r="J20" s="198"/>
      <c r="K20" s="198"/>
      <c r="L20" s="198"/>
      <c r="M20" s="198"/>
      <c r="N20" s="198"/>
      <c r="O20" s="198"/>
      <c r="P20" s="198"/>
      <c r="Q20" s="198"/>
      <c r="R20" s="198"/>
      <c r="S20" s="198"/>
      <c r="T20" s="198"/>
      <c r="U20" s="198"/>
      <c r="V20" s="198"/>
      <c r="W20" s="198"/>
      <c r="X20" s="198"/>
      <c r="Y20" s="198"/>
      <c r="Z20" s="198"/>
      <c r="AA20" s="175"/>
      <c r="AB20" s="176"/>
      <c r="AD20" s="548"/>
      <c r="AF20" s="548"/>
      <c r="AH20" s="548"/>
      <c r="AJ20" s="91"/>
    </row>
    <row r="21" spans="4:36" ht="12.75" customHeight="1" outlineLevel="1" x14ac:dyDescent="0.2">
      <c r="D21" s="106" t="str">
        <f>'Line Items'!D82</f>
        <v>Catering Revenue</v>
      </c>
      <c r="E21" s="88"/>
      <c r="F21" s="107" t="str">
        <f t="shared" si="0"/>
        <v>£000</v>
      </c>
      <c r="G21" s="175"/>
      <c r="H21" s="175"/>
      <c r="I21" s="198"/>
      <c r="J21" s="199"/>
      <c r="K21" s="198"/>
      <c r="L21" s="198"/>
      <c r="M21" s="198"/>
      <c r="N21" s="198"/>
      <c r="O21" s="198"/>
      <c r="P21" s="198"/>
      <c r="Q21" s="198"/>
      <c r="R21" s="198"/>
      <c r="S21" s="198"/>
      <c r="T21" s="198"/>
      <c r="U21" s="198"/>
      <c r="V21" s="198"/>
      <c r="W21" s="198"/>
      <c r="X21" s="198"/>
      <c r="Y21" s="198"/>
      <c r="Z21" s="198"/>
      <c r="AA21" s="175"/>
      <c r="AB21" s="176"/>
      <c r="AD21" s="548"/>
      <c r="AF21" s="548"/>
      <c r="AH21" s="548"/>
      <c r="AJ21" s="91"/>
    </row>
    <row r="22" spans="4:36" ht="12.75" customHeight="1" outlineLevel="1" x14ac:dyDescent="0.2">
      <c r="D22" s="106" t="str">
        <f>'Line Items'!D83</f>
        <v>Commissions Receivable</v>
      </c>
      <c r="E22" s="88"/>
      <c r="F22" s="107" t="str">
        <f t="shared" si="0"/>
        <v>£000</v>
      </c>
      <c r="G22" s="175"/>
      <c r="H22" s="175"/>
      <c r="I22" s="198"/>
      <c r="J22" s="198"/>
      <c r="K22" s="198"/>
      <c r="L22" s="198"/>
      <c r="M22" s="198"/>
      <c r="N22" s="198"/>
      <c r="O22" s="198"/>
      <c r="P22" s="198"/>
      <c r="Q22" s="198"/>
      <c r="R22" s="198"/>
      <c r="S22" s="198"/>
      <c r="T22" s="198"/>
      <c r="U22" s="198"/>
      <c r="V22" s="198"/>
      <c r="W22" s="198"/>
      <c r="X22" s="198"/>
      <c r="Y22" s="198"/>
      <c r="Z22" s="198"/>
      <c r="AA22" s="175"/>
      <c r="AB22" s="176"/>
      <c r="AD22" s="548"/>
      <c r="AF22" s="548"/>
      <c r="AH22" s="548"/>
      <c r="AJ22" s="91"/>
    </row>
    <row r="23" spans="4:36" ht="12.75" customHeight="1" outlineLevel="1" x14ac:dyDescent="0.2">
      <c r="D23" s="106" t="str">
        <f>'Line Items'!D84</f>
        <v>Letting income</v>
      </c>
      <c r="E23" s="88"/>
      <c r="F23" s="107" t="str">
        <f t="shared" si="0"/>
        <v>£000</v>
      </c>
      <c r="G23" s="175"/>
      <c r="H23" s="175"/>
      <c r="I23" s="198"/>
      <c r="J23" s="198"/>
      <c r="K23" s="198"/>
      <c r="L23" s="198"/>
      <c r="M23" s="198"/>
      <c r="N23" s="198"/>
      <c r="O23" s="198"/>
      <c r="P23" s="198"/>
      <c r="Q23" s="198"/>
      <c r="R23" s="198"/>
      <c r="S23" s="198"/>
      <c r="T23" s="198"/>
      <c r="U23" s="198"/>
      <c r="V23" s="198"/>
      <c r="W23" s="198"/>
      <c r="X23" s="198"/>
      <c r="Y23" s="198"/>
      <c r="Z23" s="198"/>
      <c r="AA23" s="198"/>
      <c r="AB23" s="176"/>
      <c r="AD23" s="548"/>
      <c r="AF23" s="548"/>
      <c r="AH23" s="548"/>
      <c r="AJ23" s="91"/>
    </row>
    <row r="24" spans="4:36" ht="12.75" customHeight="1" outlineLevel="1" x14ac:dyDescent="0.2">
      <c r="D24" s="106" t="str">
        <f>'Line Items'!D85</f>
        <v>Advertising income</v>
      </c>
      <c r="E24" s="88"/>
      <c r="F24" s="107" t="str">
        <f t="shared" si="0"/>
        <v>£000</v>
      </c>
      <c r="G24" s="175"/>
      <c r="H24" s="175"/>
      <c r="I24" s="198"/>
      <c r="J24" s="198"/>
      <c r="K24" s="198"/>
      <c r="L24" s="198"/>
      <c r="M24" s="198"/>
      <c r="N24" s="198"/>
      <c r="O24" s="198"/>
      <c r="P24" s="198"/>
      <c r="Q24" s="198"/>
      <c r="R24" s="198"/>
      <c r="S24" s="198"/>
      <c r="T24" s="198"/>
      <c r="U24" s="198"/>
      <c r="V24" s="198"/>
      <c r="W24" s="198"/>
      <c r="X24" s="198"/>
      <c r="Y24" s="198"/>
      <c r="Z24" s="198"/>
      <c r="AA24" s="198"/>
      <c r="AB24" s="176"/>
      <c r="AD24" s="548"/>
      <c r="AF24" s="548"/>
      <c r="AH24" s="548"/>
      <c r="AJ24" s="91"/>
    </row>
    <row r="25" spans="4:36" ht="12.75" customHeight="1" outlineLevel="1" x14ac:dyDescent="0.2">
      <c r="D25" s="106" t="str">
        <f>'Line Items'!D86</f>
        <v>Rent</v>
      </c>
      <c r="E25" s="88"/>
      <c r="F25" s="107" t="str">
        <f t="shared" si="0"/>
        <v>£000</v>
      </c>
      <c r="G25" s="175"/>
      <c r="H25" s="175"/>
      <c r="I25" s="198"/>
      <c r="J25" s="198"/>
      <c r="K25" s="198"/>
      <c r="L25" s="198"/>
      <c r="M25" s="198"/>
      <c r="N25" s="198"/>
      <c r="O25" s="198"/>
      <c r="P25" s="198"/>
      <c r="Q25" s="198"/>
      <c r="R25" s="198"/>
      <c r="S25" s="198"/>
      <c r="T25" s="198"/>
      <c r="U25" s="198"/>
      <c r="V25" s="198"/>
      <c r="W25" s="198"/>
      <c r="X25" s="198"/>
      <c r="Y25" s="198"/>
      <c r="Z25" s="198"/>
      <c r="AA25" s="198"/>
      <c r="AB25" s="176"/>
      <c r="AD25" s="548"/>
      <c r="AF25" s="548"/>
      <c r="AH25" s="548"/>
      <c r="AJ25" s="91"/>
    </row>
    <row r="26" spans="4:36" ht="12.75" customHeight="1" outlineLevel="1" x14ac:dyDescent="0.2">
      <c r="D26" s="106" t="str">
        <f>'Line Items'!D87</f>
        <v>Service Charge</v>
      </c>
      <c r="E26" s="88"/>
      <c r="F26" s="107" t="str">
        <f t="shared" si="0"/>
        <v>£000</v>
      </c>
      <c r="G26" s="175"/>
      <c r="H26" s="175"/>
      <c r="I26" s="198"/>
      <c r="J26" s="198"/>
      <c r="K26" s="198"/>
      <c r="L26" s="198"/>
      <c r="M26" s="198"/>
      <c r="N26" s="198"/>
      <c r="O26" s="198"/>
      <c r="P26" s="198"/>
      <c r="Q26" s="198"/>
      <c r="R26" s="198"/>
      <c r="S26" s="198"/>
      <c r="T26" s="198"/>
      <c r="U26" s="198"/>
      <c r="V26" s="198"/>
      <c r="W26" s="198"/>
      <c r="X26" s="198"/>
      <c r="Y26" s="198"/>
      <c r="Z26" s="198"/>
      <c r="AA26" s="198"/>
      <c r="AB26" s="176"/>
      <c r="AD26" s="548"/>
      <c r="AF26" s="548"/>
      <c r="AH26" s="548"/>
      <c r="AJ26" s="91"/>
    </row>
    <row r="27" spans="4:36" ht="12.75" customHeight="1" outlineLevel="1" x14ac:dyDescent="0.2">
      <c r="D27" s="106" t="str">
        <f>'Line Items'!D88</f>
        <v>Other Passenger Sales</v>
      </c>
      <c r="E27" s="88"/>
      <c r="F27" s="107" t="str">
        <f t="shared" si="0"/>
        <v>£000</v>
      </c>
      <c r="G27" s="175"/>
      <c r="H27" s="175"/>
      <c r="I27" s="198"/>
      <c r="J27" s="198"/>
      <c r="K27" s="198"/>
      <c r="L27" s="198"/>
      <c r="M27" s="198"/>
      <c r="N27" s="198"/>
      <c r="O27" s="198"/>
      <c r="P27" s="198"/>
      <c r="Q27" s="198"/>
      <c r="R27" s="198"/>
      <c r="S27" s="198"/>
      <c r="T27" s="198"/>
      <c r="U27" s="198"/>
      <c r="V27" s="198"/>
      <c r="W27" s="198"/>
      <c r="X27" s="198"/>
      <c r="Y27" s="198"/>
      <c r="Z27" s="198"/>
      <c r="AA27" s="198"/>
      <c r="AB27" s="176"/>
      <c r="AD27" s="548"/>
      <c r="AF27" s="548"/>
      <c r="AH27" s="548"/>
      <c r="AJ27" s="91"/>
    </row>
    <row r="28" spans="4:36" ht="12.75" customHeight="1" outlineLevel="1" x14ac:dyDescent="0.2">
      <c r="D28" s="106" t="str">
        <f>'Line Items'!D89</f>
        <v>Insurance Receivable</v>
      </c>
      <c r="E28" s="88"/>
      <c r="F28" s="107" t="str">
        <f t="shared" si="0"/>
        <v>£000</v>
      </c>
      <c r="G28" s="175"/>
      <c r="H28" s="175"/>
      <c r="I28" s="198"/>
      <c r="J28" s="198"/>
      <c r="K28" s="198"/>
      <c r="L28" s="198"/>
      <c r="M28" s="198"/>
      <c r="N28" s="198"/>
      <c r="O28" s="198"/>
      <c r="P28" s="198"/>
      <c r="Q28" s="198"/>
      <c r="R28" s="198"/>
      <c r="S28" s="198"/>
      <c r="T28" s="198"/>
      <c r="U28" s="198"/>
      <c r="V28" s="198"/>
      <c r="W28" s="198"/>
      <c r="X28" s="198"/>
      <c r="Y28" s="198"/>
      <c r="Z28" s="198"/>
      <c r="AA28" s="198"/>
      <c r="AB28" s="176"/>
      <c r="AD28" s="548"/>
      <c r="AF28" s="548"/>
      <c r="AH28" s="548"/>
      <c r="AJ28" s="91"/>
    </row>
    <row r="29" spans="4:36" ht="12.75" customHeight="1" outlineLevel="1" x14ac:dyDescent="0.2">
      <c r="D29" s="106" t="str">
        <f>'Line Items'!D90</f>
        <v>Sales: Taxi Rank</v>
      </c>
      <c r="E29" s="88"/>
      <c r="F29" s="107" t="str">
        <f t="shared" si="0"/>
        <v>£000</v>
      </c>
      <c r="G29" s="175"/>
      <c r="H29" s="175"/>
      <c r="I29" s="198"/>
      <c r="J29" s="198"/>
      <c r="K29" s="198"/>
      <c r="L29" s="198"/>
      <c r="M29" s="198"/>
      <c r="N29" s="198"/>
      <c r="O29" s="198"/>
      <c r="P29" s="198"/>
      <c r="Q29" s="198"/>
      <c r="R29" s="198"/>
      <c r="S29" s="198"/>
      <c r="T29" s="198"/>
      <c r="U29" s="198"/>
      <c r="V29" s="198"/>
      <c r="W29" s="198"/>
      <c r="X29" s="198"/>
      <c r="Y29" s="198"/>
      <c r="Z29" s="198"/>
      <c r="AA29" s="198"/>
      <c r="AB29" s="176"/>
      <c r="AD29" s="548"/>
      <c r="AF29" s="548"/>
      <c r="AH29" s="548"/>
      <c r="AJ29" s="91"/>
    </row>
    <row r="30" spans="4:36" ht="12.75" customHeight="1" outlineLevel="1" x14ac:dyDescent="0.2">
      <c r="D30" s="106" t="str">
        <f>'Line Items'!D91</f>
        <v>Sales: Utilities</v>
      </c>
      <c r="E30" s="88"/>
      <c r="F30" s="107" t="str">
        <f t="shared" si="0"/>
        <v>£000</v>
      </c>
      <c r="G30" s="175"/>
      <c r="H30" s="175"/>
      <c r="I30" s="198"/>
      <c r="J30" s="198"/>
      <c r="K30" s="198"/>
      <c r="L30" s="198"/>
      <c r="M30" s="198"/>
      <c r="N30" s="198"/>
      <c r="O30" s="198"/>
      <c r="P30" s="198"/>
      <c r="Q30" s="198"/>
      <c r="R30" s="198"/>
      <c r="S30" s="198"/>
      <c r="T30" s="198"/>
      <c r="U30" s="198"/>
      <c r="V30" s="198"/>
      <c r="W30" s="198"/>
      <c r="X30" s="198"/>
      <c r="Y30" s="198"/>
      <c r="Z30" s="198"/>
      <c r="AA30" s="198"/>
      <c r="AB30" s="176"/>
      <c r="AD30" s="548"/>
      <c r="AF30" s="548"/>
      <c r="AH30" s="548"/>
      <c r="AJ30" s="91"/>
    </row>
    <row r="31" spans="4:36" ht="12.75" customHeight="1" outlineLevel="1" x14ac:dyDescent="0.2">
      <c r="D31" s="106" t="str">
        <f>'Line Items'!D92</f>
        <v>Sales: Telephone Commission</v>
      </c>
      <c r="E31" s="88"/>
      <c r="F31" s="107" t="str">
        <f t="shared" si="0"/>
        <v>£000</v>
      </c>
      <c r="G31" s="175"/>
      <c r="H31" s="175"/>
      <c r="I31" s="198"/>
      <c r="J31" s="198"/>
      <c r="K31" s="198"/>
      <c r="L31" s="198"/>
      <c r="M31" s="198"/>
      <c r="N31" s="198"/>
      <c r="O31" s="198"/>
      <c r="P31" s="198"/>
      <c r="Q31" s="198"/>
      <c r="R31" s="198"/>
      <c r="S31" s="198"/>
      <c r="T31" s="198"/>
      <c r="U31" s="198"/>
      <c r="V31" s="198"/>
      <c r="W31" s="198"/>
      <c r="X31" s="198"/>
      <c r="Y31" s="198"/>
      <c r="Z31" s="198"/>
      <c r="AA31" s="198"/>
      <c r="AB31" s="176"/>
      <c r="AD31" s="548"/>
      <c r="AF31" s="548"/>
      <c r="AH31" s="548"/>
      <c r="AJ31" s="91"/>
    </row>
    <row r="32" spans="4:36" ht="12.75" customHeight="1" outlineLevel="1" x14ac:dyDescent="0.2">
      <c r="D32" s="106" t="str">
        <f>'Line Items'!D93</f>
        <v>Sales: Other</v>
      </c>
      <c r="E32" s="88"/>
      <c r="F32" s="107" t="str">
        <f t="shared" si="0"/>
        <v>£000</v>
      </c>
      <c r="G32" s="175"/>
      <c r="H32" s="175"/>
      <c r="I32" s="198"/>
      <c r="J32" s="198"/>
      <c r="K32" s="198"/>
      <c r="L32" s="198"/>
      <c r="M32" s="198"/>
      <c r="N32" s="198"/>
      <c r="O32" s="198"/>
      <c r="P32" s="198"/>
      <c r="Q32" s="198"/>
      <c r="R32" s="198"/>
      <c r="S32" s="198"/>
      <c r="T32" s="198"/>
      <c r="U32" s="198"/>
      <c r="V32" s="198"/>
      <c r="W32" s="198"/>
      <c r="X32" s="198"/>
      <c r="Y32" s="198"/>
      <c r="Z32" s="198"/>
      <c r="AA32" s="198"/>
      <c r="AB32" s="176"/>
      <c r="AD32" s="548"/>
      <c r="AF32" s="548"/>
      <c r="AH32" s="548"/>
      <c r="AJ32" s="91"/>
    </row>
    <row r="33" spans="4:36" ht="12.75" customHeight="1" outlineLevel="1" x14ac:dyDescent="0.2">
      <c r="D33" s="106" t="str">
        <f>'Line Items'!D94</f>
        <v>Oyster / TfL Income</v>
      </c>
      <c r="E33" s="88"/>
      <c r="F33" s="107" t="str">
        <f t="shared" si="0"/>
        <v>£000</v>
      </c>
      <c r="G33" s="175"/>
      <c r="H33" s="175"/>
      <c r="I33" s="198"/>
      <c r="J33" s="198"/>
      <c r="K33" s="198"/>
      <c r="L33" s="198"/>
      <c r="M33" s="198"/>
      <c r="N33" s="198"/>
      <c r="O33" s="198"/>
      <c r="P33" s="198"/>
      <c r="Q33" s="198"/>
      <c r="R33" s="198"/>
      <c r="S33" s="198"/>
      <c r="T33" s="198"/>
      <c r="U33" s="198"/>
      <c r="V33" s="198"/>
      <c r="W33" s="198"/>
      <c r="X33" s="198"/>
      <c r="Y33" s="198"/>
      <c r="Z33" s="198"/>
      <c r="AA33" s="198"/>
      <c r="AB33" s="176"/>
      <c r="AD33" s="548"/>
      <c r="AF33" s="548"/>
      <c r="AH33" s="548"/>
      <c r="AJ33" s="91"/>
    </row>
    <row r="34" spans="4:36" ht="12.75" customHeight="1" outlineLevel="1" x14ac:dyDescent="0.2">
      <c r="D34" s="106" t="str">
        <f>'Line Items'!D95</f>
        <v>Rolling Stock Hire</v>
      </c>
      <c r="E34" s="88"/>
      <c r="F34" s="107" t="str">
        <f t="shared" si="0"/>
        <v>£000</v>
      </c>
      <c r="G34" s="175"/>
      <c r="H34" s="175"/>
      <c r="I34" s="198"/>
      <c r="J34" s="198"/>
      <c r="K34" s="198"/>
      <c r="L34" s="198"/>
      <c r="M34" s="198"/>
      <c r="N34" s="198"/>
      <c r="O34" s="198"/>
      <c r="P34" s="198"/>
      <c r="Q34" s="198"/>
      <c r="R34" s="198"/>
      <c r="S34" s="198"/>
      <c r="T34" s="198"/>
      <c r="U34" s="198"/>
      <c r="V34" s="198"/>
      <c r="W34" s="198"/>
      <c r="X34" s="198"/>
      <c r="Y34" s="198"/>
      <c r="Z34" s="198"/>
      <c r="AA34" s="198"/>
      <c r="AB34" s="176"/>
      <c r="AD34" s="548"/>
      <c r="AF34" s="548"/>
      <c r="AH34" s="548"/>
      <c r="AJ34" s="91"/>
    </row>
    <row r="35" spans="4:36" ht="12.75" customHeight="1" outlineLevel="1" x14ac:dyDescent="0.2">
      <c r="D35" s="106" t="str">
        <f>'Line Items'!D96</f>
        <v>Payment to Stobart for Southend Airport</v>
      </c>
      <c r="E35" s="88"/>
      <c r="F35" s="107" t="str">
        <f t="shared" si="0"/>
        <v>£000</v>
      </c>
      <c r="G35" s="175"/>
      <c r="H35" s="175"/>
      <c r="I35" s="198"/>
      <c r="J35" s="198"/>
      <c r="K35" s="198"/>
      <c r="L35" s="198"/>
      <c r="M35" s="198"/>
      <c r="N35" s="198"/>
      <c r="O35" s="198"/>
      <c r="P35" s="198"/>
      <c r="Q35" s="198"/>
      <c r="R35" s="198"/>
      <c r="S35" s="198"/>
      <c r="T35" s="198"/>
      <c r="U35" s="198"/>
      <c r="V35" s="198"/>
      <c r="W35" s="198"/>
      <c r="X35" s="198"/>
      <c r="Y35" s="198"/>
      <c r="Z35" s="198"/>
      <c r="AA35" s="198"/>
      <c r="AB35" s="176"/>
      <c r="AD35" s="548"/>
      <c r="AF35" s="548"/>
      <c r="AH35" s="548"/>
      <c r="AJ35" s="91"/>
    </row>
    <row r="36" spans="4:36" ht="12.75" customHeight="1" outlineLevel="1" x14ac:dyDescent="0.2">
      <c r="D36" s="106" t="str">
        <f>'Line Items'!D97</f>
        <v>[Other Revenue from Core Business Line 20]</v>
      </c>
      <c r="E36" s="88"/>
      <c r="F36" s="107" t="str">
        <f t="shared" si="0"/>
        <v>£000</v>
      </c>
      <c r="G36" s="175"/>
      <c r="H36" s="175"/>
      <c r="I36" s="198"/>
      <c r="J36" s="198"/>
      <c r="K36" s="198"/>
      <c r="L36" s="198"/>
      <c r="M36" s="198"/>
      <c r="N36" s="198"/>
      <c r="O36" s="198"/>
      <c r="P36" s="198"/>
      <c r="Q36" s="198"/>
      <c r="R36" s="198"/>
      <c r="S36" s="198"/>
      <c r="T36" s="198"/>
      <c r="U36" s="198"/>
      <c r="V36" s="198"/>
      <c r="W36" s="198"/>
      <c r="X36" s="198"/>
      <c r="Y36" s="198"/>
      <c r="Z36" s="198"/>
      <c r="AA36" s="198"/>
      <c r="AB36" s="176"/>
      <c r="AD36" s="548"/>
      <c r="AF36" s="548"/>
      <c r="AH36" s="548"/>
      <c r="AJ36" s="91"/>
    </row>
    <row r="37" spans="4:36" ht="12.75" customHeight="1" outlineLevel="1" x14ac:dyDescent="0.2">
      <c r="D37" s="106" t="str">
        <f>'Line Items'!D98</f>
        <v>[Other Revenue from Core Business Line 21]</v>
      </c>
      <c r="E37" s="88"/>
      <c r="F37" s="107" t="str">
        <f t="shared" si="0"/>
        <v>£000</v>
      </c>
      <c r="G37" s="175"/>
      <c r="H37" s="175"/>
      <c r="I37" s="198"/>
      <c r="J37" s="198"/>
      <c r="K37" s="198"/>
      <c r="L37" s="198"/>
      <c r="M37" s="198"/>
      <c r="N37" s="198"/>
      <c r="O37" s="198"/>
      <c r="P37" s="198"/>
      <c r="Q37" s="198"/>
      <c r="R37" s="198"/>
      <c r="S37" s="198"/>
      <c r="T37" s="198"/>
      <c r="U37" s="198"/>
      <c r="V37" s="198"/>
      <c r="W37" s="198"/>
      <c r="X37" s="198"/>
      <c r="Y37" s="198"/>
      <c r="Z37" s="198"/>
      <c r="AA37" s="198"/>
      <c r="AB37" s="176"/>
      <c r="AD37" s="548"/>
      <c r="AF37" s="548"/>
      <c r="AH37" s="548"/>
      <c r="AJ37" s="91"/>
    </row>
    <row r="38" spans="4:36" ht="12.75" customHeight="1" outlineLevel="1" x14ac:dyDescent="0.2">
      <c r="D38" s="106" t="str">
        <f>'Line Items'!D99</f>
        <v>[Other Revenue from Core Business Line 22]</v>
      </c>
      <c r="E38" s="88"/>
      <c r="F38" s="107" t="str">
        <f t="shared" si="0"/>
        <v>£000</v>
      </c>
      <c r="G38" s="175"/>
      <c r="H38" s="175"/>
      <c r="I38" s="198"/>
      <c r="J38" s="198"/>
      <c r="K38" s="198"/>
      <c r="L38" s="198"/>
      <c r="M38" s="198"/>
      <c r="N38" s="198"/>
      <c r="O38" s="198"/>
      <c r="P38" s="198"/>
      <c r="Q38" s="198"/>
      <c r="R38" s="198"/>
      <c r="S38" s="198"/>
      <c r="T38" s="198"/>
      <c r="U38" s="198"/>
      <c r="V38" s="198"/>
      <c r="W38" s="198"/>
      <c r="X38" s="198"/>
      <c r="Y38" s="198"/>
      <c r="Z38" s="198"/>
      <c r="AA38" s="175"/>
      <c r="AB38" s="176"/>
      <c r="AD38" s="548"/>
      <c r="AF38" s="548"/>
      <c r="AH38" s="548"/>
      <c r="AJ38" s="91"/>
    </row>
    <row r="39" spans="4:36" ht="12.75" customHeight="1" outlineLevel="1" x14ac:dyDescent="0.2">
      <c r="D39" s="106" t="str">
        <f>'Line Items'!D100</f>
        <v>[Other Revenue from Core Business Line 23]</v>
      </c>
      <c r="E39" s="88"/>
      <c r="F39" s="107" t="str">
        <f t="shared" si="0"/>
        <v>£000</v>
      </c>
      <c r="G39" s="175"/>
      <c r="H39" s="175"/>
      <c r="I39" s="198"/>
      <c r="J39" s="198"/>
      <c r="K39" s="198"/>
      <c r="L39" s="198"/>
      <c r="M39" s="198"/>
      <c r="N39" s="198"/>
      <c r="O39" s="198"/>
      <c r="P39" s="198"/>
      <c r="Q39" s="198"/>
      <c r="R39" s="198"/>
      <c r="S39" s="198"/>
      <c r="T39" s="198"/>
      <c r="U39" s="198"/>
      <c r="V39" s="198"/>
      <c r="W39" s="198"/>
      <c r="X39" s="198"/>
      <c r="Y39" s="198"/>
      <c r="Z39" s="198"/>
      <c r="AA39" s="175"/>
      <c r="AB39" s="176"/>
      <c r="AD39" s="548"/>
      <c r="AF39" s="548"/>
      <c r="AH39" s="548"/>
      <c r="AJ39" s="91"/>
    </row>
    <row r="40" spans="4:36" ht="12.75" customHeight="1" outlineLevel="1" x14ac:dyDescent="0.2">
      <c r="D40" s="106" t="str">
        <f>'Line Items'!D101</f>
        <v>[Other Revenue from Core Business Line 24]</v>
      </c>
      <c r="E40" s="88"/>
      <c r="F40" s="107" t="str">
        <f t="shared" si="0"/>
        <v>£000</v>
      </c>
      <c r="G40" s="175"/>
      <c r="H40" s="175"/>
      <c r="I40" s="198"/>
      <c r="J40" s="198"/>
      <c r="K40" s="198"/>
      <c r="L40" s="198"/>
      <c r="M40" s="198"/>
      <c r="N40" s="198"/>
      <c r="O40" s="198"/>
      <c r="P40" s="198"/>
      <c r="Q40" s="198"/>
      <c r="R40" s="198"/>
      <c r="S40" s="198"/>
      <c r="T40" s="198"/>
      <c r="U40" s="198"/>
      <c r="V40" s="198"/>
      <c r="W40" s="198"/>
      <c r="X40" s="198"/>
      <c r="Y40" s="198"/>
      <c r="Z40" s="198"/>
      <c r="AA40" s="175"/>
      <c r="AB40" s="176"/>
      <c r="AD40" s="548"/>
      <c r="AF40" s="548"/>
      <c r="AH40" s="548"/>
      <c r="AJ40" s="91"/>
    </row>
    <row r="41" spans="4:36" ht="12.75" customHeight="1" outlineLevel="1" x14ac:dyDescent="0.2">
      <c r="D41" s="106" t="str">
        <f>'Line Items'!D102</f>
        <v>[Other Revenue from Core Business Line 25]</v>
      </c>
      <c r="E41" s="88"/>
      <c r="F41" s="107" t="str">
        <f t="shared" si="0"/>
        <v>£000</v>
      </c>
      <c r="G41" s="175"/>
      <c r="H41" s="175"/>
      <c r="I41" s="198"/>
      <c r="J41" s="198"/>
      <c r="K41" s="198"/>
      <c r="L41" s="198"/>
      <c r="M41" s="198"/>
      <c r="N41" s="198"/>
      <c r="O41" s="198"/>
      <c r="P41" s="198"/>
      <c r="Q41" s="198"/>
      <c r="R41" s="198"/>
      <c r="S41" s="198"/>
      <c r="T41" s="198"/>
      <c r="U41" s="198"/>
      <c r="V41" s="198"/>
      <c r="W41" s="198"/>
      <c r="X41" s="198"/>
      <c r="Y41" s="198"/>
      <c r="Z41" s="198"/>
      <c r="AA41" s="175"/>
      <c r="AB41" s="176"/>
      <c r="AD41" s="548"/>
      <c r="AF41" s="548"/>
      <c r="AH41" s="548"/>
      <c r="AJ41" s="91"/>
    </row>
    <row r="42" spans="4:36" ht="12.75" customHeight="1" outlineLevel="1" x14ac:dyDescent="0.2">
      <c r="D42" s="106" t="str">
        <f>'Line Items'!D103</f>
        <v>[Other Revenue from Core Business Line 26]</v>
      </c>
      <c r="E42" s="88"/>
      <c r="F42" s="107" t="str">
        <f t="shared" si="0"/>
        <v>£000</v>
      </c>
      <c r="G42" s="175"/>
      <c r="H42" s="175"/>
      <c r="I42" s="198"/>
      <c r="J42" s="198"/>
      <c r="K42" s="198"/>
      <c r="L42" s="198"/>
      <c r="M42" s="198"/>
      <c r="N42" s="198"/>
      <c r="O42" s="198"/>
      <c r="P42" s="198"/>
      <c r="Q42" s="198"/>
      <c r="R42" s="198"/>
      <c r="S42" s="198"/>
      <c r="T42" s="198"/>
      <c r="U42" s="198"/>
      <c r="V42" s="198"/>
      <c r="W42" s="198"/>
      <c r="X42" s="198"/>
      <c r="Y42" s="198"/>
      <c r="Z42" s="198"/>
      <c r="AA42" s="175"/>
      <c r="AB42" s="176"/>
      <c r="AD42" s="548"/>
      <c r="AF42" s="548"/>
      <c r="AH42" s="548"/>
      <c r="AJ42" s="91"/>
    </row>
    <row r="43" spans="4:36" ht="12.75" customHeight="1" outlineLevel="1" x14ac:dyDescent="0.2">
      <c r="D43" s="106" t="str">
        <f>'Line Items'!D104</f>
        <v>[Other Revenue from Core Business Line 27]</v>
      </c>
      <c r="E43" s="88"/>
      <c r="F43" s="107" t="str">
        <f t="shared" si="0"/>
        <v>£000</v>
      </c>
      <c r="G43" s="175"/>
      <c r="H43" s="175"/>
      <c r="I43" s="198"/>
      <c r="J43" s="198"/>
      <c r="K43" s="198"/>
      <c r="L43" s="198"/>
      <c r="M43" s="198"/>
      <c r="N43" s="198"/>
      <c r="O43" s="198"/>
      <c r="P43" s="198"/>
      <c r="Q43" s="198"/>
      <c r="R43" s="198"/>
      <c r="S43" s="198"/>
      <c r="T43" s="198"/>
      <c r="U43" s="198"/>
      <c r="V43" s="198"/>
      <c r="W43" s="198"/>
      <c r="X43" s="198"/>
      <c r="Y43" s="198"/>
      <c r="Z43" s="198"/>
      <c r="AA43" s="175"/>
      <c r="AB43" s="176"/>
      <c r="AD43" s="548"/>
      <c r="AF43" s="548"/>
      <c r="AH43" s="548"/>
      <c r="AJ43" s="91"/>
    </row>
    <row r="44" spans="4:36" ht="12.75" customHeight="1" outlineLevel="1" x14ac:dyDescent="0.2">
      <c r="D44" s="106" t="str">
        <f>'Line Items'!D105</f>
        <v>[Other Revenue from Core Business Line 28]</v>
      </c>
      <c r="E44" s="88"/>
      <c r="F44" s="107" t="str">
        <f t="shared" si="0"/>
        <v>£000</v>
      </c>
      <c r="G44" s="175"/>
      <c r="H44" s="175"/>
      <c r="I44" s="198"/>
      <c r="J44" s="198"/>
      <c r="K44" s="198"/>
      <c r="L44" s="198"/>
      <c r="M44" s="198"/>
      <c r="N44" s="198"/>
      <c r="O44" s="198"/>
      <c r="P44" s="198"/>
      <c r="Q44" s="198"/>
      <c r="R44" s="198"/>
      <c r="S44" s="198"/>
      <c r="T44" s="198"/>
      <c r="U44" s="198"/>
      <c r="V44" s="198"/>
      <c r="W44" s="198"/>
      <c r="X44" s="198"/>
      <c r="Y44" s="198"/>
      <c r="Z44" s="198"/>
      <c r="AA44" s="175"/>
      <c r="AB44" s="176"/>
      <c r="AD44" s="548"/>
      <c r="AF44" s="548"/>
      <c r="AH44" s="548"/>
      <c r="AJ44" s="91"/>
    </row>
    <row r="45" spans="4:36" ht="12.75" customHeight="1" outlineLevel="1" x14ac:dyDescent="0.2">
      <c r="D45" s="106" t="str">
        <f>'Line Items'!D106</f>
        <v>[Other Revenue from Core Business Line 29]</v>
      </c>
      <c r="E45" s="88"/>
      <c r="F45" s="107" t="str">
        <f t="shared" si="0"/>
        <v>£000</v>
      </c>
      <c r="G45" s="175"/>
      <c r="H45" s="175"/>
      <c r="I45" s="198"/>
      <c r="J45" s="198"/>
      <c r="K45" s="198"/>
      <c r="L45" s="198"/>
      <c r="M45" s="198"/>
      <c r="N45" s="198"/>
      <c r="O45" s="198"/>
      <c r="P45" s="198"/>
      <c r="Q45" s="198"/>
      <c r="R45" s="198"/>
      <c r="S45" s="198"/>
      <c r="T45" s="198"/>
      <c r="U45" s="198"/>
      <c r="V45" s="198"/>
      <c r="W45" s="198"/>
      <c r="X45" s="198"/>
      <c r="Y45" s="198"/>
      <c r="Z45" s="198"/>
      <c r="AA45" s="175"/>
      <c r="AB45" s="176"/>
      <c r="AD45" s="548"/>
      <c r="AF45" s="548"/>
      <c r="AH45" s="548"/>
      <c r="AJ45" s="91"/>
    </row>
    <row r="46" spans="4:36" ht="12.75" customHeight="1" outlineLevel="1" x14ac:dyDescent="0.2">
      <c r="D46" s="106" t="str">
        <f>'Line Items'!D107</f>
        <v>[Other Revenue from Core Business Line 30]</v>
      </c>
      <c r="E46" s="88"/>
      <c r="F46" s="107" t="str">
        <f t="shared" si="0"/>
        <v>£000</v>
      </c>
      <c r="G46" s="175"/>
      <c r="H46" s="175"/>
      <c r="I46" s="198"/>
      <c r="J46" s="198"/>
      <c r="K46" s="198"/>
      <c r="L46" s="198"/>
      <c r="M46" s="198"/>
      <c r="N46" s="198"/>
      <c r="O46" s="198"/>
      <c r="P46" s="198"/>
      <c r="Q46" s="198"/>
      <c r="R46" s="198"/>
      <c r="S46" s="198"/>
      <c r="T46" s="198"/>
      <c r="U46" s="198"/>
      <c r="V46" s="198"/>
      <c r="W46" s="198"/>
      <c r="X46" s="198"/>
      <c r="Y46" s="198"/>
      <c r="Z46" s="198"/>
      <c r="AA46" s="175"/>
      <c r="AB46" s="176"/>
      <c r="AD46" s="548"/>
      <c r="AF46" s="548"/>
      <c r="AH46" s="548"/>
      <c r="AJ46" s="91"/>
    </row>
    <row r="47" spans="4:36" ht="12.75" customHeight="1" outlineLevel="1" x14ac:dyDescent="0.2">
      <c r="D47" s="106" t="str">
        <f>'Line Items'!D108</f>
        <v>[Other Revenue from Core Business Line 31]</v>
      </c>
      <c r="E47" s="88"/>
      <c r="F47" s="107" t="str">
        <f t="shared" si="0"/>
        <v>£000</v>
      </c>
      <c r="G47" s="175"/>
      <c r="H47" s="175"/>
      <c r="I47" s="198"/>
      <c r="J47" s="198"/>
      <c r="K47" s="198"/>
      <c r="L47" s="198"/>
      <c r="M47" s="198"/>
      <c r="N47" s="198"/>
      <c r="O47" s="198"/>
      <c r="P47" s="198"/>
      <c r="Q47" s="198"/>
      <c r="R47" s="198"/>
      <c r="S47" s="198"/>
      <c r="T47" s="198"/>
      <c r="U47" s="198"/>
      <c r="V47" s="198"/>
      <c r="W47" s="198"/>
      <c r="X47" s="198"/>
      <c r="Y47" s="198"/>
      <c r="Z47" s="198"/>
      <c r="AA47" s="175"/>
      <c r="AB47" s="176"/>
      <c r="AD47" s="548"/>
      <c r="AF47" s="548"/>
      <c r="AH47" s="548"/>
      <c r="AJ47" s="91"/>
    </row>
    <row r="48" spans="4:36" ht="12.75" customHeight="1" outlineLevel="1" x14ac:dyDescent="0.2">
      <c r="D48" s="106" t="str">
        <f>'Line Items'!D109</f>
        <v>[Other Revenue from Core Business Line 32]</v>
      </c>
      <c r="E48" s="88"/>
      <c r="F48" s="107" t="str">
        <f t="shared" si="0"/>
        <v>£000</v>
      </c>
      <c r="G48" s="175"/>
      <c r="H48" s="175"/>
      <c r="I48" s="198"/>
      <c r="J48" s="198"/>
      <c r="K48" s="198"/>
      <c r="L48" s="198"/>
      <c r="M48" s="198"/>
      <c r="N48" s="198"/>
      <c r="O48" s="198"/>
      <c r="P48" s="198"/>
      <c r="Q48" s="198"/>
      <c r="R48" s="198"/>
      <c r="S48" s="198"/>
      <c r="T48" s="198"/>
      <c r="U48" s="198"/>
      <c r="V48" s="198"/>
      <c r="W48" s="198"/>
      <c r="X48" s="198"/>
      <c r="Y48" s="198"/>
      <c r="Z48" s="198"/>
      <c r="AA48" s="175"/>
      <c r="AB48" s="176"/>
      <c r="AD48" s="548"/>
      <c r="AF48" s="548"/>
      <c r="AH48" s="548"/>
      <c r="AJ48" s="91"/>
    </row>
    <row r="49" spans="1:36" ht="12.75" customHeight="1" outlineLevel="1" x14ac:dyDescent="0.2">
      <c r="D49" s="106" t="str">
        <f>'Line Items'!D110</f>
        <v>[Other Revenue from Core Business Line 33]</v>
      </c>
      <c r="E49" s="88"/>
      <c r="F49" s="107" t="str">
        <f t="shared" si="0"/>
        <v>£000</v>
      </c>
      <c r="G49" s="175"/>
      <c r="H49" s="175"/>
      <c r="I49" s="198"/>
      <c r="J49" s="198"/>
      <c r="K49" s="198"/>
      <c r="L49" s="198"/>
      <c r="M49" s="198"/>
      <c r="N49" s="198"/>
      <c r="O49" s="198"/>
      <c r="P49" s="198"/>
      <c r="Q49" s="198"/>
      <c r="R49" s="198"/>
      <c r="S49" s="198"/>
      <c r="T49" s="198"/>
      <c r="U49" s="198"/>
      <c r="V49" s="198"/>
      <c r="W49" s="198"/>
      <c r="X49" s="198"/>
      <c r="Y49" s="198"/>
      <c r="Z49" s="198"/>
      <c r="AA49" s="175"/>
      <c r="AB49" s="176"/>
      <c r="AD49" s="548"/>
      <c r="AF49" s="548"/>
      <c r="AH49" s="548"/>
      <c r="AJ49" s="91"/>
    </row>
    <row r="50" spans="1:36" ht="12.75" customHeight="1" outlineLevel="1" x14ac:dyDescent="0.2">
      <c r="D50" s="106" t="str">
        <f>'Line Items'!D111</f>
        <v>[Other Revenue from Core Business Line 34]</v>
      </c>
      <c r="E50" s="88"/>
      <c r="F50" s="107" t="str">
        <f t="shared" si="0"/>
        <v>£000</v>
      </c>
      <c r="G50" s="175"/>
      <c r="H50" s="175"/>
      <c r="I50" s="198"/>
      <c r="J50" s="198"/>
      <c r="K50" s="198"/>
      <c r="L50" s="198"/>
      <c r="M50" s="198"/>
      <c r="N50" s="198"/>
      <c r="O50" s="198"/>
      <c r="P50" s="198"/>
      <c r="Q50" s="198"/>
      <c r="R50" s="198"/>
      <c r="S50" s="198"/>
      <c r="T50" s="198"/>
      <c r="U50" s="198"/>
      <c r="V50" s="198"/>
      <c r="W50" s="198"/>
      <c r="X50" s="198"/>
      <c r="Y50" s="198"/>
      <c r="Z50" s="198"/>
      <c r="AA50" s="175"/>
      <c r="AB50" s="176"/>
      <c r="AD50" s="548"/>
      <c r="AF50" s="548"/>
      <c r="AH50" s="548"/>
      <c r="AJ50" s="91"/>
    </row>
    <row r="51" spans="1:36" ht="12.75" customHeight="1" outlineLevel="1" x14ac:dyDescent="0.2">
      <c r="D51" s="117" t="str">
        <f>'Line Items'!D112</f>
        <v>[Other Revenue from Core Business Line 35]</v>
      </c>
      <c r="E51" s="177"/>
      <c r="F51" s="118" t="str">
        <f t="shared" si="0"/>
        <v>£000</v>
      </c>
      <c r="G51" s="178"/>
      <c r="H51" s="178"/>
      <c r="I51" s="200"/>
      <c r="J51" s="200"/>
      <c r="K51" s="200"/>
      <c r="L51" s="200"/>
      <c r="M51" s="200"/>
      <c r="N51" s="200"/>
      <c r="O51" s="200"/>
      <c r="P51" s="200"/>
      <c r="Q51" s="200"/>
      <c r="R51" s="200"/>
      <c r="S51" s="200"/>
      <c r="T51" s="200"/>
      <c r="U51" s="200"/>
      <c r="V51" s="200"/>
      <c r="W51" s="200"/>
      <c r="X51" s="200"/>
      <c r="Y51" s="200"/>
      <c r="Z51" s="200"/>
      <c r="AA51" s="178"/>
      <c r="AB51" s="179"/>
      <c r="AD51" s="549"/>
      <c r="AF51" s="549"/>
      <c r="AH51" s="549"/>
      <c r="AJ51" s="95"/>
    </row>
    <row r="52" spans="1:36" ht="12.75" customHeight="1" outlineLevel="1" x14ac:dyDescent="0.2">
      <c r="G52" s="89"/>
      <c r="H52" s="89"/>
      <c r="I52" s="89"/>
      <c r="J52" s="89"/>
      <c r="K52" s="89"/>
      <c r="L52" s="89"/>
      <c r="M52" s="89"/>
      <c r="N52" s="89"/>
      <c r="O52" s="89"/>
      <c r="P52" s="89"/>
      <c r="Q52" s="89"/>
      <c r="R52" s="89"/>
      <c r="S52" s="89"/>
      <c r="T52" s="89"/>
      <c r="U52" s="89"/>
      <c r="V52" s="89"/>
      <c r="W52" s="89"/>
      <c r="X52" s="89"/>
      <c r="Y52" s="89"/>
      <c r="Z52" s="89"/>
      <c r="AA52" s="89"/>
      <c r="AB52" s="89"/>
      <c r="AD52" s="89"/>
      <c r="AF52" s="89"/>
      <c r="AH52" s="89"/>
    </row>
    <row r="53" spans="1:36" ht="12.75" customHeight="1" outlineLevel="1" x14ac:dyDescent="0.2">
      <c r="D53" s="201" t="str">
        <f>B15</f>
        <v>Other Revenue from Core Business</v>
      </c>
      <c r="E53" s="202"/>
      <c r="F53" s="203" t="str">
        <f>F51</f>
        <v>£000</v>
      </c>
      <c r="G53" s="204">
        <f t="shared" ref="G53:AB53" si="1">SUM(G17:G51)</f>
        <v>0</v>
      </c>
      <c r="H53" s="204">
        <f t="shared" si="1"/>
        <v>0</v>
      </c>
      <c r="I53" s="204">
        <f t="shared" si="1"/>
        <v>0</v>
      </c>
      <c r="J53" s="204">
        <f t="shared" si="1"/>
        <v>0</v>
      </c>
      <c r="K53" s="204">
        <f t="shared" si="1"/>
        <v>0</v>
      </c>
      <c r="L53" s="204">
        <f t="shared" si="1"/>
        <v>0</v>
      </c>
      <c r="M53" s="204">
        <f t="shared" si="1"/>
        <v>0</v>
      </c>
      <c r="N53" s="204">
        <f t="shared" si="1"/>
        <v>0</v>
      </c>
      <c r="O53" s="204">
        <f t="shared" si="1"/>
        <v>0</v>
      </c>
      <c r="P53" s="204">
        <f t="shared" si="1"/>
        <v>0</v>
      </c>
      <c r="Q53" s="204">
        <f t="shared" si="1"/>
        <v>0</v>
      </c>
      <c r="R53" s="204">
        <f t="shared" si="1"/>
        <v>0</v>
      </c>
      <c r="S53" s="204">
        <f t="shared" si="1"/>
        <v>0</v>
      </c>
      <c r="T53" s="204">
        <f t="shared" si="1"/>
        <v>0</v>
      </c>
      <c r="U53" s="204">
        <f t="shared" si="1"/>
        <v>0</v>
      </c>
      <c r="V53" s="204">
        <f t="shared" si="1"/>
        <v>0</v>
      </c>
      <c r="W53" s="204">
        <f t="shared" si="1"/>
        <v>0</v>
      </c>
      <c r="X53" s="204">
        <f t="shared" si="1"/>
        <v>0</v>
      </c>
      <c r="Y53" s="204">
        <f t="shared" si="1"/>
        <v>0</v>
      </c>
      <c r="Z53" s="204">
        <f t="shared" si="1"/>
        <v>0</v>
      </c>
      <c r="AA53" s="204">
        <f t="shared" si="1"/>
        <v>0</v>
      </c>
      <c r="AB53" s="205">
        <f t="shared" si="1"/>
        <v>0</v>
      </c>
      <c r="AD53" s="550">
        <f>SUM(AD17:AD51)</f>
        <v>0</v>
      </c>
      <c r="AF53" s="550">
        <f>SUM(AF17:AF51)</f>
        <v>0</v>
      </c>
      <c r="AH53" s="550">
        <f>SUM(AH17:AH51)</f>
        <v>0</v>
      </c>
      <c r="AJ53" s="206"/>
    </row>
    <row r="54" spans="1:36" x14ac:dyDescent="0.2">
      <c r="G54" s="89"/>
      <c r="H54" s="89"/>
      <c r="I54" s="89"/>
      <c r="J54" s="89"/>
      <c r="K54" s="89"/>
      <c r="L54" s="89"/>
      <c r="M54" s="89"/>
      <c r="N54" s="89"/>
      <c r="O54" s="89"/>
      <c r="P54" s="89"/>
      <c r="Q54" s="89"/>
      <c r="R54" s="89"/>
      <c r="S54" s="89"/>
      <c r="T54" s="89"/>
      <c r="U54" s="89"/>
      <c r="V54" s="89"/>
      <c r="W54" s="89"/>
      <c r="X54" s="89"/>
      <c r="Y54" s="89"/>
      <c r="Z54" s="89"/>
      <c r="AA54" s="89"/>
      <c r="AB54" s="89"/>
      <c r="AD54" s="89"/>
      <c r="AF54" s="89"/>
      <c r="AH54" s="89"/>
    </row>
    <row r="55" spans="1:36" ht="15" x14ac:dyDescent="0.25">
      <c r="B55" s="15" t="str">
        <f>'Line Items'!B114</f>
        <v>Revenue from Costs Offcharged</v>
      </c>
      <c r="C55" s="15"/>
      <c r="D55" s="172"/>
      <c r="E55" s="172"/>
      <c r="F55" s="15"/>
      <c r="G55" s="190"/>
      <c r="H55" s="190"/>
      <c r="I55" s="190"/>
      <c r="J55" s="190"/>
      <c r="K55" s="190"/>
      <c r="L55" s="190"/>
      <c r="M55" s="190"/>
      <c r="N55" s="190"/>
      <c r="O55" s="190"/>
      <c r="P55" s="190"/>
      <c r="Q55" s="190"/>
      <c r="R55" s="190"/>
      <c r="S55" s="190"/>
      <c r="T55" s="190"/>
      <c r="U55" s="190"/>
      <c r="V55" s="190"/>
      <c r="W55" s="190"/>
      <c r="X55" s="190"/>
      <c r="Y55" s="190"/>
      <c r="Z55" s="190"/>
      <c r="AA55" s="190"/>
      <c r="AB55" s="190"/>
      <c r="AC55" s="15"/>
      <c r="AD55" s="190"/>
      <c r="AE55" s="540"/>
      <c r="AF55" s="190"/>
      <c r="AG55" s="540"/>
      <c r="AH55" s="190"/>
      <c r="AI55" s="540"/>
      <c r="AJ55" s="15"/>
    </row>
    <row r="56" spans="1:36" ht="12.75" customHeight="1" outlineLevel="1" x14ac:dyDescent="0.2">
      <c r="A56" s="196"/>
      <c r="G56" s="89"/>
      <c r="H56" s="89"/>
      <c r="I56" s="89"/>
      <c r="J56" s="89"/>
      <c r="K56" s="89"/>
      <c r="L56" s="89"/>
      <c r="M56" s="89"/>
      <c r="N56" s="89"/>
      <c r="O56" s="89"/>
      <c r="P56" s="89"/>
      <c r="Q56" s="89"/>
      <c r="R56" s="89"/>
      <c r="S56" s="89"/>
      <c r="T56" s="89"/>
      <c r="U56" s="89"/>
      <c r="V56" s="89"/>
      <c r="W56" s="89"/>
      <c r="X56" s="89"/>
      <c r="Y56" s="89"/>
      <c r="Z56" s="89"/>
      <c r="AA56" s="89"/>
      <c r="AB56" s="89"/>
      <c r="AD56" s="89"/>
      <c r="AF56" s="89"/>
      <c r="AH56" s="89"/>
    </row>
    <row r="57" spans="1:36" ht="12.75" customHeight="1" outlineLevel="1" x14ac:dyDescent="0.2">
      <c r="D57" s="100" t="str">
        <f>'Line Items'!D116</f>
        <v>Station Access LTC Revenue</v>
      </c>
      <c r="E57" s="84"/>
      <c r="F57" s="101" t="s">
        <v>101</v>
      </c>
      <c r="G57" s="173"/>
      <c r="H57" s="173"/>
      <c r="I57" s="197"/>
      <c r="J57" s="197"/>
      <c r="K57" s="197"/>
      <c r="L57" s="197"/>
      <c r="M57" s="197"/>
      <c r="N57" s="197"/>
      <c r="O57" s="197"/>
      <c r="P57" s="197"/>
      <c r="Q57" s="197"/>
      <c r="R57" s="197"/>
      <c r="S57" s="197"/>
      <c r="T57" s="197"/>
      <c r="U57" s="197"/>
      <c r="V57" s="197"/>
      <c r="W57" s="197"/>
      <c r="X57" s="197"/>
      <c r="Y57" s="197"/>
      <c r="Z57" s="197"/>
      <c r="AA57" s="173"/>
      <c r="AB57" s="191"/>
      <c r="AD57" s="547"/>
      <c r="AF57" s="547"/>
      <c r="AH57" s="547"/>
      <c r="AJ57" s="87"/>
    </row>
    <row r="58" spans="1:36" ht="12.75" customHeight="1" outlineLevel="1" x14ac:dyDescent="0.2">
      <c r="D58" s="106" t="str">
        <f>'Line Items'!D117</f>
        <v>Secondary Station Access Incomes: QX</v>
      </c>
      <c r="E58" s="88"/>
      <c r="F58" s="107" t="str">
        <f t="shared" ref="F58:F86" si="2">F57</f>
        <v>£000</v>
      </c>
      <c r="G58" s="175"/>
      <c r="H58" s="175"/>
      <c r="I58" s="198"/>
      <c r="J58" s="198"/>
      <c r="K58" s="198"/>
      <c r="L58" s="198"/>
      <c r="M58" s="198"/>
      <c r="N58" s="198"/>
      <c r="O58" s="198"/>
      <c r="P58" s="198"/>
      <c r="Q58" s="198"/>
      <c r="R58" s="198"/>
      <c r="S58" s="198"/>
      <c r="T58" s="198"/>
      <c r="U58" s="198"/>
      <c r="V58" s="198"/>
      <c r="W58" s="198"/>
      <c r="X58" s="198"/>
      <c r="Y58" s="198"/>
      <c r="Z58" s="198"/>
      <c r="AA58" s="175"/>
      <c r="AB58" s="176"/>
      <c r="AD58" s="548"/>
      <c r="AF58" s="548"/>
      <c r="AH58" s="548"/>
      <c r="AJ58" s="91"/>
    </row>
    <row r="59" spans="1:36" ht="12.75" customHeight="1" outlineLevel="1" x14ac:dyDescent="0.2">
      <c r="D59" s="106" t="str">
        <f>'Line Items'!D118</f>
        <v>Station Services</v>
      </c>
      <c r="E59" s="88"/>
      <c r="F59" s="107" t="str">
        <f t="shared" si="2"/>
        <v>£000</v>
      </c>
      <c r="G59" s="175"/>
      <c r="H59" s="175"/>
      <c r="I59" s="198"/>
      <c r="J59" s="198"/>
      <c r="K59" s="198"/>
      <c r="L59" s="198"/>
      <c r="M59" s="198"/>
      <c r="N59" s="198"/>
      <c r="O59" s="198"/>
      <c r="P59" s="198"/>
      <c r="Q59" s="198"/>
      <c r="R59" s="198"/>
      <c r="S59" s="198"/>
      <c r="T59" s="198"/>
      <c r="U59" s="198"/>
      <c r="V59" s="198"/>
      <c r="W59" s="198"/>
      <c r="X59" s="198"/>
      <c r="Y59" s="198"/>
      <c r="Z59" s="198"/>
      <c r="AA59" s="175"/>
      <c r="AB59" s="176"/>
      <c r="AD59" s="548"/>
      <c r="AF59" s="548"/>
      <c r="AH59" s="548"/>
      <c r="AJ59" s="91"/>
    </row>
    <row r="60" spans="1:36" ht="12.75" customHeight="1" outlineLevel="1" x14ac:dyDescent="0.2">
      <c r="D60" s="106" t="str">
        <f>'Line Items'!D119</f>
        <v>Stabling &amp; cleaning: Other TOCs</v>
      </c>
      <c r="E60" s="88"/>
      <c r="F60" s="107" t="str">
        <f t="shared" si="2"/>
        <v>£000</v>
      </c>
      <c r="G60" s="175"/>
      <c r="H60" s="175"/>
      <c r="I60" s="198"/>
      <c r="J60" s="198"/>
      <c r="K60" s="198"/>
      <c r="L60" s="198"/>
      <c r="M60" s="198"/>
      <c r="N60" s="198"/>
      <c r="O60" s="198"/>
      <c r="P60" s="198"/>
      <c r="Q60" s="198"/>
      <c r="R60" s="198"/>
      <c r="S60" s="198"/>
      <c r="T60" s="198"/>
      <c r="U60" s="198"/>
      <c r="V60" s="198"/>
      <c r="W60" s="198"/>
      <c r="X60" s="198"/>
      <c r="Y60" s="198"/>
      <c r="Z60" s="198"/>
      <c r="AA60" s="175"/>
      <c r="AB60" s="176"/>
      <c r="AD60" s="548"/>
      <c r="AF60" s="548"/>
      <c r="AH60" s="548"/>
      <c r="AJ60" s="91"/>
    </row>
    <row r="61" spans="1:36" ht="12.75" customHeight="1" outlineLevel="1" x14ac:dyDescent="0.2">
      <c r="D61" s="106" t="str">
        <f>'Line Items'!D120</f>
        <v>Light Maintenance: Other TOCs</v>
      </c>
      <c r="E61" s="88"/>
      <c r="F61" s="107" t="str">
        <f t="shared" si="2"/>
        <v>£000</v>
      </c>
      <c r="G61" s="175"/>
      <c r="H61" s="175"/>
      <c r="I61" s="198"/>
      <c r="J61" s="198"/>
      <c r="K61" s="198"/>
      <c r="L61" s="198"/>
      <c r="M61" s="198"/>
      <c r="N61" s="198"/>
      <c r="O61" s="198"/>
      <c r="P61" s="198"/>
      <c r="Q61" s="198"/>
      <c r="R61" s="198"/>
      <c r="S61" s="198"/>
      <c r="T61" s="198"/>
      <c r="U61" s="198"/>
      <c r="V61" s="198"/>
      <c r="W61" s="198"/>
      <c r="X61" s="198"/>
      <c r="Y61" s="198"/>
      <c r="Z61" s="198"/>
      <c r="AA61" s="175"/>
      <c r="AB61" s="176"/>
      <c r="AD61" s="548"/>
      <c r="AF61" s="548"/>
      <c r="AH61" s="548"/>
      <c r="AJ61" s="91"/>
    </row>
    <row r="62" spans="1:36" ht="12.75" customHeight="1" outlineLevel="1" x14ac:dyDescent="0.2">
      <c r="D62" s="106" t="str">
        <f>'Line Items'!D121</f>
        <v>Heavy Maintenance: Other TOCs</v>
      </c>
      <c r="E62" s="88"/>
      <c r="F62" s="107" t="str">
        <f t="shared" si="2"/>
        <v>£000</v>
      </c>
      <c r="G62" s="175"/>
      <c r="H62" s="175"/>
      <c r="I62" s="198"/>
      <c r="J62" s="198"/>
      <c r="K62" s="198"/>
      <c r="L62" s="198"/>
      <c r="M62" s="198"/>
      <c r="N62" s="198"/>
      <c r="O62" s="198"/>
      <c r="P62" s="198"/>
      <c r="Q62" s="198"/>
      <c r="R62" s="198"/>
      <c r="S62" s="198"/>
      <c r="T62" s="198"/>
      <c r="U62" s="198"/>
      <c r="V62" s="198"/>
      <c r="W62" s="198"/>
      <c r="X62" s="198"/>
      <c r="Y62" s="198"/>
      <c r="Z62" s="198"/>
      <c r="AA62" s="175"/>
      <c r="AB62" s="176"/>
      <c r="AD62" s="548"/>
      <c r="AF62" s="548"/>
      <c r="AH62" s="548"/>
      <c r="AJ62" s="91"/>
    </row>
    <row r="63" spans="1:36" ht="12.75" customHeight="1" outlineLevel="1" x14ac:dyDescent="0.2">
      <c r="D63" s="106" t="str">
        <f>'Line Items'!D122</f>
        <v>Fuelling: Other TOCs</v>
      </c>
      <c r="E63" s="88"/>
      <c r="F63" s="107" t="str">
        <f t="shared" si="2"/>
        <v>£000</v>
      </c>
      <c r="G63" s="175"/>
      <c r="H63" s="175"/>
      <c r="I63" s="198"/>
      <c r="J63" s="198"/>
      <c r="K63" s="198"/>
      <c r="L63" s="198"/>
      <c r="M63" s="198"/>
      <c r="N63" s="198"/>
      <c r="O63" s="198"/>
      <c r="P63" s="198"/>
      <c r="Q63" s="198"/>
      <c r="R63" s="198"/>
      <c r="S63" s="198"/>
      <c r="T63" s="198"/>
      <c r="U63" s="198"/>
      <c r="V63" s="198"/>
      <c r="W63" s="198"/>
      <c r="X63" s="198"/>
      <c r="Y63" s="198"/>
      <c r="Z63" s="198"/>
      <c r="AA63" s="198"/>
      <c r="AB63" s="176"/>
      <c r="AD63" s="548"/>
      <c r="AF63" s="548"/>
      <c r="AH63" s="548"/>
      <c r="AJ63" s="91"/>
    </row>
    <row r="64" spans="1:36" ht="12.75" customHeight="1" outlineLevel="1" x14ac:dyDescent="0.2">
      <c r="D64" s="106" t="str">
        <f>'Line Items'!D123</f>
        <v>Other Depot Income</v>
      </c>
      <c r="E64" s="88"/>
      <c r="F64" s="107" t="str">
        <f t="shared" si="2"/>
        <v>£000</v>
      </c>
      <c r="G64" s="175"/>
      <c r="H64" s="175"/>
      <c r="I64" s="198"/>
      <c r="J64" s="198"/>
      <c r="K64" s="198"/>
      <c r="L64" s="198"/>
      <c r="M64" s="198"/>
      <c r="N64" s="198"/>
      <c r="O64" s="198"/>
      <c r="P64" s="198"/>
      <c r="Q64" s="198"/>
      <c r="R64" s="198"/>
      <c r="S64" s="198"/>
      <c r="T64" s="198"/>
      <c r="U64" s="198"/>
      <c r="V64" s="198"/>
      <c r="W64" s="198"/>
      <c r="X64" s="198"/>
      <c r="Y64" s="198"/>
      <c r="Z64" s="198"/>
      <c r="AA64" s="198"/>
      <c r="AB64" s="176"/>
      <c r="AD64" s="548"/>
      <c r="AF64" s="548"/>
      <c r="AH64" s="548"/>
      <c r="AJ64" s="91"/>
    </row>
    <row r="65" spans="4:36" ht="12.75" customHeight="1" outlineLevel="1" x14ac:dyDescent="0.2">
      <c r="D65" s="106" t="str">
        <f>'Line Items'!D124</f>
        <v>Training &amp; Assessment</v>
      </c>
      <c r="E65" s="88"/>
      <c r="F65" s="107" t="str">
        <f t="shared" si="2"/>
        <v>£000</v>
      </c>
      <c r="G65" s="175"/>
      <c r="H65" s="175"/>
      <c r="I65" s="198"/>
      <c r="J65" s="198"/>
      <c r="K65" s="198"/>
      <c r="L65" s="198"/>
      <c r="M65" s="198"/>
      <c r="N65" s="198"/>
      <c r="O65" s="198"/>
      <c r="P65" s="198"/>
      <c r="Q65" s="198"/>
      <c r="R65" s="198"/>
      <c r="S65" s="198"/>
      <c r="T65" s="198"/>
      <c r="U65" s="198"/>
      <c r="V65" s="198"/>
      <c r="W65" s="198"/>
      <c r="X65" s="198"/>
      <c r="Y65" s="198"/>
      <c r="Z65" s="198"/>
      <c r="AA65" s="198"/>
      <c r="AB65" s="176"/>
      <c r="AD65" s="548"/>
      <c r="AF65" s="548"/>
      <c r="AH65" s="548"/>
      <c r="AJ65" s="91"/>
    </row>
    <row r="66" spans="4:36" ht="12.75" customHeight="1" outlineLevel="1" x14ac:dyDescent="0.2">
      <c r="D66" s="106" t="str">
        <f>'Line Items'!D125</f>
        <v>Traincrew Income</v>
      </c>
      <c r="E66" s="88"/>
      <c r="F66" s="107" t="str">
        <f t="shared" si="2"/>
        <v>£000</v>
      </c>
      <c r="G66" s="175"/>
      <c r="H66" s="175"/>
      <c r="I66" s="198"/>
      <c r="J66" s="198"/>
      <c r="K66" s="198"/>
      <c r="L66" s="198"/>
      <c r="M66" s="198"/>
      <c r="N66" s="198"/>
      <c r="O66" s="198"/>
      <c r="P66" s="198"/>
      <c r="Q66" s="198"/>
      <c r="R66" s="198"/>
      <c r="S66" s="198"/>
      <c r="T66" s="198"/>
      <c r="U66" s="198"/>
      <c r="V66" s="198"/>
      <c r="W66" s="198"/>
      <c r="X66" s="198"/>
      <c r="Y66" s="198"/>
      <c r="Z66" s="198"/>
      <c r="AA66" s="198"/>
      <c r="AB66" s="176"/>
      <c r="AD66" s="548"/>
      <c r="AF66" s="548"/>
      <c r="AH66" s="548"/>
      <c r="AJ66" s="91"/>
    </row>
    <row r="67" spans="4:36" ht="12.75" customHeight="1" outlineLevel="1" x14ac:dyDescent="0.2">
      <c r="D67" s="106" t="str">
        <f>'Line Items'!D126</f>
        <v>Rolling Stock Income</v>
      </c>
      <c r="E67" s="88"/>
      <c r="F67" s="107" t="str">
        <f t="shared" si="2"/>
        <v>£000</v>
      </c>
      <c r="G67" s="175"/>
      <c r="H67" s="175"/>
      <c r="I67" s="198"/>
      <c r="J67" s="198"/>
      <c r="K67" s="198"/>
      <c r="L67" s="198"/>
      <c r="M67" s="198"/>
      <c r="N67" s="198"/>
      <c r="O67" s="198"/>
      <c r="P67" s="198"/>
      <c r="Q67" s="198"/>
      <c r="R67" s="198"/>
      <c r="S67" s="198"/>
      <c r="T67" s="198"/>
      <c r="U67" s="198"/>
      <c r="V67" s="198"/>
      <c r="W67" s="198"/>
      <c r="X67" s="198"/>
      <c r="Y67" s="198"/>
      <c r="Z67" s="198"/>
      <c r="AA67" s="198"/>
      <c r="AB67" s="176"/>
      <c r="AD67" s="548"/>
      <c r="AF67" s="548"/>
      <c r="AH67" s="548"/>
      <c r="AJ67" s="91"/>
    </row>
    <row r="68" spans="4:36" ht="12.75" customHeight="1" outlineLevel="1" x14ac:dyDescent="0.2">
      <c r="D68" s="106" t="str">
        <f>'Line Items'!D127</f>
        <v>ROSCO compensation</v>
      </c>
      <c r="E68" s="88"/>
      <c r="F68" s="107" t="str">
        <f t="shared" si="2"/>
        <v>£000</v>
      </c>
      <c r="G68" s="175"/>
      <c r="H68" s="175"/>
      <c r="I68" s="198"/>
      <c r="J68" s="198"/>
      <c r="K68" s="198"/>
      <c r="L68" s="198"/>
      <c r="M68" s="198"/>
      <c r="N68" s="198"/>
      <c r="O68" s="198"/>
      <c r="P68" s="198"/>
      <c r="Q68" s="198"/>
      <c r="R68" s="198"/>
      <c r="S68" s="198"/>
      <c r="T68" s="198"/>
      <c r="U68" s="198"/>
      <c r="V68" s="198"/>
      <c r="W68" s="198"/>
      <c r="X68" s="198"/>
      <c r="Y68" s="198"/>
      <c r="Z68" s="198"/>
      <c r="AA68" s="198"/>
      <c r="AB68" s="176"/>
      <c r="AD68" s="548"/>
      <c r="AF68" s="548"/>
      <c r="AH68" s="548"/>
      <c r="AJ68" s="91"/>
    </row>
    <row r="69" spans="4:36" ht="12.75" customHeight="1" outlineLevel="1" x14ac:dyDescent="0.2">
      <c r="D69" s="106" t="str">
        <f>'Line Items'!D128</f>
        <v>Court income/Fines</v>
      </c>
      <c r="E69" s="88"/>
      <c r="F69" s="107" t="str">
        <f t="shared" si="2"/>
        <v>£000</v>
      </c>
      <c r="G69" s="175"/>
      <c r="H69" s="175"/>
      <c r="I69" s="198"/>
      <c r="J69" s="198"/>
      <c r="K69" s="198"/>
      <c r="L69" s="198"/>
      <c r="M69" s="198"/>
      <c r="N69" s="198"/>
      <c r="O69" s="198"/>
      <c r="P69" s="198"/>
      <c r="Q69" s="198"/>
      <c r="R69" s="198"/>
      <c r="S69" s="198"/>
      <c r="T69" s="198"/>
      <c r="U69" s="198"/>
      <c r="V69" s="198"/>
      <c r="W69" s="198"/>
      <c r="X69" s="198"/>
      <c r="Y69" s="198"/>
      <c r="Z69" s="198"/>
      <c r="AA69" s="198"/>
      <c r="AB69" s="176"/>
      <c r="AD69" s="548"/>
      <c r="AF69" s="548"/>
      <c r="AH69" s="548"/>
      <c r="AJ69" s="91"/>
    </row>
    <row r="70" spans="4:36" ht="12.75" customHeight="1" outlineLevel="1" x14ac:dyDescent="0.2">
      <c r="D70" s="106" t="str">
        <f>'Line Items'!D129</f>
        <v>Other income - external</v>
      </c>
      <c r="E70" s="88"/>
      <c r="F70" s="107" t="str">
        <f t="shared" si="2"/>
        <v>£000</v>
      </c>
      <c r="G70" s="175"/>
      <c r="H70" s="175"/>
      <c r="I70" s="198"/>
      <c r="J70" s="198"/>
      <c r="K70" s="198"/>
      <c r="L70" s="198"/>
      <c r="M70" s="198"/>
      <c r="N70" s="198"/>
      <c r="O70" s="198"/>
      <c r="P70" s="198"/>
      <c r="Q70" s="198"/>
      <c r="R70" s="198"/>
      <c r="S70" s="198"/>
      <c r="T70" s="198"/>
      <c r="U70" s="198"/>
      <c r="V70" s="198"/>
      <c r="W70" s="198"/>
      <c r="X70" s="198"/>
      <c r="Y70" s="198"/>
      <c r="Z70" s="198"/>
      <c r="AA70" s="198"/>
      <c r="AB70" s="176"/>
      <c r="AD70" s="548"/>
      <c r="AF70" s="548"/>
      <c r="AH70" s="548"/>
      <c r="AJ70" s="91"/>
    </row>
    <row r="71" spans="4:36" ht="12.75" customHeight="1" outlineLevel="1" x14ac:dyDescent="0.2">
      <c r="D71" s="106" t="str">
        <f>'Line Items'!D130</f>
        <v>Other income - internal</v>
      </c>
      <c r="E71" s="88"/>
      <c r="F71" s="107" t="str">
        <f t="shared" si="2"/>
        <v>£000</v>
      </c>
      <c r="G71" s="175"/>
      <c r="H71" s="175"/>
      <c r="I71" s="198"/>
      <c r="J71" s="198"/>
      <c r="K71" s="198"/>
      <c r="L71" s="198"/>
      <c r="M71" s="198"/>
      <c r="N71" s="198"/>
      <c r="O71" s="198"/>
      <c r="P71" s="198"/>
      <c r="Q71" s="198"/>
      <c r="R71" s="198"/>
      <c r="S71" s="198"/>
      <c r="T71" s="198"/>
      <c r="U71" s="198"/>
      <c r="V71" s="198"/>
      <c r="W71" s="198"/>
      <c r="X71" s="198"/>
      <c r="Y71" s="198"/>
      <c r="Z71" s="198"/>
      <c r="AA71" s="198"/>
      <c r="AB71" s="176"/>
      <c r="AD71" s="548"/>
      <c r="AF71" s="548"/>
      <c r="AH71" s="548"/>
      <c r="AJ71" s="91"/>
    </row>
    <row r="72" spans="4:36" ht="12.75" customHeight="1" outlineLevel="1" x14ac:dyDescent="0.2">
      <c r="D72" s="106" t="str">
        <f>'Line Items'!D131</f>
        <v>Bus Compensation</v>
      </c>
      <c r="E72" s="88"/>
      <c r="F72" s="107" t="str">
        <f t="shared" si="2"/>
        <v>£000</v>
      </c>
      <c r="G72" s="175"/>
      <c r="H72" s="175"/>
      <c r="I72" s="198"/>
      <c r="J72" s="198"/>
      <c r="K72" s="198"/>
      <c r="L72" s="198"/>
      <c r="M72" s="198"/>
      <c r="N72" s="198"/>
      <c r="O72" s="198"/>
      <c r="P72" s="198"/>
      <c r="Q72" s="198"/>
      <c r="R72" s="198"/>
      <c r="S72" s="198"/>
      <c r="T72" s="198"/>
      <c r="U72" s="198"/>
      <c r="V72" s="198"/>
      <c r="W72" s="198"/>
      <c r="X72" s="198"/>
      <c r="Y72" s="198"/>
      <c r="Z72" s="198"/>
      <c r="AA72" s="198"/>
      <c r="AB72" s="176"/>
      <c r="AD72" s="548"/>
      <c r="AF72" s="548"/>
      <c r="AH72" s="548"/>
      <c r="AJ72" s="91"/>
    </row>
    <row r="73" spans="4:36" ht="12.75" customHeight="1" outlineLevel="1" x14ac:dyDescent="0.2">
      <c r="D73" s="106" t="str">
        <f>'Line Items'!D132</f>
        <v>[Revenue from Costs Offcharged Line 17]</v>
      </c>
      <c r="E73" s="88"/>
      <c r="F73" s="107" t="str">
        <f t="shared" si="2"/>
        <v>£000</v>
      </c>
      <c r="G73" s="175"/>
      <c r="H73" s="175"/>
      <c r="I73" s="198"/>
      <c r="J73" s="198"/>
      <c r="K73" s="198"/>
      <c r="L73" s="198"/>
      <c r="M73" s="198"/>
      <c r="N73" s="198"/>
      <c r="O73" s="198"/>
      <c r="P73" s="198"/>
      <c r="Q73" s="198"/>
      <c r="R73" s="198"/>
      <c r="S73" s="198"/>
      <c r="T73" s="198"/>
      <c r="U73" s="198"/>
      <c r="V73" s="198"/>
      <c r="W73" s="198"/>
      <c r="X73" s="198"/>
      <c r="Y73" s="198"/>
      <c r="Z73" s="198"/>
      <c r="AA73" s="198"/>
      <c r="AB73" s="176"/>
      <c r="AD73" s="548"/>
      <c r="AF73" s="548"/>
      <c r="AH73" s="548"/>
      <c r="AJ73" s="91"/>
    </row>
    <row r="74" spans="4:36" ht="12.75" customHeight="1" outlineLevel="1" x14ac:dyDescent="0.2">
      <c r="D74" s="106" t="str">
        <f>'Line Items'!D133</f>
        <v>[Revenue from Costs Offcharged Line 18]</v>
      </c>
      <c r="E74" s="88"/>
      <c r="F74" s="107" t="str">
        <f t="shared" si="2"/>
        <v>£000</v>
      </c>
      <c r="G74" s="175"/>
      <c r="H74" s="175"/>
      <c r="I74" s="198"/>
      <c r="J74" s="198"/>
      <c r="K74" s="198"/>
      <c r="L74" s="198"/>
      <c r="M74" s="198"/>
      <c r="N74" s="198"/>
      <c r="O74" s="198"/>
      <c r="P74" s="198"/>
      <c r="Q74" s="198"/>
      <c r="R74" s="198"/>
      <c r="S74" s="198"/>
      <c r="T74" s="198"/>
      <c r="U74" s="198"/>
      <c r="V74" s="198"/>
      <c r="W74" s="198"/>
      <c r="X74" s="198"/>
      <c r="Y74" s="198"/>
      <c r="Z74" s="198"/>
      <c r="AA74" s="198"/>
      <c r="AB74" s="176"/>
      <c r="AD74" s="548"/>
      <c r="AF74" s="548"/>
      <c r="AH74" s="548"/>
      <c r="AJ74" s="91"/>
    </row>
    <row r="75" spans="4:36" ht="12.75" customHeight="1" outlineLevel="1" x14ac:dyDescent="0.2">
      <c r="D75" s="106" t="str">
        <f>'Line Items'!D134</f>
        <v>[Revenue from Costs Offcharged Line 19]</v>
      </c>
      <c r="E75" s="88"/>
      <c r="F75" s="107" t="str">
        <f t="shared" si="2"/>
        <v>£000</v>
      </c>
      <c r="G75" s="175"/>
      <c r="H75" s="175"/>
      <c r="I75" s="198"/>
      <c r="J75" s="198"/>
      <c r="K75" s="198"/>
      <c r="L75" s="198"/>
      <c r="M75" s="198"/>
      <c r="N75" s="198"/>
      <c r="O75" s="198"/>
      <c r="P75" s="198"/>
      <c r="Q75" s="198"/>
      <c r="R75" s="198"/>
      <c r="S75" s="198"/>
      <c r="T75" s="198"/>
      <c r="U75" s="198"/>
      <c r="V75" s="198"/>
      <c r="W75" s="198"/>
      <c r="X75" s="198"/>
      <c r="Y75" s="198"/>
      <c r="Z75" s="198"/>
      <c r="AA75" s="198"/>
      <c r="AB75" s="176"/>
      <c r="AD75" s="548"/>
      <c r="AF75" s="548"/>
      <c r="AH75" s="548"/>
      <c r="AJ75" s="91"/>
    </row>
    <row r="76" spans="4:36" ht="12.75" customHeight="1" outlineLevel="1" x14ac:dyDescent="0.2">
      <c r="D76" s="106" t="str">
        <f>'Line Items'!D135</f>
        <v>[Revenue from Costs Offcharged Line 20]</v>
      </c>
      <c r="E76" s="88"/>
      <c r="F76" s="107" t="str">
        <f t="shared" si="2"/>
        <v>£000</v>
      </c>
      <c r="G76" s="175"/>
      <c r="H76" s="175"/>
      <c r="I76" s="198"/>
      <c r="J76" s="198"/>
      <c r="K76" s="198"/>
      <c r="L76" s="198"/>
      <c r="M76" s="198"/>
      <c r="N76" s="198"/>
      <c r="O76" s="198"/>
      <c r="P76" s="198"/>
      <c r="Q76" s="198"/>
      <c r="R76" s="198"/>
      <c r="S76" s="198"/>
      <c r="T76" s="198"/>
      <c r="U76" s="198"/>
      <c r="V76" s="198"/>
      <c r="W76" s="198"/>
      <c r="X76" s="198"/>
      <c r="Y76" s="198"/>
      <c r="Z76" s="198"/>
      <c r="AA76" s="198"/>
      <c r="AB76" s="176"/>
      <c r="AD76" s="548"/>
      <c r="AF76" s="548"/>
      <c r="AH76" s="548"/>
      <c r="AJ76" s="91"/>
    </row>
    <row r="77" spans="4:36" ht="12.75" customHeight="1" outlineLevel="1" x14ac:dyDescent="0.2">
      <c r="D77" s="106" t="str">
        <f>'Line Items'!D136</f>
        <v>[Revenue from Costs Offcharged Line 21]</v>
      </c>
      <c r="E77" s="88"/>
      <c r="F77" s="107" t="str">
        <f t="shared" si="2"/>
        <v>£000</v>
      </c>
      <c r="G77" s="175"/>
      <c r="H77" s="175"/>
      <c r="I77" s="198"/>
      <c r="J77" s="198"/>
      <c r="K77" s="198"/>
      <c r="L77" s="198"/>
      <c r="M77" s="198"/>
      <c r="N77" s="198"/>
      <c r="O77" s="198"/>
      <c r="P77" s="198"/>
      <c r="Q77" s="198"/>
      <c r="R77" s="198"/>
      <c r="S77" s="198"/>
      <c r="T77" s="198"/>
      <c r="U77" s="198"/>
      <c r="V77" s="198"/>
      <c r="W77" s="198"/>
      <c r="X77" s="198"/>
      <c r="Y77" s="198"/>
      <c r="Z77" s="198"/>
      <c r="AA77" s="198"/>
      <c r="AB77" s="176"/>
      <c r="AD77" s="548"/>
      <c r="AF77" s="548"/>
      <c r="AH77" s="548"/>
      <c r="AJ77" s="91"/>
    </row>
    <row r="78" spans="4:36" ht="12.75" customHeight="1" outlineLevel="1" x14ac:dyDescent="0.2">
      <c r="D78" s="106" t="str">
        <f>'Line Items'!D137</f>
        <v>[Revenue from Costs Offcharged Line 22]</v>
      </c>
      <c r="E78" s="88"/>
      <c r="F78" s="107" t="str">
        <f t="shared" si="2"/>
        <v>£000</v>
      </c>
      <c r="G78" s="175"/>
      <c r="H78" s="175"/>
      <c r="I78" s="198"/>
      <c r="J78" s="198"/>
      <c r="K78" s="198"/>
      <c r="L78" s="198"/>
      <c r="M78" s="198"/>
      <c r="N78" s="198"/>
      <c r="O78" s="198"/>
      <c r="P78" s="198"/>
      <c r="Q78" s="198"/>
      <c r="R78" s="198"/>
      <c r="S78" s="198"/>
      <c r="T78" s="198"/>
      <c r="U78" s="198"/>
      <c r="V78" s="198"/>
      <c r="W78" s="198"/>
      <c r="X78" s="198"/>
      <c r="Y78" s="198"/>
      <c r="Z78" s="198"/>
      <c r="AA78" s="175"/>
      <c r="AB78" s="176"/>
      <c r="AD78" s="548"/>
      <c r="AF78" s="548"/>
      <c r="AH78" s="548"/>
      <c r="AJ78" s="91"/>
    </row>
    <row r="79" spans="4:36" ht="12.75" customHeight="1" outlineLevel="1" x14ac:dyDescent="0.2">
      <c r="D79" s="106" t="str">
        <f>'Line Items'!D138</f>
        <v>[Revenue from Costs Offcharged Line 23]</v>
      </c>
      <c r="E79" s="88"/>
      <c r="F79" s="107" t="str">
        <f t="shared" si="2"/>
        <v>£000</v>
      </c>
      <c r="G79" s="175"/>
      <c r="H79" s="175"/>
      <c r="I79" s="198"/>
      <c r="J79" s="198"/>
      <c r="K79" s="198"/>
      <c r="L79" s="198"/>
      <c r="M79" s="198"/>
      <c r="N79" s="198"/>
      <c r="O79" s="198"/>
      <c r="P79" s="198"/>
      <c r="Q79" s="198"/>
      <c r="R79" s="198"/>
      <c r="S79" s="198"/>
      <c r="T79" s="198"/>
      <c r="U79" s="198"/>
      <c r="V79" s="198"/>
      <c r="W79" s="198"/>
      <c r="X79" s="198"/>
      <c r="Y79" s="198"/>
      <c r="Z79" s="198"/>
      <c r="AA79" s="175"/>
      <c r="AB79" s="176"/>
      <c r="AD79" s="548"/>
      <c r="AF79" s="548"/>
      <c r="AH79" s="548"/>
      <c r="AJ79" s="91"/>
    </row>
    <row r="80" spans="4:36" ht="12.75" customHeight="1" outlineLevel="1" x14ac:dyDescent="0.2">
      <c r="D80" s="106" t="str">
        <f>'Line Items'!D139</f>
        <v>[Revenue from Costs Offcharged Line 24]</v>
      </c>
      <c r="E80" s="88"/>
      <c r="F80" s="107" t="str">
        <f t="shared" si="2"/>
        <v>£000</v>
      </c>
      <c r="G80" s="175"/>
      <c r="H80" s="175"/>
      <c r="I80" s="198"/>
      <c r="J80" s="198"/>
      <c r="K80" s="198"/>
      <c r="L80" s="198"/>
      <c r="M80" s="198"/>
      <c r="N80" s="198"/>
      <c r="O80" s="198"/>
      <c r="P80" s="198"/>
      <c r="Q80" s="198"/>
      <c r="R80" s="198"/>
      <c r="S80" s="198"/>
      <c r="T80" s="198"/>
      <c r="U80" s="198"/>
      <c r="V80" s="198"/>
      <c r="W80" s="198"/>
      <c r="X80" s="198"/>
      <c r="Y80" s="198"/>
      <c r="Z80" s="198"/>
      <c r="AA80" s="175"/>
      <c r="AB80" s="176"/>
      <c r="AD80" s="548"/>
      <c r="AF80" s="548"/>
      <c r="AH80" s="548"/>
      <c r="AJ80" s="91"/>
    </row>
    <row r="81" spans="2:36" ht="12.75" customHeight="1" outlineLevel="1" x14ac:dyDescent="0.2">
      <c r="D81" s="106" t="str">
        <f>'Line Items'!D140</f>
        <v>[Revenue from Costs Offcharged Line 25]</v>
      </c>
      <c r="E81" s="88"/>
      <c r="F81" s="107" t="str">
        <f t="shared" si="2"/>
        <v>£000</v>
      </c>
      <c r="G81" s="175"/>
      <c r="H81" s="175"/>
      <c r="I81" s="198"/>
      <c r="J81" s="198"/>
      <c r="K81" s="198"/>
      <c r="L81" s="198"/>
      <c r="M81" s="198"/>
      <c r="N81" s="198"/>
      <c r="O81" s="198"/>
      <c r="P81" s="198"/>
      <c r="Q81" s="198"/>
      <c r="R81" s="198"/>
      <c r="S81" s="198"/>
      <c r="T81" s="198"/>
      <c r="U81" s="198"/>
      <c r="V81" s="198"/>
      <c r="W81" s="198"/>
      <c r="X81" s="198"/>
      <c r="Y81" s="198"/>
      <c r="Z81" s="198"/>
      <c r="AA81" s="175"/>
      <c r="AB81" s="176"/>
      <c r="AD81" s="548"/>
      <c r="AF81" s="548"/>
      <c r="AH81" s="548"/>
      <c r="AJ81" s="91"/>
    </row>
    <row r="82" spans="2:36" ht="12.75" customHeight="1" outlineLevel="1" x14ac:dyDescent="0.2">
      <c r="D82" s="106" t="str">
        <f>'Line Items'!D141</f>
        <v>[Revenue from Costs Offcharged Line 26]</v>
      </c>
      <c r="E82" s="88"/>
      <c r="F82" s="107" t="str">
        <f t="shared" si="2"/>
        <v>£000</v>
      </c>
      <c r="G82" s="175"/>
      <c r="H82" s="175"/>
      <c r="I82" s="198"/>
      <c r="J82" s="198"/>
      <c r="K82" s="198"/>
      <c r="L82" s="198"/>
      <c r="M82" s="198"/>
      <c r="N82" s="198"/>
      <c r="O82" s="198"/>
      <c r="P82" s="198"/>
      <c r="Q82" s="198"/>
      <c r="R82" s="198"/>
      <c r="S82" s="198"/>
      <c r="T82" s="198"/>
      <c r="U82" s="198"/>
      <c r="V82" s="198"/>
      <c r="W82" s="198"/>
      <c r="X82" s="198"/>
      <c r="Y82" s="198"/>
      <c r="Z82" s="198"/>
      <c r="AA82" s="175"/>
      <c r="AB82" s="176"/>
      <c r="AD82" s="548"/>
      <c r="AF82" s="548"/>
      <c r="AH82" s="548"/>
      <c r="AJ82" s="91"/>
    </row>
    <row r="83" spans="2:36" ht="12.75" customHeight="1" outlineLevel="1" x14ac:dyDescent="0.2">
      <c r="D83" s="106" t="str">
        <f>'Line Items'!D142</f>
        <v>[Revenue from Costs Offcharged Line 27]</v>
      </c>
      <c r="E83" s="88"/>
      <c r="F83" s="107" t="str">
        <f t="shared" si="2"/>
        <v>£000</v>
      </c>
      <c r="G83" s="175"/>
      <c r="H83" s="175"/>
      <c r="I83" s="198"/>
      <c r="J83" s="198"/>
      <c r="K83" s="198"/>
      <c r="L83" s="198"/>
      <c r="M83" s="198"/>
      <c r="N83" s="198"/>
      <c r="O83" s="198"/>
      <c r="P83" s="198"/>
      <c r="Q83" s="198"/>
      <c r="R83" s="198"/>
      <c r="S83" s="198"/>
      <c r="T83" s="198"/>
      <c r="U83" s="198"/>
      <c r="V83" s="198"/>
      <c r="W83" s="198"/>
      <c r="X83" s="198"/>
      <c r="Y83" s="198"/>
      <c r="Z83" s="198"/>
      <c r="AA83" s="175"/>
      <c r="AB83" s="176"/>
      <c r="AD83" s="548"/>
      <c r="AF83" s="548"/>
      <c r="AH83" s="548"/>
      <c r="AJ83" s="91"/>
    </row>
    <row r="84" spans="2:36" ht="12.75" customHeight="1" outlineLevel="1" x14ac:dyDescent="0.2">
      <c r="D84" s="106" t="str">
        <f>'Line Items'!D143</f>
        <v>[Revenue from Costs Offcharged Line 28]</v>
      </c>
      <c r="E84" s="88"/>
      <c r="F84" s="107" t="str">
        <f t="shared" si="2"/>
        <v>£000</v>
      </c>
      <c r="G84" s="175"/>
      <c r="H84" s="175"/>
      <c r="I84" s="198"/>
      <c r="J84" s="198"/>
      <c r="K84" s="198"/>
      <c r="L84" s="198"/>
      <c r="M84" s="198"/>
      <c r="N84" s="198"/>
      <c r="O84" s="198"/>
      <c r="P84" s="198"/>
      <c r="Q84" s="198"/>
      <c r="R84" s="198"/>
      <c r="S84" s="198"/>
      <c r="T84" s="198"/>
      <c r="U84" s="198"/>
      <c r="V84" s="198"/>
      <c r="W84" s="198"/>
      <c r="X84" s="198"/>
      <c r="Y84" s="198"/>
      <c r="Z84" s="198"/>
      <c r="AA84" s="175"/>
      <c r="AB84" s="176"/>
      <c r="AD84" s="548"/>
      <c r="AF84" s="548"/>
      <c r="AH84" s="548"/>
      <c r="AJ84" s="91"/>
    </row>
    <row r="85" spans="2:36" ht="12.75" customHeight="1" outlineLevel="1" x14ac:dyDescent="0.2">
      <c r="D85" s="106" t="str">
        <f>'Line Items'!D144</f>
        <v>[Revenue from Costs Offcharged Line 29]</v>
      </c>
      <c r="E85" s="88"/>
      <c r="F85" s="107" t="str">
        <f t="shared" si="2"/>
        <v>£000</v>
      </c>
      <c r="G85" s="175"/>
      <c r="H85" s="175"/>
      <c r="I85" s="198"/>
      <c r="J85" s="198"/>
      <c r="K85" s="198"/>
      <c r="L85" s="198"/>
      <c r="M85" s="198"/>
      <c r="N85" s="198"/>
      <c r="O85" s="198"/>
      <c r="P85" s="198"/>
      <c r="Q85" s="198"/>
      <c r="R85" s="198"/>
      <c r="S85" s="198"/>
      <c r="T85" s="198"/>
      <c r="U85" s="198"/>
      <c r="V85" s="198"/>
      <c r="W85" s="198"/>
      <c r="X85" s="198"/>
      <c r="Y85" s="198"/>
      <c r="Z85" s="198"/>
      <c r="AA85" s="175"/>
      <c r="AB85" s="176"/>
      <c r="AD85" s="548"/>
      <c r="AF85" s="548"/>
      <c r="AH85" s="548"/>
      <c r="AJ85" s="91"/>
    </row>
    <row r="86" spans="2:36" ht="12.75" customHeight="1" outlineLevel="1" x14ac:dyDescent="0.2">
      <c r="D86" s="117" t="str">
        <f>'Line Items'!D145</f>
        <v>[Revenue from Costs Offcharged Line 30]</v>
      </c>
      <c r="E86" s="177"/>
      <c r="F86" s="118" t="str">
        <f t="shared" si="2"/>
        <v>£000</v>
      </c>
      <c r="G86" s="178"/>
      <c r="H86" s="178"/>
      <c r="I86" s="200"/>
      <c r="J86" s="200"/>
      <c r="K86" s="200"/>
      <c r="L86" s="200"/>
      <c r="M86" s="200"/>
      <c r="N86" s="200"/>
      <c r="O86" s="200"/>
      <c r="P86" s="200"/>
      <c r="Q86" s="200"/>
      <c r="R86" s="200"/>
      <c r="S86" s="200"/>
      <c r="T86" s="200"/>
      <c r="U86" s="200"/>
      <c r="V86" s="200"/>
      <c r="W86" s="200"/>
      <c r="X86" s="200"/>
      <c r="Y86" s="200"/>
      <c r="Z86" s="200"/>
      <c r="AA86" s="178"/>
      <c r="AB86" s="179"/>
      <c r="AD86" s="549"/>
      <c r="AF86" s="549"/>
      <c r="AH86" s="549"/>
      <c r="AJ86" s="95"/>
    </row>
    <row r="87" spans="2:36" ht="12.75" customHeight="1" outlineLevel="1" x14ac:dyDescent="0.2">
      <c r="G87" s="89"/>
      <c r="H87" s="89"/>
      <c r="I87" s="89"/>
      <c r="J87" s="89"/>
      <c r="K87" s="89"/>
      <c r="L87" s="89"/>
      <c r="M87" s="89"/>
      <c r="N87" s="89"/>
      <c r="O87" s="89"/>
      <c r="P87" s="89"/>
      <c r="Q87" s="89"/>
      <c r="R87" s="89"/>
      <c r="S87" s="89"/>
      <c r="T87" s="89"/>
      <c r="U87" s="89"/>
      <c r="V87" s="89"/>
      <c r="W87" s="89"/>
      <c r="X87" s="89"/>
      <c r="Y87" s="89"/>
      <c r="Z87" s="89"/>
      <c r="AA87" s="89"/>
      <c r="AB87" s="89"/>
      <c r="AD87" s="89"/>
      <c r="AF87" s="89"/>
      <c r="AH87" s="89"/>
    </row>
    <row r="88" spans="2:36" ht="12.75" customHeight="1" outlineLevel="1" x14ac:dyDescent="0.2">
      <c r="D88" s="201" t="str">
        <f>"Total "&amp;B55</f>
        <v>Total Revenue from Costs Offcharged</v>
      </c>
      <c r="E88" s="202"/>
      <c r="F88" s="203" t="str">
        <f>F86</f>
        <v>£000</v>
      </c>
      <c r="G88" s="204">
        <f t="shared" ref="G88:AB88" si="3">SUM(G57:G86)</f>
        <v>0</v>
      </c>
      <c r="H88" s="204">
        <f t="shared" si="3"/>
        <v>0</v>
      </c>
      <c r="I88" s="204">
        <f t="shared" si="3"/>
        <v>0</v>
      </c>
      <c r="J88" s="204">
        <f t="shared" si="3"/>
        <v>0</v>
      </c>
      <c r="K88" s="204">
        <f t="shared" si="3"/>
        <v>0</v>
      </c>
      <c r="L88" s="204">
        <f t="shared" si="3"/>
        <v>0</v>
      </c>
      <c r="M88" s="204">
        <f t="shared" si="3"/>
        <v>0</v>
      </c>
      <c r="N88" s="204">
        <f t="shared" si="3"/>
        <v>0</v>
      </c>
      <c r="O88" s="204">
        <f t="shared" si="3"/>
        <v>0</v>
      </c>
      <c r="P88" s="204">
        <f t="shared" si="3"/>
        <v>0</v>
      </c>
      <c r="Q88" s="204">
        <f t="shared" si="3"/>
        <v>0</v>
      </c>
      <c r="R88" s="204">
        <f t="shared" si="3"/>
        <v>0</v>
      </c>
      <c r="S88" s="204">
        <f t="shared" si="3"/>
        <v>0</v>
      </c>
      <c r="T88" s="204">
        <f t="shared" si="3"/>
        <v>0</v>
      </c>
      <c r="U88" s="204">
        <f t="shared" si="3"/>
        <v>0</v>
      </c>
      <c r="V88" s="204">
        <f t="shared" si="3"/>
        <v>0</v>
      </c>
      <c r="W88" s="204">
        <f t="shared" si="3"/>
        <v>0</v>
      </c>
      <c r="X88" s="204">
        <f t="shared" si="3"/>
        <v>0</v>
      </c>
      <c r="Y88" s="204">
        <f t="shared" si="3"/>
        <v>0</v>
      </c>
      <c r="Z88" s="204">
        <f t="shared" si="3"/>
        <v>0</v>
      </c>
      <c r="AA88" s="204">
        <f t="shared" si="3"/>
        <v>0</v>
      </c>
      <c r="AB88" s="205">
        <f t="shared" si="3"/>
        <v>0</v>
      </c>
      <c r="AD88" s="550">
        <f>SUM(AD57:AD86)</f>
        <v>0</v>
      </c>
      <c r="AF88" s="550">
        <f>SUM(AF57:AF86)</f>
        <v>0</v>
      </c>
      <c r="AH88" s="550">
        <f>SUM(AH57:AH86)</f>
        <v>0</v>
      </c>
      <c r="AJ88" s="206"/>
    </row>
    <row r="89" spans="2:36" x14ac:dyDescent="0.2">
      <c r="G89" s="89"/>
      <c r="H89" s="89"/>
      <c r="I89" s="89"/>
      <c r="J89" s="89"/>
      <c r="K89" s="89"/>
      <c r="L89" s="89"/>
      <c r="M89" s="89"/>
      <c r="N89" s="89"/>
      <c r="O89" s="89"/>
      <c r="P89" s="89"/>
      <c r="Q89" s="89"/>
      <c r="R89" s="89"/>
      <c r="S89" s="89"/>
      <c r="T89" s="89"/>
      <c r="U89" s="89"/>
      <c r="V89" s="89"/>
      <c r="W89" s="89"/>
      <c r="X89" s="89"/>
      <c r="Y89" s="89"/>
      <c r="Z89" s="89"/>
      <c r="AA89" s="89"/>
      <c r="AB89" s="89"/>
      <c r="AD89" s="89"/>
      <c r="AF89" s="89"/>
      <c r="AH89" s="89"/>
    </row>
    <row r="90" spans="2:36" x14ac:dyDescent="0.2">
      <c r="G90" s="89"/>
      <c r="H90" s="89"/>
      <c r="I90" s="89"/>
      <c r="J90" s="89"/>
      <c r="K90" s="89"/>
      <c r="L90" s="89"/>
      <c r="M90" s="89"/>
      <c r="N90" s="89"/>
      <c r="O90" s="89"/>
      <c r="P90" s="89"/>
      <c r="Q90" s="89"/>
      <c r="R90" s="89"/>
      <c r="S90" s="89"/>
      <c r="T90" s="89"/>
      <c r="U90" s="89"/>
      <c r="V90" s="89"/>
      <c r="W90" s="89"/>
      <c r="X90" s="89"/>
      <c r="Y90" s="89"/>
      <c r="Z90" s="89"/>
      <c r="AA90" s="89"/>
      <c r="AB90" s="89"/>
      <c r="AD90" s="89"/>
      <c r="AF90" s="89"/>
      <c r="AH90" s="89"/>
    </row>
    <row r="91" spans="2:36" ht="16.5" x14ac:dyDescent="0.25">
      <c r="B91" s="5" t="str">
        <f>"Total "&amp;B13</f>
        <v>Total Other Revenue</v>
      </c>
      <c r="C91" s="5"/>
      <c r="D91" s="5"/>
      <c r="E91" s="5"/>
      <c r="F91" s="5"/>
      <c r="G91" s="192"/>
      <c r="H91" s="192"/>
      <c r="I91" s="192"/>
      <c r="J91" s="192"/>
      <c r="K91" s="192"/>
      <c r="L91" s="192"/>
      <c r="M91" s="192"/>
      <c r="N91" s="192"/>
      <c r="O91" s="192"/>
      <c r="P91" s="192"/>
      <c r="Q91" s="192"/>
      <c r="R91" s="192"/>
      <c r="S91" s="192"/>
      <c r="T91" s="192"/>
      <c r="U91" s="192"/>
      <c r="V91" s="192"/>
      <c r="W91" s="192"/>
      <c r="X91" s="192"/>
      <c r="Y91" s="192"/>
      <c r="Z91" s="192"/>
      <c r="AA91" s="192"/>
      <c r="AB91" s="192"/>
      <c r="AC91" s="5"/>
      <c r="AD91" s="192"/>
      <c r="AE91" s="5"/>
      <c r="AF91" s="192"/>
      <c r="AG91" s="5"/>
      <c r="AH91" s="192"/>
      <c r="AI91" s="5"/>
      <c r="AJ91" s="5"/>
    </row>
    <row r="92" spans="2:36" ht="12.75" customHeight="1" outlineLevel="1" x14ac:dyDescent="0.2">
      <c r="G92" s="89"/>
      <c r="H92" s="89"/>
      <c r="I92" s="89"/>
      <c r="J92" s="89"/>
      <c r="K92" s="89"/>
      <c r="L92" s="89"/>
      <c r="M92" s="89"/>
      <c r="N92" s="89"/>
      <c r="O92" s="89"/>
      <c r="P92" s="89"/>
      <c r="Q92" s="89"/>
      <c r="R92" s="89"/>
      <c r="S92" s="89"/>
      <c r="T92" s="89"/>
      <c r="U92" s="89"/>
      <c r="V92" s="89"/>
      <c r="W92" s="89"/>
      <c r="X92" s="89"/>
      <c r="Y92" s="89"/>
      <c r="Z92" s="89"/>
      <c r="AA92" s="89"/>
      <c r="AB92" s="89"/>
      <c r="AD92" s="89"/>
      <c r="AF92" s="89"/>
      <c r="AH92" s="89"/>
    </row>
    <row r="93" spans="2:36" ht="12.75" customHeight="1" outlineLevel="1" x14ac:dyDescent="0.2">
      <c r="D93" s="100" t="str">
        <f>D53</f>
        <v>Other Revenue from Core Business</v>
      </c>
      <c r="E93" s="84"/>
      <c r="F93" s="186" t="str">
        <f t="shared" ref="F93:AB93" si="4">F53</f>
        <v>£000</v>
      </c>
      <c r="G93" s="85">
        <f>G53</f>
        <v>0</v>
      </c>
      <c r="H93" s="85">
        <f t="shared" si="4"/>
        <v>0</v>
      </c>
      <c r="I93" s="85">
        <f t="shared" si="4"/>
        <v>0</v>
      </c>
      <c r="J93" s="85">
        <f t="shared" si="4"/>
        <v>0</v>
      </c>
      <c r="K93" s="85">
        <f t="shared" si="4"/>
        <v>0</v>
      </c>
      <c r="L93" s="85">
        <f t="shared" si="4"/>
        <v>0</v>
      </c>
      <c r="M93" s="85">
        <f t="shared" si="4"/>
        <v>0</v>
      </c>
      <c r="N93" s="85">
        <f t="shared" si="4"/>
        <v>0</v>
      </c>
      <c r="O93" s="85">
        <f t="shared" si="4"/>
        <v>0</v>
      </c>
      <c r="P93" s="85">
        <f t="shared" si="4"/>
        <v>0</v>
      </c>
      <c r="Q93" s="85">
        <f t="shared" si="4"/>
        <v>0</v>
      </c>
      <c r="R93" s="85">
        <f t="shared" si="4"/>
        <v>0</v>
      </c>
      <c r="S93" s="85">
        <f t="shared" si="4"/>
        <v>0</v>
      </c>
      <c r="T93" s="85">
        <f t="shared" si="4"/>
        <v>0</v>
      </c>
      <c r="U93" s="85">
        <f t="shared" si="4"/>
        <v>0</v>
      </c>
      <c r="V93" s="85">
        <f t="shared" si="4"/>
        <v>0</v>
      </c>
      <c r="W93" s="85">
        <f t="shared" si="4"/>
        <v>0</v>
      </c>
      <c r="X93" s="85">
        <f t="shared" si="4"/>
        <v>0</v>
      </c>
      <c r="Y93" s="85">
        <f t="shared" si="4"/>
        <v>0</v>
      </c>
      <c r="Z93" s="85">
        <f t="shared" si="4"/>
        <v>0</v>
      </c>
      <c r="AA93" s="85">
        <f t="shared" si="4"/>
        <v>0</v>
      </c>
      <c r="AB93" s="86">
        <f t="shared" si="4"/>
        <v>0</v>
      </c>
      <c r="AD93" s="551">
        <f>AD53</f>
        <v>0</v>
      </c>
      <c r="AF93" s="551">
        <f>AF53</f>
        <v>0</v>
      </c>
      <c r="AH93" s="551">
        <f>AH53</f>
        <v>0</v>
      </c>
      <c r="AJ93" s="187"/>
    </row>
    <row r="94" spans="2:36" ht="12.75" customHeight="1" outlineLevel="1" x14ac:dyDescent="0.2">
      <c r="D94" s="117" t="str">
        <f>D88</f>
        <v>Total Revenue from Costs Offcharged</v>
      </c>
      <c r="E94" s="177"/>
      <c r="F94" s="118" t="str">
        <f t="shared" ref="F94:AB94" si="5">F88</f>
        <v>£000</v>
      </c>
      <c r="G94" s="93">
        <f t="shared" si="5"/>
        <v>0</v>
      </c>
      <c r="H94" s="93">
        <f t="shared" si="5"/>
        <v>0</v>
      </c>
      <c r="I94" s="93">
        <f t="shared" si="5"/>
        <v>0</v>
      </c>
      <c r="J94" s="93">
        <f t="shared" si="5"/>
        <v>0</v>
      </c>
      <c r="K94" s="93">
        <f t="shared" si="5"/>
        <v>0</v>
      </c>
      <c r="L94" s="93">
        <f t="shared" si="5"/>
        <v>0</v>
      </c>
      <c r="M94" s="93">
        <f t="shared" si="5"/>
        <v>0</v>
      </c>
      <c r="N94" s="93">
        <f t="shared" si="5"/>
        <v>0</v>
      </c>
      <c r="O94" s="93">
        <f t="shared" si="5"/>
        <v>0</v>
      </c>
      <c r="P94" s="93">
        <f t="shared" si="5"/>
        <v>0</v>
      </c>
      <c r="Q94" s="93">
        <f t="shared" si="5"/>
        <v>0</v>
      </c>
      <c r="R94" s="93">
        <f t="shared" si="5"/>
        <v>0</v>
      </c>
      <c r="S94" s="93">
        <f t="shared" si="5"/>
        <v>0</v>
      </c>
      <c r="T94" s="93">
        <f t="shared" si="5"/>
        <v>0</v>
      </c>
      <c r="U94" s="93">
        <f t="shared" si="5"/>
        <v>0</v>
      </c>
      <c r="V94" s="93">
        <f t="shared" si="5"/>
        <v>0</v>
      </c>
      <c r="W94" s="93">
        <f t="shared" si="5"/>
        <v>0</v>
      </c>
      <c r="X94" s="93">
        <f t="shared" si="5"/>
        <v>0</v>
      </c>
      <c r="Y94" s="93">
        <f t="shared" si="5"/>
        <v>0</v>
      </c>
      <c r="Z94" s="93">
        <f t="shared" si="5"/>
        <v>0</v>
      </c>
      <c r="AA94" s="93">
        <f t="shared" si="5"/>
        <v>0</v>
      </c>
      <c r="AB94" s="94">
        <f t="shared" si="5"/>
        <v>0</v>
      </c>
      <c r="AD94" s="553">
        <f t="shared" ref="AD94" si="6">AD88</f>
        <v>0</v>
      </c>
      <c r="AF94" s="553">
        <f t="shared" ref="AF94" si="7">AF88</f>
        <v>0</v>
      </c>
      <c r="AH94" s="553">
        <f t="shared" ref="AH94" si="8">AH88</f>
        <v>0</v>
      </c>
      <c r="AJ94" s="189"/>
    </row>
    <row r="95" spans="2:36" ht="12.75" customHeight="1" outlineLevel="1" x14ac:dyDescent="0.2">
      <c r="G95" s="89"/>
      <c r="H95" s="89"/>
      <c r="I95" s="89"/>
      <c r="J95" s="89"/>
      <c r="K95" s="89"/>
      <c r="L95" s="89"/>
      <c r="M95" s="89"/>
      <c r="N95" s="89"/>
      <c r="O95" s="89"/>
      <c r="P95" s="89"/>
      <c r="Q95" s="89"/>
      <c r="R95" s="89"/>
      <c r="S95" s="89"/>
      <c r="T95" s="89"/>
      <c r="U95" s="89"/>
      <c r="V95" s="89"/>
      <c r="W95" s="89"/>
      <c r="X95" s="89"/>
      <c r="Y95" s="89"/>
      <c r="Z95" s="89"/>
      <c r="AA95" s="89"/>
      <c r="AB95" s="89"/>
      <c r="AD95" s="89"/>
      <c r="AF95" s="89"/>
      <c r="AH95" s="89"/>
    </row>
    <row r="96" spans="2:36" ht="12.75" customHeight="1" outlineLevel="1" x14ac:dyDescent="0.2">
      <c r="D96" s="201" t="str">
        <f>B91</f>
        <v>Total Other Revenue</v>
      </c>
      <c r="E96" s="202"/>
      <c r="F96" s="203" t="str">
        <f>F94</f>
        <v>£000</v>
      </c>
      <c r="G96" s="204">
        <f t="shared" ref="G96:AB96" si="9">SUM(G93:G94)</f>
        <v>0</v>
      </c>
      <c r="H96" s="204">
        <f t="shared" si="9"/>
        <v>0</v>
      </c>
      <c r="I96" s="204">
        <f t="shared" si="9"/>
        <v>0</v>
      </c>
      <c r="J96" s="204">
        <f t="shared" si="9"/>
        <v>0</v>
      </c>
      <c r="K96" s="204">
        <f t="shared" si="9"/>
        <v>0</v>
      </c>
      <c r="L96" s="204">
        <f t="shared" si="9"/>
        <v>0</v>
      </c>
      <c r="M96" s="204">
        <f t="shared" si="9"/>
        <v>0</v>
      </c>
      <c r="N96" s="204">
        <f t="shared" si="9"/>
        <v>0</v>
      </c>
      <c r="O96" s="204">
        <f t="shared" si="9"/>
        <v>0</v>
      </c>
      <c r="P96" s="204">
        <f t="shared" si="9"/>
        <v>0</v>
      </c>
      <c r="Q96" s="204">
        <f t="shared" si="9"/>
        <v>0</v>
      </c>
      <c r="R96" s="204">
        <f t="shared" si="9"/>
        <v>0</v>
      </c>
      <c r="S96" s="204">
        <f t="shared" si="9"/>
        <v>0</v>
      </c>
      <c r="T96" s="204">
        <f t="shared" si="9"/>
        <v>0</v>
      </c>
      <c r="U96" s="204">
        <f t="shared" si="9"/>
        <v>0</v>
      </c>
      <c r="V96" s="204">
        <f t="shared" si="9"/>
        <v>0</v>
      </c>
      <c r="W96" s="204">
        <f t="shared" si="9"/>
        <v>0</v>
      </c>
      <c r="X96" s="204">
        <f t="shared" si="9"/>
        <v>0</v>
      </c>
      <c r="Y96" s="204">
        <f t="shared" si="9"/>
        <v>0</v>
      </c>
      <c r="Z96" s="204">
        <f t="shared" si="9"/>
        <v>0</v>
      </c>
      <c r="AA96" s="204">
        <f t="shared" si="9"/>
        <v>0</v>
      </c>
      <c r="AB96" s="205">
        <f t="shared" si="9"/>
        <v>0</v>
      </c>
      <c r="AD96" s="550">
        <f t="shared" ref="AD96" si="10">SUM(AD93:AD94)</f>
        <v>0</v>
      </c>
      <c r="AF96" s="550">
        <f t="shared" ref="AF96" si="11">SUM(AF93:AF94)</f>
        <v>0</v>
      </c>
      <c r="AH96" s="550">
        <f t="shared" ref="AH96" si="12">SUM(AH93:AH94)</f>
        <v>0</v>
      </c>
      <c r="AJ96" s="206"/>
    </row>
    <row r="99" spans="2:36" ht="16.5" x14ac:dyDescent="0.25">
      <c r="B99" s="5" t="s">
        <v>20</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row>
  </sheetData>
  <mergeCells count="4">
    <mergeCell ref="D9:E9"/>
    <mergeCell ref="F9:F11"/>
    <mergeCell ref="AJ9:AJ11"/>
    <mergeCell ref="D10:E11"/>
  </mergeCells>
  <pageMargins left="0.39370078740157483" right="0.39370078740157483" top="0.39370078740157483" bottom="0.39370078740157483" header="0.31496062992125984" footer="0.31496062992125984"/>
  <pageSetup paperSize="8" scale="58" fitToHeight="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outlinePr summaryBelow="0"/>
  </sheetPr>
  <dimension ref="A2:AK477"/>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sheetView>
  </sheetViews>
  <sheetFormatPr defaultColWidth="8.85546875" defaultRowHeight="12.75" outlineLevelRow="1" outlineLevelCol="1" x14ac:dyDescent="0.2"/>
  <cols>
    <col min="1" max="1" width="2.7109375" customWidth="1"/>
    <col min="2" max="3" width="2.7109375" style="3" customWidth="1"/>
    <col min="4" max="5" width="20.85546875" style="3" customWidth="1"/>
    <col min="6" max="6" width="10.42578125" style="3" customWidth="1"/>
    <col min="7" max="21" width="11.28515625" style="3" customWidth="1"/>
    <col min="22" max="28" width="11.28515625" style="3" customWidth="1" outlineLevel="1"/>
    <col min="29" max="29" width="3.28515625" style="3" customWidth="1"/>
    <col min="30" max="30" width="11.28515625" style="3" customWidth="1"/>
    <col min="31" max="31" width="3.28515625" style="3" customWidth="1"/>
    <col min="32" max="32" width="11.28515625" style="3" customWidth="1"/>
    <col min="33" max="33" width="3.28515625" style="3" customWidth="1"/>
    <col min="34" max="34" width="11.28515625" style="3" customWidth="1"/>
    <col min="35" max="35" width="3.28515625" style="3" customWidth="1"/>
    <col min="36" max="36" width="108.7109375" style="3" customWidth="1"/>
    <col min="38" max="16384" width="8.85546875" style="3"/>
  </cols>
  <sheetData>
    <row r="2" spans="2:36"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2:36"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2:36" x14ac:dyDescent="0.2">
      <c r="B4" s="1" t="str">
        <f>'Template Cover'!B4</f>
        <v>Sheet:</v>
      </c>
      <c r="C4" s="2"/>
      <c r="D4" s="2"/>
      <c r="E4" s="2"/>
      <c r="F4" s="2"/>
      <c r="G4" s="2" t="str">
        <f ca="1">MID(CELL("filename",$A$1),FIND("]",CELL("filename",$A$1))+1,99)</f>
        <v>Staff</v>
      </c>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2:36"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2:36"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2:36"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9" spans="2:36" ht="38.25" x14ac:dyDescent="0.2">
      <c r="D9" s="801" t="str">
        <f>RN_Switch</f>
        <v>Nominal</v>
      </c>
      <c r="E9" s="802"/>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c r="AJ9" s="790" t="s">
        <v>427</v>
      </c>
    </row>
    <row r="10" spans="2:36" ht="25.5" x14ac:dyDescent="0.2">
      <c r="D10" s="797" t="str">
        <f>Option_Switch</f>
        <v>Base Model</v>
      </c>
      <c r="E10" s="798"/>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c r="AJ10" s="795"/>
    </row>
    <row r="11" spans="2:36" x14ac:dyDescent="0.2">
      <c r="D11" s="803"/>
      <c r="E11" s="804"/>
      <c r="F11" s="792" t="s">
        <v>85</v>
      </c>
      <c r="G11" s="98" t="str">
        <f>IF(Timeline!G30="","",Timeline!G30)</f>
        <v/>
      </c>
      <c r="H11" s="98"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c r="AJ11" s="796"/>
    </row>
    <row r="13" spans="2:36" ht="16.5" x14ac:dyDescent="0.25">
      <c r="B13" s="5" t="s">
        <v>117</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5" spans="2:36" ht="15" x14ac:dyDescent="0.25">
      <c r="B15" s="15" t="s">
        <v>455</v>
      </c>
      <c r="C15" s="15"/>
      <c r="D15" s="172"/>
      <c r="E15" s="172"/>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540"/>
      <c r="AF15" s="15"/>
      <c r="AG15" s="540"/>
      <c r="AH15" s="15"/>
      <c r="AI15" s="540"/>
      <c r="AJ15" s="15"/>
    </row>
    <row r="16" spans="2:36" ht="12.75" customHeight="1" outlineLevel="1" x14ac:dyDescent="0.2"/>
    <row r="17" spans="4:36" ht="12.75" customHeight="1" outlineLevel="1" x14ac:dyDescent="0.2">
      <c r="D17" s="100" t="str">
        <f>'Line Items'!D153</f>
        <v>Drivers</v>
      </c>
      <c r="E17" s="84"/>
      <c r="F17" s="101" t="s">
        <v>456</v>
      </c>
      <c r="G17" s="173"/>
      <c r="H17" s="173"/>
      <c r="I17" s="173"/>
      <c r="J17" s="173"/>
      <c r="K17" s="173"/>
      <c r="L17" s="173"/>
      <c r="M17" s="173"/>
      <c r="N17" s="173"/>
      <c r="O17" s="173"/>
      <c r="P17" s="173"/>
      <c r="Q17" s="173"/>
      <c r="R17" s="173"/>
      <c r="S17" s="173"/>
      <c r="T17" s="173"/>
      <c r="U17" s="173"/>
      <c r="V17" s="173"/>
      <c r="W17" s="173"/>
      <c r="X17" s="173"/>
      <c r="Y17" s="173"/>
      <c r="Z17" s="173"/>
      <c r="AA17" s="173"/>
      <c r="AB17" s="191"/>
      <c r="AD17" s="547"/>
      <c r="AF17" s="547"/>
      <c r="AH17" s="547"/>
      <c r="AJ17" s="489"/>
    </row>
    <row r="18" spans="4:36" ht="12.75" customHeight="1" outlineLevel="1" x14ac:dyDescent="0.2">
      <c r="D18" s="106" t="str">
        <f>'Line Items'!D154</f>
        <v>Conductors</v>
      </c>
      <c r="E18" s="88"/>
      <c r="F18" s="107" t="str">
        <f t="shared" ref="F18:F56" si="0">F17</f>
        <v>FTE</v>
      </c>
      <c r="G18" s="175"/>
      <c r="H18" s="175"/>
      <c r="I18" s="175"/>
      <c r="J18" s="175"/>
      <c r="K18" s="175"/>
      <c r="L18" s="175"/>
      <c r="M18" s="175"/>
      <c r="N18" s="175"/>
      <c r="O18" s="175"/>
      <c r="P18" s="175"/>
      <c r="Q18" s="175"/>
      <c r="R18" s="175"/>
      <c r="S18" s="175"/>
      <c r="T18" s="175"/>
      <c r="U18" s="175"/>
      <c r="V18" s="175"/>
      <c r="W18" s="175"/>
      <c r="X18" s="175"/>
      <c r="Y18" s="175"/>
      <c r="Z18" s="175"/>
      <c r="AA18" s="175"/>
      <c r="AB18" s="176"/>
      <c r="AD18" s="548"/>
      <c r="AF18" s="548"/>
      <c r="AH18" s="548"/>
      <c r="AJ18" s="208"/>
    </row>
    <row r="19" spans="4:36" ht="12.75" customHeight="1" outlineLevel="1" x14ac:dyDescent="0.2">
      <c r="D19" s="106" t="str">
        <f>'Line Items'!D155</f>
        <v>Depot Drivers</v>
      </c>
      <c r="E19" s="88"/>
      <c r="F19" s="107" t="str">
        <f t="shared" si="0"/>
        <v>FTE</v>
      </c>
      <c r="G19" s="175"/>
      <c r="H19" s="175"/>
      <c r="I19" s="175"/>
      <c r="J19" s="175"/>
      <c r="K19" s="175"/>
      <c r="L19" s="175"/>
      <c r="M19" s="175"/>
      <c r="N19" s="175"/>
      <c r="O19" s="175"/>
      <c r="P19" s="175"/>
      <c r="Q19" s="175"/>
      <c r="R19" s="175"/>
      <c r="S19" s="175"/>
      <c r="T19" s="175"/>
      <c r="U19" s="175"/>
      <c r="V19" s="175"/>
      <c r="W19" s="175"/>
      <c r="X19" s="175"/>
      <c r="Y19" s="175"/>
      <c r="Z19" s="175"/>
      <c r="AA19" s="175"/>
      <c r="AB19" s="176"/>
      <c r="AD19" s="548"/>
      <c r="AF19" s="548"/>
      <c r="AH19" s="548"/>
      <c r="AJ19" s="208"/>
    </row>
    <row r="20" spans="4:36" ht="12.75" customHeight="1" outlineLevel="1" x14ac:dyDescent="0.2">
      <c r="D20" s="106" t="str">
        <f>'Line Items'!D156</f>
        <v>Trainee Drivers</v>
      </c>
      <c r="E20" s="88"/>
      <c r="F20" s="107" t="str">
        <f t="shared" si="0"/>
        <v>FTE</v>
      </c>
      <c r="G20" s="175"/>
      <c r="H20" s="175"/>
      <c r="I20" s="175"/>
      <c r="J20" s="175"/>
      <c r="K20" s="175"/>
      <c r="L20" s="175"/>
      <c r="M20" s="175"/>
      <c r="N20" s="175"/>
      <c r="O20" s="175"/>
      <c r="P20" s="175"/>
      <c r="Q20" s="175"/>
      <c r="R20" s="175"/>
      <c r="S20" s="175"/>
      <c r="T20" s="175"/>
      <c r="U20" s="175"/>
      <c r="V20" s="175"/>
      <c r="W20" s="175"/>
      <c r="X20" s="175"/>
      <c r="Y20" s="175"/>
      <c r="Z20" s="175"/>
      <c r="AA20" s="175"/>
      <c r="AB20" s="176"/>
      <c r="AD20" s="548"/>
      <c r="AF20" s="548"/>
      <c r="AH20" s="548"/>
      <c r="AJ20" s="208"/>
    </row>
    <row r="21" spans="4:36" ht="12.75" customHeight="1" outlineLevel="1" x14ac:dyDescent="0.2">
      <c r="D21" s="106" t="str">
        <f>'Line Items'!D157</f>
        <v>Catering</v>
      </c>
      <c r="E21" s="88"/>
      <c r="F21" s="107" t="str">
        <f t="shared" si="0"/>
        <v>FTE</v>
      </c>
      <c r="G21" s="175"/>
      <c r="H21" s="175"/>
      <c r="I21" s="175"/>
      <c r="J21" s="175"/>
      <c r="K21" s="175"/>
      <c r="L21" s="175"/>
      <c r="M21" s="175"/>
      <c r="N21" s="175"/>
      <c r="O21" s="175"/>
      <c r="P21" s="175"/>
      <c r="Q21" s="175"/>
      <c r="R21" s="175"/>
      <c r="S21" s="175"/>
      <c r="T21" s="175"/>
      <c r="U21" s="175"/>
      <c r="V21" s="175"/>
      <c r="W21" s="175"/>
      <c r="X21" s="175"/>
      <c r="Y21" s="175"/>
      <c r="Z21" s="175"/>
      <c r="AA21" s="175"/>
      <c r="AB21" s="176"/>
      <c r="AD21" s="548"/>
      <c r="AF21" s="548"/>
      <c r="AH21" s="548"/>
      <c r="AJ21" s="208"/>
    </row>
    <row r="22" spans="4:36" ht="12.75" customHeight="1" outlineLevel="1" x14ac:dyDescent="0.2">
      <c r="D22" s="106" t="str">
        <f>'Line Items'!D158</f>
        <v>Station Cleaners</v>
      </c>
      <c r="E22" s="88"/>
      <c r="F22" s="107" t="str">
        <f t="shared" si="0"/>
        <v>FTE</v>
      </c>
      <c r="G22" s="175"/>
      <c r="H22" s="175"/>
      <c r="I22" s="175"/>
      <c r="J22" s="175"/>
      <c r="K22" s="175"/>
      <c r="L22" s="175"/>
      <c r="M22" s="175"/>
      <c r="N22" s="175"/>
      <c r="O22" s="175"/>
      <c r="P22" s="175"/>
      <c r="Q22" s="175"/>
      <c r="R22" s="175"/>
      <c r="S22" s="175"/>
      <c r="T22" s="175"/>
      <c r="U22" s="175"/>
      <c r="V22" s="175"/>
      <c r="W22" s="175"/>
      <c r="X22" s="175"/>
      <c r="Y22" s="175"/>
      <c r="Z22" s="175"/>
      <c r="AA22" s="175"/>
      <c r="AB22" s="176"/>
      <c r="AD22" s="548"/>
      <c r="AF22" s="548"/>
      <c r="AH22" s="548"/>
      <c r="AJ22" s="208"/>
    </row>
    <row r="23" spans="4:36" ht="12.75" customHeight="1" outlineLevel="1" x14ac:dyDescent="0.2">
      <c r="D23" s="106" t="str">
        <f>'Line Items'!D159</f>
        <v>Train Cleaners</v>
      </c>
      <c r="E23" s="88"/>
      <c r="F23" s="107" t="str">
        <f t="shared" si="0"/>
        <v>FTE</v>
      </c>
      <c r="G23" s="175"/>
      <c r="H23" s="175"/>
      <c r="I23" s="175"/>
      <c r="J23" s="175"/>
      <c r="K23" s="175"/>
      <c r="L23" s="175"/>
      <c r="M23" s="175"/>
      <c r="N23" s="175"/>
      <c r="O23" s="175"/>
      <c r="P23" s="175"/>
      <c r="Q23" s="175"/>
      <c r="R23" s="175"/>
      <c r="S23" s="175"/>
      <c r="T23" s="175"/>
      <c r="U23" s="175"/>
      <c r="V23" s="175"/>
      <c r="W23" s="175"/>
      <c r="X23" s="175"/>
      <c r="Y23" s="175"/>
      <c r="Z23" s="175"/>
      <c r="AA23" s="175"/>
      <c r="AB23" s="176"/>
      <c r="AD23" s="548"/>
      <c r="AF23" s="548"/>
      <c r="AH23" s="548"/>
      <c r="AJ23" s="208"/>
    </row>
    <row r="24" spans="4:36" ht="12.75" customHeight="1" outlineLevel="1" x14ac:dyDescent="0.2">
      <c r="D24" s="106" t="str">
        <f>'Line Items'!D160</f>
        <v>Station - Sales</v>
      </c>
      <c r="E24" s="88"/>
      <c r="F24" s="107" t="str">
        <f t="shared" si="0"/>
        <v>FTE</v>
      </c>
      <c r="G24" s="175"/>
      <c r="H24" s="175"/>
      <c r="I24" s="175"/>
      <c r="J24" s="175"/>
      <c r="K24" s="175"/>
      <c r="L24" s="175"/>
      <c r="M24" s="175"/>
      <c r="N24" s="175"/>
      <c r="O24" s="175"/>
      <c r="P24" s="175"/>
      <c r="Q24" s="175"/>
      <c r="R24" s="175"/>
      <c r="S24" s="175"/>
      <c r="T24" s="175"/>
      <c r="U24" s="175"/>
      <c r="V24" s="175"/>
      <c r="W24" s="175"/>
      <c r="X24" s="175"/>
      <c r="Y24" s="175"/>
      <c r="Z24" s="175"/>
      <c r="AA24" s="175"/>
      <c r="AB24" s="176"/>
      <c r="AD24" s="548"/>
      <c r="AF24" s="548"/>
      <c r="AH24" s="548"/>
      <c r="AJ24" s="208"/>
    </row>
    <row r="25" spans="4:36" ht="12.75" customHeight="1" outlineLevel="1" x14ac:dyDescent="0.2">
      <c r="D25" s="106" t="str">
        <f>'Line Items'!D161</f>
        <v>Station - Platform</v>
      </c>
      <c r="E25" s="88"/>
      <c r="F25" s="107" t="str">
        <f t="shared" si="0"/>
        <v>FTE</v>
      </c>
      <c r="G25" s="175"/>
      <c r="H25" s="175"/>
      <c r="I25" s="175"/>
      <c r="J25" s="175"/>
      <c r="K25" s="175"/>
      <c r="L25" s="175"/>
      <c r="M25" s="175"/>
      <c r="N25" s="175"/>
      <c r="O25" s="175"/>
      <c r="P25" s="175"/>
      <c r="Q25" s="175"/>
      <c r="R25" s="175"/>
      <c r="S25" s="175"/>
      <c r="T25" s="175"/>
      <c r="U25" s="175"/>
      <c r="V25" s="175"/>
      <c r="W25" s="175"/>
      <c r="X25" s="175"/>
      <c r="Y25" s="175"/>
      <c r="Z25" s="175"/>
      <c r="AA25" s="175"/>
      <c r="AB25" s="176"/>
      <c r="AD25" s="548"/>
      <c r="AF25" s="548"/>
      <c r="AH25" s="548"/>
      <c r="AJ25" s="208"/>
    </row>
    <row r="26" spans="4:36" ht="12.75" customHeight="1" outlineLevel="1" x14ac:dyDescent="0.2">
      <c r="D26" s="106" t="str">
        <f>'Line Items'!D162</f>
        <v>Station - Gating</v>
      </c>
      <c r="E26" s="88"/>
      <c r="F26" s="107" t="str">
        <f t="shared" si="0"/>
        <v>FTE</v>
      </c>
      <c r="G26" s="175"/>
      <c r="H26" s="175"/>
      <c r="I26" s="175"/>
      <c r="J26" s="175"/>
      <c r="K26" s="175"/>
      <c r="L26" s="175"/>
      <c r="M26" s="175"/>
      <c r="N26" s="175"/>
      <c r="O26" s="175"/>
      <c r="P26" s="175"/>
      <c r="Q26" s="175"/>
      <c r="R26" s="175"/>
      <c r="S26" s="175"/>
      <c r="T26" s="175"/>
      <c r="U26" s="175"/>
      <c r="V26" s="175"/>
      <c r="W26" s="175"/>
      <c r="X26" s="175"/>
      <c r="Y26" s="175"/>
      <c r="Z26" s="175"/>
      <c r="AA26" s="175"/>
      <c r="AB26" s="176"/>
      <c r="AD26" s="548"/>
      <c r="AF26" s="548"/>
      <c r="AH26" s="548"/>
      <c r="AJ26" s="208"/>
    </row>
    <row r="27" spans="4:36" ht="12.75" customHeight="1" outlineLevel="1" x14ac:dyDescent="0.2">
      <c r="D27" s="106" t="str">
        <f>'Line Items'!D163</f>
        <v>Revenue Protection</v>
      </c>
      <c r="E27" s="88"/>
      <c r="F27" s="107" t="str">
        <f t="shared" si="0"/>
        <v>FTE</v>
      </c>
      <c r="G27" s="175"/>
      <c r="H27" s="175"/>
      <c r="I27" s="175"/>
      <c r="J27" s="175"/>
      <c r="K27" s="175"/>
      <c r="L27" s="175"/>
      <c r="M27" s="175"/>
      <c r="N27" s="175"/>
      <c r="O27" s="175"/>
      <c r="P27" s="175"/>
      <c r="Q27" s="175"/>
      <c r="R27" s="175"/>
      <c r="S27" s="175"/>
      <c r="T27" s="175"/>
      <c r="U27" s="175"/>
      <c r="V27" s="175"/>
      <c r="W27" s="175"/>
      <c r="X27" s="175"/>
      <c r="Y27" s="175"/>
      <c r="Z27" s="175"/>
      <c r="AA27" s="175"/>
      <c r="AB27" s="176"/>
      <c r="AD27" s="548"/>
      <c r="AF27" s="548"/>
      <c r="AH27" s="548"/>
      <c r="AJ27" s="208"/>
    </row>
    <row r="28" spans="4:36" ht="12.75" customHeight="1" outlineLevel="1" x14ac:dyDescent="0.2">
      <c r="D28" s="106" t="str">
        <f>'Line Items'!D164</f>
        <v>Engineering - Shunters</v>
      </c>
      <c r="E28" s="88"/>
      <c r="F28" s="107" t="str">
        <f t="shared" si="0"/>
        <v>FTE</v>
      </c>
      <c r="G28" s="175"/>
      <c r="H28" s="175"/>
      <c r="I28" s="175"/>
      <c r="J28" s="175"/>
      <c r="K28" s="175"/>
      <c r="L28" s="175"/>
      <c r="M28" s="175"/>
      <c r="N28" s="175"/>
      <c r="O28" s="175"/>
      <c r="P28" s="175"/>
      <c r="Q28" s="175"/>
      <c r="R28" s="175"/>
      <c r="S28" s="175"/>
      <c r="T28" s="175"/>
      <c r="U28" s="175"/>
      <c r="V28" s="175"/>
      <c r="W28" s="175"/>
      <c r="X28" s="175"/>
      <c r="Y28" s="175"/>
      <c r="Z28" s="175"/>
      <c r="AA28" s="175"/>
      <c r="AB28" s="176"/>
      <c r="AD28" s="548"/>
      <c r="AF28" s="548"/>
      <c r="AH28" s="548"/>
      <c r="AJ28" s="208"/>
    </row>
    <row r="29" spans="4:36" ht="12.75" customHeight="1" outlineLevel="1" x14ac:dyDescent="0.2">
      <c r="D29" s="106" t="str">
        <f>'Line Items'!D165</f>
        <v>Engineering - Workshop</v>
      </c>
      <c r="E29" s="88"/>
      <c r="F29" s="107" t="str">
        <f t="shared" si="0"/>
        <v>FTE</v>
      </c>
      <c r="G29" s="175"/>
      <c r="H29" s="175"/>
      <c r="I29" s="175"/>
      <c r="J29" s="175"/>
      <c r="K29" s="175"/>
      <c r="L29" s="175"/>
      <c r="M29" s="175"/>
      <c r="N29" s="175"/>
      <c r="O29" s="175"/>
      <c r="P29" s="175"/>
      <c r="Q29" s="175"/>
      <c r="R29" s="175"/>
      <c r="S29" s="175"/>
      <c r="T29" s="175"/>
      <c r="U29" s="175"/>
      <c r="V29" s="175"/>
      <c r="W29" s="175"/>
      <c r="X29" s="175"/>
      <c r="Y29" s="175"/>
      <c r="Z29" s="175"/>
      <c r="AA29" s="175"/>
      <c r="AB29" s="176"/>
      <c r="AD29" s="548"/>
      <c r="AF29" s="548"/>
      <c r="AH29" s="548"/>
      <c r="AJ29" s="208"/>
    </row>
    <row r="30" spans="4:36" ht="12.75" customHeight="1" outlineLevel="1" x14ac:dyDescent="0.2">
      <c r="D30" s="106" t="str">
        <f>'Line Items'!D166</f>
        <v>Mgt &amp; Support - Station Mgt</v>
      </c>
      <c r="E30" s="88"/>
      <c r="F30" s="107" t="str">
        <f t="shared" si="0"/>
        <v>FTE</v>
      </c>
      <c r="G30" s="175"/>
      <c r="H30" s="175"/>
      <c r="I30" s="175"/>
      <c r="J30" s="175"/>
      <c r="K30" s="175"/>
      <c r="L30" s="175"/>
      <c r="M30" s="175"/>
      <c r="N30" s="175"/>
      <c r="O30" s="175"/>
      <c r="P30" s="175"/>
      <c r="Q30" s="175"/>
      <c r="R30" s="175"/>
      <c r="S30" s="175"/>
      <c r="T30" s="175"/>
      <c r="U30" s="175"/>
      <c r="V30" s="175"/>
      <c r="W30" s="175"/>
      <c r="X30" s="175"/>
      <c r="Y30" s="175"/>
      <c r="Z30" s="175"/>
      <c r="AA30" s="175"/>
      <c r="AB30" s="176"/>
      <c r="AD30" s="548"/>
      <c r="AF30" s="548"/>
      <c r="AH30" s="548"/>
      <c r="AJ30" s="208"/>
    </row>
    <row r="31" spans="4:36" ht="12.75" customHeight="1" outlineLevel="1" x14ac:dyDescent="0.2">
      <c r="D31" s="106" t="str">
        <f>'Line Items'!D167</f>
        <v>Mgt &amp; Support - Engineering Mgt</v>
      </c>
      <c r="E31" s="88"/>
      <c r="F31" s="107" t="str">
        <f t="shared" si="0"/>
        <v>FTE</v>
      </c>
      <c r="G31" s="175"/>
      <c r="H31" s="175"/>
      <c r="I31" s="175"/>
      <c r="J31" s="175"/>
      <c r="K31" s="175"/>
      <c r="L31" s="175"/>
      <c r="M31" s="175"/>
      <c r="N31" s="175"/>
      <c r="O31" s="175"/>
      <c r="P31" s="175"/>
      <c r="Q31" s="175"/>
      <c r="R31" s="175"/>
      <c r="S31" s="175"/>
      <c r="T31" s="175"/>
      <c r="U31" s="175"/>
      <c r="V31" s="175"/>
      <c r="W31" s="175"/>
      <c r="X31" s="175"/>
      <c r="Y31" s="175"/>
      <c r="Z31" s="175"/>
      <c r="AA31" s="175"/>
      <c r="AB31" s="176"/>
      <c r="AD31" s="548"/>
      <c r="AF31" s="548"/>
      <c r="AH31" s="548"/>
      <c r="AJ31" s="208"/>
    </row>
    <row r="32" spans="4:36" ht="12.75" customHeight="1" outlineLevel="1" x14ac:dyDescent="0.2">
      <c r="D32" s="106" t="str">
        <f>'Line Items'!D168</f>
        <v>Mgt &amp; Support - Ops Mgt</v>
      </c>
      <c r="E32" s="88"/>
      <c r="F32" s="107" t="str">
        <f t="shared" si="0"/>
        <v>FTE</v>
      </c>
      <c r="G32" s="175"/>
      <c r="H32" s="175"/>
      <c r="I32" s="175"/>
      <c r="J32" s="175"/>
      <c r="K32" s="175"/>
      <c r="L32" s="175"/>
      <c r="M32" s="175"/>
      <c r="N32" s="175"/>
      <c r="O32" s="175"/>
      <c r="P32" s="175"/>
      <c r="Q32" s="175"/>
      <c r="R32" s="175"/>
      <c r="S32" s="175"/>
      <c r="T32" s="175"/>
      <c r="U32" s="175"/>
      <c r="V32" s="175"/>
      <c r="W32" s="175"/>
      <c r="X32" s="175"/>
      <c r="Y32" s="175"/>
      <c r="Z32" s="175"/>
      <c r="AA32" s="175"/>
      <c r="AB32" s="176"/>
      <c r="AD32" s="548"/>
      <c r="AF32" s="548"/>
      <c r="AH32" s="548"/>
      <c r="AJ32" s="208"/>
    </row>
    <row r="33" spans="4:36" ht="12.75" customHeight="1" outlineLevel="1" x14ac:dyDescent="0.2">
      <c r="D33" s="106" t="str">
        <f>'Line Items'!D169</f>
        <v>Mgt &amp; Support - Directors</v>
      </c>
      <c r="E33" s="88"/>
      <c r="F33" s="107" t="str">
        <f t="shared" si="0"/>
        <v>FTE</v>
      </c>
      <c r="G33" s="175"/>
      <c r="H33" s="175"/>
      <c r="I33" s="175"/>
      <c r="J33" s="175"/>
      <c r="K33" s="175"/>
      <c r="L33" s="175"/>
      <c r="M33" s="175"/>
      <c r="N33" s="175"/>
      <c r="O33" s="175"/>
      <c r="P33" s="175"/>
      <c r="Q33" s="175"/>
      <c r="R33" s="175"/>
      <c r="S33" s="175"/>
      <c r="T33" s="175"/>
      <c r="U33" s="175"/>
      <c r="V33" s="175"/>
      <c r="W33" s="175"/>
      <c r="X33" s="175"/>
      <c r="Y33" s="175"/>
      <c r="Z33" s="175"/>
      <c r="AA33" s="175"/>
      <c r="AB33" s="176"/>
      <c r="AD33" s="548"/>
      <c r="AF33" s="548"/>
      <c r="AH33" s="548"/>
      <c r="AJ33" s="208"/>
    </row>
    <row r="34" spans="4:36" ht="12.75" customHeight="1" outlineLevel="1" x14ac:dyDescent="0.2">
      <c r="D34" s="106" t="str">
        <f>'Line Items'!D170</f>
        <v>Mgt &amp; Support - Other HQ</v>
      </c>
      <c r="E34" s="88"/>
      <c r="F34" s="107" t="str">
        <f t="shared" si="0"/>
        <v>FTE</v>
      </c>
      <c r="G34" s="175"/>
      <c r="H34" s="175"/>
      <c r="I34" s="175"/>
      <c r="J34" s="175"/>
      <c r="K34" s="175"/>
      <c r="L34" s="175"/>
      <c r="M34" s="175"/>
      <c r="N34" s="175"/>
      <c r="O34" s="175"/>
      <c r="P34" s="175"/>
      <c r="Q34" s="175"/>
      <c r="R34" s="175"/>
      <c r="S34" s="175"/>
      <c r="T34" s="175"/>
      <c r="U34" s="175"/>
      <c r="V34" s="175"/>
      <c r="W34" s="175"/>
      <c r="X34" s="175"/>
      <c r="Y34" s="175"/>
      <c r="Z34" s="175"/>
      <c r="AA34" s="175"/>
      <c r="AB34" s="176"/>
      <c r="AD34" s="548"/>
      <c r="AF34" s="548"/>
      <c r="AH34" s="548"/>
      <c r="AJ34" s="208"/>
    </row>
    <row r="35" spans="4:36" ht="12.75" customHeight="1" outlineLevel="1" x14ac:dyDescent="0.2">
      <c r="D35" s="106" t="str">
        <f>'Line Items'!D171</f>
        <v>Historic Other</v>
      </c>
      <c r="E35" s="88"/>
      <c r="F35" s="107" t="str">
        <f t="shared" si="0"/>
        <v>FTE</v>
      </c>
      <c r="G35" s="175"/>
      <c r="H35" s="175"/>
      <c r="I35" s="175"/>
      <c r="J35" s="175"/>
      <c r="K35" s="175"/>
      <c r="L35" s="175"/>
      <c r="M35" s="175"/>
      <c r="N35" s="175"/>
      <c r="O35" s="175"/>
      <c r="P35" s="175"/>
      <c r="Q35" s="175"/>
      <c r="R35" s="175"/>
      <c r="S35" s="175"/>
      <c r="T35" s="175"/>
      <c r="U35" s="175"/>
      <c r="V35" s="175"/>
      <c r="W35" s="175"/>
      <c r="X35" s="175"/>
      <c r="Y35" s="175"/>
      <c r="Z35" s="175"/>
      <c r="AA35" s="175"/>
      <c r="AB35" s="176"/>
      <c r="AD35" s="548"/>
      <c r="AF35" s="548"/>
      <c r="AH35" s="548"/>
      <c r="AJ35" s="208"/>
    </row>
    <row r="36" spans="4:36" ht="12.75" customHeight="1" outlineLevel="1" x14ac:dyDescent="0.2">
      <c r="D36" s="106" t="str">
        <f>'Line Items'!D172</f>
        <v>[Staff Functions Line 20]</v>
      </c>
      <c r="E36" s="88"/>
      <c r="F36" s="107" t="str">
        <f t="shared" si="0"/>
        <v>FTE</v>
      </c>
      <c r="G36" s="175"/>
      <c r="H36" s="175"/>
      <c r="I36" s="175"/>
      <c r="J36" s="175"/>
      <c r="K36" s="175"/>
      <c r="L36" s="175"/>
      <c r="M36" s="175"/>
      <c r="N36" s="175"/>
      <c r="O36" s="175"/>
      <c r="P36" s="175"/>
      <c r="Q36" s="175"/>
      <c r="R36" s="175"/>
      <c r="S36" s="175"/>
      <c r="T36" s="175"/>
      <c r="U36" s="175"/>
      <c r="V36" s="175"/>
      <c r="W36" s="175"/>
      <c r="X36" s="175"/>
      <c r="Y36" s="175"/>
      <c r="Z36" s="175"/>
      <c r="AA36" s="175"/>
      <c r="AB36" s="176"/>
      <c r="AD36" s="548"/>
      <c r="AF36" s="548"/>
      <c r="AH36" s="548"/>
      <c r="AJ36" s="208"/>
    </row>
    <row r="37" spans="4:36" ht="12.75" customHeight="1" outlineLevel="1" x14ac:dyDescent="0.2">
      <c r="D37" s="106" t="str">
        <f>'Line Items'!D173</f>
        <v>[Staff Functions Line 21]</v>
      </c>
      <c r="E37" s="88"/>
      <c r="F37" s="107" t="str">
        <f t="shared" si="0"/>
        <v>FTE</v>
      </c>
      <c r="G37" s="175"/>
      <c r="H37" s="175"/>
      <c r="I37" s="175"/>
      <c r="J37" s="175"/>
      <c r="K37" s="175"/>
      <c r="L37" s="175"/>
      <c r="M37" s="175"/>
      <c r="N37" s="175"/>
      <c r="O37" s="175"/>
      <c r="P37" s="175"/>
      <c r="Q37" s="175"/>
      <c r="R37" s="175"/>
      <c r="S37" s="175"/>
      <c r="T37" s="175"/>
      <c r="U37" s="175"/>
      <c r="V37" s="175"/>
      <c r="W37" s="175"/>
      <c r="X37" s="175"/>
      <c r="Y37" s="175"/>
      <c r="Z37" s="175"/>
      <c r="AA37" s="175"/>
      <c r="AB37" s="176"/>
      <c r="AD37" s="548"/>
      <c r="AF37" s="548"/>
      <c r="AH37" s="548"/>
      <c r="AJ37" s="208"/>
    </row>
    <row r="38" spans="4:36" ht="12.75" customHeight="1" outlineLevel="1" x14ac:dyDescent="0.2">
      <c r="D38" s="106" t="str">
        <f>'Line Items'!D174</f>
        <v>[Staff Functions Line 22]</v>
      </c>
      <c r="E38" s="88"/>
      <c r="F38" s="107" t="str">
        <f t="shared" si="0"/>
        <v>FTE</v>
      </c>
      <c r="G38" s="175"/>
      <c r="H38" s="175"/>
      <c r="I38" s="175"/>
      <c r="J38" s="175"/>
      <c r="K38" s="175"/>
      <c r="L38" s="175"/>
      <c r="M38" s="175"/>
      <c r="N38" s="175"/>
      <c r="O38" s="175"/>
      <c r="P38" s="175"/>
      <c r="Q38" s="175"/>
      <c r="R38" s="175"/>
      <c r="S38" s="175"/>
      <c r="T38" s="175"/>
      <c r="U38" s="175"/>
      <c r="V38" s="175"/>
      <c r="W38" s="175"/>
      <c r="X38" s="175"/>
      <c r="Y38" s="175"/>
      <c r="Z38" s="175"/>
      <c r="AA38" s="175"/>
      <c r="AB38" s="176"/>
      <c r="AD38" s="548"/>
      <c r="AF38" s="548"/>
      <c r="AH38" s="548"/>
      <c r="AJ38" s="208"/>
    </row>
    <row r="39" spans="4:36" ht="12.75" customHeight="1" outlineLevel="1" x14ac:dyDescent="0.2">
      <c r="D39" s="106" t="str">
        <f>'Line Items'!D175</f>
        <v>[Staff Functions Line 23]</v>
      </c>
      <c r="E39" s="88"/>
      <c r="F39" s="107" t="str">
        <f t="shared" si="0"/>
        <v>FTE</v>
      </c>
      <c r="G39" s="175"/>
      <c r="H39" s="175"/>
      <c r="I39" s="175"/>
      <c r="J39" s="175"/>
      <c r="K39" s="175"/>
      <c r="L39" s="175"/>
      <c r="M39" s="175"/>
      <c r="N39" s="175"/>
      <c r="O39" s="175"/>
      <c r="P39" s="175"/>
      <c r="Q39" s="175"/>
      <c r="R39" s="175"/>
      <c r="S39" s="175"/>
      <c r="T39" s="175"/>
      <c r="U39" s="175"/>
      <c r="V39" s="175"/>
      <c r="W39" s="175"/>
      <c r="X39" s="175"/>
      <c r="Y39" s="175"/>
      <c r="Z39" s="175"/>
      <c r="AA39" s="175"/>
      <c r="AB39" s="176"/>
      <c r="AD39" s="548"/>
      <c r="AF39" s="548"/>
      <c r="AH39" s="548"/>
      <c r="AJ39" s="208"/>
    </row>
    <row r="40" spans="4:36" ht="12.75" customHeight="1" outlineLevel="1" x14ac:dyDescent="0.2">
      <c r="D40" s="106" t="str">
        <f>'Line Items'!D176</f>
        <v>[Staff Functions Line 24]</v>
      </c>
      <c r="E40" s="88"/>
      <c r="F40" s="107" t="str">
        <f t="shared" si="0"/>
        <v>FTE</v>
      </c>
      <c r="G40" s="175"/>
      <c r="H40" s="175"/>
      <c r="I40" s="175"/>
      <c r="J40" s="175"/>
      <c r="K40" s="175"/>
      <c r="L40" s="175"/>
      <c r="M40" s="175"/>
      <c r="N40" s="175"/>
      <c r="O40" s="175"/>
      <c r="P40" s="175"/>
      <c r="Q40" s="175"/>
      <c r="R40" s="175"/>
      <c r="S40" s="175"/>
      <c r="T40" s="175"/>
      <c r="U40" s="175"/>
      <c r="V40" s="175"/>
      <c r="W40" s="175"/>
      <c r="X40" s="175"/>
      <c r="Y40" s="175"/>
      <c r="Z40" s="175"/>
      <c r="AA40" s="175"/>
      <c r="AB40" s="176"/>
      <c r="AD40" s="548"/>
      <c r="AF40" s="548"/>
      <c r="AH40" s="548"/>
      <c r="AJ40" s="208"/>
    </row>
    <row r="41" spans="4:36" ht="12.75" customHeight="1" outlineLevel="1" x14ac:dyDescent="0.2">
      <c r="D41" s="106" t="str">
        <f>'Line Items'!D177</f>
        <v>[Staff Functions Line 25]</v>
      </c>
      <c r="E41" s="88"/>
      <c r="F41" s="107" t="str">
        <f t="shared" si="0"/>
        <v>FTE</v>
      </c>
      <c r="G41" s="175"/>
      <c r="H41" s="175"/>
      <c r="I41" s="175"/>
      <c r="J41" s="175"/>
      <c r="K41" s="175"/>
      <c r="L41" s="175"/>
      <c r="M41" s="175"/>
      <c r="N41" s="175"/>
      <c r="O41" s="175"/>
      <c r="P41" s="175"/>
      <c r="Q41" s="175"/>
      <c r="R41" s="175"/>
      <c r="S41" s="175"/>
      <c r="T41" s="175"/>
      <c r="U41" s="175"/>
      <c r="V41" s="175"/>
      <c r="W41" s="175"/>
      <c r="X41" s="175"/>
      <c r="Y41" s="175"/>
      <c r="Z41" s="175"/>
      <c r="AA41" s="175"/>
      <c r="AB41" s="176"/>
      <c r="AD41" s="548"/>
      <c r="AF41" s="548"/>
      <c r="AH41" s="548"/>
      <c r="AJ41" s="208"/>
    </row>
    <row r="42" spans="4:36" ht="12.75" customHeight="1" outlineLevel="1" x14ac:dyDescent="0.2">
      <c r="D42" s="106" t="str">
        <f>'Line Items'!D178</f>
        <v>[Staff Functions Line 26]</v>
      </c>
      <c r="E42" s="88"/>
      <c r="F42" s="107" t="str">
        <f t="shared" si="0"/>
        <v>FTE</v>
      </c>
      <c r="G42" s="175"/>
      <c r="H42" s="175"/>
      <c r="I42" s="175"/>
      <c r="J42" s="175"/>
      <c r="K42" s="175"/>
      <c r="L42" s="175"/>
      <c r="M42" s="175"/>
      <c r="N42" s="175"/>
      <c r="O42" s="175"/>
      <c r="P42" s="175"/>
      <c r="Q42" s="175"/>
      <c r="R42" s="175"/>
      <c r="S42" s="175"/>
      <c r="T42" s="175"/>
      <c r="U42" s="175"/>
      <c r="V42" s="175"/>
      <c r="W42" s="175"/>
      <c r="X42" s="175"/>
      <c r="Y42" s="175"/>
      <c r="Z42" s="175"/>
      <c r="AA42" s="175"/>
      <c r="AB42" s="176"/>
      <c r="AD42" s="548"/>
      <c r="AF42" s="548"/>
      <c r="AH42" s="548"/>
      <c r="AJ42" s="208"/>
    </row>
    <row r="43" spans="4:36" ht="12.75" customHeight="1" outlineLevel="1" x14ac:dyDescent="0.2">
      <c r="D43" s="106" t="str">
        <f>'Line Items'!D179</f>
        <v>[Staff Functions Line 27]</v>
      </c>
      <c r="E43" s="88"/>
      <c r="F43" s="107" t="str">
        <f t="shared" si="0"/>
        <v>FTE</v>
      </c>
      <c r="G43" s="175"/>
      <c r="H43" s="175"/>
      <c r="I43" s="175"/>
      <c r="J43" s="175"/>
      <c r="K43" s="175"/>
      <c r="L43" s="175"/>
      <c r="M43" s="175"/>
      <c r="N43" s="175"/>
      <c r="O43" s="175"/>
      <c r="P43" s="175"/>
      <c r="Q43" s="175"/>
      <c r="R43" s="175"/>
      <c r="S43" s="175"/>
      <c r="T43" s="175"/>
      <c r="U43" s="175"/>
      <c r="V43" s="175"/>
      <c r="W43" s="175"/>
      <c r="X43" s="175"/>
      <c r="Y43" s="175"/>
      <c r="Z43" s="175"/>
      <c r="AA43" s="175"/>
      <c r="AB43" s="176"/>
      <c r="AD43" s="548"/>
      <c r="AF43" s="548"/>
      <c r="AH43" s="548"/>
      <c r="AJ43" s="208"/>
    </row>
    <row r="44" spans="4:36" ht="12.75" customHeight="1" outlineLevel="1" x14ac:dyDescent="0.2">
      <c r="D44" s="106" t="str">
        <f>'Line Items'!D180</f>
        <v>[Staff Functions Line 28]</v>
      </c>
      <c r="E44" s="88"/>
      <c r="F44" s="107" t="str">
        <f t="shared" si="0"/>
        <v>FTE</v>
      </c>
      <c r="G44" s="175"/>
      <c r="H44" s="175"/>
      <c r="I44" s="175"/>
      <c r="J44" s="175"/>
      <c r="K44" s="175"/>
      <c r="L44" s="175"/>
      <c r="M44" s="175"/>
      <c r="N44" s="175"/>
      <c r="O44" s="175"/>
      <c r="P44" s="175"/>
      <c r="Q44" s="175"/>
      <c r="R44" s="175"/>
      <c r="S44" s="175"/>
      <c r="T44" s="175"/>
      <c r="U44" s="175"/>
      <c r="V44" s="175"/>
      <c r="W44" s="175"/>
      <c r="X44" s="175"/>
      <c r="Y44" s="175"/>
      <c r="Z44" s="175"/>
      <c r="AA44" s="175"/>
      <c r="AB44" s="176"/>
      <c r="AD44" s="548"/>
      <c r="AF44" s="548"/>
      <c r="AH44" s="548"/>
      <c r="AJ44" s="208"/>
    </row>
    <row r="45" spans="4:36" ht="12.75" customHeight="1" outlineLevel="1" x14ac:dyDescent="0.2">
      <c r="D45" s="106" t="str">
        <f>'Line Items'!D181</f>
        <v>[Staff Functions Line 29]</v>
      </c>
      <c r="E45" s="88"/>
      <c r="F45" s="107" t="str">
        <f t="shared" si="0"/>
        <v>FTE</v>
      </c>
      <c r="G45" s="175"/>
      <c r="H45" s="175"/>
      <c r="I45" s="175"/>
      <c r="J45" s="175"/>
      <c r="K45" s="175"/>
      <c r="L45" s="175"/>
      <c r="M45" s="175"/>
      <c r="N45" s="175"/>
      <c r="O45" s="175"/>
      <c r="P45" s="175"/>
      <c r="Q45" s="175"/>
      <c r="R45" s="175"/>
      <c r="S45" s="175"/>
      <c r="T45" s="175"/>
      <c r="U45" s="175"/>
      <c r="V45" s="175"/>
      <c r="W45" s="175"/>
      <c r="X45" s="175"/>
      <c r="Y45" s="175"/>
      <c r="Z45" s="175"/>
      <c r="AA45" s="175"/>
      <c r="AB45" s="176"/>
      <c r="AD45" s="548"/>
      <c r="AF45" s="548"/>
      <c r="AH45" s="548"/>
      <c r="AJ45" s="208"/>
    </row>
    <row r="46" spans="4:36" ht="12.75" customHeight="1" outlineLevel="1" x14ac:dyDescent="0.2">
      <c r="D46" s="106" t="str">
        <f>'Line Items'!D182</f>
        <v>[Staff Functions Line 30]</v>
      </c>
      <c r="E46" s="88"/>
      <c r="F46" s="107" t="str">
        <f t="shared" si="0"/>
        <v>FTE</v>
      </c>
      <c r="G46" s="175"/>
      <c r="H46" s="175"/>
      <c r="I46" s="175"/>
      <c r="J46" s="175"/>
      <c r="K46" s="175"/>
      <c r="L46" s="175"/>
      <c r="M46" s="175"/>
      <c r="N46" s="175"/>
      <c r="O46" s="175"/>
      <c r="P46" s="175"/>
      <c r="Q46" s="175"/>
      <c r="R46" s="175"/>
      <c r="S46" s="175"/>
      <c r="T46" s="175"/>
      <c r="U46" s="175"/>
      <c r="V46" s="175"/>
      <c r="W46" s="175"/>
      <c r="X46" s="175"/>
      <c r="Y46" s="175"/>
      <c r="Z46" s="175"/>
      <c r="AA46" s="175"/>
      <c r="AB46" s="176"/>
      <c r="AD46" s="548"/>
      <c r="AF46" s="548"/>
      <c r="AH46" s="548"/>
      <c r="AJ46" s="208"/>
    </row>
    <row r="47" spans="4:36" ht="12.75" customHeight="1" outlineLevel="1" x14ac:dyDescent="0.2">
      <c r="D47" s="106" t="str">
        <f>'Line Items'!D183</f>
        <v>[Staff Functions Line 31]</v>
      </c>
      <c r="E47" s="88"/>
      <c r="F47" s="107" t="str">
        <f t="shared" si="0"/>
        <v>FTE</v>
      </c>
      <c r="G47" s="175"/>
      <c r="H47" s="175"/>
      <c r="I47" s="175"/>
      <c r="J47" s="175"/>
      <c r="K47" s="175"/>
      <c r="L47" s="175"/>
      <c r="M47" s="175"/>
      <c r="N47" s="175"/>
      <c r="O47" s="175"/>
      <c r="P47" s="175"/>
      <c r="Q47" s="175"/>
      <c r="R47" s="175"/>
      <c r="S47" s="175"/>
      <c r="T47" s="175"/>
      <c r="U47" s="175"/>
      <c r="V47" s="175"/>
      <c r="W47" s="175"/>
      <c r="X47" s="175"/>
      <c r="Y47" s="175"/>
      <c r="Z47" s="175"/>
      <c r="AA47" s="175"/>
      <c r="AB47" s="176"/>
      <c r="AD47" s="548"/>
      <c r="AF47" s="548"/>
      <c r="AH47" s="548"/>
      <c r="AJ47" s="208"/>
    </row>
    <row r="48" spans="4:36" ht="12.75" customHeight="1" outlineLevel="1" x14ac:dyDescent="0.2">
      <c r="D48" s="106" t="str">
        <f>'Line Items'!D184</f>
        <v>[Staff Functions Line 32]</v>
      </c>
      <c r="E48" s="88"/>
      <c r="F48" s="107" t="str">
        <f t="shared" si="0"/>
        <v>FTE</v>
      </c>
      <c r="G48" s="175"/>
      <c r="H48" s="175"/>
      <c r="I48" s="175"/>
      <c r="J48" s="175"/>
      <c r="K48" s="175"/>
      <c r="L48" s="175"/>
      <c r="M48" s="175"/>
      <c r="N48" s="175"/>
      <c r="O48" s="175"/>
      <c r="P48" s="175"/>
      <c r="Q48" s="175"/>
      <c r="R48" s="175"/>
      <c r="S48" s="175"/>
      <c r="T48" s="175"/>
      <c r="U48" s="175"/>
      <c r="V48" s="175"/>
      <c r="W48" s="175"/>
      <c r="X48" s="175"/>
      <c r="Y48" s="175"/>
      <c r="Z48" s="175"/>
      <c r="AA48" s="175"/>
      <c r="AB48" s="176"/>
      <c r="AD48" s="548"/>
      <c r="AF48" s="548"/>
      <c r="AH48" s="548"/>
      <c r="AJ48" s="208"/>
    </row>
    <row r="49" spans="2:36" ht="12.75" customHeight="1" outlineLevel="1" x14ac:dyDescent="0.2">
      <c r="D49" s="106" t="str">
        <f>'Line Items'!D185</f>
        <v>[Staff Functions Line 33]</v>
      </c>
      <c r="E49" s="88"/>
      <c r="F49" s="107" t="str">
        <f t="shared" si="0"/>
        <v>FTE</v>
      </c>
      <c r="G49" s="175"/>
      <c r="H49" s="175"/>
      <c r="I49" s="175"/>
      <c r="J49" s="175"/>
      <c r="K49" s="175"/>
      <c r="L49" s="175"/>
      <c r="M49" s="175"/>
      <c r="N49" s="175"/>
      <c r="O49" s="175"/>
      <c r="P49" s="175"/>
      <c r="Q49" s="175"/>
      <c r="R49" s="175"/>
      <c r="S49" s="175"/>
      <c r="T49" s="175"/>
      <c r="U49" s="175"/>
      <c r="V49" s="175"/>
      <c r="W49" s="175"/>
      <c r="X49" s="175"/>
      <c r="Y49" s="175"/>
      <c r="Z49" s="175"/>
      <c r="AA49" s="175"/>
      <c r="AB49" s="176"/>
      <c r="AD49" s="548"/>
      <c r="AF49" s="548"/>
      <c r="AH49" s="548"/>
      <c r="AJ49" s="208"/>
    </row>
    <row r="50" spans="2:36" ht="12.75" customHeight="1" outlineLevel="1" x14ac:dyDescent="0.2">
      <c r="D50" s="106" t="str">
        <f>'Line Items'!D186</f>
        <v>[Staff Functions Line 34]</v>
      </c>
      <c r="E50" s="88"/>
      <c r="F50" s="107" t="str">
        <f t="shared" si="0"/>
        <v>FTE</v>
      </c>
      <c r="G50" s="175"/>
      <c r="H50" s="175"/>
      <c r="I50" s="175"/>
      <c r="J50" s="175"/>
      <c r="K50" s="175"/>
      <c r="L50" s="175"/>
      <c r="M50" s="175"/>
      <c r="N50" s="175"/>
      <c r="O50" s="175"/>
      <c r="P50" s="175"/>
      <c r="Q50" s="175"/>
      <c r="R50" s="175"/>
      <c r="S50" s="175"/>
      <c r="T50" s="175"/>
      <c r="U50" s="175"/>
      <c r="V50" s="175"/>
      <c r="W50" s="175"/>
      <c r="X50" s="175"/>
      <c r="Y50" s="175"/>
      <c r="Z50" s="175"/>
      <c r="AA50" s="175"/>
      <c r="AB50" s="176"/>
      <c r="AD50" s="548"/>
      <c r="AF50" s="548"/>
      <c r="AH50" s="548"/>
      <c r="AJ50" s="208"/>
    </row>
    <row r="51" spans="2:36" ht="12.75" customHeight="1" outlineLevel="1" x14ac:dyDescent="0.2">
      <c r="D51" s="106" t="str">
        <f>'Line Items'!D187</f>
        <v>[Staff Functions Line 35]</v>
      </c>
      <c r="E51" s="88"/>
      <c r="F51" s="107" t="str">
        <f t="shared" si="0"/>
        <v>FTE</v>
      </c>
      <c r="G51" s="175"/>
      <c r="H51" s="175"/>
      <c r="I51" s="175"/>
      <c r="J51" s="175"/>
      <c r="K51" s="175"/>
      <c r="L51" s="175"/>
      <c r="M51" s="175"/>
      <c r="N51" s="175"/>
      <c r="O51" s="175"/>
      <c r="P51" s="175"/>
      <c r="Q51" s="175"/>
      <c r="R51" s="175"/>
      <c r="S51" s="175"/>
      <c r="T51" s="175"/>
      <c r="U51" s="175"/>
      <c r="V51" s="175"/>
      <c r="W51" s="175"/>
      <c r="X51" s="175"/>
      <c r="Y51" s="175"/>
      <c r="Z51" s="175"/>
      <c r="AA51" s="175"/>
      <c r="AB51" s="176"/>
      <c r="AD51" s="548"/>
      <c r="AF51" s="548"/>
      <c r="AH51" s="548"/>
      <c r="AJ51" s="208"/>
    </row>
    <row r="52" spans="2:36" ht="12.75" customHeight="1" outlineLevel="1" x14ac:dyDescent="0.2">
      <c r="D52" s="106" t="str">
        <f>'Line Items'!D188</f>
        <v>[Staff Functions Line 36]</v>
      </c>
      <c r="E52" s="88"/>
      <c r="F52" s="107" t="str">
        <f t="shared" si="0"/>
        <v>FTE</v>
      </c>
      <c r="G52" s="175"/>
      <c r="H52" s="175"/>
      <c r="I52" s="175"/>
      <c r="J52" s="175"/>
      <c r="K52" s="175"/>
      <c r="L52" s="175"/>
      <c r="M52" s="175"/>
      <c r="N52" s="175"/>
      <c r="O52" s="175"/>
      <c r="P52" s="175"/>
      <c r="Q52" s="175"/>
      <c r="R52" s="175"/>
      <c r="S52" s="175"/>
      <c r="T52" s="175"/>
      <c r="U52" s="175"/>
      <c r="V52" s="175"/>
      <c r="W52" s="175"/>
      <c r="X52" s="175"/>
      <c r="Y52" s="175"/>
      <c r="Z52" s="175"/>
      <c r="AA52" s="175"/>
      <c r="AB52" s="176"/>
      <c r="AD52" s="548"/>
      <c r="AF52" s="548"/>
      <c r="AH52" s="548"/>
      <c r="AJ52" s="208"/>
    </row>
    <row r="53" spans="2:36" ht="12.75" customHeight="1" outlineLevel="1" x14ac:dyDescent="0.2">
      <c r="D53" s="106" t="str">
        <f>'Line Items'!D189</f>
        <v>[Staff Functions Line 37]</v>
      </c>
      <c r="E53" s="88"/>
      <c r="F53" s="107" t="str">
        <f t="shared" si="0"/>
        <v>FTE</v>
      </c>
      <c r="G53" s="175"/>
      <c r="H53" s="175"/>
      <c r="I53" s="175"/>
      <c r="J53" s="175"/>
      <c r="K53" s="175"/>
      <c r="L53" s="175"/>
      <c r="M53" s="175"/>
      <c r="N53" s="175"/>
      <c r="O53" s="175"/>
      <c r="P53" s="175"/>
      <c r="Q53" s="175"/>
      <c r="R53" s="175"/>
      <c r="S53" s="175"/>
      <c r="T53" s="175"/>
      <c r="U53" s="175"/>
      <c r="V53" s="175"/>
      <c r="W53" s="175"/>
      <c r="X53" s="175"/>
      <c r="Y53" s="175"/>
      <c r="Z53" s="175"/>
      <c r="AA53" s="175"/>
      <c r="AB53" s="176"/>
      <c r="AD53" s="548"/>
      <c r="AF53" s="548"/>
      <c r="AH53" s="548"/>
      <c r="AJ53" s="208"/>
    </row>
    <row r="54" spans="2:36" ht="12.75" customHeight="1" outlineLevel="1" x14ac:dyDescent="0.2">
      <c r="D54" s="106" t="str">
        <f>'Line Items'!D190</f>
        <v>[Staff Functions Line 38]</v>
      </c>
      <c r="E54" s="88"/>
      <c r="F54" s="107" t="str">
        <f t="shared" si="0"/>
        <v>FTE</v>
      </c>
      <c r="G54" s="175"/>
      <c r="H54" s="175"/>
      <c r="I54" s="175"/>
      <c r="J54" s="175"/>
      <c r="K54" s="175"/>
      <c r="L54" s="175"/>
      <c r="M54" s="175"/>
      <c r="N54" s="175"/>
      <c r="O54" s="175"/>
      <c r="P54" s="175"/>
      <c r="Q54" s="175"/>
      <c r="R54" s="175"/>
      <c r="S54" s="175"/>
      <c r="T54" s="175"/>
      <c r="U54" s="175"/>
      <c r="V54" s="175"/>
      <c r="W54" s="175"/>
      <c r="X54" s="175"/>
      <c r="Y54" s="175"/>
      <c r="Z54" s="175"/>
      <c r="AA54" s="175"/>
      <c r="AB54" s="176"/>
      <c r="AD54" s="548"/>
      <c r="AF54" s="548"/>
      <c r="AH54" s="548"/>
      <c r="AJ54" s="208"/>
    </row>
    <row r="55" spans="2:36" ht="12.75" customHeight="1" outlineLevel="1" x14ac:dyDescent="0.2">
      <c r="D55" s="106" t="str">
        <f>'Line Items'!D191</f>
        <v>[Staff Functions Line 39]</v>
      </c>
      <c r="E55" s="88"/>
      <c r="F55" s="107" t="str">
        <f t="shared" si="0"/>
        <v>FTE</v>
      </c>
      <c r="G55" s="175"/>
      <c r="H55" s="175"/>
      <c r="I55" s="175"/>
      <c r="J55" s="175"/>
      <c r="K55" s="175"/>
      <c r="L55" s="175"/>
      <c r="M55" s="175"/>
      <c r="N55" s="175"/>
      <c r="O55" s="175"/>
      <c r="P55" s="175"/>
      <c r="Q55" s="175"/>
      <c r="R55" s="175"/>
      <c r="S55" s="175"/>
      <c r="T55" s="175"/>
      <c r="U55" s="175"/>
      <c r="V55" s="175"/>
      <c r="W55" s="175"/>
      <c r="X55" s="175"/>
      <c r="Y55" s="175"/>
      <c r="Z55" s="175"/>
      <c r="AA55" s="175"/>
      <c r="AB55" s="176"/>
      <c r="AD55" s="548"/>
      <c r="AF55" s="548"/>
      <c r="AH55" s="548"/>
      <c r="AJ55" s="208"/>
    </row>
    <row r="56" spans="2:36" ht="12.75" customHeight="1" outlineLevel="1" x14ac:dyDescent="0.2">
      <c r="D56" s="117" t="str">
        <f>'Line Items'!D192</f>
        <v>[Staff Functions Line 40]</v>
      </c>
      <c r="E56" s="177"/>
      <c r="F56" s="118" t="str">
        <f t="shared" si="0"/>
        <v>FTE</v>
      </c>
      <c r="G56" s="178"/>
      <c r="H56" s="178"/>
      <c r="I56" s="178"/>
      <c r="J56" s="178"/>
      <c r="K56" s="178"/>
      <c r="L56" s="178"/>
      <c r="M56" s="178"/>
      <c r="N56" s="178"/>
      <c r="O56" s="178"/>
      <c r="P56" s="178"/>
      <c r="Q56" s="178"/>
      <c r="R56" s="178"/>
      <c r="S56" s="178"/>
      <c r="T56" s="178"/>
      <c r="U56" s="178"/>
      <c r="V56" s="178"/>
      <c r="W56" s="178"/>
      <c r="X56" s="178"/>
      <c r="Y56" s="178"/>
      <c r="Z56" s="178"/>
      <c r="AA56" s="178"/>
      <c r="AB56" s="179"/>
      <c r="AD56" s="549"/>
      <c r="AF56" s="549"/>
      <c r="AH56" s="549"/>
      <c r="AJ56" s="209"/>
    </row>
    <row r="57" spans="2:36" ht="12.75" customHeight="1" outlineLevel="1" x14ac:dyDescent="0.2">
      <c r="G57" s="89"/>
      <c r="H57" s="89"/>
      <c r="I57" s="89"/>
      <c r="J57" s="89"/>
      <c r="K57" s="89"/>
      <c r="L57" s="89"/>
      <c r="M57" s="89"/>
      <c r="N57" s="89"/>
      <c r="O57" s="89"/>
      <c r="P57" s="89"/>
      <c r="Q57" s="89"/>
      <c r="R57" s="89"/>
      <c r="S57" s="89"/>
      <c r="T57" s="89"/>
      <c r="U57" s="89"/>
      <c r="V57" s="89"/>
      <c r="W57" s="89"/>
      <c r="X57" s="89"/>
      <c r="Y57" s="89"/>
      <c r="Z57" s="89"/>
      <c r="AA57" s="89"/>
      <c r="AB57" s="89"/>
      <c r="AD57" s="89"/>
      <c r="AF57" s="89"/>
      <c r="AH57" s="89"/>
    </row>
    <row r="58" spans="2:36" ht="12.75" customHeight="1" outlineLevel="1" x14ac:dyDescent="0.2">
      <c r="D58" s="201" t="str">
        <f>"Total "&amp;B15</f>
        <v>Total Staff Actual: Average FTE</v>
      </c>
      <c r="E58" s="202"/>
      <c r="F58" s="203" t="str">
        <f>F56</f>
        <v>FTE</v>
      </c>
      <c r="G58" s="204">
        <f t="shared" ref="G58:AB58" si="1">SUM(G17:G56)</f>
        <v>0</v>
      </c>
      <c r="H58" s="204">
        <f t="shared" si="1"/>
        <v>0</v>
      </c>
      <c r="I58" s="204">
        <f t="shared" si="1"/>
        <v>0</v>
      </c>
      <c r="J58" s="204">
        <f t="shared" si="1"/>
        <v>0</v>
      </c>
      <c r="K58" s="204">
        <f t="shared" si="1"/>
        <v>0</v>
      </c>
      <c r="L58" s="204">
        <f t="shared" si="1"/>
        <v>0</v>
      </c>
      <c r="M58" s="204">
        <f t="shared" si="1"/>
        <v>0</v>
      </c>
      <c r="N58" s="204">
        <f t="shared" si="1"/>
        <v>0</v>
      </c>
      <c r="O58" s="204">
        <f t="shared" si="1"/>
        <v>0</v>
      </c>
      <c r="P58" s="204">
        <f t="shared" si="1"/>
        <v>0</v>
      </c>
      <c r="Q58" s="204">
        <f t="shared" si="1"/>
        <v>0</v>
      </c>
      <c r="R58" s="204">
        <f t="shared" si="1"/>
        <v>0</v>
      </c>
      <c r="S58" s="204">
        <f t="shared" si="1"/>
        <v>0</v>
      </c>
      <c r="T58" s="204">
        <f t="shared" si="1"/>
        <v>0</v>
      </c>
      <c r="U58" s="204">
        <f t="shared" si="1"/>
        <v>0</v>
      </c>
      <c r="V58" s="204">
        <f t="shared" si="1"/>
        <v>0</v>
      </c>
      <c r="W58" s="204">
        <f t="shared" si="1"/>
        <v>0</v>
      </c>
      <c r="X58" s="204">
        <f t="shared" si="1"/>
        <v>0</v>
      </c>
      <c r="Y58" s="204">
        <f t="shared" si="1"/>
        <v>0</v>
      </c>
      <c r="Z58" s="204">
        <f t="shared" si="1"/>
        <v>0</v>
      </c>
      <c r="AA58" s="204">
        <f t="shared" si="1"/>
        <v>0</v>
      </c>
      <c r="AB58" s="205">
        <f t="shared" si="1"/>
        <v>0</v>
      </c>
      <c r="AD58" s="550">
        <f>SUM(AD17:AD56)</f>
        <v>0</v>
      </c>
      <c r="AF58" s="550">
        <f>SUM(AF17:AF56)</f>
        <v>0</v>
      </c>
      <c r="AH58" s="550">
        <f>SUM(AH17:AH56)</f>
        <v>0</v>
      </c>
      <c r="AJ58" s="206"/>
    </row>
    <row r="60" spans="2:36" ht="15" x14ac:dyDescent="0.25">
      <c r="B60" s="15" t="s">
        <v>457</v>
      </c>
      <c r="C60" s="15"/>
      <c r="D60" s="172"/>
      <c r="E60" s="172"/>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540"/>
      <c r="AF60" s="15"/>
      <c r="AG60" s="540"/>
      <c r="AH60" s="15"/>
      <c r="AI60" s="540"/>
      <c r="AJ60" s="15"/>
    </row>
    <row r="61" spans="2:36" ht="12.75" customHeight="1" outlineLevel="1" x14ac:dyDescent="0.2"/>
    <row r="62" spans="2:36" ht="12.75" customHeight="1" outlineLevel="1" x14ac:dyDescent="0.2">
      <c r="D62" s="100" t="str">
        <f t="shared" ref="D62:D89" si="2">D17</f>
        <v>Drivers</v>
      </c>
      <c r="E62" s="84"/>
      <c r="F62" s="101" t="s">
        <v>458</v>
      </c>
      <c r="G62" s="173"/>
      <c r="H62" s="173"/>
      <c r="I62" s="173"/>
      <c r="J62" s="173"/>
      <c r="K62" s="173"/>
      <c r="L62" s="173"/>
      <c r="M62" s="173"/>
      <c r="N62" s="173"/>
      <c r="O62" s="173"/>
      <c r="P62" s="173"/>
      <c r="Q62" s="173"/>
      <c r="R62" s="173"/>
      <c r="S62" s="173"/>
      <c r="T62" s="173"/>
      <c r="U62" s="173"/>
      <c r="V62" s="173"/>
      <c r="W62" s="173"/>
      <c r="X62" s="173"/>
      <c r="Y62" s="173"/>
      <c r="Z62" s="173"/>
      <c r="AA62" s="173"/>
      <c r="AB62" s="191"/>
      <c r="AD62" s="547"/>
      <c r="AF62" s="547"/>
      <c r="AH62" s="547"/>
      <c r="AJ62" s="489"/>
    </row>
    <row r="63" spans="2:36" ht="12.75" customHeight="1" outlineLevel="1" x14ac:dyDescent="0.2">
      <c r="D63" s="106" t="str">
        <f t="shared" si="2"/>
        <v>Conductors</v>
      </c>
      <c r="E63" s="88"/>
      <c r="F63" s="107" t="str">
        <f t="shared" ref="F63:F101" si="3">F62</f>
        <v>£000/ FTE</v>
      </c>
      <c r="G63" s="175"/>
      <c r="H63" s="175"/>
      <c r="I63" s="175"/>
      <c r="J63" s="175"/>
      <c r="K63" s="175"/>
      <c r="L63" s="175"/>
      <c r="M63" s="175"/>
      <c r="N63" s="175"/>
      <c r="O63" s="175"/>
      <c r="P63" s="175"/>
      <c r="Q63" s="175"/>
      <c r="R63" s="175"/>
      <c r="S63" s="175"/>
      <c r="T63" s="175"/>
      <c r="U63" s="175"/>
      <c r="V63" s="175"/>
      <c r="W63" s="175"/>
      <c r="X63" s="175"/>
      <c r="Y63" s="175"/>
      <c r="Z63" s="175"/>
      <c r="AA63" s="175"/>
      <c r="AB63" s="176"/>
      <c r="AD63" s="548"/>
      <c r="AF63" s="548"/>
      <c r="AH63" s="548"/>
      <c r="AJ63" s="208"/>
    </row>
    <row r="64" spans="2:36" ht="12.75" customHeight="1" outlineLevel="1" x14ac:dyDescent="0.2">
      <c r="D64" s="106" t="str">
        <f t="shared" si="2"/>
        <v>Depot Drivers</v>
      </c>
      <c r="E64" s="88"/>
      <c r="F64" s="107" t="str">
        <f t="shared" si="3"/>
        <v>£000/ FTE</v>
      </c>
      <c r="G64" s="175"/>
      <c r="H64" s="175"/>
      <c r="I64" s="175"/>
      <c r="J64" s="175"/>
      <c r="K64" s="175"/>
      <c r="L64" s="175"/>
      <c r="M64" s="175"/>
      <c r="N64" s="175"/>
      <c r="O64" s="175"/>
      <c r="P64" s="175"/>
      <c r="Q64" s="175"/>
      <c r="R64" s="175"/>
      <c r="S64" s="175"/>
      <c r="T64" s="175"/>
      <c r="U64" s="175"/>
      <c r="V64" s="175"/>
      <c r="W64" s="175"/>
      <c r="X64" s="175"/>
      <c r="Y64" s="175"/>
      <c r="Z64" s="175"/>
      <c r="AA64" s="175"/>
      <c r="AB64" s="176"/>
      <c r="AD64" s="548"/>
      <c r="AF64" s="548"/>
      <c r="AH64" s="548"/>
      <c r="AJ64" s="208"/>
    </row>
    <row r="65" spans="4:36" ht="12.75" customHeight="1" outlineLevel="1" x14ac:dyDescent="0.2">
      <c r="D65" s="106" t="str">
        <f t="shared" si="2"/>
        <v>Trainee Drivers</v>
      </c>
      <c r="E65" s="88"/>
      <c r="F65" s="107" t="str">
        <f t="shared" si="3"/>
        <v>£000/ FTE</v>
      </c>
      <c r="G65" s="175"/>
      <c r="H65" s="175"/>
      <c r="I65" s="175"/>
      <c r="J65" s="175"/>
      <c r="K65" s="175"/>
      <c r="L65" s="175"/>
      <c r="M65" s="175"/>
      <c r="N65" s="175"/>
      <c r="O65" s="175"/>
      <c r="P65" s="175"/>
      <c r="Q65" s="175"/>
      <c r="R65" s="175"/>
      <c r="S65" s="175"/>
      <c r="T65" s="175"/>
      <c r="U65" s="175"/>
      <c r="V65" s="175"/>
      <c r="W65" s="175"/>
      <c r="X65" s="175"/>
      <c r="Y65" s="175"/>
      <c r="Z65" s="175"/>
      <c r="AA65" s="175"/>
      <c r="AB65" s="176"/>
      <c r="AD65" s="548"/>
      <c r="AF65" s="548"/>
      <c r="AH65" s="548"/>
      <c r="AJ65" s="208"/>
    </row>
    <row r="66" spans="4:36" ht="12.75" customHeight="1" outlineLevel="1" x14ac:dyDescent="0.2">
      <c r="D66" s="106" t="str">
        <f t="shared" si="2"/>
        <v>Catering</v>
      </c>
      <c r="E66" s="88"/>
      <c r="F66" s="107" t="str">
        <f t="shared" si="3"/>
        <v>£000/ FTE</v>
      </c>
      <c r="G66" s="175"/>
      <c r="H66" s="175"/>
      <c r="I66" s="175"/>
      <c r="J66" s="175"/>
      <c r="K66" s="175"/>
      <c r="L66" s="175"/>
      <c r="M66" s="175"/>
      <c r="N66" s="175"/>
      <c r="O66" s="175"/>
      <c r="P66" s="175"/>
      <c r="Q66" s="175"/>
      <c r="R66" s="175"/>
      <c r="S66" s="175"/>
      <c r="T66" s="175"/>
      <c r="U66" s="175"/>
      <c r="V66" s="175"/>
      <c r="W66" s="175"/>
      <c r="X66" s="175"/>
      <c r="Y66" s="175"/>
      <c r="Z66" s="175"/>
      <c r="AA66" s="175"/>
      <c r="AB66" s="176"/>
      <c r="AD66" s="548"/>
      <c r="AF66" s="548"/>
      <c r="AH66" s="548"/>
      <c r="AJ66" s="208"/>
    </row>
    <row r="67" spans="4:36" ht="12.75" customHeight="1" outlineLevel="1" x14ac:dyDescent="0.2">
      <c r="D67" s="106" t="str">
        <f t="shared" si="2"/>
        <v>Station Cleaners</v>
      </c>
      <c r="E67" s="88"/>
      <c r="F67" s="107" t="str">
        <f t="shared" si="3"/>
        <v>£000/ FTE</v>
      </c>
      <c r="G67" s="175"/>
      <c r="H67" s="175"/>
      <c r="I67" s="175"/>
      <c r="J67" s="175"/>
      <c r="K67" s="175"/>
      <c r="L67" s="175"/>
      <c r="M67" s="175"/>
      <c r="N67" s="175"/>
      <c r="O67" s="175"/>
      <c r="P67" s="175"/>
      <c r="Q67" s="175"/>
      <c r="R67" s="175"/>
      <c r="S67" s="175"/>
      <c r="T67" s="175"/>
      <c r="U67" s="175"/>
      <c r="V67" s="175"/>
      <c r="W67" s="175"/>
      <c r="X67" s="175"/>
      <c r="Y67" s="175"/>
      <c r="Z67" s="175"/>
      <c r="AA67" s="175"/>
      <c r="AB67" s="176"/>
      <c r="AD67" s="548"/>
      <c r="AF67" s="548"/>
      <c r="AH67" s="548"/>
      <c r="AJ67" s="208"/>
    </row>
    <row r="68" spans="4:36" ht="12.75" customHeight="1" outlineLevel="1" x14ac:dyDescent="0.2">
      <c r="D68" s="106" t="str">
        <f t="shared" si="2"/>
        <v>Train Cleaners</v>
      </c>
      <c r="E68" s="88"/>
      <c r="F68" s="107" t="str">
        <f t="shared" si="3"/>
        <v>£000/ FTE</v>
      </c>
      <c r="G68" s="175"/>
      <c r="H68" s="175"/>
      <c r="I68" s="175"/>
      <c r="J68" s="175"/>
      <c r="K68" s="175"/>
      <c r="L68" s="175"/>
      <c r="M68" s="175"/>
      <c r="N68" s="175"/>
      <c r="O68" s="175"/>
      <c r="P68" s="175"/>
      <c r="Q68" s="175"/>
      <c r="R68" s="175"/>
      <c r="S68" s="175"/>
      <c r="T68" s="175"/>
      <c r="U68" s="175"/>
      <c r="V68" s="175"/>
      <c r="W68" s="175"/>
      <c r="X68" s="175"/>
      <c r="Y68" s="175"/>
      <c r="Z68" s="175"/>
      <c r="AA68" s="175"/>
      <c r="AB68" s="176"/>
      <c r="AD68" s="548"/>
      <c r="AF68" s="548"/>
      <c r="AH68" s="548"/>
      <c r="AJ68" s="208"/>
    </row>
    <row r="69" spans="4:36" ht="12.75" customHeight="1" outlineLevel="1" x14ac:dyDescent="0.2">
      <c r="D69" s="106" t="str">
        <f t="shared" si="2"/>
        <v>Station - Sales</v>
      </c>
      <c r="E69" s="88"/>
      <c r="F69" s="107" t="str">
        <f t="shared" si="3"/>
        <v>£000/ FTE</v>
      </c>
      <c r="G69" s="175"/>
      <c r="H69" s="175"/>
      <c r="I69" s="175"/>
      <c r="J69" s="175"/>
      <c r="K69" s="175"/>
      <c r="L69" s="175"/>
      <c r="M69" s="175"/>
      <c r="N69" s="175"/>
      <c r="O69" s="175"/>
      <c r="P69" s="175"/>
      <c r="Q69" s="175"/>
      <c r="R69" s="175"/>
      <c r="S69" s="175"/>
      <c r="T69" s="175"/>
      <c r="U69" s="175"/>
      <c r="V69" s="175"/>
      <c r="W69" s="175"/>
      <c r="X69" s="175"/>
      <c r="Y69" s="175"/>
      <c r="Z69" s="175"/>
      <c r="AA69" s="175"/>
      <c r="AB69" s="176"/>
      <c r="AD69" s="548"/>
      <c r="AF69" s="548"/>
      <c r="AH69" s="548"/>
      <c r="AJ69" s="208"/>
    </row>
    <row r="70" spans="4:36" ht="12.75" customHeight="1" outlineLevel="1" x14ac:dyDescent="0.2">
      <c r="D70" s="106" t="str">
        <f t="shared" si="2"/>
        <v>Station - Platform</v>
      </c>
      <c r="E70" s="88"/>
      <c r="F70" s="107" t="str">
        <f t="shared" si="3"/>
        <v>£000/ FTE</v>
      </c>
      <c r="G70" s="175"/>
      <c r="H70" s="175"/>
      <c r="I70" s="175"/>
      <c r="J70" s="175"/>
      <c r="K70" s="175"/>
      <c r="L70" s="175"/>
      <c r="M70" s="175"/>
      <c r="N70" s="175"/>
      <c r="O70" s="175"/>
      <c r="P70" s="175"/>
      <c r="Q70" s="175"/>
      <c r="R70" s="175"/>
      <c r="S70" s="175"/>
      <c r="T70" s="175"/>
      <c r="U70" s="175"/>
      <c r="V70" s="175"/>
      <c r="W70" s="175"/>
      <c r="X70" s="175"/>
      <c r="Y70" s="175"/>
      <c r="Z70" s="175"/>
      <c r="AA70" s="175"/>
      <c r="AB70" s="176"/>
      <c r="AD70" s="548"/>
      <c r="AF70" s="548"/>
      <c r="AH70" s="548"/>
      <c r="AJ70" s="208"/>
    </row>
    <row r="71" spans="4:36" ht="12.75" customHeight="1" outlineLevel="1" x14ac:dyDescent="0.2">
      <c r="D71" s="106" t="str">
        <f t="shared" si="2"/>
        <v>Station - Gating</v>
      </c>
      <c r="E71" s="88"/>
      <c r="F71" s="107" t="str">
        <f t="shared" si="3"/>
        <v>£000/ FTE</v>
      </c>
      <c r="G71" s="175"/>
      <c r="H71" s="175"/>
      <c r="I71" s="175"/>
      <c r="J71" s="175"/>
      <c r="K71" s="175"/>
      <c r="L71" s="175"/>
      <c r="M71" s="175"/>
      <c r="N71" s="175"/>
      <c r="O71" s="175"/>
      <c r="P71" s="175"/>
      <c r="Q71" s="175"/>
      <c r="R71" s="175"/>
      <c r="S71" s="175"/>
      <c r="T71" s="175"/>
      <c r="U71" s="175"/>
      <c r="V71" s="175"/>
      <c r="W71" s="175"/>
      <c r="X71" s="175"/>
      <c r="Y71" s="175"/>
      <c r="Z71" s="175"/>
      <c r="AA71" s="175"/>
      <c r="AB71" s="176"/>
      <c r="AD71" s="548"/>
      <c r="AF71" s="548"/>
      <c r="AH71" s="548"/>
      <c r="AJ71" s="208"/>
    </row>
    <row r="72" spans="4:36" ht="12.75" customHeight="1" outlineLevel="1" x14ac:dyDescent="0.2">
      <c r="D72" s="106" t="str">
        <f t="shared" si="2"/>
        <v>Revenue Protection</v>
      </c>
      <c r="E72" s="88"/>
      <c r="F72" s="107" t="str">
        <f t="shared" si="3"/>
        <v>£000/ FTE</v>
      </c>
      <c r="G72" s="175"/>
      <c r="H72" s="175"/>
      <c r="I72" s="175"/>
      <c r="J72" s="175"/>
      <c r="K72" s="175"/>
      <c r="L72" s="175"/>
      <c r="M72" s="175"/>
      <c r="N72" s="175"/>
      <c r="O72" s="175"/>
      <c r="P72" s="175"/>
      <c r="Q72" s="175"/>
      <c r="R72" s="175"/>
      <c r="S72" s="175"/>
      <c r="T72" s="175"/>
      <c r="U72" s="175"/>
      <c r="V72" s="175"/>
      <c r="W72" s="175"/>
      <c r="X72" s="175"/>
      <c r="Y72" s="175"/>
      <c r="Z72" s="175"/>
      <c r="AA72" s="175"/>
      <c r="AB72" s="176"/>
      <c r="AD72" s="548"/>
      <c r="AF72" s="548"/>
      <c r="AH72" s="548"/>
      <c r="AJ72" s="208"/>
    </row>
    <row r="73" spans="4:36" ht="12.75" customHeight="1" outlineLevel="1" x14ac:dyDescent="0.2">
      <c r="D73" s="106" t="str">
        <f t="shared" si="2"/>
        <v>Engineering - Shunters</v>
      </c>
      <c r="E73" s="88"/>
      <c r="F73" s="107" t="str">
        <f t="shared" si="3"/>
        <v>£000/ FTE</v>
      </c>
      <c r="G73" s="175"/>
      <c r="H73" s="175"/>
      <c r="I73" s="175"/>
      <c r="J73" s="175"/>
      <c r="K73" s="175"/>
      <c r="L73" s="175"/>
      <c r="M73" s="175"/>
      <c r="N73" s="175"/>
      <c r="O73" s="175"/>
      <c r="P73" s="175"/>
      <c r="Q73" s="175"/>
      <c r="R73" s="175"/>
      <c r="S73" s="175"/>
      <c r="T73" s="175"/>
      <c r="U73" s="175"/>
      <c r="V73" s="175"/>
      <c r="W73" s="175"/>
      <c r="X73" s="175"/>
      <c r="Y73" s="175"/>
      <c r="Z73" s="175"/>
      <c r="AA73" s="175"/>
      <c r="AB73" s="176"/>
      <c r="AD73" s="548"/>
      <c r="AF73" s="548"/>
      <c r="AH73" s="548"/>
      <c r="AJ73" s="208"/>
    </row>
    <row r="74" spans="4:36" ht="12.75" customHeight="1" outlineLevel="1" x14ac:dyDescent="0.2">
      <c r="D74" s="106" t="str">
        <f t="shared" si="2"/>
        <v>Engineering - Workshop</v>
      </c>
      <c r="E74" s="88"/>
      <c r="F74" s="107" t="str">
        <f t="shared" si="3"/>
        <v>£000/ FTE</v>
      </c>
      <c r="G74" s="175"/>
      <c r="H74" s="175"/>
      <c r="I74" s="175"/>
      <c r="J74" s="175"/>
      <c r="K74" s="175"/>
      <c r="L74" s="175"/>
      <c r="M74" s="175"/>
      <c r="N74" s="175"/>
      <c r="O74" s="175"/>
      <c r="P74" s="175"/>
      <c r="Q74" s="175"/>
      <c r="R74" s="175"/>
      <c r="S74" s="175"/>
      <c r="T74" s="175"/>
      <c r="U74" s="175"/>
      <c r="V74" s="175"/>
      <c r="W74" s="175"/>
      <c r="X74" s="175"/>
      <c r="Y74" s="175"/>
      <c r="Z74" s="175"/>
      <c r="AA74" s="175"/>
      <c r="AB74" s="176"/>
      <c r="AD74" s="548"/>
      <c r="AF74" s="548"/>
      <c r="AH74" s="548"/>
      <c r="AJ74" s="208"/>
    </row>
    <row r="75" spans="4:36" ht="12.75" customHeight="1" outlineLevel="1" x14ac:dyDescent="0.2">
      <c r="D75" s="106" t="str">
        <f t="shared" si="2"/>
        <v>Mgt &amp; Support - Station Mgt</v>
      </c>
      <c r="E75" s="88"/>
      <c r="F75" s="107" t="str">
        <f t="shared" si="3"/>
        <v>£000/ FTE</v>
      </c>
      <c r="G75" s="175"/>
      <c r="H75" s="175"/>
      <c r="I75" s="175"/>
      <c r="J75" s="175"/>
      <c r="K75" s="175"/>
      <c r="L75" s="175"/>
      <c r="M75" s="175"/>
      <c r="N75" s="175"/>
      <c r="O75" s="175"/>
      <c r="P75" s="175"/>
      <c r="Q75" s="175"/>
      <c r="R75" s="175"/>
      <c r="S75" s="175"/>
      <c r="T75" s="175"/>
      <c r="U75" s="175"/>
      <c r="V75" s="175"/>
      <c r="W75" s="175"/>
      <c r="X75" s="175"/>
      <c r="Y75" s="175"/>
      <c r="Z75" s="175"/>
      <c r="AA75" s="175"/>
      <c r="AB75" s="176"/>
      <c r="AD75" s="548"/>
      <c r="AF75" s="548"/>
      <c r="AH75" s="548"/>
      <c r="AJ75" s="208"/>
    </row>
    <row r="76" spans="4:36" ht="12.75" customHeight="1" outlineLevel="1" x14ac:dyDescent="0.2">
      <c r="D76" s="106" t="str">
        <f t="shared" si="2"/>
        <v>Mgt &amp; Support - Engineering Mgt</v>
      </c>
      <c r="E76" s="88"/>
      <c r="F76" s="107" t="str">
        <f t="shared" si="3"/>
        <v>£000/ FTE</v>
      </c>
      <c r="G76" s="175"/>
      <c r="H76" s="175"/>
      <c r="I76" s="175"/>
      <c r="J76" s="175"/>
      <c r="K76" s="175"/>
      <c r="L76" s="175"/>
      <c r="M76" s="175"/>
      <c r="N76" s="175"/>
      <c r="O76" s="175"/>
      <c r="P76" s="175"/>
      <c r="Q76" s="175"/>
      <c r="R76" s="175"/>
      <c r="S76" s="175"/>
      <c r="T76" s="175"/>
      <c r="U76" s="175"/>
      <c r="V76" s="175"/>
      <c r="W76" s="175"/>
      <c r="X76" s="175"/>
      <c r="Y76" s="175"/>
      <c r="Z76" s="175"/>
      <c r="AA76" s="175"/>
      <c r="AB76" s="176"/>
      <c r="AD76" s="548"/>
      <c r="AF76" s="548"/>
      <c r="AH76" s="548"/>
      <c r="AJ76" s="208"/>
    </row>
    <row r="77" spans="4:36" ht="12.75" customHeight="1" outlineLevel="1" x14ac:dyDescent="0.2">
      <c r="D77" s="106" t="str">
        <f t="shared" si="2"/>
        <v>Mgt &amp; Support - Ops Mgt</v>
      </c>
      <c r="E77" s="88"/>
      <c r="F77" s="107" t="str">
        <f t="shared" si="3"/>
        <v>£000/ FTE</v>
      </c>
      <c r="G77" s="175"/>
      <c r="H77" s="175"/>
      <c r="I77" s="175"/>
      <c r="J77" s="175"/>
      <c r="K77" s="175"/>
      <c r="L77" s="175"/>
      <c r="M77" s="175"/>
      <c r="N77" s="175"/>
      <c r="O77" s="175"/>
      <c r="P77" s="175"/>
      <c r="Q77" s="175"/>
      <c r="R77" s="175"/>
      <c r="S77" s="175"/>
      <c r="T77" s="175"/>
      <c r="U77" s="175"/>
      <c r="V77" s="175"/>
      <c r="W77" s="175"/>
      <c r="X77" s="175"/>
      <c r="Y77" s="175"/>
      <c r="Z77" s="175"/>
      <c r="AA77" s="175"/>
      <c r="AB77" s="176"/>
      <c r="AD77" s="548"/>
      <c r="AF77" s="548"/>
      <c r="AH77" s="548"/>
      <c r="AJ77" s="208"/>
    </row>
    <row r="78" spans="4:36" ht="12.75" customHeight="1" outlineLevel="1" x14ac:dyDescent="0.2">
      <c r="D78" s="106" t="str">
        <f t="shared" si="2"/>
        <v>Mgt &amp; Support - Directors</v>
      </c>
      <c r="E78" s="88"/>
      <c r="F78" s="107" t="str">
        <f t="shared" si="3"/>
        <v>£000/ FTE</v>
      </c>
      <c r="G78" s="175"/>
      <c r="H78" s="175"/>
      <c r="I78" s="175"/>
      <c r="J78" s="175"/>
      <c r="K78" s="175"/>
      <c r="L78" s="175"/>
      <c r="M78" s="175"/>
      <c r="N78" s="175"/>
      <c r="O78" s="175"/>
      <c r="P78" s="175"/>
      <c r="Q78" s="175"/>
      <c r="R78" s="175"/>
      <c r="S78" s="175"/>
      <c r="T78" s="175"/>
      <c r="U78" s="175"/>
      <c r="V78" s="175"/>
      <c r="W78" s="175"/>
      <c r="X78" s="175"/>
      <c r="Y78" s="175"/>
      <c r="Z78" s="175"/>
      <c r="AA78" s="175"/>
      <c r="AB78" s="176"/>
      <c r="AD78" s="548"/>
      <c r="AF78" s="548"/>
      <c r="AH78" s="548"/>
      <c r="AJ78" s="208"/>
    </row>
    <row r="79" spans="4:36" ht="12.75" customHeight="1" outlineLevel="1" x14ac:dyDescent="0.2">
      <c r="D79" s="106" t="str">
        <f t="shared" si="2"/>
        <v>Mgt &amp; Support - Other HQ</v>
      </c>
      <c r="E79" s="88"/>
      <c r="F79" s="107" t="str">
        <f t="shared" si="3"/>
        <v>£000/ FTE</v>
      </c>
      <c r="G79" s="175"/>
      <c r="H79" s="175"/>
      <c r="I79" s="175"/>
      <c r="J79" s="175"/>
      <c r="K79" s="175"/>
      <c r="L79" s="175"/>
      <c r="M79" s="175"/>
      <c r="N79" s="175"/>
      <c r="O79" s="175"/>
      <c r="P79" s="175"/>
      <c r="Q79" s="175"/>
      <c r="R79" s="175"/>
      <c r="S79" s="175"/>
      <c r="T79" s="175"/>
      <c r="U79" s="175"/>
      <c r="V79" s="175"/>
      <c r="W79" s="175"/>
      <c r="X79" s="175"/>
      <c r="Y79" s="175"/>
      <c r="Z79" s="175"/>
      <c r="AA79" s="175"/>
      <c r="AB79" s="176"/>
      <c r="AD79" s="548"/>
      <c r="AF79" s="548"/>
      <c r="AH79" s="548"/>
      <c r="AJ79" s="208"/>
    </row>
    <row r="80" spans="4:36" ht="12.75" customHeight="1" outlineLevel="1" x14ac:dyDescent="0.2">
      <c r="D80" s="106" t="str">
        <f t="shared" si="2"/>
        <v>Historic Other</v>
      </c>
      <c r="E80" s="88"/>
      <c r="F80" s="107" t="str">
        <f t="shared" si="3"/>
        <v>£000/ FTE</v>
      </c>
      <c r="G80" s="175"/>
      <c r="H80" s="175"/>
      <c r="I80" s="175"/>
      <c r="J80" s="175"/>
      <c r="K80" s="175"/>
      <c r="L80" s="175"/>
      <c r="M80" s="175"/>
      <c r="N80" s="175"/>
      <c r="O80" s="175"/>
      <c r="P80" s="175"/>
      <c r="Q80" s="175"/>
      <c r="R80" s="175"/>
      <c r="S80" s="175"/>
      <c r="T80" s="175"/>
      <c r="U80" s="175"/>
      <c r="V80" s="175"/>
      <c r="W80" s="175"/>
      <c r="X80" s="175"/>
      <c r="Y80" s="175"/>
      <c r="Z80" s="175"/>
      <c r="AA80" s="175"/>
      <c r="AB80" s="176"/>
      <c r="AD80" s="548"/>
      <c r="AF80" s="548"/>
      <c r="AH80" s="548"/>
      <c r="AJ80" s="208"/>
    </row>
    <row r="81" spans="4:36" ht="12.75" customHeight="1" outlineLevel="1" x14ac:dyDescent="0.2">
      <c r="D81" s="106" t="str">
        <f t="shared" si="2"/>
        <v>[Staff Functions Line 20]</v>
      </c>
      <c r="E81" s="88"/>
      <c r="F81" s="107" t="str">
        <f t="shared" si="3"/>
        <v>£000/ FTE</v>
      </c>
      <c r="G81" s="175"/>
      <c r="H81" s="175"/>
      <c r="I81" s="175"/>
      <c r="J81" s="175"/>
      <c r="K81" s="175"/>
      <c r="L81" s="175"/>
      <c r="M81" s="175"/>
      <c r="N81" s="175"/>
      <c r="O81" s="175"/>
      <c r="P81" s="175"/>
      <c r="Q81" s="175"/>
      <c r="R81" s="175"/>
      <c r="S81" s="175"/>
      <c r="T81" s="175"/>
      <c r="U81" s="175"/>
      <c r="V81" s="175"/>
      <c r="W81" s="175"/>
      <c r="X81" s="175"/>
      <c r="Y81" s="175"/>
      <c r="Z81" s="175"/>
      <c r="AA81" s="175"/>
      <c r="AB81" s="176"/>
      <c r="AD81" s="548"/>
      <c r="AF81" s="548"/>
      <c r="AH81" s="548"/>
      <c r="AJ81" s="208"/>
    </row>
    <row r="82" spans="4:36" ht="12.75" customHeight="1" outlineLevel="1" x14ac:dyDescent="0.2">
      <c r="D82" s="106" t="str">
        <f t="shared" si="2"/>
        <v>[Staff Functions Line 21]</v>
      </c>
      <c r="E82" s="88"/>
      <c r="F82" s="107" t="str">
        <f t="shared" si="3"/>
        <v>£000/ FTE</v>
      </c>
      <c r="G82" s="175"/>
      <c r="H82" s="175"/>
      <c r="I82" s="175"/>
      <c r="J82" s="175"/>
      <c r="K82" s="175"/>
      <c r="L82" s="175"/>
      <c r="M82" s="175"/>
      <c r="N82" s="175"/>
      <c r="O82" s="175"/>
      <c r="P82" s="175"/>
      <c r="Q82" s="175"/>
      <c r="R82" s="175"/>
      <c r="S82" s="175"/>
      <c r="T82" s="175"/>
      <c r="U82" s="175"/>
      <c r="V82" s="175"/>
      <c r="W82" s="175"/>
      <c r="X82" s="175"/>
      <c r="Y82" s="175"/>
      <c r="Z82" s="175"/>
      <c r="AA82" s="175"/>
      <c r="AB82" s="176"/>
      <c r="AD82" s="548"/>
      <c r="AF82" s="548"/>
      <c r="AH82" s="548"/>
      <c r="AJ82" s="208"/>
    </row>
    <row r="83" spans="4:36" ht="12.75" customHeight="1" outlineLevel="1" x14ac:dyDescent="0.2">
      <c r="D83" s="106" t="str">
        <f t="shared" si="2"/>
        <v>[Staff Functions Line 22]</v>
      </c>
      <c r="E83" s="88"/>
      <c r="F83" s="107" t="str">
        <f t="shared" si="3"/>
        <v>£000/ FTE</v>
      </c>
      <c r="G83" s="175"/>
      <c r="H83" s="175"/>
      <c r="I83" s="175"/>
      <c r="J83" s="175"/>
      <c r="K83" s="175"/>
      <c r="L83" s="175"/>
      <c r="M83" s="175"/>
      <c r="N83" s="175"/>
      <c r="O83" s="175"/>
      <c r="P83" s="175"/>
      <c r="Q83" s="175"/>
      <c r="R83" s="175"/>
      <c r="S83" s="175"/>
      <c r="T83" s="175"/>
      <c r="U83" s="175"/>
      <c r="V83" s="175"/>
      <c r="W83" s="175"/>
      <c r="X83" s="175"/>
      <c r="Y83" s="175"/>
      <c r="Z83" s="175"/>
      <c r="AA83" s="175"/>
      <c r="AB83" s="176"/>
      <c r="AD83" s="548"/>
      <c r="AF83" s="548"/>
      <c r="AH83" s="548"/>
      <c r="AJ83" s="208"/>
    </row>
    <row r="84" spans="4:36" ht="12.75" customHeight="1" outlineLevel="1" x14ac:dyDescent="0.2">
      <c r="D84" s="106" t="str">
        <f t="shared" si="2"/>
        <v>[Staff Functions Line 23]</v>
      </c>
      <c r="E84" s="88"/>
      <c r="F84" s="107" t="str">
        <f t="shared" si="3"/>
        <v>£000/ FTE</v>
      </c>
      <c r="G84" s="175"/>
      <c r="H84" s="175"/>
      <c r="I84" s="175"/>
      <c r="J84" s="175"/>
      <c r="K84" s="175"/>
      <c r="L84" s="175"/>
      <c r="M84" s="175"/>
      <c r="N84" s="175"/>
      <c r="O84" s="175"/>
      <c r="P84" s="175"/>
      <c r="Q84" s="175"/>
      <c r="R84" s="175"/>
      <c r="S84" s="175"/>
      <c r="T84" s="175"/>
      <c r="U84" s="175"/>
      <c r="V84" s="175"/>
      <c r="W84" s="175"/>
      <c r="X84" s="175"/>
      <c r="Y84" s="175"/>
      <c r="Z84" s="175"/>
      <c r="AA84" s="175"/>
      <c r="AB84" s="176"/>
      <c r="AD84" s="548"/>
      <c r="AF84" s="548"/>
      <c r="AH84" s="548"/>
      <c r="AJ84" s="208"/>
    </row>
    <row r="85" spans="4:36" ht="12.75" customHeight="1" outlineLevel="1" x14ac:dyDescent="0.2">
      <c r="D85" s="106" t="str">
        <f t="shared" si="2"/>
        <v>[Staff Functions Line 24]</v>
      </c>
      <c r="E85" s="88"/>
      <c r="F85" s="107" t="str">
        <f t="shared" si="3"/>
        <v>£000/ FTE</v>
      </c>
      <c r="G85" s="175"/>
      <c r="H85" s="175"/>
      <c r="I85" s="175"/>
      <c r="J85" s="175"/>
      <c r="K85" s="175"/>
      <c r="L85" s="175"/>
      <c r="M85" s="175"/>
      <c r="N85" s="175"/>
      <c r="O85" s="175"/>
      <c r="P85" s="175"/>
      <c r="Q85" s="175"/>
      <c r="R85" s="175"/>
      <c r="S85" s="175"/>
      <c r="T85" s="175"/>
      <c r="U85" s="175"/>
      <c r="V85" s="175"/>
      <c r="W85" s="175"/>
      <c r="X85" s="175"/>
      <c r="Y85" s="175"/>
      <c r="Z85" s="175"/>
      <c r="AA85" s="175"/>
      <c r="AB85" s="176"/>
      <c r="AD85" s="548"/>
      <c r="AF85" s="548"/>
      <c r="AH85" s="548"/>
      <c r="AJ85" s="208"/>
    </row>
    <row r="86" spans="4:36" ht="12.75" customHeight="1" outlineLevel="1" x14ac:dyDescent="0.2">
      <c r="D86" s="106" t="str">
        <f t="shared" si="2"/>
        <v>[Staff Functions Line 25]</v>
      </c>
      <c r="E86" s="88"/>
      <c r="F86" s="107" t="str">
        <f t="shared" si="3"/>
        <v>£000/ FTE</v>
      </c>
      <c r="G86" s="175"/>
      <c r="H86" s="175"/>
      <c r="I86" s="175"/>
      <c r="J86" s="175"/>
      <c r="K86" s="175"/>
      <c r="L86" s="175"/>
      <c r="M86" s="175"/>
      <c r="N86" s="175"/>
      <c r="O86" s="175"/>
      <c r="P86" s="175"/>
      <c r="Q86" s="175"/>
      <c r="R86" s="175"/>
      <c r="S86" s="175"/>
      <c r="T86" s="175"/>
      <c r="U86" s="175"/>
      <c r="V86" s="175"/>
      <c r="W86" s="175"/>
      <c r="X86" s="175"/>
      <c r="Y86" s="175"/>
      <c r="Z86" s="175"/>
      <c r="AA86" s="175"/>
      <c r="AB86" s="176"/>
      <c r="AD86" s="548"/>
      <c r="AF86" s="548"/>
      <c r="AH86" s="548"/>
      <c r="AJ86" s="208"/>
    </row>
    <row r="87" spans="4:36" ht="12.75" customHeight="1" outlineLevel="1" x14ac:dyDescent="0.2">
      <c r="D87" s="106" t="str">
        <f t="shared" si="2"/>
        <v>[Staff Functions Line 26]</v>
      </c>
      <c r="E87" s="88"/>
      <c r="F87" s="107" t="str">
        <f t="shared" si="3"/>
        <v>£000/ FTE</v>
      </c>
      <c r="G87" s="175"/>
      <c r="H87" s="175"/>
      <c r="I87" s="175"/>
      <c r="J87" s="175"/>
      <c r="K87" s="175"/>
      <c r="L87" s="175"/>
      <c r="M87" s="175"/>
      <c r="N87" s="175"/>
      <c r="O87" s="175"/>
      <c r="P87" s="175"/>
      <c r="Q87" s="175"/>
      <c r="R87" s="175"/>
      <c r="S87" s="175"/>
      <c r="T87" s="175"/>
      <c r="U87" s="175"/>
      <c r="V87" s="175"/>
      <c r="W87" s="175"/>
      <c r="X87" s="175"/>
      <c r="Y87" s="175"/>
      <c r="Z87" s="175"/>
      <c r="AA87" s="175"/>
      <c r="AB87" s="176"/>
      <c r="AD87" s="548"/>
      <c r="AF87" s="548"/>
      <c r="AH87" s="548"/>
      <c r="AJ87" s="208"/>
    </row>
    <row r="88" spans="4:36" ht="12.75" customHeight="1" outlineLevel="1" x14ac:dyDescent="0.2">
      <c r="D88" s="106" t="str">
        <f t="shared" si="2"/>
        <v>[Staff Functions Line 27]</v>
      </c>
      <c r="E88" s="88"/>
      <c r="F88" s="107" t="str">
        <f t="shared" si="3"/>
        <v>£000/ FTE</v>
      </c>
      <c r="G88" s="175"/>
      <c r="H88" s="175"/>
      <c r="I88" s="175"/>
      <c r="J88" s="175"/>
      <c r="K88" s="175"/>
      <c r="L88" s="175"/>
      <c r="M88" s="175"/>
      <c r="N88" s="175"/>
      <c r="O88" s="175"/>
      <c r="P88" s="175"/>
      <c r="Q88" s="175"/>
      <c r="R88" s="175"/>
      <c r="S88" s="175"/>
      <c r="T88" s="175"/>
      <c r="U88" s="175"/>
      <c r="V88" s="175"/>
      <c r="W88" s="175"/>
      <c r="X88" s="175"/>
      <c r="Y88" s="175"/>
      <c r="Z88" s="175"/>
      <c r="AA88" s="175"/>
      <c r="AB88" s="176"/>
      <c r="AD88" s="548"/>
      <c r="AF88" s="548"/>
      <c r="AH88" s="548"/>
      <c r="AJ88" s="208"/>
    </row>
    <row r="89" spans="4:36" ht="12.75" customHeight="1" outlineLevel="1" x14ac:dyDescent="0.2">
      <c r="D89" s="106" t="str">
        <f t="shared" si="2"/>
        <v>[Staff Functions Line 28]</v>
      </c>
      <c r="E89" s="88"/>
      <c r="F89" s="107" t="str">
        <f t="shared" si="3"/>
        <v>£000/ FTE</v>
      </c>
      <c r="G89" s="175"/>
      <c r="H89" s="175"/>
      <c r="I89" s="175"/>
      <c r="J89" s="175"/>
      <c r="K89" s="175"/>
      <c r="L89" s="175"/>
      <c r="M89" s="175"/>
      <c r="N89" s="175"/>
      <c r="O89" s="175"/>
      <c r="P89" s="175"/>
      <c r="Q89" s="175"/>
      <c r="R89" s="175"/>
      <c r="S89" s="175"/>
      <c r="T89" s="175"/>
      <c r="U89" s="175"/>
      <c r="V89" s="175"/>
      <c r="W89" s="175"/>
      <c r="X89" s="175"/>
      <c r="Y89" s="175"/>
      <c r="Z89" s="175"/>
      <c r="AA89" s="175"/>
      <c r="AB89" s="176"/>
      <c r="AD89" s="548"/>
      <c r="AF89" s="548"/>
      <c r="AH89" s="548"/>
      <c r="AJ89" s="208"/>
    </row>
    <row r="90" spans="4:36" ht="12.75" customHeight="1" outlineLevel="1" x14ac:dyDescent="0.2">
      <c r="D90" s="106" t="str">
        <f t="shared" ref="D90:D101" si="4">D45</f>
        <v>[Staff Functions Line 29]</v>
      </c>
      <c r="E90" s="88"/>
      <c r="F90" s="107" t="str">
        <f t="shared" si="3"/>
        <v>£000/ FTE</v>
      </c>
      <c r="G90" s="175"/>
      <c r="H90" s="175"/>
      <c r="I90" s="175"/>
      <c r="J90" s="175"/>
      <c r="K90" s="175"/>
      <c r="L90" s="175"/>
      <c r="M90" s="175"/>
      <c r="N90" s="175"/>
      <c r="O90" s="175"/>
      <c r="P90" s="175"/>
      <c r="Q90" s="175"/>
      <c r="R90" s="175"/>
      <c r="S90" s="175"/>
      <c r="T90" s="175"/>
      <c r="U90" s="175"/>
      <c r="V90" s="175"/>
      <c r="W90" s="175"/>
      <c r="X90" s="175"/>
      <c r="Y90" s="175"/>
      <c r="Z90" s="175"/>
      <c r="AA90" s="175"/>
      <c r="AB90" s="176"/>
      <c r="AD90" s="548"/>
      <c r="AF90" s="548"/>
      <c r="AH90" s="548"/>
      <c r="AJ90" s="208"/>
    </row>
    <row r="91" spans="4:36" ht="12.75" customHeight="1" outlineLevel="1" x14ac:dyDescent="0.2">
      <c r="D91" s="106" t="str">
        <f t="shared" si="4"/>
        <v>[Staff Functions Line 30]</v>
      </c>
      <c r="E91" s="88"/>
      <c r="F91" s="107" t="str">
        <f t="shared" si="3"/>
        <v>£000/ FTE</v>
      </c>
      <c r="G91" s="175"/>
      <c r="H91" s="175"/>
      <c r="I91" s="175"/>
      <c r="J91" s="175"/>
      <c r="K91" s="175"/>
      <c r="L91" s="175"/>
      <c r="M91" s="175"/>
      <c r="N91" s="175"/>
      <c r="O91" s="175"/>
      <c r="P91" s="175"/>
      <c r="Q91" s="175"/>
      <c r="R91" s="175"/>
      <c r="S91" s="175"/>
      <c r="T91" s="175"/>
      <c r="U91" s="175"/>
      <c r="V91" s="175"/>
      <c r="W91" s="175"/>
      <c r="X91" s="175"/>
      <c r="Y91" s="175"/>
      <c r="Z91" s="175"/>
      <c r="AA91" s="175"/>
      <c r="AB91" s="176"/>
      <c r="AD91" s="548"/>
      <c r="AF91" s="548"/>
      <c r="AH91" s="548"/>
      <c r="AJ91" s="208"/>
    </row>
    <row r="92" spans="4:36" ht="12.75" customHeight="1" outlineLevel="1" x14ac:dyDescent="0.2">
      <c r="D92" s="106" t="str">
        <f t="shared" si="4"/>
        <v>[Staff Functions Line 31]</v>
      </c>
      <c r="E92" s="88"/>
      <c r="F92" s="107" t="str">
        <f t="shared" si="3"/>
        <v>£000/ FTE</v>
      </c>
      <c r="G92" s="175"/>
      <c r="H92" s="175"/>
      <c r="I92" s="175"/>
      <c r="J92" s="175"/>
      <c r="K92" s="175"/>
      <c r="L92" s="175"/>
      <c r="M92" s="175"/>
      <c r="N92" s="175"/>
      <c r="O92" s="175"/>
      <c r="P92" s="175"/>
      <c r="Q92" s="175"/>
      <c r="R92" s="175"/>
      <c r="S92" s="175"/>
      <c r="T92" s="175"/>
      <c r="U92" s="175"/>
      <c r="V92" s="175"/>
      <c r="W92" s="175"/>
      <c r="X92" s="175"/>
      <c r="Y92" s="175"/>
      <c r="Z92" s="175"/>
      <c r="AA92" s="175"/>
      <c r="AB92" s="176"/>
      <c r="AD92" s="548"/>
      <c r="AF92" s="548"/>
      <c r="AH92" s="548"/>
      <c r="AJ92" s="208"/>
    </row>
    <row r="93" spans="4:36" ht="12.75" customHeight="1" outlineLevel="1" x14ac:dyDescent="0.2">
      <c r="D93" s="106" t="str">
        <f t="shared" si="4"/>
        <v>[Staff Functions Line 32]</v>
      </c>
      <c r="E93" s="88"/>
      <c r="F93" s="107" t="str">
        <f t="shared" si="3"/>
        <v>£000/ FTE</v>
      </c>
      <c r="G93" s="175"/>
      <c r="H93" s="175"/>
      <c r="I93" s="175"/>
      <c r="J93" s="175"/>
      <c r="K93" s="175"/>
      <c r="L93" s="175"/>
      <c r="M93" s="175"/>
      <c r="N93" s="175"/>
      <c r="O93" s="175"/>
      <c r="P93" s="175"/>
      <c r="Q93" s="175"/>
      <c r="R93" s="175"/>
      <c r="S93" s="175"/>
      <c r="T93" s="175"/>
      <c r="U93" s="175"/>
      <c r="V93" s="175"/>
      <c r="W93" s="175"/>
      <c r="X93" s="175"/>
      <c r="Y93" s="175"/>
      <c r="Z93" s="175"/>
      <c r="AA93" s="175"/>
      <c r="AB93" s="176"/>
      <c r="AD93" s="548"/>
      <c r="AF93" s="548"/>
      <c r="AH93" s="548"/>
      <c r="AJ93" s="208"/>
    </row>
    <row r="94" spans="4:36" ht="12.75" customHeight="1" outlineLevel="1" x14ac:dyDescent="0.2">
      <c r="D94" s="106" t="str">
        <f t="shared" si="4"/>
        <v>[Staff Functions Line 33]</v>
      </c>
      <c r="E94" s="88"/>
      <c r="F94" s="107" t="str">
        <f t="shared" si="3"/>
        <v>£000/ FTE</v>
      </c>
      <c r="G94" s="175"/>
      <c r="H94" s="175"/>
      <c r="I94" s="175"/>
      <c r="J94" s="175"/>
      <c r="K94" s="175"/>
      <c r="L94" s="175"/>
      <c r="M94" s="175"/>
      <c r="N94" s="175"/>
      <c r="O94" s="175"/>
      <c r="P94" s="175"/>
      <c r="Q94" s="175"/>
      <c r="R94" s="175"/>
      <c r="S94" s="175"/>
      <c r="T94" s="175"/>
      <c r="U94" s="175"/>
      <c r="V94" s="175"/>
      <c r="W94" s="175"/>
      <c r="X94" s="175"/>
      <c r="Y94" s="175"/>
      <c r="Z94" s="175"/>
      <c r="AA94" s="175"/>
      <c r="AB94" s="176"/>
      <c r="AD94" s="548"/>
      <c r="AF94" s="548"/>
      <c r="AH94" s="548"/>
      <c r="AJ94" s="208"/>
    </row>
    <row r="95" spans="4:36" ht="12.75" customHeight="1" outlineLevel="1" x14ac:dyDescent="0.2">
      <c r="D95" s="106" t="str">
        <f t="shared" si="4"/>
        <v>[Staff Functions Line 34]</v>
      </c>
      <c r="E95" s="88"/>
      <c r="F95" s="107" t="str">
        <f t="shared" si="3"/>
        <v>£000/ FTE</v>
      </c>
      <c r="G95" s="175"/>
      <c r="H95" s="175"/>
      <c r="I95" s="175"/>
      <c r="J95" s="175"/>
      <c r="K95" s="175"/>
      <c r="L95" s="175"/>
      <c r="M95" s="175"/>
      <c r="N95" s="175"/>
      <c r="O95" s="175"/>
      <c r="P95" s="175"/>
      <c r="Q95" s="175"/>
      <c r="R95" s="175"/>
      <c r="S95" s="175"/>
      <c r="T95" s="175"/>
      <c r="U95" s="175"/>
      <c r="V95" s="175"/>
      <c r="W95" s="175"/>
      <c r="X95" s="175"/>
      <c r="Y95" s="175"/>
      <c r="Z95" s="175"/>
      <c r="AA95" s="175"/>
      <c r="AB95" s="176"/>
      <c r="AD95" s="548"/>
      <c r="AF95" s="548"/>
      <c r="AH95" s="548"/>
      <c r="AJ95" s="208"/>
    </row>
    <row r="96" spans="4:36" ht="12.75" customHeight="1" outlineLevel="1" x14ac:dyDescent="0.2">
      <c r="D96" s="106" t="str">
        <f t="shared" si="4"/>
        <v>[Staff Functions Line 35]</v>
      </c>
      <c r="E96" s="88"/>
      <c r="F96" s="107" t="str">
        <f t="shared" si="3"/>
        <v>£000/ FTE</v>
      </c>
      <c r="G96" s="175"/>
      <c r="H96" s="175"/>
      <c r="I96" s="175"/>
      <c r="J96" s="175"/>
      <c r="K96" s="175"/>
      <c r="L96" s="175"/>
      <c r="M96" s="175"/>
      <c r="N96" s="175"/>
      <c r="O96" s="175"/>
      <c r="P96" s="175"/>
      <c r="Q96" s="175"/>
      <c r="R96" s="175"/>
      <c r="S96" s="175"/>
      <c r="T96" s="175"/>
      <c r="U96" s="175"/>
      <c r="V96" s="175"/>
      <c r="W96" s="175"/>
      <c r="X96" s="175"/>
      <c r="Y96" s="175"/>
      <c r="Z96" s="175"/>
      <c r="AA96" s="175"/>
      <c r="AB96" s="176"/>
      <c r="AD96" s="548"/>
      <c r="AF96" s="548"/>
      <c r="AH96" s="548"/>
      <c r="AJ96" s="208"/>
    </row>
    <row r="97" spans="2:36" ht="12.75" customHeight="1" outlineLevel="1" x14ac:dyDescent="0.2">
      <c r="D97" s="106" t="str">
        <f t="shared" si="4"/>
        <v>[Staff Functions Line 36]</v>
      </c>
      <c r="E97" s="88"/>
      <c r="F97" s="107" t="str">
        <f t="shared" si="3"/>
        <v>£000/ FTE</v>
      </c>
      <c r="G97" s="175"/>
      <c r="H97" s="175"/>
      <c r="I97" s="175"/>
      <c r="J97" s="175"/>
      <c r="K97" s="175"/>
      <c r="L97" s="175"/>
      <c r="M97" s="175"/>
      <c r="N97" s="175"/>
      <c r="O97" s="175"/>
      <c r="P97" s="175"/>
      <c r="Q97" s="175"/>
      <c r="R97" s="175"/>
      <c r="S97" s="175"/>
      <c r="T97" s="175"/>
      <c r="U97" s="175"/>
      <c r="V97" s="175"/>
      <c r="W97" s="175"/>
      <c r="X97" s="175"/>
      <c r="Y97" s="175"/>
      <c r="Z97" s="175"/>
      <c r="AA97" s="175"/>
      <c r="AB97" s="176"/>
      <c r="AD97" s="548"/>
      <c r="AF97" s="548"/>
      <c r="AH97" s="548"/>
      <c r="AJ97" s="208"/>
    </row>
    <row r="98" spans="2:36" ht="12.75" customHeight="1" outlineLevel="1" x14ac:dyDescent="0.2">
      <c r="D98" s="106" t="str">
        <f t="shared" si="4"/>
        <v>[Staff Functions Line 37]</v>
      </c>
      <c r="E98" s="88"/>
      <c r="F98" s="107" t="str">
        <f t="shared" si="3"/>
        <v>£000/ FTE</v>
      </c>
      <c r="G98" s="175"/>
      <c r="H98" s="175"/>
      <c r="I98" s="175"/>
      <c r="J98" s="175"/>
      <c r="K98" s="175"/>
      <c r="L98" s="175"/>
      <c r="M98" s="175"/>
      <c r="N98" s="175"/>
      <c r="O98" s="175"/>
      <c r="P98" s="175"/>
      <c r="Q98" s="175"/>
      <c r="R98" s="175"/>
      <c r="S98" s="175"/>
      <c r="T98" s="175"/>
      <c r="U98" s="175"/>
      <c r="V98" s="175"/>
      <c r="W98" s="175"/>
      <c r="X98" s="175"/>
      <c r="Y98" s="175"/>
      <c r="Z98" s="175"/>
      <c r="AA98" s="175"/>
      <c r="AB98" s="176"/>
      <c r="AD98" s="548"/>
      <c r="AF98" s="548"/>
      <c r="AH98" s="548"/>
      <c r="AJ98" s="208"/>
    </row>
    <row r="99" spans="2:36" ht="12.75" customHeight="1" outlineLevel="1" x14ac:dyDescent="0.2">
      <c r="D99" s="106" t="str">
        <f t="shared" si="4"/>
        <v>[Staff Functions Line 38]</v>
      </c>
      <c r="E99" s="88"/>
      <c r="F99" s="107" t="str">
        <f t="shared" si="3"/>
        <v>£000/ FTE</v>
      </c>
      <c r="G99" s="175"/>
      <c r="H99" s="175"/>
      <c r="I99" s="175"/>
      <c r="J99" s="175"/>
      <c r="K99" s="175"/>
      <c r="L99" s="175"/>
      <c r="M99" s="175"/>
      <c r="N99" s="175"/>
      <c r="O99" s="175"/>
      <c r="P99" s="175"/>
      <c r="Q99" s="175"/>
      <c r="R99" s="175"/>
      <c r="S99" s="175"/>
      <c r="T99" s="175"/>
      <c r="U99" s="175"/>
      <c r="V99" s="175"/>
      <c r="W99" s="175"/>
      <c r="X99" s="175"/>
      <c r="Y99" s="175"/>
      <c r="Z99" s="175"/>
      <c r="AA99" s="175"/>
      <c r="AB99" s="176"/>
      <c r="AD99" s="548"/>
      <c r="AF99" s="548"/>
      <c r="AH99" s="548"/>
      <c r="AJ99" s="208"/>
    </row>
    <row r="100" spans="2:36" ht="12.75" customHeight="1" outlineLevel="1" x14ac:dyDescent="0.2">
      <c r="D100" s="106" t="str">
        <f t="shared" si="4"/>
        <v>[Staff Functions Line 39]</v>
      </c>
      <c r="E100" s="88"/>
      <c r="F100" s="107" t="str">
        <f t="shared" si="3"/>
        <v>£000/ FTE</v>
      </c>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6"/>
      <c r="AD100" s="548"/>
      <c r="AF100" s="548"/>
      <c r="AH100" s="548"/>
      <c r="AJ100" s="208"/>
    </row>
    <row r="101" spans="2:36" ht="12.75" customHeight="1" outlineLevel="1" x14ac:dyDescent="0.2">
      <c r="D101" s="117" t="str">
        <f t="shared" si="4"/>
        <v>[Staff Functions Line 40]</v>
      </c>
      <c r="E101" s="177"/>
      <c r="F101" s="118" t="str">
        <f t="shared" si="3"/>
        <v>£000/ FTE</v>
      </c>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9"/>
      <c r="AD101" s="549"/>
      <c r="AF101" s="549"/>
      <c r="AH101" s="549"/>
      <c r="AJ101" s="209"/>
    </row>
    <row r="102" spans="2:36" ht="12.75" customHeight="1" outlineLevel="1" x14ac:dyDescent="0.2">
      <c r="H102" s="89"/>
      <c r="I102" s="89"/>
      <c r="J102" s="89"/>
      <c r="K102" s="89"/>
      <c r="L102" s="89"/>
      <c r="M102" s="89"/>
      <c r="N102" s="89"/>
      <c r="O102" s="89"/>
      <c r="P102" s="89"/>
      <c r="Q102" s="89"/>
      <c r="R102" s="89"/>
      <c r="S102" s="89"/>
      <c r="T102" s="89"/>
      <c r="U102" s="89"/>
      <c r="V102" s="89"/>
      <c r="W102" s="89"/>
      <c r="X102" s="89"/>
      <c r="Y102" s="89"/>
      <c r="Z102" s="89"/>
      <c r="AA102" s="89"/>
      <c r="AB102" s="89"/>
      <c r="AD102" s="89"/>
      <c r="AF102" s="89"/>
      <c r="AH102" s="89"/>
    </row>
    <row r="103" spans="2:36" ht="12.75" customHeight="1" outlineLevel="1" x14ac:dyDescent="0.2">
      <c r="D103" s="201" t="str">
        <f>"Average "&amp;B60</f>
        <v>Average Basic Salary per FTE</v>
      </c>
      <c r="E103" s="202"/>
      <c r="F103" s="203" t="str">
        <f>F101</f>
        <v>£000/ FTE</v>
      </c>
      <c r="G103" s="211">
        <f t="shared" ref="G103:AB103" si="5">IF(G$58=0,0,SUMPRODUCT(G62:G101,G$17:G$56)/G$58)</f>
        <v>0</v>
      </c>
      <c r="H103" s="204">
        <f t="shared" si="5"/>
        <v>0</v>
      </c>
      <c r="I103" s="204">
        <f t="shared" si="5"/>
        <v>0</v>
      </c>
      <c r="J103" s="204">
        <f t="shared" si="5"/>
        <v>0</v>
      </c>
      <c r="K103" s="204">
        <f t="shared" si="5"/>
        <v>0</v>
      </c>
      <c r="L103" s="204">
        <f t="shared" si="5"/>
        <v>0</v>
      </c>
      <c r="M103" s="204">
        <f t="shared" si="5"/>
        <v>0</v>
      </c>
      <c r="N103" s="204">
        <f t="shared" si="5"/>
        <v>0</v>
      </c>
      <c r="O103" s="204">
        <f t="shared" si="5"/>
        <v>0</v>
      </c>
      <c r="P103" s="204">
        <f t="shared" si="5"/>
        <v>0</v>
      </c>
      <c r="Q103" s="204">
        <f t="shared" si="5"/>
        <v>0</v>
      </c>
      <c r="R103" s="204">
        <f t="shared" si="5"/>
        <v>0</v>
      </c>
      <c r="S103" s="204">
        <f t="shared" si="5"/>
        <v>0</v>
      </c>
      <c r="T103" s="204">
        <f t="shared" si="5"/>
        <v>0</v>
      </c>
      <c r="U103" s="204">
        <f t="shared" si="5"/>
        <v>0</v>
      </c>
      <c r="V103" s="204">
        <f t="shared" si="5"/>
        <v>0</v>
      </c>
      <c r="W103" s="204">
        <f t="shared" si="5"/>
        <v>0</v>
      </c>
      <c r="X103" s="204">
        <f t="shared" si="5"/>
        <v>0</v>
      </c>
      <c r="Y103" s="204">
        <f t="shared" si="5"/>
        <v>0</v>
      </c>
      <c r="Z103" s="204">
        <f t="shared" si="5"/>
        <v>0</v>
      </c>
      <c r="AA103" s="204">
        <f t="shared" si="5"/>
        <v>0</v>
      </c>
      <c r="AB103" s="205">
        <f t="shared" si="5"/>
        <v>0</v>
      </c>
      <c r="AD103" s="550">
        <f>IF(AD$58=0,0,SUMPRODUCT(AD62:AD101,AD$17:AD$56)/AD$58)</f>
        <v>0</v>
      </c>
      <c r="AF103" s="550">
        <f>IF(AF$58=0,0,SUMPRODUCT(AF62:AF101,AF$17:AF$56)/AF$58)</f>
        <v>0</v>
      </c>
      <c r="AH103" s="550">
        <f>IF(AH$58=0,0,SUMPRODUCT(AH62:AH101,AH$17:AH$56)/AH$58)</f>
        <v>0</v>
      </c>
      <c r="AJ103" s="206"/>
    </row>
    <row r="105" spans="2:36" ht="15" x14ac:dyDescent="0.25">
      <c r="B105" s="15" t="s">
        <v>459</v>
      </c>
      <c r="C105" s="15"/>
      <c r="D105" s="172"/>
      <c r="E105" s="172"/>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540"/>
      <c r="AF105" s="15"/>
      <c r="AG105" s="540"/>
      <c r="AH105" s="15"/>
      <c r="AI105" s="540"/>
      <c r="AJ105" s="15"/>
    </row>
    <row r="106" spans="2:36" ht="12.75" customHeight="1" outlineLevel="1" x14ac:dyDescent="0.2"/>
    <row r="107" spans="2:36" ht="12.75" customHeight="1" outlineLevel="1" x14ac:dyDescent="0.2">
      <c r="D107" s="100" t="str">
        <f t="shared" ref="D107:D132" si="6">D62</f>
        <v>Drivers</v>
      </c>
      <c r="E107" s="84"/>
      <c r="F107" s="186" t="str">
        <f t="shared" ref="F107:F132" si="7">F62</f>
        <v>£000/ FTE</v>
      </c>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91"/>
      <c r="AD107" s="547"/>
      <c r="AF107" s="547"/>
      <c r="AH107" s="547"/>
      <c r="AJ107" s="489"/>
    </row>
    <row r="108" spans="2:36" ht="12.75" customHeight="1" outlineLevel="1" x14ac:dyDescent="0.2">
      <c r="D108" s="106" t="str">
        <f t="shared" si="6"/>
        <v>Conductors</v>
      </c>
      <c r="E108" s="88"/>
      <c r="F108" s="107" t="str">
        <f t="shared" si="7"/>
        <v>£000/ FTE</v>
      </c>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D108" s="548"/>
      <c r="AF108" s="548"/>
      <c r="AH108" s="548"/>
      <c r="AJ108" s="208"/>
    </row>
    <row r="109" spans="2:36" ht="12.75" customHeight="1" outlineLevel="1" x14ac:dyDescent="0.2">
      <c r="D109" s="106" t="str">
        <f t="shared" si="6"/>
        <v>Depot Drivers</v>
      </c>
      <c r="E109" s="88"/>
      <c r="F109" s="107" t="str">
        <f t="shared" si="7"/>
        <v>£000/ FTE</v>
      </c>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6"/>
      <c r="AD109" s="548"/>
      <c r="AF109" s="548"/>
      <c r="AH109" s="548"/>
      <c r="AJ109" s="208"/>
    </row>
    <row r="110" spans="2:36" ht="12.75" customHeight="1" outlineLevel="1" x14ac:dyDescent="0.2">
      <c r="D110" s="106" t="str">
        <f t="shared" si="6"/>
        <v>Trainee Drivers</v>
      </c>
      <c r="E110" s="88"/>
      <c r="F110" s="107" t="str">
        <f t="shared" si="7"/>
        <v>£000/ FTE</v>
      </c>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6"/>
      <c r="AD110" s="548"/>
      <c r="AF110" s="548"/>
      <c r="AH110" s="548"/>
      <c r="AJ110" s="208"/>
    </row>
    <row r="111" spans="2:36" ht="12.75" customHeight="1" outlineLevel="1" x14ac:dyDescent="0.2">
      <c r="D111" s="106" t="str">
        <f t="shared" si="6"/>
        <v>Catering</v>
      </c>
      <c r="E111" s="88"/>
      <c r="F111" s="107" t="str">
        <f t="shared" si="7"/>
        <v>£000/ FTE</v>
      </c>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6"/>
      <c r="AD111" s="548"/>
      <c r="AF111" s="548"/>
      <c r="AH111" s="548"/>
      <c r="AJ111" s="208"/>
    </row>
    <row r="112" spans="2:36" ht="12.75" customHeight="1" outlineLevel="1" x14ac:dyDescent="0.2">
      <c r="D112" s="106" t="str">
        <f t="shared" si="6"/>
        <v>Station Cleaners</v>
      </c>
      <c r="E112" s="88"/>
      <c r="F112" s="107" t="str">
        <f t="shared" si="7"/>
        <v>£000/ FTE</v>
      </c>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6"/>
      <c r="AD112" s="548"/>
      <c r="AF112" s="548"/>
      <c r="AH112" s="548"/>
      <c r="AJ112" s="208"/>
    </row>
    <row r="113" spans="4:36" ht="12.75" customHeight="1" outlineLevel="1" x14ac:dyDescent="0.2">
      <c r="D113" s="106" t="str">
        <f t="shared" si="6"/>
        <v>Train Cleaners</v>
      </c>
      <c r="E113" s="88"/>
      <c r="F113" s="107" t="str">
        <f t="shared" si="7"/>
        <v>£000/ FTE</v>
      </c>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6"/>
      <c r="AD113" s="548"/>
      <c r="AF113" s="548"/>
      <c r="AH113" s="548"/>
      <c r="AJ113" s="208"/>
    </row>
    <row r="114" spans="4:36" ht="12.75" customHeight="1" outlineLevel="1" x14ac:dyDescent="0.2">
      <c r="D114" s="106" t="str">
        <f t="shared" si="6"/>
        <v>Station - Sales</v>
      </c>
      <c r="E114" s="88"/>
      <c r="F114" s="107" t="str">
        <f t="shared" si="7"/>
        <v>£000/ FTE</v>
      </c>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6"/>
      <c r="AD114" s="548"/>
      <c r="AF114" s="548"/>
      <c r="AH114" s="548"/>
      <c r="AJ114" s="208"/>
    </row>
    <row r="115" spans="4:36" ht="12.75" customHeight="1" outlineLevel="1" x14ac:dyDescent="0.2">
      <c r="D115" s="106" t="str">
        <f t="shared" si="6"/>
        <v>Station - Platform</v>
      </c>
      <c r="E115" s="88"/>
      <c r="F115" s="107" t="str">
        <f t="shared" si="7"/>
        <v>£000/ FTE</v>
      </c>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6"/>
      <c r="AD115" s="548"/>
      <c r="AF115" s="548"/>
      <c r="AH115" s="548"/>
      <c r="AJ115" s="208"/>
    </row>
    <row r="116" spans="4:36" ht="12.75" customHeight="1" outlineLevel="1" x14ac:dyDescent="0.2">
      <c r="D116" s="106" t="str">
        <f t="shared" si="6"/>
        <v>Station - Gating</v>
      </c>
      <c r="E116" s="88"/>
      <c r="F116" s="107" t="str">
        <f t="shared" si="7"/>
        <v>£000/ FTE</v>
      </c>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6"/>
      <c r="AD116" s="548"/>
      <c r="AF116" s="548"/>
      <c r="AH116" s="548"/>
      <c r="AJ116" s="208"/>
    </row>
    <row r="117" spans="4:36" ht="12.75" customHeight="1" outlineLevel="1" x14ac:dyDescent="0.2">
      <c r="D117" s="106" t="str">
        <f t="shared" si="6"/>
        <v>Revenue Protection</v>
      </c>
      <c r="E117" s="88"/>
      <c r="F117" s="107" t="str">
        <f t="shared" si="7"/>
        <v>£000/ FTE</v>
      </c>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6"/>
      <c r="AD117" s="548"/>
      <c r="AF117" s="548"/>
      <c r="AH117" s="548"/>
      <c r="AJ117" s="208"/>
    </row>
    <row r="118" spans="4:36" ht="12.75" customHeight="1" outlineLevel="1" x14ac:dyDescent="0.2">
      <c r="D118" s="106" t="str">
        <f t="shared" si="6"/>
        <v>Engineering - Shunters</v>
      </c>
      <c r="E118" s="88"/>
      <c r="F118" s="107" t="str">
        <f t="shared" si="7"/>
        <v>£000/ FTE</v>
      </c>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6"/>
      <c r="AD118" s="548"/>
      <c r="AF118" s="548"/>
      <c r="AH118" s="548"/>
      <c r="AJ118" s="208"/>
    </row>
    <row r="119" spans="4:36" ht="12.75" customHeight="1" outlineLevel="1" x14ac:dyDescent="0.2">
      <c r="D119" s="106" t="str">
        <f t="shared" si="6"/>
        <v>Engineering - Workshop</v>
      </c>
      <c r="E119" s="88"/>
      <c r="F119" s="107" t="str">
        <f t="shared" si="7"/>
        <v>£000/ FTE</v>
      </c>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6"/>
      <c r="AD119" s="548"/>
      <c r="AF119" s="548"/>
      <c r="AH119" s="548"/>
      <c r="AJ119" s="208"/>
    </row>
    <row r="120" spans="4:36" ht="12.75" customHeight="1" outlineLevel="1" x14ac:dyDescent="0.2">
      <c r="D120" s="106" t="str">
        <f t="shared" si="6"/>
        <v>Mgt &amp; Support - Station Mgt</v>
      </c>
      <c r="E120" s="88"/>
      <c r="F120" s="107" t="str">
        <f t="shared" si="7"/>
        <v>£000/ FTE</v>
      </c>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6"/>
      <c r="AD120" s="548"/>
      <c r="AF120" s="548"/>
      <c r="AH120" s="548"/>
      <c r="AJ120" s="208"/>
    </row>
    <row r="121" spans="4:36" ht="12.75" customHeight="1" outlineLevel="1" x14ac:dyDescent="0.2">
      <c r="D121" s="106" t="str">
        <f t="shared" si="6"/>
        <v>Mgt &amp; Support - Engineering Mgt</v>
      </c>
      <c r="E121" s="88"/>
      <c r="F121" s="107" t="str">
        <f t="shared" si="7"/>
        <v>£000/ FTE</v>
      </c>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D121" s="548"/>
      <c r="AF121" s="548"/>
      <c r="AH121" s="548"/>
      <c r="AJ121" s="208"/>
    </row>
    <row r="122" spans="4:36" ht="12.75" customHeight="1" outlineLevel="1" x14ac:dyDescent="0.2">
      <c r="D122" s="106" t="str">
        <f t="shared" si="6"/>
        <v>Mgt &amp; Support - Ops Mgt</v>
      </c>
      <c r="E122" s="88"/>
      <c r="F122" s="107" t="str">
        <f t="shared" si="7"/>
        <v>£000/ FTE</v>
      </c>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6"/>
      <c r="AD122" s="548"/>
      <c r="AF122" s="548"/>
      <c r="AH122" s="548"/>
      <c r="AJ122" s="208"/>
    </row>
    <row r="123" spans="4:36" ht="12.75" customHeight="1" outlineLevel="1" x14ac:dyDescent="0.2">
      <c r="D123" s="106" t="str">
        <f t="shared" si="6"/>
        <v>Mgt &amp; Support - Directors</v>
      </c>
      <c r="E123" s="88"/>
      <c r="F123" s="107" t="str">
        <f t="shared" si="7"/>
        <v>£000/ FTE</v>
      </c>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6"/>
      <c r="AD123" s="548"/>
      <c r="AF123" s="548"/>
      <c r="AH123" s="548"/>
      <c r="AJ123" s="208"/>
    </row>
    <row r="124" spans="4:36" ht="12.75" customHeight="1" outlineLevel="1" x14ac:dyDescent="0.2">
      <c r="D124" s="106" t="str">
        <f t="shared" si="6"/>
        <v>Mgt &amp; Support - Other HQ</v>
      </c>
      <c r="E124" s="88"/>
      <c r="F124" s="107" t="str">
        <f t="shared" si="7"/>
        <v>£000/ FTE</v>
      </c>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6"/>
      <c r="AD124" s="548"/>
      <c r="AF124" s="548"/>
      <c r="AH124" s="548"/>
      <c r="AJ124" s="208"/>
    </row>
    <row r="125" spans="4:36" ht="12.75" customHeight="1" outlineLevel="1" x14ac:dyDescent="0.2">
      <c r="D125" s="106" t="str">
        <f t="shared" si="6"/>
        <v>Historic Other</v>
      </c>
      <c r="E125" s="88"/>
      <c r="F125" s="107" t="str">
        <f t="shared" si="7"/>
        <v>£000/ FTE</v>
      </c>
      <c r="G125" s="175"/>
      <c r="H125" s="175"/>
      <c r="I125" s="210"/>
      <c r="J125" s="210"/>
      <c r="K125" s="210"/>
      <c r="L125" s="210"/>
      <c r="M125" s="210"/>
      <c r="N125" s="210"/>
      <c r="O125" s="210"/>
      <c r="P125" s="210"/>
      <c r="Q125" s="210"/>
      <c r="R125" s="210"/>
      <c r="S125" s="210"/>
      <c r="T125" s="210"/>
      <c r="U125" s="210"/>
      <c r="V125" s="210"/>
      <c r="W125" s="210"/>
      <c r="X125" s="210"/>
      <c r="Y125" s="210"/>
      <c r="Z125" s="210"/>
      <c r="AA125" s="175"/>
      <c r="AB125" s="176"/>
      <c r="AD125" s="548"/>
      <c r="AF125" s="548"/>
      <c r="AH125" s="548"/>
      <c r="AJ125" s="208"/>
    </row>
    <row r="126" spans="4:36" ht="12.75" customHeight="1" outlineLevel="1" x14ac:dyDescent="0.2">
      <c r="D126" s="106" t="str">
        <f t="shared" si="6"/>
        <v>[Staff Functions Line 20]</v>
      </c>
      <c r="E126" s="88"/>
      <c r="F126" s="107" t="str">
        <f t="shared" si="7"/>
        <v>£000/ FTE</v>
      </c>
      <c r="G126" s="175"/>
      <c r="H126" s="175"/>
      <c r="I126" s="210"/>
      <c r="J126" s="210"/>
      <c r="K126" s="210"/>
      <c r="L126" s="210"/>
      <c r="M126" s="210"/>
      <c r="N126" s="210"/>
      <c r="O126" s="210"/>
      <c r="P126" s="210"/>
      <c r="Q126" s="210"/>
      <c r="R126" s="210"/>
      <c r="S126" s="210"/>
      <c r="T126" s="210"/>
      <c r="U126" s="210"/>
      <c r="V126" s="210"/>
      <c r="W126" s="210"/>
      <c r="X126" s="210"/>
      <c r="Y126" s="210"/>
      <c r="Z126" s="210"/>
      <c r="AA126" s="175"/>
      <c r="AB126" s="176"/>
      <c r="AD126" s="548"/>
      <c r="AF126" s="548"/>
      <c r="AH126" s="548"/>
      <c r="AJ126" s="208"/>
    </row>
    <row r="127" spans="4:36" ht="12.75" customHeight="1" outlineLevel="1" x14ac:dyDescent="0.2">
      <c r="D127" s="106" t="str">
        <f t="shared" si="6"/>
        <v>[Staff Functions Line 21]</v>
      </c>
      <c r="E127" s="88"/>
      <c r="F127" s="107" t="str">
        <f t="shared" si="7"/>
        <v>£000/ FTE</v>
      </c>
      <c r="G127" s="175"/>
      <c r="H127" s="175"/>
      <c r="I127" s="210"/>
      <c r="J127" s="210"/>
      <c r="K127" s="210"/>
      <c r="L127" s="210"/>
      <c r="M127" s="210"/>
      <c r="N127" s="210"/>
      <c r="O127" s="210"/>
      <c r="P127" s="210"/>
      <c r="Q127" s="210"/>
      <c r="R127" s="210"/>
      <c r="S127" s="210"/>
      <c r="T127" s="210"/>
      <c r="U127" s="210"/>
      <c r="V127" s="210"/>
      <c r="W127" s="210"/>
      <c r="X127" s="210"/>
      <c r="Y127" s="210"/>
      <c r="Z127" s="210"/>
      <c r="AA127" s="175"/>
      <c r="AB127" s="176"/>
      <c r="AD127" s="548"/>
      <c r="AF127" s="548"/>
      <c r="AH127" s="548"/>
      <c r="AJ127" s="208"/>
    </row>
    <row r="128" spans="4:36" ht="12.75" customHeight="1" outlineLevel="1" x14ac:dyDescent="0.2">
      <c r="D128" s="106" t="str">
        <f t="shared" si="6"/>
        <v>[Staff Functions Line 22]</v>
      </c>
      <c r="E128" s="88"/>
      <c r="F128" s="107" t="str">
        <f t="shared" si="7"/>
        <v>£000/ FTE</v>
      </c>
      <c r="G128" s="175"/>
      <c r="H128" s="175"/>
      <c r="I128" s="210"/>
      <c r="J128" s="210"/>
      <c r="K128" s="210"/>
      <c r="L128" s="210"/>
      <c r="M128" s="210"/>
      <c r="N128" s="210"/>
      <c r="O128" s="210"/>
      <c r="P128" s="210"/>
      <c r="Q128" s="210"/>
      <c r="R128" s="210"/>
      <c r="S128" s="210"/>
      <c r="T128" s="210"/>
      <c r="U128" s="210"/>
      <c r="V128" s="210"/>
      <c r="W128" s="210"/>
      <c r="X128" s="210"/>
      <c r="Y128" s="210"/>
      <c r="Z128" s="210"/>
      <c r="AA128" s="175"/>
      <c r="AB128" s="176"/>
      <c r="AD128" s="548"/>
      <c r="AF128" s="548"/>
      <c r="AH128" s="548"/>
      <c r="AJ128" s="208"/>
    </row>
    <row r="129" spans="4:36" ht="12.75" customHeight="1" outlineLevel="1" x14ac:dyDescent="0.2">
      <c r="D129" s="106" t="str">
        <f t="shared" si="6"/>
        <v>[Staff Functions Line 23]</v>
      </c>
      <c r="E129" s="88"/>
      <c r="F129" s="107" t="str">
        <f t="shared" si="7"/>
        <v>£000/ FTE</v>
      </c>
      <c r="G129" s="175"/>
      <c r="H129" s="175"/>
      <c r="I129" s="210"/>
      <c r="J129" s="210"/>
      <c r="K129" s="210"/>
      <c r="L129" s="210"/>
      <c r="M129" s="210"/>
      <c r="N129" s="210"/>
      <c r="O129" s="210"/>
      <c r="P129" s="210"/>
      <c r="Q129" s="210"/>
      <c r="R129" s="210"/>
      <c r="S129" s="210"/>
      <c r="T129" s="210"/>
      <c r="U129" s="210"/>
      <c r="V129" s="210"/>
      <c r="W129" s="210"/>
      <c r="X129" s="210"/>
      <c r="Y129" s="210"/>
      <c r="Z129" s="210"/>
      <c r="AA129" s="175"/>
      <c r="AB129" s="176"/>
      <c r="AD129" s="548"/>
      <c r="AF129" s="548"/>
      <c r="AH129" s="548"/>
      <c r="AJ129" s="208"/>
    </row>
    <row r="130" spans="4:36" ht="12.75" customHeight="1" outlineLevel="1" x14ac:dyDescent="0.2">
      <c r="D130" s="106" t="str">
        <f t="shared" si="6"/>
        <v>[Staff Functions Line 24]</v>
      </c>
      <c r="E130" s="88"/>
      <c r="F130" s="107" t="str">
        <f t="shared" si="7"/>
        <v>£000/ FTE</v>
      </c>
      <c r="G130" s="175"/>
      <c r="H130" s="175"/>
      <c r="I130" s="210"/>
      <c r="J130" s="210"/>
      <c r="K130" s="210"/>
      <c r="L130" s="210"/>
      <c r="M130" s="210"/>
      <c r="N130" s="210"/>
      <c r="O130" s="210"/>
      <c r="P130" s="210"/>
      <c r="Q130" s="210"/>
      <c r="R130" s="210"/>
      <c r="S130" s="210"/>
      <c r="T130" s="210"/>
      <c r="U130" s="210"/>
      <c r="V130" s="210"/>
      <c r="W130" s="210"/>
      <c r="X130" s="210"/>
      <c r="Y130" s="210"/>
      <c r="Z130" s="210"/>
      <c r="AA130" s="175"/>
      <c r="AB130" s="176"/>
      <c r="AD130" s="548"/>
      <c r="AF130" s="548"/>
      <c r="AH130" s="548"/>
      <c r="AJ130" s="208"/>
    </row>
    <row r="131" spans="4:36" ht="12.75" customHeight="1" outlineLevel="1" x14ac:dyDescent="0.2">
      <c r="D131" s="106" t="str">
        <f t="shared" si="6"/>
        <v>[Staff Functions Line 25]</v>
      </c>
      <c r="E131" s="88"/>
      <c r="F131" s="107" t="str">
        <f t="shared" si="7"/>
        <v>£000/ FTE</v>
      </c>
      <c r="G131" s="175"/>
      <c r="H131" s="175"/>
      <c r="I131" s="210"/>
      <c r="J131" s="210"/>
      <c r="K131" s="210"/>
      <c r="L131" s="210"/>
      <c r="M131" s="210"/>
      <c r="N131" s="210"/>
      <c r="O131" s="210"/>
      <c r="P131" s="210"/>
      <c r="Q131" s="210"/>
      <c r="R131" s="210"/>
      <c r="S131" s="210"/>
      <c r="T131" s="210"/>
      <c r="U131" s="210"/>
      <c r="V131" s="210"/>
      <c r="W131" s="210"/>
      <c r="X131" s="210"/>
      <c r="Y131" s="210"/>
      <c r="Z131" s="210"/>
      <c r="AA131" s="175"/>
      <c r="AB131" s="176"/>
      <c r="AD131" s="548"/>
      <c r="AF131" s="548"/>
      <c r="AH131" s="548"/>
      <c r="AJ131" s="208"/>
    </row>
    <row r="132" spans="4:36" ht="12.75" customHeight="1" outlineLevel="1" x14ac:dyDescent="0.2">
      <c r="D132" s="106" t="str">
        <f t="shared" si="6"/>
        <v>[Staff Functions Line 26]</v>
      </c>
      <c r="E132" s="88"/>
      <c r="F132" s="107" t="str">
        <f t="shared" si="7"/>
        <v>£000/ FTE</v>
      </c>
      <c r="G132" s="175"/>
      <c r="H132" s="175"/>
      <c r="I132" s="210"/>
      <c r="J132" s="210"/>
      <c r="K132" s="210"/>
      <c r="L132" s="210"/>
      <c r="M132" s="210"/>
      <c r="N132" s="210"/>
      <c r="O132" s="210"/>
      <c r="P132" s="210"/>
      <c r="Q132" s="210"/>
      <c r="R132" s="210"/>
      <c r="S132" s="210"/>
      <c r="T132" s="210"/>
      <c r="U132" s="210"/>
      <c r="V132" s="210"/>
      <c r="W132" s="210"/>
      <c r="X132" s="210"/>
      <c r="Y132" s="210"/>
      <c r="Z132" s="210"/>
      <c r="AA132" s="175"/>
      <c r="AB132" s="176"/>
      <c r="AD132" s="548"/>
      <c r="AF132" s="548"/>
      <c r="AH132" s="548"/>
      <c r="AJ132" s="208"/>
    </row>
    <row r="133" spans="4:36" ht="12.75" customHeight="1" outlineLevel="1" x14ac:dyDescent="0.2">
      <c r="D133" s="106" t="str">
        <f t="shared" ref="D133:D146" si="8">D88</f>
        <v>[Staff Functions Line 27]</v>
      </c>
      <c r="E133" s="88"/>
      <c r="F133" s="107" t="str">
        <f t="shared" ref="F133:F146" si="9">F88</f>
        <v>£000/ FTE</v>
      </c>
      <c r="G133" s="175"/>
      <c r="H133" s="175"/>
      <c r="I133" s="210"/>
      <c r="J133" s="210"/>
      <c r="K133" s="210"/>
      <c r="L133" s="210"/>
      <c r="M133" s="210"/>
      <c r="N133" s="210"/>
      <c r="O133" s="210"/>
      <c r="P133" s="210"/>
      <c r="Q133" s="210"/>
      <c r="R133" s="210"/>
      <c r="S133" s="210"/>
      <c r="T133" s="210"/>
      <c r="U133" s="210"/>
      <c r="V133" s="210"/>
      <c r="W133" s="210"/>
      <c r="X133" s="210"/>
      <c r="Y133" s="210"/>
      <c r="Z133" s="210"/>
      <c r="AA133" s="175"/>
      <c r="AB133" s="176"/>
      <c r="AD133" s="548"/>
      <c r="AF133" s="548"/>
      <c r="AH133" s="548"/>
      <c r="AJ133" s="208"/>
    </row>
    <row r="134" spans="4:36" ht="12.75" customHeight="1" outlineLevel="1" x14ac:dyDescent="0.2">
      <c r="D134" s="106" t="str">
        <f t="shared" si="8"/>
        <v>[Staff Functions Line 28]</v>
      </c>
      <c r="E134" s="88"/>
      <c r="F134" s="107" t="str">
        <f t="shared" si="9"/>
        <v>£000/ FTE</v>
      </c>
      <c r="G134" s="175"/>
      <c r="H134" s="175"/>
      <c r="I134" s="210"/>
      <c r="J134" s="210"/>
      <c r="K134" s="210"/>
      <c r="L134" s="210"/>
      <c r="M134" s="210"/>
      <c r="N134" s="210"/>
      <c r="O134" s="210"/>
      <c r="P134" s="210"/>
      <c r="Q134" s="210"/>
      <c r="R134" s="210"/>
      <c r="S134" s="210"/>
      <c r="T134" s="210"/>
      <c r="U134" s="210"/>
      <c r="V134" s="210"/>
      <c r="W134" s="210"/>
      <c r="X134" s="210"/>
      <c r="Y134" s="210"/>
      <c r="Z134" s="210"/>
      <c r="AA134" s="175"/>
      <c r="AB134" s="176"/>
      <c r="AD134" s="548"/>
      <c r="AF134" s="548"/>
      <c r="AH134" s="548"/>
      <c r="AJ134" s="208"/>
    </row>
    <row r="135" spans="4:36" ht="12.75" customHeight="1" outlineLevel="1" x14ac:dyDescent="0.2">
      <c r="D135" s="106" t="str">
        <f t="shared" si="8"/>
        <v>[Staff Functions Line 29]</v>
      </c>
      <c r="E135" s="88"/>
      <c r="F135" s="107" t="str">
        <f t="shared" si="9"/>
        <v>£000/ FTE</v>
      </c>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6"/>
      <c r="AD135" s="548"/>
      <c r="AF135" s="548"/>
      <c r="AH135" s="548"/>
      <c r="AJ135" s="208"/>
    </row>
    <row r="136" spans="4:36" ht="12.75" customHeight="1" outlineLevel="1" x14ac:dyDescent="0.2">
      <c r="D136" s="106" t="str">
        <f t="shared" si="8"/>
        <v>[Staff Functions Line 30]</v>
      </c>
      <c r="E136" s="88"/>
      <c r="F136" s="107" t="str">
        <f t="shared" si="9"/>
        <v>£000/ FTE</v>
      </c>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6"/>
      <c r="AD136" s="548"/>
      <c r="AF136" s="548"/>
      <c r="AH136" s="548"/>
      <c r="AJ136" s="208"/>
    </row>
    <row r="137" spans="4:36" ht="12.75" customHeight="1" outlineLevel="1" x14ac:dyDescent="0.2">
      <c r="D137" s="106" t="str">
        <f t="shared" si="8"/>
        <v>[Staff Functions Line 31]</v>
      </c>
      <c r="E137" s="88"/>
      <c r="F137" s="107" t="str">
        <f t="shared" si="9"/>
        <v>£000/ FTE</v>
      </c>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6"/>
      <c r="AD137" s="548"/>
      <c r="AF137" s="548"/>
      <c r="AH137" s="548"/>
      <c r="AJ137" s="208"/>
    </row>
    <row r="138" spans="4:36" ht="12.75" customHeight="1" outlineLevel="1" x14ac:dyDescent="0.2">
      <c r="D138" s="106" t="str">
        <f t="shared" si="8"/>
        <v>[Staff Functions Line 32]</v>
      </c>
      <c r="E138" s="88"/>
      <c r="F138" s="107" t="str">
        <f t="shared" si="9"/>
        <v>£000/ FTE</v>
      </c>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6"/>
      <c r="AD138" s="548"/>
      <c r="AF138" s="548"/>
      <c r="AH138" s="548"/>
      <c r="AJ138" s="208"/>
    </row>
    <row r="139" spans="4:36" ht="12.75" customHeight="1" outlineLevel="1" x14ac:dyDescent="0.2">
      <c r="D139" s="106" t="str">
        <f t="shared" si="8"/>
        <v>[Staff Functions Line 33]</v>
      </c>
      <c r="E139" s="88"/>
      <c r="F139" s="107" t="str">
        <f t="shared" si="9"/>
        <v>£000/ FTE</v>
      </c>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6"/>
      <c r="AD139" s="548"/>
      <c r="AF139" s="548"/>
      <c r="AH139" s="548"/>
      <c r="AJ139" s="208"/>
    </row>
    <row r="140" spans="4:36" ht="12.75" customHeight="1" outlineLevel="1" x14ac:dyDescent="0.2">
      <c r="D140" s="106" t="str">
        <f t="shared" si="8"/>
        <v>[Staff Functions Line 34]</v>
      </c>
      <c r="E140" s="88"/>
      <c r="F140" s="107" t="str">
        <f t="shared" si="9"/>
        <v>£000/ FTE</v>
      </c>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6"/>
      <c r="AD140" s="548"/>
      <c r="AF140" s="548"/>
      <c r="AH140" s="548"/>
      <c r="AJ140" s="208"/>
    </row>
    <row r="141" spans="4:36" ht="12.75" customHeight="1" outlineLevel="1" x14ac:dyDescent="0.2">
      <c r="D141" s="106" t="str">
        <f t="shared" si="8"/>
        <v>[Staff Functions Line 35]</v>
      </c>
      <c r="E141" s="88"/>
      <c r="F141" s="107" t="str">
        <f t="shared" si="9"/>
        <v>£000/ FTE</v>
      </c>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6"/>
      <c r="AD141" s="548"/>
      <c r="AF141" s="548"/>
      <c r="AH141" s="548"/>
      <c r="AJ141" s="208"/>
    </row>
    <row r="142" spans="4:36" ht="12.75" customHeight="1" outlineLevel="1" x14ac:dyDescent="0.2">
      <c r="D142" s="106" t="str">
        <f t="shared" si="8"/>
        <v>[Staff Functions Line 36]</v>
      </c>
      <c r="E142" s="88"/>
      <c r="F142" s="107" t="str">
        <f t="shared" si="9"/>
        <v>£000/ FTE</v>
      </c>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6"/>
      <c r="AD142" s="548"/>
      <c r="AF142" s="548"/>
      <c r="AH142" s="548"/>
      <c r="AJ142" s="208"/>
    </row>
    <row r="143" spans="4:36" ht="12.75" customHeight="1" outlineLevel="1" x14ac:dyDescent="0.2">
      <c r="D143" s="106" t="str">
        <f t="shared" si="8"/>
        <v>[Staff Functions Line 37]</v>
      </c>
      <c r="E143" s="88"/>
      <c r="F143" s="107" t="str">
        <f t="shared" si="9"/>
        <v>£000/ FTE</v>
      </c>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6"/>
      <c r="AD143" s="548"/>
      <c r="AF143" s="548"/>
      <c r="AH143" s="548"/>
      <c r="AJ143" s="208"/>
    </row>
    <row r="144" spans="4:36" ht="12.75" customHeight="1" outlineLevel="1" x14ac:dyDescent="0.2">
      <c r="D144" s="106" t="str">
        <f t="shared" si="8"/>
        <v>[Staff Functions Line 38]</v>
      </c>
      <c r="E144" s="88"/>
      <c r="F144" s="107" t="str">
        <f t="shared" si="9"/>
        <v>£000/ FTE</v>
      </c>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6"/>
      <c r="AD144" s="548"/>
      <c r="AF144" s="548"/>
      <c r="AH144" s="548"/>
      <c r="AJ144" s="208"/>
    </row>
    <row r="145" spans="2:36" ht="12.75" customHeight="1" outlineLevel="1" x14ac:dyDescent="0.2">
      <c r="D145" s="106" t="str">
        <f t="shared" si="8"/>
        <v>[Staff Functions Line 39]</v>
      </c>
      <c r="E145" s="88"/>
      <c r="F145" s="107" t="str">
        <f t="shared" si="9"/>
        <v>£000/ FTE</v>
      </c>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6"/>
      <c r="AD145" s="548"/>
      <c r="AF145" s="548"/>
      <c r="AH145" s="548"/>
      <c r="AJ145" s="208"/>
    </row>
    <row r="146" spans="2:36" ht="12.75" customHeight="1" outlineLevel="1" x14ac:dyDescent="0.2">
      <c r="D146" s="117" t="str">
        <f t="shared" si="8"/>
        <v>[Staff Functions Line 40]</v>
      </c>
      <c r="E146" s="177"/>
      <c r="F146" s="118" t="str">
        <f t="shared" si="9"/>
        <v>£000/ FTE</v>
      </c>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9"/>
      <c r="AD146" s="549"/>
      <c r="AF146" s="549"/>
      <c r="AH146" s="549"/>
      <c r="AJ146" s="209"/>
    </row>
    <row r="147" spans="2:36" ht="12.75" customHeight="1" outlineLevel="1" x14ac:dyDescent="0.2">
      <c r="G147" s="89"/>
      <c r="H147" s="89"/>
      <c r="I147" s="89"/>
      <c r="J147" s="89"/>
      <c r="K147" s="89"/>
      <c r="L147" s="89"/>
      <c r="M147" s="89"/>
      <c r="N147" s="89"/>
      <c r="O147" s="89"/>
      <c r="P147" s="89"/>
      <c r="Q147" s="89"/>
      <c r="R147" s="89"/>
      <c r="S147" s="89"/>
      <c r="T147" s="89"/>
      <c r="U147" s="89"/>
      <c r="V147" s="89"/>
      <c r="W147" s="89"/>
      <c r="X147" s="89"/>
      <c r="Y147" s="89"/>
      <c r="Z147" s="89"/>
      <c r="AA147" s="89"/>
      <c r="AB147" s="89"/>
      <c r="AD147" s="89"/>
      <c r="AF147" s="89"/>
      <c r="AH147" s="89"/>
    </row>
    <row r="148" spans="2:36" ht="12.75" customHeight="1" outlineLevel="1" x14ac:dyDescent="0.2">
      <c r="D148" s="201" t="str">
        <f>"Average "&amp;B105</f>
        <v>Average Overtime and Other Pay per FTE</v>
      </c>
      <c r="E148" s="202"/>
      <c r="F148" s="203" t="str">
        <f>F146</f>
        <v>£000/ FTE</v>
      </c>
      <c r="G148" s="204">
        <f t="shared" ref="G148:AB148" si="10">IF(G$58=0,0,SUMPRODUCT(G107:G146,G$17:G$56)/G$58)</f>
        <v>0</v>
      </c>
      <c r="H148" s="204">
        <f t="shared" si="10"/>
        <v>0</v>
      </c>
      <c r="I148" s="204">
        <f t="shared" si="10"/>
        <v>0</v>
      </c>
      <c r="J148" s="204">
        <f t="shared" si="10"/>
        <v>0</v>
      </c>
      <c r="K148" s="204">
        <f t="shared" si="10"/>
        <v>0</v>
      </c>
      <c r="L148" s="204">
        <f t="shared" si="10"/>
        <v>0</v>
      </c>
      <c r="M148" s="204">
        <f t="shared" si="10"/>
        <v>0</v>
      </c>
      <c r="N148" s="204">
        <f t="shared" si="10"/>
        <v>0</v>
      </c>
      <c r="O148" s="204">
        <f t="shared" si="10"/>
        <v>0</v>
      </c>
      <c r="P148" s="204">
        <f t="shared" si="10"/>
        <v>0</v>
      </c>
      <c r="Q148" s="204">
        <f t="shared" si="10"/>
        <v>0</v>
      </c>
      <c r="R148" s="204">
        <f t="shared" si="10"/>
        <v>0</v>
      </c>
      <c r="S148" s="204">
        <f t="shared" si="10"/>
        <v>0</v>
      </c>
      <c r="T148" s="204">
        <f t="shared" si="10"/>
        <v>0</v>
      </c>
      <c r="U148" s="204">
        <f t="shared" si="10"/>
        <v>0</v>
      </c>
      <c r="V148" s="204">
        <f t="shared" si="10"/>
        <v>0</v>
      </c>
      <c r="W148" s="204">
        <f t="shared" si="10"/>
        <v>0</v>
      </c>
      <c r="X148" s="204">
        <f t="shared" si="10"/>
        <v>0</v>
      </c>
      <c r="Y148" s="204">
        <f t="shared" si="10"/>
        <v>0</v>
      </c>
      <c r="Z148" s="204">
        <f t="shared" si="10"/>
        <v>0</v>
      </c>
      <c r="AA148" s="204">
        <f t="shared" si="10"/>
        <v>0</v>
      </c>
      <c r="AB148" s="205">
        <f t="shared" si="10"/>
        <v>0</v>
      </c>
      <c r="AD148" s="550">
        <f>IF(AD$58=0,0,SUMPRODUCT(AD107:AD146,AD$17:AD$56)/AD$58)</f>
        <v>0</v>
      </c>
      <c r="AF148" s="550">
        <f>IF(AF$58=0,0,SUMPRODUCT(AF107:AF146,AF$17:AF$56)/AF$58)</f>
        <v>0</v>
      </c>
      <c r="AH148" s="550">
        <f>IF(AH$58=0,0,SUMPRODUCT(AH107:AH146,AH$17:AH$56)/AH$58)</f>
        <v>0</v>
      </c>
      <c r="AJ148" s="206"/>
    </row>
    <row r="150" spans="2:36" ht="15" x14ac:dyDescent="0.25">
      <c r="B150" s="15" t="s">
        <v>460</v>
      </c>
      <c r="C150" s="15"/>
      <c r="D150" s="172"/>
      <c r="E150" s="172"/>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540"/>
      <c r="AF150" s="15"/>
      <c r="AG150" s="540"/>
      <c r="AH150" s="15"/>
      <c r="AI150" s="540"/>
      <c r="AJ150" s="15"/>
    </row>
    <row r="151" spans="2:36" ht="12.75" customHeight="1" outlineLevel="1" x14ac:dyDescent="0.2"/>
    <row r="152" spans="2:36" ht="12.75" customHeight="1" outlineLevel="1" x14ac:dyDescent="0.2">
      <c r="D152" s="100" t="str">
        <f t="shared" ref="D152:D171" si="11">D107</f>
        <v>Drivers</v>
      </c>
      <c r="E152" s="84"/>
      <c r="F152" s="186" t="str">
        <f t="shared" ref="F152:F171" si="12">F107</f>
        <v>£000/ FTE</v>
      </c>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91"/>
      <c r="AD152" s="547"/>
      <c r="AF152" s="547"/>
      <c r="AH152" s="547"/>
      <c r="AJ152" s="488"/>
    </row>
    <row r="153" spans="2:36" ht="12.75" customHeight="1" outlineLevel="1" x14ac:dyDescent="0.2">
      <c r="D153" s="106" t="str">
        <f t="shared" si="11"/>
        <v>Conductors</v>
      </c>
      <c r="E153" s="88"/>
      <c r="F153" s="107" t="str">
        <f t="shared" si="12"/>
        <v>£000/ FTE</v>
      </c>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6"/>
      <c r="AD153" s="548"/>
      <c r="AF153" s="548"/>
      <c r="AH153" s="548"/>
      <c r="AJ153" s="208"/>
    </row>
    <row r="154" spans="2:36" ht="12.75" customHeight="1" outlineLevel="1" x14ac:dyDescent="0.2">
      <c r="D154" s="106" t="str">
        <f t="shared" si="11"/>
        <v>Depot Drivers</v>
      </c>
      <c r="E154" s="88"/>
      <c r="F154" s="107" t="str">
        <f t="shared" si="12"/>
        <v>£000/ FTE</v>
      </c>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6"/>
      <c r="AD154" s="548"/>
      <c r="AF154" s="548"/>
      <c r="AH154" s="548"/>
      <c r="AJ154" s="208"/>
    </row>
    <row r="155" spans="2:36" ht="12.75" customHeight="1" outlineLevel="1" x14ac:dyDescent="0.2">
      <c r="D155" s="106" t="str">
        <f t="shared" si="11"/>
        <v>Trainee Drivers</v>
      </c>
      <c r="E155" s="88"/>
      <c r="F155" s="107" t="str">
        <f t="shared" si="12"/>
        <v>£000/ FTE</v>
      </c>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6"/>
      <c r="AD155" s="548"/>
      <c r="AF155" s="548"/>
      <c r="AH155" s="548"/>
      <c r="AJ155" s="208"/>
    </row>
    <row r="156" spans="2:36" ht="12.75" customHeight="1" outlineLevel="1" x14ac:dyDescent="0.2">
      <c r="D156" s="106" t="str">
        <f t="shared" si="11"/>
        <v>Catering</v>
      </c>
      <c r="E156" s="88"/>
      <c r="F156" s="107" t="str">
        <f t="shared" si="12"/>
        <v>£000/ FTE</v>
      </c>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6"/>
      <c r="AD156" s="548"/>
      <c r="AF156" s="548"/>
      <c r="AH156" s="548"/>
      <c r="AJ156" s="208"/>
    </row>
    <row r="157" spans="2:36" ht="12.75" customHeight="1" outlineLevel="1" x14ac:dyDescent="0.2">
      <c r="D157" s="106" t="str">
        <f t="shared" si="11"/>
        <v>Station Cleaners</v>
      </c>
      <c r="E157" s="88"/>
      <c r="F157" s="107" t="str">
        <f t="shared" si="12"/>
        <v>£000/ FTE</v>
      </c>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6"/>
      <c r="AD157" s="548"/>
      <c r="AF157" s="548"/>
      <c r="AH157" s="548"/>
      <c r="AJ157" s="208"/>
    </row>
    <row r="158" spans="2:36" ht="12.75" customHeight="1" outlineLevel="1" x14ac:dyDescent="0.2">
      <c r="D158" s="106" t="str">
        <f t="shared" si="11"/>
        <v>Train Cleaners</v>
      </c>
      <c r="E158" s="88"/>
      <c r="F158" s="107" t="str">
        <f t="shared" si="12"/>
        <v>£000/ FTE</v>
      </c>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6"/>
      <c r="AD158" s="548"/>
      <c r="AF158" s="548"/>
      <c r="AH158" s="548"/>
      <c r="AJ158" s="208"/>
    </row>
    <row r="159" spans="2:36" ht="12.75" customHeight="1" outlineLevel="1" x14ac:dyDescent="0.2">
      <c r="D159" s="106" t="str">
        <f t="shared" si="11"/>
        <v>Station - Sales</v>
      </c>
      <c r="E159" s="88"/>
      <c r="F159" s="107" t="str">
        <f t="shared" si="12"/>
        <v>£000/ FTE</v>
      </c>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6"/>
      <c r="AD159" s="548"/>
      <c r="AF159" s="548"/>
      <c r="AH159" s="548"/>
      <c r="AJ159" s="208"/>
    </row>
    <row r="160" spans="2:36" ht="12.75" customHeight="1" outlineLevel="1" x14ac:dyDescent="0.2">
      <c r="D160" s="106" t="str">
        <f t="shared" si="11"/>
        <v>Station - Platform</v>
      </c>
      <c r="E160" s="88"/>
      <c r="F160" s="107" t="str">
        <f t="shared" si="12"/>
        <v>£000/ FTE</v>
      </c>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6"/>
      <c r="AD160" s="548"/>
      <c r="AF160" s="548"/>
      <c r="AH160" s="548"/>
      <c r="AJ160" s="208"/>
    </row>
    <row r="161" spans="4:36" ht="12.75" customHeight="1" outlineLevel="1" x14ac:dyDescent="0.2">
      <c r="D161" s="106" t="str">
        <f t="shared" si="11"/>
        <v>Station - Gating</v>
      </c>
      <c r="E161" s="88"/>
      <c r="F161" s="107" t="str">
        <f t="shared" si="12"/>
        <v>£000/ FTE</v>
      </c>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D161" s="548"/>
      <c r="AF161" s="548"/>
      <c r="AH161" s="548"/>
      <c r="AJ161" s="208"/>
    </row>
    <row r="162" spans="4:36" ht="12.75" customHeight="1" outlineLevel="1" x14ac:dyDescent="0.2">
      <c r="D162" s="106" t="str">
        <f t="shared" si="11"/>
        <v>Revenue Protection</v>
      </c>
      <c r="E162" s="88"/>
      <c r="F162" s="107" t="str">
        <f t="shared" si="12"/>
        <v>£000/ FTE</v>
      </c>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6"/>
      <c r="AD162" s="548"/>
      <c r="AF162" s="548"/>
      <c r="AH162" s="548"/>
      <c r="AJ162" s="208"/>
    </row>
    <row r="163" spans="4:36" ht="12.75" customHeight="1" outlineLevel="1" x14ac:dyDescent="0.2">
      <c r="D163" s="106" t="str">
        <f t="shared" si="11"/>
        <v>Engineering - Shunters</v>
      </c>
      <c r="E163" s="88"/>
      <c r="F163" s="107" t="str">
        <f t="shared" si="12"/>
        <v>£000/ FTE</v>
      </c>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6"/>
      <c r="AD163" s="548"/>
      <c r="AF163" s="548"/>
      <c r="AH163" s="548"/>
      <c r="AJ163" s="208"/>
    </row>
    <row r="164" spans="4:36" ht="12.75" customHeight="1" outlineLevel="1" x14ac:dyDescent="0.2">
      <c r="D164" s="106" t="str">
        <f t="shared" si="11"/>
        <v>Engineering - Workshop</v>
      </c>
      <c r="E164" s="88"/>
      <c r="F164" s="107" t="str">
        <f t="shared" si="12"/>
        <v>£000/ FTE</v>
      </c>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6"/>
      <c r="AD164" s="548"/>
      <c r="AF164" s="548"/>
      <c r="AH164" s="548"/>
      <c r="AJ164" s="208"/>
    </row>
    <row r="165" spans="4:36" ht="12.75" customHeight="1" outlineLevel="1" x14ac:dyDescent="0.2">
      <c r="D165" s="106" t="str">
        <f t="shared" si="11"/>
        <v>Mgt &amp; Support - Station Mgt</v>
      </c>
      <c r="E165" s="88"/>
      <c r="F165" s="107" t="str">
        <f t="shared" si="12"/>
        <v>£000/ FTE</v>
      </c>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6"/>
      <c r="AD165" s="548"/>
      <c r="AF165" s="548"/>
      <c r="AH165" s="548"/>
      <c r="AJ165" s="208"/>
    </row>
    <row r="166" spans="4:36" ht="12.75" customHeight="1" outlineLevel="1" x14ac:dyDescent="0.2">
      <c r="D166" s="106" t="str">
        <f t="shared" si="11"/>
        <v>Mgt &amp; Support - Engineering Mgt</v>
      </c>
      <c r="E166" s="88"/>
      <c r="F166" s="107" t="str">
        <f t="shared" si="12"/>
        <v>£000/ FTE</v>
      </c>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6"/>
      <c r="AD166" s="548"/>
      <c r="AF166" s="548"/>
      <c r="AH166" s="548"/>
      <c r="AJ166" s="208"/>
    </row>
    <row r="167" spans="4:36" ht="12.75" customHeight="1" outlineLevel="1" x14ac:dyDescent="0.2">
      <c r="D167" s="106" t="str">
        <f t="shared" si="11"/>
        <v>Mgt &amp; Support - Ops Mgt</v>
      </c>
      <c r="E167" s="88"/>
      <c r="F167" s="107" t="str">
        <f t="shared" si="12"/>
        <v>£000/ FTE</v>
      </c>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6"/>
      <c r="AD167" s="548"/>
      <c r="AF167" s="548"/>
      <c r="AH167" s="548"/>
      <c r="AJ167" s="208"/>
    </row>
    <row r="168" spans="4:36" ht="12.75" customHeight="1" outlineLevel="1" x14ac:dyDescent="0.2">
      <c r="D168" s="106" t="str">
        <f t="shared" si="11"/>
        <v>Mgt &amp; Support - Directors</v>
      </c>
      <c r="E168" s="88"/>
      <c r="F168" s="107" t="str">
        <f t="shared" si="12"/>
        <v>£000/ FTE</v>
      </c>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6"/>
      <c r="AD168" s="548"/>
      <c r="AF168" s="548"/>
      <c r="AH168" s="548"/>
      <c r="AJ168" s="208"/>
    </row>
    <row r="169" spans="4:36" ht="12.75" customHeight="1" outlineLevel="1" x14ac:dyDescent="0.2">
      <c r="D169" s="106" t="str">
        <f t="shared" si="11"/>
        <v>Mgt &amp; Support - Other HQ</v>
      </c>
      <c r="E169" s="88"/>
      <c r="F169" s="107" t="str">
        <f t="shared" si="12"/>
        <v>£000/ FTE</v>
      </c>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6"/>
      <c r="AD169" s="548"/>
      <c r="AF169" s="548"/>
      <c r="AH169" s="548"/>
      <c r="AJ169" s="208"/>
    </row>
    <row r="170" spans="4:36" ht="12.75" customHeight="1" outlineLevel="1" x14ac:dyDescent="0.2">
      <c r="D170" s="106" t="str">
        <f t="shared" si="11"/>
        <v>Historic Other</v>
      </c>
      <c r="E170" s="88"/>
      <c r="F170" s="107" t="str">
        <f t="shared" si="12"/>
        <v>£000/ FTE</v>
      </c>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6"/>
      <c r="AD170" s="548"/>
      <c r="AF170" s="548"/>
      <c r="AH170" s="548"/>
      <c r="AJ170" s="208"/>
    </row>
    <row r="171" spans="4:36" ht="12.75" customHeight="1" outlineLevel="1" x14ac:dyDescent="0.2">
      <c r="D171" s="106" t="str">
        <f t="shared" si="11"/>
        <v>[Staff Functions Line 20]</v>
      </c>
      <c r="E171" s="88"/>
      <c r="F171" s="107" t="str">
        <f t="shared" si="12"/>
        <v>£000/ FTE</v>
      </c>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6"/>
      <c r="AD171" s="548"/>
      <c r="AF171" s="548"/>
      <c r="AH171" s="548"/>
      <c r="AJ171" s="208"/>
    </row>
    <row r="172" spans="4:36" ht="12.75" customHeight="1" outlineLevel="1" x14ac:dyDescent="0.2">
      <c r="D172" s="106" t="str">
        <f t="shared" ref="D172:D191" si="13">D127</f>
        <v>[Staff Functions Line 21]</v>
      </c>
      <c r="E172" s="88"/>
      <c r="F172" s="107" t="str">
        <f t="shared" ref="F172:F191" si="14">F127</f>
        <v>£000/ FTE</v>
      </c>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6"/>
      <c r="AD172" s="548"/>
      <c r="AF172" s="548"/>
      <c r="AH172" s="548"/>
      <c r="AJ172" s="208"/>
    </row>
    <row r="173" spans="4:36" ht="12.75" customHeight="1" outlineLevel="1" x14ac:dyDescent="0.2">
      <c r="D173" s="106" t="str">
        <f t="shared" si="13"/>
        <v>[Staff Functions Line 22]</v>
      </c>
      <c r="E173" s="88"/>
      <c r="F173" s="107" t="str">
        <f t="shared" si="14"/>
        <v>£000/ FTE</v>
      </c>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6"/>
      <c r="AD173" s="548"/>
      <c r="AF173" s="548"/>
      <c r="AH173" s="548"/>
      <c r="AJ173" s="208"/>
    </row>
    <row r="174" spans="4:36" ht="12.75" customHeight="1" outlineLevel="1" x14ac:dyDescent="0.2">
      <c r="D174" s="106" t="str">
        <f t="shared" si="13"/>
        <v>[Staff Functions Line 23]</v>
      </c>
      <c r="E174" s="88"/>
      <c r="F174" s="107" t="str">
        <f t="shared" si="14"/>
        <v>£000/ FTE</v>
      </c>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D174" s="548"/>
      <c r="AF174" s="548"/>
      <c r="AH174" s="548"/>
      <c r="AJ174" s="208"/>
    </row>
    <row r="175" spans="4:36" ht="12.75" customHeight="1" outlineLevel="1" x14ac:dyDescent="0.2">
      <c r="D175" s="106" t="str">
        <f t="shared" si="13"/>
        <v>[Staff Functions Line 24]</v>
      </c>
      <c r="E175" s="88"/>
      <c r="F175" s="107" t="str">
        <f t="shared" si="14"/>
        <v>£000/ FTE</v>
      </c>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6"/>
      <c r="AD175" s="548"/>
      <c r="AF175" s="548"/>
      <c r="AH175" s="548"/>
      <c r="AJ175" s="208"/>
    </row>
    <row r="176" spans="4:36" ht="12.75" customHeight="1" outlineLevel="1" x14ac:dyDescent="0.2">
      <c r="D176" s="106" t="str">
        <f t="shared" si="13"/>
        <v>[Staff Functions Line 25]</v>
      </c>
      <c r="E176" s="88"/>
      <c r="F176" s="107" t="str">
        <f t="shared" si="14"/>
        <v>£000/ FTE</v>
      </c>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6"/>
      <c r="AD176" s="548"/>
      <c r="AF176" s="548"/>
      <c r="AH176" s="548"/>
      <c r="AJ176" s="208"/>
    </row>
    <row r="177" spans="4:36" ht="12.75" customHeight="1" outlineLevel="1" x14ac:dyDescent="0.2">
      <c r="D177" s="106" t="str">
        <f t="shared" si="13"/>
        <v>[Staff Functions Line 26]</v>
      </c>
      <c r="E177" s="88"/>
      <c r="F177" s="107" t="str">
        <f t="shared" si="14"/>
        <v>£000/ FTE</v>
      </c>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6"/>
      <c r="AD177" s="548"/>
      <c r="AF177" s="548"/>
      <c r="AH177" s="548"/>
      <c r="AJ177" s="208"/>
    </row>
    <row r="178" spans="4:36" ht="12.75" customHeight="1" outlineLevel="1" x14ac:dyDescent="0.2">
      <c r="D178" s="106" t="str">
        <f t="shared" si="13"/>
        <v>[Staff Functions Line 27]</v>
      </c>
      <c r="E178" s="88"/>
      <c r="F178" s="107" t="str">
        <f t="shared" si="14"/>
        <v>£000/ FTE</v>
      </c>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6"/>
      <c r="AD178" s="548"/>
      <c r="AF178" s="548"/>
      <c r="AH178" s="548"/>
      <c r="AJ178" s="208"/>
    </row>
    <row r="179" spans="4:36" ht="12.75" customHeight="1" outlineLevel="1" x14ac:dyDescent="0.2">
      <c r="D179" s="106" t="str">
        <f t="shared" si="13"/>
        <v>[Staff Functions Line 28]</v>
      </c>
      <c r="E179" s="88"/>
      <c r="F179" s="107" t="str">
        <f t="shared" si="14"/>
        <v>£000/ FTE</v>
      </c>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6"/>
      <c r="AD179" s="548"/>
      <c r="AF179" s="548"/>
      <c r="AH179" s="548"/>
      <c r="AJ179" s="208"/>
    </row>
    <row r="180" spans="4:36" ht="12.75" customHeight="1" outlineLevel="1" x14ac:dyDescent="0.2">
      <c r="D180" s="106" t="str">
        <f t="shared" si="13"/>
        <v>[Staff Functions Line 29]</v>
      </c>
      <c r="E180" s="88"/>
      <c r="F180" s="107" t="str">
        <f t="shared" si="14"/>
        <v>£000/ FTE</v>
      </c>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6"/>
      <c r="AD180" s="548"/>
      <c r="AF180" s="548"/>
      <c r="AH180" s="548"/>
      <c r="AJ180" s="208"/>
    </row>
    <row r="181" spans="4:36" ht="12.75" customHeight="1" outlineLevel="1" x14ac:dyDescent="0.2">
      <c r="D181" s="106" t="str">
        <f t="shared" si="13"/>
        <v>[Staff Functions Line 30]</v>
      </c>
      <c r="E181" s="88"/>
      <c r="F181" s="107" t="str">
        <f t="shared" si="14"/>
        <v>£000/ FTE</v>
      </c>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6"/>
      <c r="AD181" s="548"/>
      <c r="AF181" s="548"/>
      <c r="AH181" s="548"/>
      <c r="AJ181" s="208"/>
    </row>
    <row r="182" spans="4:36" ht="12.75" customHeight="1" outlineLevel="1" x14ac:dyDescent="0.2">
      <c r="D182" s="106" t="str">
        <f t="shared" si="13"/>
        <v>[Staff Functions Line 31]</v>
      </c>
      <c r="E182" s="88"/>
      <c r="F182" s="107" t="str">
        <f t="shared" si="14"/>
        <v>£000/ FTE</v>
      </c>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6"/>
      <c r="AD182" s="548"/>
      <c r="AF182" s="548"/>
      <c r="AH182" s="548"/>
      <c r="AJ182" s="208"/>
    </row>
    <row r="183" spans="4:36" ht="12.75" customHeight="1" outlineLevel="1" x14ac:dyDescent="0.2">
      <c r="D183" s="106" t="str">
        <f t="shared" si="13"/>
        <v>[Staff Functions Line 32]</v>
      </c>
      <c r="E183" s="88"/>
      <c r="F183" s="107" t="str">
        <f t="shared" si="14"/>
        <v>£000/ FTE</v>
      </c>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6"/>
      <c r="AD183" s="548"/>
      <c r="AF183" s="548"/>
      <c r="AH183" s="548"/>
      <c r="AJ183" s="208"/>
    </row>
    <row r="184" spans="4:36" ht="12.75" customHeight="1" outlineLevel="1" x14ac:dyDescent="0.2">
      <c r="D184" s="106" t="str">
        <f t="shared" si="13"/>
        <v>[Staff Functions Line 33]</v>
      </c>
      <c r="E184" s="88"/>
      <c r="F184" s="107" t="str">
        <f t="shared" si="14"/>
        <v>£000/ FTE</v>
      </c>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6"/>
      <c r="AD184" s="548"/>
      <c r="AF184" s="548"/>
      <c r="AH184" s="548"/>
      <c r="AJ184" s="208"/>
    </row>
    <row r="185" spans="4:36" ht="12.75" customHeight="1" outlineLevel="1" x14ac:dyDescent="0.2">
      <c r="D185" s="106" t="str">
        <f t="shared" si="13"/>
        <v>[Staff Functions Line 34]</v>
      </c>
      <c r="E185" s="88"/>
      <c r="F185" s="107" t="str">
        <f t="shared" si="14"/>
        <v>£000/ FTE</v>
      </c>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6"/>
      <c r="AD185" s="548"/>
      <c r="AF185" s="548"/>
      <c r="AH185" s="548"/>
      <c r="AJ185" s="208"/>
    </row>
    <row r="186" spans="4:36" ht="12.75" customHeight="1" outlineLevel="1" x14ac:dyDescent="0.2">
      <c r="D186" s="106" t="str">
        <f t="shared" si="13"/>
        <v>[Staff Functions Line 35]</v>
      </c>
      <c r="E186" s="88"/>
      <c r="F186" s="107" t="str">
        <f t="shared" si="14"/>
        <v>£000/ FTE</v>
      </c>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6"/>
      <c r="AD186" s="548"/>
      <c r="AF186" s="548"/>
      <c r="AH186" s="548"/>
      <c r="AJ186" s="208"/>
    </row>
    <row r="187" spans="4:36" ht="12.75" customHeight="1" outlineLevel="1" x14ac:dyDescent="0.2">
      <c r="D187" s="106" t="str">
        <f t="shared" si="13"/>
        <v>[Staff Functions Line 36]</v>
      </c>
      <c r="E187" s="88"/>
      <c r="F187" s="107" t="str">
        <f t="shared" si="14"/>
        <v>£000/ FTE</v>
      </c>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D187" s="548"/>
      <c r="AF187" s="548"/>
      <c r="AH187" s="548"/>
      <c r="AJ187" s="208"/>
    </row>
    <row r="188" spans="4:36" ht="12.75" customHeight="1" outlineLevel="1" x14ac:dyDescent="0.2">
      <c r="D188" s="106" t="str">
        <f t="shared" si="13"/>
        <v>[Staff Functions Line 37]</v>
      </c>
      <c r="E188" s="88"/>
      <c r="F188" s="107" t="str">
        <f t="shared" si="14"/>
        <v>£000/ FTE</v>
      </c>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6"/>
      <c r="AD188" s="548"/>
      <c r="AF188" s="548"/>
      <c r="AH188" s="548"/>
      <c r="AJ188" s="208"/>
    </row>
    <row r="189" spans="4:36" ht="12.75" customHeight="1" outlineLevel="1" x14ac:dyDescent="0.2">
      <c r="D189" s="106" t="str">
        <f t="shared" si="13"/>
        <v>[Staff Functions Line 38]</v>
      </c>
      <c r="E189" s="88"/>
      <c r="F189" s="107" t="str">
        <f t="shared" si="14"/>
        <v>£000/ FTE</v>
      </c>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6"/>
      <c r="AD189" s="548"/>
      <c r="AF189" s="548"/>
      <c r="AH189" s="548"/>
      <c r="AJ189" s="208"/>
    </row>
    <row r="190" spans="4:36" ht="12.75" customHeight="1" outlineLevel="1" x14ac:dyDescent="0.2">
      <c r="D190" s="106" t="str">
        <f t="shared" si="13"/>
        <v>[Staff Functions Line 39]</v>
      </c>
      <c r="E190" s="88"/>
      <c r="F190" s="107" t="str">
        <f t="shared" si="14"/>
        <v>£000/ FTE</v>
      </c>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6"/>
      <c r="AD190" s="548"/>
      <c r="AF190" s="548"/>
      <c r="AH190" s="548"/>
      <c r="AJ190" s="208"/>
    </row>
    <row r="191" spans="4:36" ht="12.75" customHeight="1" outlineLevel="1" x14ac:dyDescent="0.2">
      <c r="D191" s="117" t="str">
        <f t="shared" si="13"/>
        <v>[Staff Functions Line 40]</v>
      </c>
      <c r="E191" s="177"/>
      <c r="F191" s="118" t="str">
        <f t="shared" si="14"/>
        <v>£000/ FTE</v>
      </c>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9"/>
      <c r="AD191" s="549"/>
      <c r="AF191" s="549"/>
      <c r="AH191" s="549"/>
      <c r="AJ191" s="209"/>
    </row>
    <row r="192" spans="4:36" ht="12.75" customHeight="1" outlineLevel="1" x14ac:dyDescent="0.2">
      <c r="G192" s="89"/>
      <c r="H192" s="89"/>
      <c r="I192" s="89"/>
      <c r="J192" s="89"/>
      <c r="K192" s="89"/>
      <c r="L192" s="89"/>
      <c r="M192" s="89"/>
      <c r="N192" s="89"/>
      <c r="O192" s="89"/>
      <c r="P192" s="89"/>
      <c r="Q192" s="89"/>
      <c r="R192" s="89"/>
      <c r="S192" s="89"/>
      <c r="T192" s="89"/>
      <c r="U192" s="89"/>
      <c r="V192" s="89"/>
      <c r="W192" s="89"/>
      <c r="X192" s="89"/>
      <c r="Y192" s="89"/>
      <c r="Z192" s="89"/>
      <c r="AA192" s="89"/>
      <c r="AB192" s="89"/>
      <c r="AD192" s="89"/>
      <c r="AF192" s="89"/>
      <c r="AH192" s="89"/>
    </row>
    <row r="193" spans="2:36" ht="12.75" customHeight="1" outlineLevel="1" x14ac:dyDescent="0.2">
      <c r="D193" s="201" t="str">
        <f>"Average "&amp;B150</f>
        <v>Average Pension Cost per FTE</v>
      </c>
      <c r="E193" s="202"/>
      <c r="F193" s="203" t="str">
        <f>F191</f>
        <v>£000/ FTE</v>
      </c>
      <c r="G193" s="204">
        <f t="shared" ref="G193:AB193" si="15">IF(G$58=0,0,SUMPRODUCT(G152:G191,G$17:G$56)/G$58)</f>
        <v>0</v>
      </c>
      <c r="H193" s="204">
        <f t="shared" si="15"/>
        <v>0</v>
      </c>
      <c r="I193" s="204">
        <f t="shared" si="15"/>
        <v>0</v>
      </c>
      <c r="J193" s="204">
        <f t="shared" si="15"/>
        <v>0</v>
      </c>
      <c r="K193" s="204">
        <f t="shared" si="15"/>
        <v>0</v>
      </c>
      <c r="L193" s="204">
        <f t="shared" si="15"/>
        <v>0</v>
      </c>
      <c r="M193" s="204">
        <f t="shared" si="15"/>
        <v>0</v>
      </c>
      <c r="N193" s="204">
        <f t="shared" si="15"/>
        <v>0</v>
      </c>
      <c r="O193" s="204">
        <f t="shared" si="15"/>
        <v>0</v>
      </c>
      <c r="P193" s="204">
        <f t="shared" si="15"/>
        <v>0</v>
      </c>
      <c r="Q193" s="204">
        <f t="shared" si="15"/>
        <v>0</v>
      </c>
      <c r="R193" s="204">
        <f t="shared" si="15"/>
        <v>0</v>
      </c>
      <c r="S193" s="204">
        <f t="shared" si="15"/>
        <v>0</v>
      </c>
      <c r="T193" s="204">
        <f t="shared" si="15"/>
        <v>0</v>
      </c>
      <c r="U193" s="204">
        <f t="shared" si="15"/>
        <v>0</v>
      </c>
      <c r="V193" s="204">
        <f t="shared" si="15"/>
        <v>0</v>
      </c>
      <c r="W193" s="204">
        <f t="shared" si="15"/>
        <v>0</v>
      </c>
      <c r="X193" s="204">
        <f t="shared" si="15"/>
        <v>0</v>
      </c>
      <c r="Y193" s="204">
        <f t="shared" si="15"/>
        <v>0</v>
      </c>
      <c r="Z193" s="204">
        <f t="shared" si="15"/>
        <v>0</v>
      </c>
      <c r="AA193" s="204">
        <f t="shared" si="15"/>
        <v>0</v>
      </c>
      <c r="AB193" s="205">
        <f t="shared" si="15"/>
        <v>0</v>
      </c>
      <c r="AD193" s="550">
        <f>IF(AD$58=0,0,SUMPRODUCT(AD152:AD191,AD$17:AD$56)/AD$58)</f>
        <v>0</v>
      </c>
      <c r="AF193" s="550">
        <f>IF(AF$58=0,0,SUMPRODUCT(AF152:AF191,AF$17:AF$56)/AF$58)</f>
        <v>0</v>
      </c>
      <c r="AH193" s="550">
        <f>IF(AH$58=0,0,SUMPRODUCT(AH152:AH191,AH$17:AH$56)/AH$58)</f>
        <v>0</v>
      </c>
      <c r="AJ193" s="206"/>
    </row>
    <row r="195" spans="2:36" ht="15" x14ac:dyDescent="0.25">
      <c r="B195" s="15" t="s">
        <v>461</v>
      </c>
      <c r="C195" s="15"/>
      <c r="D195" s="172"/>
      <c r="E195" s="172"/>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540"/>
      <c r="AF195" s="15"/>
      <c r="AG195" s="540"/>
      <c r="AH195" s="15"/>
      <c r="AI195" s="540"/>
      <c r="AJ195" s="15"/>
    </row>
    <row r="196" spans="2:36" ht="12.75" customHeight="1" outlineLevel="1" x14ac:dyDescent="0.2"/>
    <row r="197" spans="2:36" ht="12.75" customHeight="1" outlineLevel="1" x14ac:dyDescent="0.2">
      <c r="D197" s="100" t="str">
        <f t="shared" ref="D197:D216" si="16">D152</f>
        <v>Drivers</v>
      </c>
      <c r="E197" s="84"/>
      <c r="F197" s="186" t="str">
        <f t="shared" ref="F197:F216" si="17">F152</f>
        <v>£000/ FTE</v>
      </c>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91"/>
      <c r="AD197" s="547"/>
      <c r="AF197" s="547"/>
      <c r="AH197" s="547"/>
      <c r="AJ197" s="488"/>
    </row>
    <row r="198" spans="2:36" ht="12.75" customHeight="1" outlineLevel="1" x14ac:dyDescent="0.2">
      <c r="D198" s="106" t="str">
        <f t="shared" si="16"/>
        <v>Conductors</v>
      </c>
      <c r="E198" s="88"/>
      <c r="F198" s="107" t="str">
        <f t="shared" si="17"/>
        <v>£000/ FTE</v>
      </c>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6"/>
      <c r="AD198" s="548"/>
      <c r="AF198" s="548"/>
      <c r="AH198" s="548"/>
      <c r="AJ198" s="208"/>
    </row>
    <row r="199" spans="2:36" ht="12.75" customHeight="1" outlineLevel="1" x14ac:dyDescent="0.2">
      <c r="D199" s="106" t="str">
        <f t="shared" si="16"/>
        <v>Depot Drivers</v>
      </c>
      <c r="E199" s="88"/>
      <c r="F199" s="107" t="str">
        <f t="shared" si="17"/>
        <v>£000/ FTE</v>
      </c>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6"/>
      <c r="AD199" s="548"/>
      <c r="AF199" s="548"/>
      <c r="AH199" s="548"/>
      <c r="AJ199" s="208"/>
    </row>
    <row r="200" spans="2:36" ht="12.75" customHeight="1" outlineLevel="1" x14ac:dyDescent="0.2">
      <c r="D200" s="106" t="str">
        <f t="shared" si="16"/>
        <v>Trainee Drivers</v>
      </c>
      <c r="E200" s="88"/>
      <c r="F200" s="107" t="str">
        <f t="shared" si="17"/>
        <v>£000/ FTE</v>
      </c>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D200" s="548"/>
      <c r="AF200" s="548"/>
      <c r="AH200" s="548"/>
      <c r="AJ200" s="208"/>
    </row>
    <row r="201" spans="2:36" ht="12.75" customHeight="1" outlineLevel="1" x14ac:dyDescent="0.2">
      <c r="D201" s="106" t="str">
        <f t="shared" si="16"/>
        <v>Catering</v>
      </c>
      <c r="E201" s="88"/>
      <c r="F201" s="107" t="str">
        <f t="shared" si="17"/>
        <v>£000/ FTE</v>
      </c>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6"/>
      <c r="AD201" s="548"/>
      <c r="AF201" s="548"/>
      <c r="AH201" s="548"/>
      <c r="AJ201" s="208"/>
    </row>
    <row r="202" spans="2:36" ht="12.75" customHeight="1" outlineLevel="1" x14ac:dyDescent="0.2">
      <c r="D202" s="106" t="str">
        <f t="shared" si="16"/>
        <v>Station Cleaners</v>
      </c>
      <c r="E202" s="88"/>
      <c r="F202" s="107" t="str">
        <f t="shared" si="17"/>
        <v>£000/ FTE</v>
      </c>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6"/>
      <c r="AD202" s="548"/>
      <c r="AF202" s="548"/>
      <c r="AH202" s="548"/>
      <c r="AJ202" s="208"/>
    </row>
    <row r="203" spans="2:36" ht="12.75" customHeight="1" outlineLevel="1" x14ac:dyDescent="0.2">
      <c r="D203" s="106" t="str">
        <f t="shared" si="16"/>
        <v>Train Cleaners</v>
      </c>
      <c r="E203" s="88"/>
      <c r="F203" s="107" t="str">
        <f t="shared" si="17"/>
        <v>£000/ FTE</v>
      </c>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6"/>
      <c r="AD203" s="548"/>
      <c r="AF203" s="548"/>
      <c r="AH203" s="548"/>
      <c r="AJ203" s="208"/>
    </row>
    <row r="204" spans="2:36" ht="12.75" customHeight="1" outlineLevel="1" x14ac:dyDescent="0.2">
      <c r="D204" s="106" t="str">
        <f t="shared" si="16"/>
        <v>Station - Sales</v>
      </c>
      <c r="E204" s="88"/>
      <c r="F204" s="107" t="str">
        <f t="shared" si="17"/>
        <v>£000/ FTE</v>
      </c>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6"/>
      <c r="AD204" s="548"/>
      <c r="AF204" s="548"/>
      <c r="AH204" s="548"/>
      <c r="AJ204" s="208"/>
    </row>
    <row r="205" spans="2:36" ht="12.75" customHeight="1" outlineLevel="1" x14ac:dyDescent="0.2">
      <c r="D205" s="106" t="str">
        <f t="shared" si="16"/>
        <v>Station - Platform</v>
      </c>
      <c r="E205" s="88"/>
      <c r="F205" s="107" t="str">
        <f t="shared" si="17"/>
        <v>£000/ FTE</v>
      </c>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6"/>
      <c r="AD205" s="548"/>
      <c r="AF205" s="548"/>
      <c r="AH205" s="548"/>
      <c r="AJ205" s="208"/>
    </row>
    <row r="206" spans="2:36" ht="12.75" customHeight="1" outlineLevel="1" x14ac:dyDescent="0.2">
      <c r="D206" s="106" t="str">
        <f t="shared" si="16"/>
        <v>Station - Gating</v>
      </c>
      <c r="E206" s="88"/>
      <c r="F206" s="107" t="str">
        <f t="shared" si="17"/>
        <v>£000/ FTE</v>
      </c>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6"/>
      <c r="AD206" s="548"/>
      <c r="AF206" s="548"/>
      <c r="AH206" s="548"/>
      <c r="AJ206" s="208"/>
    </row>
    <row r="207" spans="2:36" ht="12.75" customHeight="1" outlineLevel="1" x14ac:dyDescent="0.2">
      <c r="D207" s="106" t="str">
        <f t="shared" si="16"/>
        <v>Revenue Protection</v>
      </c>
      <c r="E207" s="88"/>
      <c r="F207" s="107" t="str">
        <f t="shared" si="17"/>
        <v>£000/ FTE</v>
      </c>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6"/>
      <c r="AD207" s="548"/>
      <c r="AF207" s="548"/>
      <c r="AH207" s="548"/>
      <c r="AJ207" s="208"/>
    </row>
    <row r="208" spans="2:36" ht="12.75" customHeight="1" outlineLevel="1" x14ac:dyDescent="0.2">
      <c r="D208" s="106" t="str">
        <f t="shared" si="16"/>
        <v>Engineering - Shunters</v>
      </c>
      <c r="E208" s="88"/>
      <c r="F208" s="107" t="str">
        <f t="shared" si="17"/>
        <v>£000/ FTE</v>
      </c>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6"/>
      <c r="AD208" s="548"/>
      <c r="AF208" s="548"/>
      <c r="AH208" s="548"/>
      <c r="AJ208" s="208"/>
    </row>
    <row r="209" spans="4:36" ht="12.75" customHeight="1" outlineLevel="1" x14ac:dyDescent="0.2">
      <c r="D209" s="106" t="str">
        <f t="shared" si="16"/>
        <v>Engineering - Workshop</v>
      </c>
      <c r="E209" s="88"/>
      <c r="F209" s="107" t="str">
        <f t="shared" si="17"/>
        <v>£000/ FTE</v>
      </c>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6"/>
      <c r="AD209" s="548"/>
      <c r="AF209" s="548"/>
      <c r="AH209" s="548"/>
      <c r="AJ209" s="208"/>
    </row>
    <row r="210" spans="4:36" ht="12.75" customHeight="1" outlineLevel="1" x14ac:dyDescent="0.2">
      <c r="D210" s="106" t="str">
        <f t="shared" si="16"/>
        <v>Mgt &amp; Support - Station Mgt</v>
      </c>
      <c r="E210" s="88"/>
      <c r="F210" s="107" t="str">
        <f t="shared" si="17"/>
        <v>£000/ FTE</v>
      </c>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6"/>
      <c r="AD210" s="548"/>
      <c r="AF210" s="548"/>
      <c r="AH210" s="548"/>
      <c r="AJ210" s="208"/>
    </row>
    <row r="211" spans="4:36" ht="12.75" customHeight="1" outlineLevel="1" x14ac:dyDescent="0.2">
      <c r="D211" s="106" t="str">
        <f t="shared" si="16"/>
        <v>Mgt &amp; Support - Engineering Mgt</v>
      </c>
      <c r="E211" s="88"/>
      <c r="F211" s="107" t="str">
        <f t="shared" si="17"/>
        <v>£000/ FTE</v>
      </c>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6"/>
      <c r="AD211" s="548"/>
      <c r="AF211" s="548"/>
      <c r="AH211" s="548"/>
      <c r="AJ211" s="208"/>
    </row>
    <row r="212" spans="4:36" ht="12.75" customHeight="1" outlineLevel="1" x14ac:dyDescent="0.2">
      <c r="D212" s="106" t="str">
        <f t="shared" si="16"/>
        <v>Mgt &amp; Support - Ops Mgt</v>
      </c>
      <c r="E212" s="88"/>
      <c r="F212" s="107" t="str">
        <f t="shared" si="17"/>
        <v>£000/ FTE</v>
      </c>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6"/>
      <c r="AD212" s="548"/>
      <c r="AF212" s="548"/>
      <c r="AH212" s="548"/>
      <c r="AJ212" s="208"/>
    </row>
    <row r="213" spans="4:36" ht="12.75" customHeight="1" outlineLevel="1" x14ac:dyDescent="0.2">
      <c r="D213" s="106" t="str">
        <f t="shared" si="16"/>
        <v>Mgt &amp; Support - Directors</v>
      </c>
      <c r="E213" s="88"/>
      <c r="F213" s="107" t="str">
        <f t="shared" si="17"/>
        <v>£000/ FTE</v>
      </c>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6"/>
      <c r="AD213" s="548"/>
      <c r="AF213" s="548"/>
      <c r="AH213" s="548"/>
      <c r="AJ213" s="208"/>
    </row>
    <row r="214" spans="4:36" ht="12.75" customHeight="1" outlineLevel="1" x14ac:dyDescent="0.2">
      <c r="D214" s="106" t="str">
        <f t="shared" si="16"/>
        <v>Mgt &amp; Support - Other HQ</v>
      </c>
      <c r="E214" s="88"/>
      <c r="F214" s="107" t="str">
        <f t="shared" si="17"/>
        <v>£000/ FTE</v>
      </c>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D214" s="548"/>
      <c r="AF214" s="548"/>
      <c r="AH214" s="548"/>
      <c r="AJ214" s="208"/>
    </row>
    <row r="215" spans="4:36" ht="12.75" customHeight="1" outlineLevel="1" x14ac:dyDescent="0.2">
      <c r="D215" s="106" t="str">
        <f t="shared" si="16"/>
        <v>Historic Other</v>
      </c>
      <c r="E215" s="88"/>
      <c r="F215" s="107" t="str">
        <f t="shared" si="17"/>
        <v>£000/ FTE</v>
      </c>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6"/>
      <c r="AD215" s="548"/>
      <c r="AF215" s="548"/>
      <c r="AH215" s="548"/>
      <c r="AJ215" s="208"/>
    </row>
    <row r="216" spans="4:36" ht="12.75" customHeight="1" outlineLevel="1" x14ac:dyDescent="0.2">
      <c r="D216" s="106" t="str">
        <f t="shared" si="16"/>
        <v>[Staff Functions Line 20]</v>
      </c>
      <c r="E216" s="88"/>
      <c r="F216" s="107" t="str">
        <f t="shared" si="17"/>
        <v>£000/ FTE</v>
      </c>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6"/>
      <c r="AD216" s="548"/>
      <c r="AF216" s="548"/>
      <c r="AH216" s="548"/>
      <c r="AJ216" s="208"/>
    </row>
    <row r="217" spans="4:36" ht="12.75" customHeight="1" outlineLevel="1" x14ac:dyDescent="0.2">
      <c r="D217" s="106" t="str">
        <f t="shared" ref="D217:D236" si="18">D172</f>
        <v>[Staff Functions Line 21]</v>
      </c>
      <c r="E217" s="88"/>
      <c r="F217" s="107" t="str">
        <f t="shared" ref="F217:F236" si="19">F172</f>
        <v>£000/ FTE</v>
      </c>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6"/>
      <c r="AD217" s="548"/>
      <c r="AF217" s="548"/>
      <c r="AH217" s="548"/>
      <c r="AJ217" s="208"/>
    </row>
    <row r="218" spans="4:36" ht="12.75" customHeight="1" outlineLevel="1" x14ac:dyDescent="0.2">
      <c r="D218" s="106" t="str">
        <f t="shared" si="18"/>
        <v>[Staff Functions Line 22]</v>
      </c>
      <c r="E218" s="88"/>
      <c r="F218" s="107" t="str">
        <f t="shared" si="19"/>
        <v>£000/ FTE</v>
      </c>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6"/>
      <c r="AD218" s="548"/>
      <c r="AF218" s="548"/>
      <c r="AH218" s="548"/>
      <c r="AJ218" s="208"/>
    </row>
    <row r="219" spans="4:36" ht="12.75" customHeight="1" outlineLevel="1" x14ac:dyDescent="0.2">
      <c r="D219" s="106" t="str">
        <f t="shared" si="18"/>
        <v>[Staff Functions Line 23]</v>
      </c>
      <c r="E219" s="88"/>
      <c r="F219" s="107" t="str">
        <f t="shared" si="19"/>
        <v>£000/ FTE</v>
      </c>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6"/>
      <c r="AD219" s="548"/>
      <c r="AF219" s="548"/>
      <c r="AH219" s="548"/>
      <c r="AJ219" s="208"/>
    </row>
    <row r="220" spans="4:36" ht="12.75" customHeight="1" outlineLevel="1" x14ac:dyDescent="0.2">
      <c r="D220" s="106" t="str">
        <f t="shared" si="18"/>
        <v>[Staff Functions Line 24]</v>
      </c>
      <c r="E220" s="88"/>
      <c r="F220" s="107" t="str">
        <f t="shared" si="19"/>
        <v>£000/ FTE</v>
      </c>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6"/>
      <c r="AD220" s="548"/>
      <c r="AF220" s="548"/>
      <c r="AH220" s="548"/>
      <c r="AJ220" s="208"/>
    </row>
    <row r="221" spans="4:36" ht="12.75" customHeight="1" outlineLevel="1" x14ac:dyDescent="0.2">
      <c r="D221" s="106" t="str">
        <f t="shared" si="18"/>
        <v>[Staff Functions Line 25]</v>
      </c>
      <c r="E221" s="88"/>
      <c r="F221" s="107" t="str">
        <f t="shared" si="19"/>
        <v>£000/ FTE</v>
      </c>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6"/>
      <c r="AD221" s="548"/>
      <c r="AF221" s="548"/>
      <c r="AH221" s="548"/>
      <c r="AJ221" s="208"/>
    </row>
    <row r="222" spans="4:36" ht="12.75" customHeight="1" outlineLevel="1" x14ac:dyDescent="0.2">
      <c r="D222" s="106" t="str">
        <f t="shared" si="18"/>
        <v>[Staff Functions Line 26]</v>
      </c>
      <c r="E222" s="88"/>
      <c r="F222" s="107" t="str">
        <f t="shared" si="19"/>
        <v>£000/ FTE</v>
      </c>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6"/>
      <c r="AD222" s="548"/>
      <c r="AF222" s="548"/>
      <c r="AH222" s="548"/>
      <c r="AJ222" s="208"/>
    </row>
    <row r="223" spans="4:36" ht="12.75" customHeight="1" outlineLevel="1" x14ac:dyDescent="0.2">
      <c r="D223" s="106" t="str">
        <f t="shared" si="18"/>
        <v>[Staff Functions Line 27]</v>
      </c>
      <c r="E223" s="88"/>
      <c r="F223" s="107" t="str">
        <f t="shared" si="19"/>
        <v>£000/ FTE</v>
      </c>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6"/>
      <c r="AD223" s="548"/>
      <c r="AF223" s="548"/>
      <c r="AH223" s="548"/>
      <c r="AJ223" s="208"/>
    </row>
    <row r="224" spans="4:36" ht="12.75" customHeight="1" outlineLevel="1" x14ac:dyDescent="0.2">
      <c r="D224" s="106" t="str">
        <f t="shared" si="18"/>
        <v>[Staff Functions Line 28]</v>
      </c>
      <c r="E224" s="88"/>
      <c r="F224" s="107" t="str">
        <f t="shared" si="19"/>
        <v>£000/ FTE</v>
      </c>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6"/>
      <c r="AD224" s="548"/>
      <c r="AF224" s="548"/>
      <c r="AH224" s="548"/>
      <c r="AJ224" s="208"/>
    </row>
    <row r="225" spans="2:36" ht="12.75" customHeight="1" outlineLevel="1" x14ac:dyDescent="0.2">
      <c r="D225" s="106" t="str">
        <f t="shared" si="18"/>
        <v>[Staff Functions Line 29]</v>
      </c>
      <c r="E225" s="88"/>
      <c r="F225" s="107" t="str">
        <f t="shared" si="19"/>
        <v>£000/ FTE</v>
      </c>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6"/>
      <c r="AD225" s="548"/>
      <c r="AF225" s="548"/>
      <c r="AH225" s="548"/>
      <c r="AJ225" s="208"/>
    </row>
    <row r="226" spans="2:36" ht="12.75" customHeight="1" outlineLevel="1" x14ac:dyDescent="0.2">
      <c r="D226" s="106" t="str">
        <f t="shared" si="18"/>
        <v>[Staff Functions Line 30]</v>
      </c>
      <c r="E226" s="88"/>
      <c r="F226" s="107" t="str">
        <f t="shared" si="19"/>
        <v>£000/ FTE</v>
      </c>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6"/>
      <c r="AD226" s="548"/>
      <c r="AF226" s="548"/>
      <c r="AH226" s="548"/>
      <c r="AJ226" s="208"/>
    </row>
    <row r="227" spans="2:36" ht="12.75" customHeight="1" outlineLevel="1" x14ac:dyDescent="0.2">
      <c r="D227" s="106" t="str">
        <f t="shared" si="18"/>
        <v>[Staff Functions Line 31]</v>
      </c>
      <c r="E227" s="88"/>
      <c r="F227" s="107" t="str">
        <f t="shared" si="19"/>
        <v>£000/ FTE</v>
      </c>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D227" s="548"/>
      <c r="AF227" s="548"/>
      <c r="AH227" s="548"/>
      <c r="AJ227" s="208"/>
    </row>
    <row r="228" spans="2:36" ht="12.75" customHeight="1" outlineLevel="1" x14ac:dyDescent="0.2">
      <c r="D228" s="106" t="str">
        <f t="shared" si="18"/>
        <v>[Staff Functions Line 32]</v>
      </c>
      <c r="E228" s="88"/>
      <c r="F228" s="107" t="str">
        <f t="shared" si="19"/>
        <v>£000/ FTE</v>
      </c>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6"/>
      <c r="AD228" s="548"/>
      <c r="AF228" s="548"/>
      <c r="AH228" s="548"/>
      <c r="AJ228" s="208"/>
    </row>
    <row r="229" spans="2:36" ht="12.75" customHeight="1" outlineLevel="1" x14ac:dyDescent="0.2">
      <c r="D229" s="106" t="str">
        <f t="shared" si="18"/>
        <v>[Staff Functions Line 33]</v>
      </c>
      <c r="E229" s="88"/>
      <c r="F229" s="107" t="str">
        <f t="shared" si="19"/>
        <v>£000/ FTE</v>
      </c>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6"/>
      <c r="AD229" s="548"/>
      <c r="AF229" s="548"/>
      <c r="AH229" s="548"/>
      <c r="AJ229" s="208"/>
    </row>
    <row r="230" spans="2:36" ht="12.75" customHeight="1" outlineLevel="1" x14ac:dyDescent="0.2">
      <c r="D230" s="106" t="str">
        <f t="shared" si="18"/>
        <v>[Staff Functions Line 34]</v>
      </c>
      <c r="E230" s="88"/>
      <c r="F230" s="107" t="str">
        <f t="shared" si="19"/>
        <v>£000/ FTE</v>
      </c>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6"/>
      <c r="AD230" s="548"/>
      <c r="AF230" s="548"/>
      <c r="AH230" s="548"/>
      <c r="AJ230" s="208"/>
    </row>
    <row r="231" spans="2:36" ht="12.75" customHeight="1" outlineLevel="1" x14ac:dyDescent="0.2">
      <c r="D231" s="106" t="str">
        <f t="shared" si="18"/>
        <v>[Staff Functions Line 35]</v>
      </c>
      <c r="E231" s="88"/>
      <c r="F231" s="107" t="str">
        <f t="shared" si="19"/>
        <v>£000/ FTE</v>
      </c>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6"/>
      <c r="AD231" s="548"/>
      <c r="AF231" s="548"/>
      <c r="AH231" s="548"/>
      <c r="AJ231" s="208"/>
    </row>
    <row r="232" spans="2:36" ht="12.75" customHeight="1" outlineLevel="1" x14ac:dyDescent="0.2">
      <c r="D232" s="106" t="str">
        <f t="shared" si="18"/>
        <v>[Staff Functions Line 36]</v>
      </c>
      <c r="E232" s="88"/>
      <c r="F232" s="107" t="str">
        <f t="shared" si="19"/>
        <v>£000/ FTE</v>
      </c>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6"/>
      <c r="AD232" s="548"/>
      <c r="AF232" s="548"/>
      <c r="AH232" s="548"/>
      <c r="AJ232" s="208"/>
    </row>
    <row r="233" spans="2:36" ht="12.75" customHeight="1" outlineLevel="1" x14ac:dyDescent="0.2">
      <c r="D233" s="106" t="str">
        <f t="shared" si="18"/>
        <v>[Staff Functions Line 37]</v>
      </c>
      <c r="E233" s="88"/>
      <c r="F233" s="107" t="str">
        <f t="shared" si="19"/>
        <v>£000/ FTE</v>
      </c>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6"/>
      <c r="AD233" s="548"/>
      <c r="AF233" s="548"/>
      <c r="AH233" s="548"/>
      <c r="AJ233" s="208"/>
    </row>
    <row r="234" spans="2:36" ht="12.75" customHeight="1" outlineLevel="1" x14ac:dyDescent="0.2">
      <c r="D234" s="106" t="str">
        <f t="shared" si="18"/>
        <v>[Staff Functions Line 38]</v>
      </c>
      <c r="E234" s="88"/>
      <c r="F234" s="107" t="str">
        <f t="shared" si="19"/>
        <v>£000/ FTE</v>
      </c>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6"/>
      <c r="AD234" s="548"/>
      <c r="AF234" s="548"/>
      <c r="AH234" s="548"/>
      <c r="AJ234" s="208"/>
    </row>
    <row r="235" spans="2:36" ht="12.75" customHeight="1" outlineLevel="1" x14ac:dyDescent="0.2">
      <c r="D235" s="106" t="str">
        <f t="shared" si="18"/>
        <v>[Staff Functions Line 39]</v>
      </c>
      <c r="E235" s="88"/>
      <c r="F235" s="107" t="str">
        <f t="shared" si="19"/>
        <v>£000/ FTE</v>
      </c>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6"/>
      <c r="AD235" s="548"/>
      <c r="AF235" s="548"/>
      <c r="AH235" s="548"/>
      <c r="AJ235" s="208"/>
    </row>
    <row r="236" spans="2:36" ht="12.75" customHeight="1" outlineLevel="1" x14ac:dyDescent="0.2">
      <c r="D236" s="117" t="str">
        <f t="shared" si="18"/>
        <v>[Staff Functions Line 40]</v>
      </c>
      <c r="E236" s="177"/>
      <c r="F236" s="118" t="str">
        <f t="shared" si="19"/>
        <v>£000/ FTE</v>
      </c>
      <c r="G236" s="178"/>
      <c r="H236" s="178"/>
      <c r="I236" s="178"/>
      <c r="J236" s="178"/>
      <c r="K236" s="178"/>
      <c r="L236" s="178"/>
      <c r="M236" s="178"/>
      <c r="N236" s="178"/>
      <c r="O236" s="178"/>
      <c r="P236" s="178"/>
      <c r="Q236" s="178"/>
      <c r="R236" s="178"/>
      <c r="S236" s="178"/>
      <c r="T236" s="178"/>
      <c r="U236" s="178"/>
      <c r="V236" s="178"/>
      <c r="W236" s="178"/>
      <c r="X236" s="178"/>
      <c r="Y236" s="178"/>
      <c r="Z236" s="178"/>
      <c r="AA236" s="178"/>
      <c r="AB236" s="179"/>
      <c r="AD236" s="549"/>
      <c r="AF236" s="549"/>
      <c r="AH236" s="549"/>
      <c r="AJ236" s="209"/>
    </row>
    <row r="237" spans="2:36" ht="12.75" customHeight="1" outlineLevel="1" x14ac:dyDescent="0.2">
      <c r="G237" s="89"/>
      <c r="H237" s="89"/>
      <c r="I237" s="89"/>
      <c r="J237" s="89"/>
      <c r="K237" s="89"/>
      <c r="L237" s="89"/>
      <c r="M237" s="89"/>
      <c r="N237" s="89"/>
      <c r="O237" s="89"/>
      <c r="P237" s="89"/>
      <c r="Q237" s="89"/>
      <c r="R237" s="89"/>
      <c r="S237" s="89"/>
      <c r="T237" s="89"/>
      <c r="U237" s="89"/>
      <c r="V237" s="89"/>
      <c r="W237" s="89"/>
      <c r="X237" s="89"/>
      <c r="Y237" s="89"/>
      <c r="Z237" s="89"/>
      <c r="AA237" s="89"/>
      <c r="AB237" s="89"/>
      <c r="AD237" s="89"/>
      <c r="AF237" s="89"/>
      <c r="AH237" s="89"/>
    </row>
    <row r="238" spans="2:36" ht="12.75" customHeight="1" outlineLevel="1" x14ac:dyDescent="0.2">
      <c r="D238" s="201" t="str">
        <f>"Average "&amp;B195</f>
        <v>Average National Insurance Cost per FTE</v>
      </c>
      <c r="E238" s="202"/>
      <c r="F238" s="203" t="str">
        <f>F236</f>
        <v>£000/ FTE</v>
      </c>
      <c r="G238" s="204">
        <f t="shared" ref="G238:AB238" si="20">IF(G$58=0,0,SUMPRODUCT(G197:G236,G$17:G$56)/G$58)</f>
        <v>0</v>
      </c>
      <c r="H238" s="204">
        <f t="shared" si="20"/>
        <v>0</v>
      </c>
      <c r="I238" s="204">
        <f t="shared" si="20"/>
        <v>0</v>
      </c>
      <c r="J238" s="204">
        <f t="shared" si="20"/>
        <v>0</v>
      </c>
      <c r="K238" s="204">
        <f t="shared" si="20"/>
        <v>0</v>
      </c>
      <c r="L238" s="204">
        <f t="shared" si="20"/>
        <v>0</v>
      </c>
      <c r="M238" s="204">
        <f t="shared" si="20"/>
        <v>0</v>
      </c>
      <c r="N238" s="204">
        <f t="shared" si="20"/>
        <v>0</v>
      </c>
      <c r="O238" s="204">
        <f t="shared" si="20"/>
        <v>0</v>
      </c>
      <c r="P238" s="204">
        <f t="shared" si="20"/>
        <v>0</v>
      </c>
      <c r="Q238" s="204">
        <f t="shared" si="20"/>
        <v>0</v>
      </c>
      <c r="R238" s="204">
        <f t="shared" si="20"/>
        <v>0</v>
      </c>
      <c r="S238" s="204">
        <f t="shared" si="20"/>
        <v>0</v>
      </c>
      <c r="T238" s="204">
        <f t="shared" si="20"/>
        <v>0</v>
      </c>
      <c r="U238" s="204">
        <f t="shared" si="20"/>
        <v>0</v>
      </c>
      <c r="V238" s="204">
        <f t="shared" si="20"/>
        <v>0</v>
      </c>
      <c r="W238" s="204">
        <f t="shared" si="20"/>
        <v>0</v>
      </c>
      <c r="X238" s="204">
        <f t="shared" si="20"/>
        <v>0</v>
      </c>
      <c r="Y238" s="204">
        <f t="shared" si="20"/>
        <v>0</v>
      </c>
      <c r="Z238" s="204">
        <f t="shared" si="20"/>
        <v>0</v>
      </c>
      <c r="AA238" s="204">
        <f t="shared" si="20"/>
        <v>0</v>
      </c>
      <c r="AB238" s="205">
        <f t="shared" si="20"/>
        <v>0</v>
      </c>
      <c r="AD238" s="550">
        <f>IF(AD$58=0,0,SUMPRODUCT(AD197:AD236,AD$17:AD$56)/AD$58)</f>
        <v>0</v>
      </c>
      <c r="AF238" s="550">
        <f>IF(AF$58=0,0,SUMPRODUCT(AF197:AF236,AF$17:AF$56)/AF$58)</f>
        <v>0</v>
      </c>
      <c r="AH238" s="550">
        <f>IF(AH$58=0,0,SUMPRODUCT(AH197:AH236,AH$17:AH$56)/AH$58)</f>
        <v>0</v>
      </c>
      <c r="AJ238" s="206"/>
    </row>
    <row r="240" spans="2:36" ht="15" x14ac:dyDescent="0.25">
      <c r="B240" s="15" t="s">
        <v>462</v>
      </c>
      <c r="C240" s="15"/>
      <c r="D240" s="172"/>
      <c r="E240" s="172"/>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540"/>
      <c r="AF240" s="15"/>
      <c r="AG240" s="540"/>
      <c r="AH240" s="15"/>
      <c r="AI240" s="540"/>
      <c r="AJ240" s="15"/>
    </row>
    <row r="241" spans="4:36" ht="12.75" customHeight="1" outlineLevel="1" x14ac:dyDescent="0.2"/>
    <row r="242" spans="4:36" ht="12.75" customHeight="1" outlineLevel="1" x14ac:dyDescent="0.2">
      <c r="D242" s="100" t="str">
        <f t="shared" ref="D242:D261" si="21">D197</f>
        <v>Drivers</v>
      </c>
      <c r="E242" s="84"/>
      <c r="F242" s="186" t="str">
        <f t="shared" ref="F242:F261" si="22">F197</f>
        <v>£000/ FTE</v>
      </c>
      <c r="G242" s="212">
        <f t="shared" ref="G242:AB242" si="23">SUM(G62,G107,G152,G197)</f>
        <v>0</v>
      </c>
      <c r="H242" s="212">
        <f t="shared" si="23"/>
        <v>0</v>
      </c>
      <c r="I242" s="212">
        <f t="shared" si="23"/>
        <v>0</v>
      </c>
      <c r="J242" s="212">
        <f t="shared" si="23"/>
        <v>0</v>
      </c>
      <c r="K242" s="212">
        <f t="shared" si="23"/>
        <v>0</v>
      </c>
      <c r="L242" s="212">
        <f t="shared" si="23"/>
        <v>0</v>
      </c>
      <c r="M242" s="212">
        <f t="shared" si="23"/>
        <v>0</v>
      </c>
      <c r="N242" s="212">
        <f t="shared" si="23"/>
        <v>0</v>
      </c>
      <c r="O242" s="212">
        <f t="shared" si="23"/>
        <v>0</v>
      </c>
      <c r="P242" s="212">
        <f t="shared" si="23"/>
        <v>0</v>
      </c>
      <c r="Q242" s="212">
        <f t="shared" si="23"/>
        <v>0</v>
      </c>
      <c r="R242" s="212">
        <f t="shared" si="23"/>
        <v>0</v>
      </c>
      <c r="S242" s="212">
        <f t="shared" si="23"/>
        <v>0</v>
      </c>
      <c r="T242" s="212">
        <f t="shared" si="23"/>
        <v>0</v>
      </c>
      <c r="U242" s="212">
        <f t="shared" si="23"/>
        <v>0</v>
      </c>
      <c r="V242" s="212">
        <f t="shared" si="23"/>
        <v>0</v>
      </c>
      <c r="W242" s="212">
        <f t="shared" si="23"/>
        <v>0</v>
      </c>
      <c r="X242" s="212">
        <f t="shared" si="23"/>
        <v>0</v>
      </c>
      <c r="Y242" s="212">
        <f t="shared" si="23"/>
        <v>0</v>
      </c>
      <c r="Z242" s="212">
        <f t="shared" si="23"/>
        <v>0</v>
      </c>
      <c r="AA242" s="212">
        <f t="shared" si="23"/>
        <v>0</v>
      </c>
      <c r="AB242" s="213">
        <f t="shared" si="23"/>
        <v>0</v>
      </c>
      <c r="AD242" s="551">
        <f t="shared" ref="AD242:AD261" si="24">SUM(AD62,AD107,AD152,AD197)</f>
        <v>0</v>
      </c>
      <c r="AF242" s="551">
        <f t="shared" ref="AF242:AF261" si="25">SUM(AF62,AF107,AF152,AF197)</f>
        <v>0</v>
      </c>
      <c r="AH242" s="551">
        <f t="shared" ref="AH242:AH261" si="26">SUM(AH62,AH107,AH152,AH197)</f>
        <v>0</v>
      </c>
      <c r="AJ242" s="214"/>
    </row>
    <row r="243" spans="4:36" ht="12.75" customHeight="1" outlineLevel="1" x14ac:dyDescent="0.2">
      <c r="D243" s="106" t="str">
        <f t="shared" si="21"/>
        <v>Conductors</v>
      </c>
      <c r="E243" s="88"/>
      <c r="F243" s="107" t="str">
        <f t="shared" si="22"/>
        <v>£000/ FTE</v>
      </c>
      <c r="G243" s="89">
        <f t="shared" ref="G243:AB243" si="27">SUM(G63,G108,G153,G198)</f>
        <v>0</v>
      </c>
      <c r="H243" s="89">
        <f t="shared" si="27"/>
        <v>0</v>
      </c>
      <c r="I243" s="89">
        <f t="shared" si="27"/>
        <v>0</v>
      </c>
      <c r="J243" s="89">
        <f t="shared" si="27"/>
        <v>0</v>
      </c>
      <c r="K243" s="89">
        <f t="shared" si="27"/>
        <v>0</v>
      </c>
      <c r="L243" s="89">
        <f t="shared" si="27"/>
        <v>0</v>
      </c>
      <c r="M243" s="89">
        <f t="shared" si="27"/>
        <v>0</v>
      </c>
      <c r="N243" s="89">
        <f t="shared" si="27"/>
        <v>0</v>
      </c>
      <c r="O243" s="89">
        <f t="shared" si="27"/>
        <v>0</v>
      </c>
      <c r="P243" s="89">
        <f t="shared" si="27"/>
        <v>0</v>
      </c>
      <c r="Q243" s="89">
        <f t="shared" si="27"/>
        <v>0</v>
      </c>
      <c r="R243" s="89">
        <f t="shared" si="27"/>
        <v>0</v>
      </c>
      <c r="S243" s="89">
        <f t="shared" si="27"/>
        <v>0</v>
      </c>
      <c r="T243" s="89">
        <f t="shared" si="27"/>
        <v>0</v>
      </c>
      <c r="U243" s="89">
        <f t="shared" si="27"/>
        <v>0</v>
      </c>
      <c r="V243" s="89">
        <f t="shared" si="27"/>
        <v>0</v>
      </c>
      <c r="W243" s="89">
        <f t="shared" si="27"/>
        <v>0</v>
      </c>
      <c r="X243" s="89">
        <f t="shared" si="27"/>
        <v>0</v>
      </c>
      <c r="Y243" s="89">
        <f t="shared" si="27"/>
        <v>0</v>
      </c>
      <c r="Z243" s="89">
        <f t="shared" si="27"/>
        <v>0</v>
      </c>
      <c r="AA243" s="89">
        <f t="shared" si="27"/>
        <v>0</v>
      </c>
      <c r="AB243" s="90">
        <f t="shared" si="27"/>
        <v>0</v>
      </c>
      <c r="AD243" s="552">
        <f t="shared" si="24"/>
        <v>0</v>
      </c>
      <c r="AF243" s="552">
        <f t="shared" si="25"/>
        <v>0</v>
      </c>
      <c r="AH243" s="552">
        <f t="shared" si="26"/>
        <v>0</v>
      </c>
      <c r="AJ243" s="215"/>
    </row>
    <row r="244" spans="4:36" ht="12.75" customHeight="1" outlineLevel="1" x14ac:dyDescent="0.2">
      <c r="D244" s="106" t="str">
        <f t="shared" si="21"/>
        <v>Depot Drivers</v>
      </c>
      <c r="E244" s="88"/>
      <c r="F244" s="107" t="str">
        <f t="shared" si="22"/>
        <v>£000/ FTE</v>
      </c>
      <c r="G244" s="89">
        <f t="shared" ref="G244:AB244" si="28">SUM(G64,G109,G154,G199)</f>
        <v>0</v>
      </c>
      <c r="H244" s="89">
        <f t="shared" si="28"/>
        <v>0</v>
      </c>
      <c r="I244" s="89">
        <f t="shared" si="28"/>
        <v>0</v>
      </c>
      <c r="J244" s="89">
        <f t="shared" si="28"/>
        <v>0</v>
      </c>
      <c r="K244" s="89">
        <f t="shared" si="28"/>
        <v>0</v>
      </c>
      <c r="L244" s="89">
        <f t="shared" si="28"/>
        <v>0</v>
      </c>
      <c r="M244" s="89">
        <f t="shared" si="28"/>
        <v>0</v>
      </c>
      <c r="N244" s="89">
        <f t="shared" si="28"/>
        <v>0</v>
      </c>
      <c r="O244" s="89">
        <f t="shared" si="28"/>
        <v>0</v>
      </c>
      <c r="P244" s="89">
        <f t="shared" si="28"/>
        <v>0</v>
      </c>
      <c r="Q244" s="89">
        <f t="shared" si="28"/>
        <v>0</v>
      </c>
      <c r="R244" s="89">
        <f t="shared" si="28"/>
        <v>0</v>
      </c>
      <c r="S244" s="89">
        <f t="shared" si="28"/>
        <v>0</v>
      </c>
      <c r="T244" s="89">
        <f t="shared" si="28"/>
        <v>0</v>
      </c>
      <c r="U244" s="89">
        <f t="shared" si="28"/>
        <v>0</v>
      </c>
      <c r="V244" s="89">
        <f t="shared" si="28"/>
        <v>0</v>
      </c>
      <c r="W244" s="89">
        <f t="shared" si="28"/>
        <v>0</v>
      </c>
      <c r="X244" s="89">
        <f t="shared" si="28"/>
        <v>0</v>
      </c>
      <c r="Y244" s="89">
        <f t="shared" si="28"/>
        <v>0</v>
      </c>
      <c r="Z244" s="89">
        <f t="shared" si="28"/>
        <v>0</v>
      </c>
      <c r="AA244" s="89">
        <f t="shared" si="28"/>
        <v>0</v>
      </c>
      <c r="AB244" s="90">
        <f t="shared" si="28"/>
        <v>0</v>
      </c>
      <c r="AD244" s="552">
        <f t="shared" si="24"/>
        <v>0</v>
      </c>
      <c r="AF244" s="552">
        <f t="shared" si="25"/>
        <v>0</v>
      </c>
      <c r="AH244" s="552">
        <f t="shared" si="26"/>
        <v>0</v>
      </c>
      <c r="AJ244" s="215"/>
    </row>
    <row r="245" spans="4:36" ht="12.75" customHeight="1" outlineLevel="1" x14ac:dyDescent="0.2">
      <c r="D245" s="106" t="str">
        <f t="shared" si="21"/>
        <v>Trainee Drivers</v>
      </c>
      <c r="E245" s="88"/>
      <c r="F245" s="107" t="str">
        <f t="shared" si="22"/>
        <v>£000/ FTE</v>
      </c>
      <c r="G245" s="89">
        <f t="shared" ref="G245:AB245" si="29">SUM(G65,G110,G155,G200)</f>
        <v>0</v>
      </c>
      <c r="H245" s="89">
        <f t="shared" si="29"/>
        <v>0</v>
      </c>
      <c r="I245" s="89">
        <f t="shared" si="29"/>
        <v>0</v>
      </c>
      <c r="J245" s="89">
        <f t="shared" si="29"/>
        <v>0</v>
      </c>
      <c r="K245" s="89">
        <f t="shared" si="29"/>
        <v>0</v>
      </c>
      <c r="L245" s="89">
        <f t="shared" si="29"/>
        <v>0</v>
      </c>
      <c r="M245" s="89">
        <f t="shared" si="29"/>
        <v>0</v>
      </c>
      <c r="N245" s="89">
        <f t="shared" si="29"/>
        <v>0</v>
      </c>
      <c r="O245" s="89">
        <f t="shared" si="29"/>
        <v>0</v>
      </c>
      <c r="P245" s="89">
        <f t="shared" si="29"/>
        <v>0</v>
      </c>
      <c r="Q245" s="89">
        <f t="shared" si="29"/>
        <v>0</v>
      </c>
      <c r="R245" s="89">
        <f t="shared" si="29"/>
        <v>0</v>
      </c>
      <c r="S245" s="89">
        <f t="shared" si="29"/>
        <v>0</v>
      </c>
      <c r="T245" s="89">
        <f t="shared" si="29"/>
        <v>0</v>
      </c>
      <c r="U245" s="89">
        <f t="shared" si="29"/>
        <v>0</v>
      </c>
      <c r="V245" s="89">
        <f t="shared" si="29"/>
        <v>0</v>
      </c>
      <c r="W245" s="89">
        <f t="shared" si="29"/>
        <v>0</v>
      </c>
      <c r="X245" s="89">
        <f t="shared" si="29"/>
        <v>0</v>
      </c>
      <c r="Y245" s="89">
        <f t="shared" si="29"/>
        <v>0</v>
      </c>
      <c r="Z245" s="89">
        <f t="shared" si="29"/>
        <v>0</v>
      </c>
      <c r="AA245" s="89">
        <f t="shared" si="29"/>
        <v>0</v>
      </c>
      <c r="AB245" s="90">
        <f t="shared" si="29"/>
        <v>0</v>
      </c>
      <c r="AD245" s="552">
        <f t="shared" si="24"/>
        <v>0</v>
      </c>
      <c r="AF245" s="552">
        <f t="shared" si="25"/>
        <v>0</v>
      </c>
      <c r="AH245" s="552">
        <f t="shared" si="26"/>
        <v>0</v>
      </c>
      <c r="AJ245" s="215"/>
    </row>
    <row r="246" spans="4:36" ht="12.75" customHeight="1" outlineLevel="1" x14ac:dyDescent="0.2">
      <c r="D246" s="106" t="str">
        <f t="shared" si="21"/>
        <v>Catering</v>
      </c>
      <c r="E246" s="88"/>
      <c r="F246" s="107" t="str">
        <f t="shared" si="22"/>
        <v>£000/ FTE</v>
      </c>
      <c r="G246" s="89">
        <f t="shared" ref="G246:AB246" si="30">SUM(G66,G111,G156,G201)</f>
        <v>0</v>
      </c>
      <c r="H246" s="89">
        <f t="shared" si="30"/>
        <v>0</v>
      </c>
      <c r="I246" s="89">
        <f t="shared" si="30"/>
        <v>0</v>
      </c>
      <c r="J246" s="89">
        <f t="shared" si="30"/>
        <v>0</v>
      </c>
      <c r="K246" s="89">
        <f t="shared" si="30"/>
        <v>0</v>
      </c>
      <c r="L246" s="89">
        <f t="shared" si="30"/>
        <v>0</v>
      </c>
      <c r="M246" s="89">
        <f t="shared" si="30"/>
        <v>0</v>
      </c>
      <c r="N246" s="89">
        <f t="shared" si="30"/>
        <v>0</v>
      </c>
      <c r="O246" s="89">
        <f t="shared" si="30"/>
        <v>0</v>
      </c>
      <c r="P246" s="89">
        <f t="shared" si="30"/>
        <v>0</v>
      </c>
      <c r="Q246" s="89">
        <f t="shared" si="30"/>
        <v>0</v>
      </c>
      <c r="R246" s="89">
        <f t="shared" si="30"/>
        <v>0</v>
      </c>
      <c r="S246" s="89">
        <f t="shared" si="30"/>
        <v>0</v>
      </c>
      <c r="T246" s="89">
        <f t="shared" si="30"/>
        <v>0</v>
      </c>
      <c r="U246" s="89">
        <f t="shared" si="30"/>
        <v>0</v>
      </c>
      <c r="V246" s="89">
        <f t="shared" si="30"/>
        <v>0</v>
      </c>
      <c r="W246" s="89">
        <f t="shared" si="30"/>
        <v>0</v>
      </c>
      <c r="X246" s="89">
        <f t="shared" si="30"/>
        <v>0</v>
      </c>
      <c r="Y246" s="89">
        <f t="shared" si="30"/>
        <v>0</v>
      </c>
      <c r="Z246" s="89">
        <f t="shared" si="30"/>
        <v>0</v>
      </c>
      <c r="AA246" s="89">
        <f t="shared" si="30"/>
        <v>0</v>
      </c>
      <c r="AB246" s="90">
        <f t="shared" si="30"/>
        <v>0</v>
      </c>
      <c r="AD246" s="552">
        <f t="shared" si="24"/>
        <v>0</v>
      </c>
      <c r="AF246" s="552">
        <f t="shared" si="25"/>
        <v>0</v>
      </c>
      <c r="AH246" s="552">
        <f t="shared" si="26"/>
        <v>0</v>
      </c>
      <c r="AJ246" s="215"/>
    </row>
    <row r="247" spans="4:36" ht="12.75" customHeight="1" outlineLevel="1" x14ac:dyDescent="0.2">
      <c r="D247" s="106" t="str">
        <f t="shared" si="21"/>
        <v>Station Cleaners</v>
      </c>
      <c r="E247" s="88"/>
      <c r="F247" s="107" t="str">
        <f t="shared" si="22"/>
        <v>£000/ FTE</v>
      </c>
      <c r="G247" s="89">
        <f t="shared" ref="G247:AB247" si="31">SUM(G67,G112,G157,G202)</f>
        <v>0</v>
      </c>
      <c r="H247" s="89">
        <f t="shared" si="31"/>
        <v>0</v>
      </c>
      <c r="I247" s="89">
        <f t="shared" si="31"/>
        <v>0</v>
      </c>
      <c r="J247" s="89">
        <f t="shared" si="31"/>
        <v>0</v>
      </c>
      <c r="K247" s="89">
        <f t="shared" si="31"/>
        <v>0</v>
      </c>
      <c r="L247" s="89">
        <f t="shared" si="31"/>
        <v>0</v>
      </c>
      <c r="M247" s="89">
        <f t="shared" si="31"/>
        <v>0</v>
      </c>
      <c r="N247" s="89">
        <f t="shared" si="31"/>
        <v>0</v>
      </c>
      <c r="O247" s="89">
        <f t="shared" si="31"/>
        <v>0</v>
      </c>
      <c r="P247" s="89">
        <f t="shared" si="31"/>
        <v>0</v>
      </c>
      <c r="Q247" s="89">
        <f t="shared" si="31"/>
        <v>0</v>
      </c>
      <c r="R247" s="89">
        <f t="shared" si="31"/>
        <v>0</v>
      </c>
      <c r="S247" s="89">
        <f t="shared" si="31"/>
        <v>0</v>
      </c>
      <c r="T247" s="89">
        <f t="shared" si="31"/>
        <v>0</v>
      </c>
      <c r="U247" s="89">
        <f t="shared" si="31"/>
        <v>0</v>
      </c>
      <c r="V247" s="89">
        <f t="shared" si="31"/>
        <v>0</v>
      </c>
      <c r="W247" s="89">
        <f t="shared" si="31"/>
        <v>0</v>
      </c>
      <c r="X247" s="89">
        <f t="shared" si="31"/>
        <v>0</v>
      </c>
      <c r="Y247" s="89">
        <f t="shared" si="31"/>
        <v>0</v>
      </c>
      <c r="Z247" s="89">
        <f t="shared" si="31"/>
        <v>0</v>
      </c>
      <c r="AA247" s="89">
        <f t="shared" si="31"/>
        <v>0</v>
      </c>
      <c r="AB247" s="90">
        <f t="shared" si="31"/>
        <v>0</v>
      </c>
      <c r="AD247" s="552">
        <f t="shared" si="24"/>
        <v>0</v>
      </c>
      <c r="AF247" s="552">
        <f t="shared" si="25"/>
        <v>0</v>
      </c>
      <c r="AH247" s="552">
        <f t="shared" si="26"/>
        <v>0</v>
      </c>
      <c r="AJ247" s="215"/>
    </row>
    <row r="248" spans="4:36" ht="12.75" customHeight="1" outlineLevel="1" x14ac:dyDescent="0.2">
      <c r="D248" s="106" t="str">
        <f t="shared" si="21"/>
        <v>Train Cleaners</v>
      </c>
      <c r="E248" s="88"/>
      <c r="F248" s="107" t="str">
        <f t="shared" si="22"/>
        <v>£000/ FTE</v>
      </c>
      <c r="G248" s="89">
        <f t="shared" ref="G248:AB248" si="32">SUM(G68,G113,G158,G203)</f>
        <v>0</v>
      </c>
      <c r="H248" s="89">
        <f t="shared" si="32"/>
        <v>0</v>
      </c>
      <c r="I248" s="89">
        <f t="shared" si="32"/>
        <v>0</v>
      </c>
      <c r="J248" s="89">
        <f t="shared" si="32"/>
        <v>0</v>
      </c>
      <c r="K248" s="89">
        <f t="shared" si="32"/>
        <v>0</v>
      </c>
      <c r="L248" s="89">
        <f t="shared" si="32"/>
        <v>0</v>
      </c>
      <c r="M248" s="89">
        <f t="shared" si="32"/>
        <v>0</v>
      </c>
      <c r="N248" s="89">
        <f t="shared" si="32"/>
        <v>0</v>
      </c>
      <c r="O248" s="89">
        <f t="shared" si="32"/>
        <v>0</v>
      </c>
      <c r="P248" s="89">
        <f t="shared" si="32"/>
        <v>0</v>
      </c>
      <c r="Q248" s="89">
        <f t="shared" si="32"/>
        <v>0</v>
      </c>
      <c r="R248" s="89">
        <f t="shared" si="32"/>
        <v>0</v>
      </c>
      <c r="S248" s="89">
        <f t="shared" si="32"/>
        <v>0</v>
      </c>
      <c r="T248" s="89">
        <f t="shared" si="32"/>
        <v>0</v>
      </c>
      <c r="U248" s="89">
        <f t="shared" si="32"/>
        <v>0</v>
      </c>
      <c r="V248" s="89">
        <f t="shared" si="32"/>
        <v>0</v>
      </c>
      <c r="W248" s="89">
        <f t="shared" si="32"/>
        <v>0</v>
      </c>
      <c r="X248" s="89">
        <f t="shared" si="32"/>
        <v>0</v>
      </c>
      <c r="Y248" s="89">
        <f t="shared" si="32"/>
        <v>0</v>
      </c>
      <c r="Z248" s="89">
        <f t="shared" si="32"/>
        <v>0</v>
      </c>
      <c r="AA248" s="89">
        <f t="shared" si="32"/>
        <v>0</v>
      </c>
      <c r="AB248" s="90">
        <f t="shared" si="32"/>
        <v>0</v>
      </c>
      <c r="AD248" s="552">
        <f t="shared" si="24"/>
        <v>0</v>
      </c>
      <c r="AF248" s="552">
        <f t="shared" si="25"/>
        <v>0</v>
      </c>
      <c r="AH248" s="552">
        <f t="shared" si="26"/>
        <v>0</v>
      </c>
      <c r="AJ248" s="215"/>
    </row>
    <row r="249" spans="4:36" ht="12.75" customHeight="1" outlineLevel="1" x14ac:dyDescent="0.2">
      <c r="D249" s="106" t="str">
        <f t="shared" si="21"/>
        <v>Station - Sales</v>
      </c>
      <c r="E249" s="88"/>
      <c r="F249" s="107" t="str">
        <f t="shared" si="22"/>
        <v>£000/ FTE</v>
      </c>
      <c r="G249" s="89">
        <f t="shared" ref="G249:AB249" si="33">SUM(G69,G114,G159,G204)</f>
        <v>0</v>
      </c>
      <c r="H249" s="89">
        <f t="shared" si="33"/>
        <v>0</v>
      </c>
      <c r="I249" s="89">
        <f t="shared" si="33"/>
        <v>0</v>
      </c>
      <c r="J249" s="89">
        <f t="shared" si="33"/>
        <v>0</v>
      </c>
      <c r="K249" s="89">
        <f t="shared" si="33"/>
        <v>0</v>
      </c>
      <c r="L249" s="89">
        <f t="shared" si="33"/>
        <v>0</v>
      </c>
      <c r="M249" s="89">
        <f t="shared" si="33"/>
        <v>0</v>
      </c>
      <c r="N249" s="89">
        <f t="shared" si="33"/>
        <v>0</v>
      </c>
      <c r="O249" s="89">
        <f t="shared" si="33"/>
        <v>0</v>
      </c>
      <c r="P249" s="89">
        <f t="shared" si="33"/>
        <v>0</v>
      </c>
      <c r="Q249" s="89">
        <f t="shared" si="33"/>
        <v>0</v>
      </c>
      <c r="R249" s="89">
        <f t="shared" si="33"/>
        <v>0</v>
      </c>
      <c r="S249" s="89">
        <f t="shared" si="33"/>
        <v>0</v>
      </c>
      <c r="T249" s="89">
        <f t="shared" si="33"/>
        <v>0</v>
      </c>
      <c r="U249" s="89">
        <f t="shared" si="33"/>
        <v>0</v>
      </c>
      <c r="V249" s="89">
        <f t="shared" si="33"/>
        <v>0</v>
      </c>
      <c r="W249" s="89">
        <f t="shared" si="33"/>
        <v>0</v>
      </c>
      <c r="X249" s="89">
        <f t="shared" si="33"/>
        <v>0</v>
      </c>
      <c r="Y249" s="89">
        <f t="shared" si="33"/>
        <v>0</v>
      </c>
      <c r="Z249" s="89">
        <f t="shared" si="33"/>
        <v>0</v>
      </c>
      <c r="AA249" s="89">
        <f t="shared" si="33"/>
        <v>0</v>
      </c>
      <c r="AB249" s="90">
        <f t="shared" si="33"/>
        <v>0</v>
      </c>
      <c r="AD249" s="552">
        <f t="shared" si="24"/>
        <v>0</v>
      </c>
      <c r="AF249" s="552">
        <f t="shared" si="25"/>
        <v>0</v>
      </c>
      <c r="AH249" s="552">
        <f t="shared" si="26"/>
        <v>0</v>
      </c>
      <c r="AJ249" s="215"/>
    </row>
    <row r="250" spans="4:36" ht="12.75" customHeight="1" outlineLevel="1" x14ac:dyDescent="0.2">
      <c r="D250" s="106" t="str">
        <f t="shared" si="21"/>
        <v>Station - Platform</v>
      </c>
      <c r="E250" s="88"/>
      <c r="F250" s="107" t="str">
        <f t="shared" si="22"/>
        <v>£000/ FTE</v>
      </c>
      <c r="G250" s="89">
        <f t="shared" ref="G250:AB250" si="34">SUM(G70,G115,G160,G205)</f>
        <v>0</v>
      </c>
      <c r="H250" s="89">
        <f t="shared" si="34"/>
        <v>0</v>
      </c>
      <c r="I250" s="89">
        <f t="shared" si="34"/>
        <v>0</v>
      </c>
      <c r="J250" s="89">
        <f t="shared" si="34"/>
        <v>0</v>
      </c>
      <c r="K250" s="89">
        <f t="shared" si="34"/>
        <v>0</v>
      </c>
      <c r="L250" s="89">
        <f t="shared" si="34"/>
        <v>0</v>
      </c>
      <c r="M250" s="89">
        <f t="shared" si="34"/>
        <v>0</v>
      </c>
      <c r="N250" s="89">
        <f t="shared" si="34"/>
        <v>0</v>
      </c>
      <c r="O250" s="89">
        <f t="shared" si="34"/>
        <v>0</v>
      </c>
      <c r="P250" s="89">
        <f t="shared" si="34"/>
        <v>0</v>
      </c>
      <c r="Q250" s="89">
        <f t="shared" si="34"/>
        <v>0</v>
      </c>
      <c r="R250" s="89">
        <f t="shared" si="34"/>
        <v>0</v>
      </c>
      <c r="S250" s="89">
        <f t="shared" si="34"/>
        <v>0</v>
      </c>
      <c r="T250" s="89">
        <f t="shared" si="34"/>
        <v>0</v>
      </c>
      <c r="U250" s="89">
        <f t="shared" si="34"/>
        <v>0</v>
      </c>
      <c r="V250" s="89">
        <f t="shared" si="34"/>
        <v>0</v>
      </c>
      <c r="W250" s="89">
        <f t="shared" si="34"/>
        <v>0</v>
      </c>
      <c r="X250" s="89">
        <f t="shared" si="34"/>
        <v>0</v>
      </c>
      <c r="Y250" s="89">
        <f t="shared" si="34"/>
        <v>0</v>
      </c>
      <c r="Z250" s="89">
        <f t="shared" si="34"/>
        <v>0</v>
      </c>
      <c r="AA250" s="89">
        <f t="shared" si="34"/>
        <v>0</v>
      </c>
      <c r="AB250" s="90">
        <f t="shared" si="34"/>
        <v>0</v>
      </c>
      <c r="AD250" s="552">
        <f t="shared" si="24"/>
        <v>0</v>
      </c>
      <c r="AF250" s="552">
        <f t="shared" si="25"/>
        <v>0</v>
      </c>
      <c r="AH250" s="552">
        <f t="shared" si="26"/>
        <v>0</v>
      </c>
      <c r="AJ250" s="215"/>
    </row>
    <row r="251" spans="4:36" ht="12.75" customHeight="1" outlineLevel="1" x14ac:dyDescent="0.2">
      <c r="D251" s="106" t="str">
        <f t="shared" si="21"/>
        <v>Station - Gating</v>
      </c>
      <c r="E251" s="88"/>
      <c r="F251" s="107" t="str">
        <f t="shared" si="22"/>
        <v>£000/ FTE</v>
      </c>
      <c r="G251" s="89">
        <f t="shared" ref="G251:AB251" si="35">SUM(G71,G116,G161,G206)</f>
        <v>0</v>
      </c>
      <c r="H251" s="89">
        <f t="shared" si="35"/>
        <v>0</v>
      </c>
      <c r="I251" s="89">
        <f t="shared" si="35"/>
        <v>0</v>
      </c>
      <c r="J251" s="89">
        <f t="shared" si="35"/>
        <v>0</v>
      </c>
      <c r="K251" s="89">
        <f t="shared" si="35"/>
        <v>0</v>
      </c>
      <c r="L251" s="89">
        <f t="shared" si="35"/>
        <v>0</v>
      </c>
      <c r="M251" s="89">
        <f t="shared" si="35"/>
        <v>0</v>
      </c>
      <c r="N251" s="89">
        <f t="shared" si="35"/>
        <v>0</v>
      </c>
      <c r="O251" s="89">
        <f t="shared" si="35"/>
        <v>0</v>
      </c>
      <c r="P251" s="89">
        <f t="shared" si="35"/>
        <v>0</v>
      </c>
      <c r="Q251" s="89">
        <f t="shared" si="35"/>
        <v>0</v>
      </c>
      <c r="R251" s="89">
        <f t="shared" si="35"/>
        <v>0</v>
      </c>
      <c r="S251" s="89">
        <f t="shared" si="35"/>
        <v>0</v>
      </c>
      <c r="T251" s="89">
        <f t="shared" si="35"/>
        <v>0</v>
      </c>
      <c r="U251" s="89">
        <f t="shared" si="35"/>
        <v>0</v>
      </c>
      <c r="V251" s="89">
        <f t="shared" si="35"/>
        <v>0</v>
      </c>
      <c r="W251" s="89">
        <f t="shared" si="35"/>
        <v>0</v>
      </c>
      <c r="X251" s="89">
        <f t="shared" si="35"/>
        <v>0</v>
      </c>
      <c r="Y251" s="89">
        <f t="shared" si="35"/>
        <v>0</v>
      </c>
      <c r="Z251" s="89">
        <f t="shared" si="35"/>
        <v>0</v>
      </c>
      <c r="AA251" s="89">
        <f t="shared" si="35"/>
        <v>0</v>
      </c>
      <c r="AB251" s="90">
        <f t="shared" si="35"/>
        <v>0</v>
      </c>
      <c r="AD251" s="552">
        <f t="shared" si="24"/>
        <v>0</v>
      </c>
      <c r="AF251" s="552">
        <f t="shared" si="25"/>
        <v>0</v>
      </c>
      <c r="AH251" s="552">
        <f t="shared" si="26"/>
        <v>0</v>
      </c>
      <c r="AJ251" s="215"/>
    </row>
    <row r="252" spans="4:36" ht="12.75" customHeight="1" outlineLevel="1" x14ac:dyDescent="0.2">
      <c r="D252" s="106" t="str">
        <f t="shared" si="21"/>
        <v>Revenue Protection</v>
      </c>
      <c r="E252" s="88"/>
      <c r="F252" s="107" t="str">
        <f t="shared" si="22"/>
        <v>£000/ FTE</v>
      </c>
      <c r="G252" s="89">
        <f t="shared" ref="G252:AB252" si="36">SUM(G72,G117,G162,G207)</f>
        <v>0</v>
      </c>
      <c r="H252" s="89">
        <f t="shared" si="36"/>
        <v>0</v>
      </c>
      <c r="I252" s="89">
        <f t="shared" si="36"/>
        <v>0</v>
      </c>
      <c r="J252" s="89">
        <f t="shared" si="36"/>
        <v>0</v>
      </c>
      <c r="K252" s="89">
        <f t="shared" si="36"/>
        <v>0</v>
      </c>
      <c r="L252" s="89">
        <f t="shared" si="36"/>
        <v>0</v>
      </c>
      <c r="M252" s="89">
        <f t="shared" si="36"/>
        <v>0</v>
      </c>
      <c r="N252" s="89">
        <f t="shared" si="36"/>
        <v>0</v>
      </c>
      <c r="O252" s="89">
        <f t="shared" si="36"/>
        <v>0</v>
      </c>
      <c r="P252" s="89">
        <f t="shared" si="36"/>
        <v>0</v>
      </c>
      <c r="Q252" s="89">
        <f t="shared" si="36"/>
        <v>0</v>
      </c>
      <c r="R252" s="89">
        <f t="shared" si="36"/>
        <v>0</v>
      </c>
      <c r="S252" s="89">
        <f t="shared" si="36"/>
        <v>0</v>
      </c>
      <c r="T252" s="89">
        <f t="shared" si="36"/>
        <v>0</v>
      </c>
      <c r="U252" s="89">
        <f t="shared" si="36"/>
        <v>0</v>
      </c>
      <c r="V252" s="89">
        <f t="shared" si="36"/>
        <v>0</v>
      </c>
      <c r="W252" s="89">
        <f t="shared" si="36"/>
        <v>0</v>
      </c>
      <c r="X252" s="89">
        <f t="shared" si="36"/>
        <v>0</v>
      </c>
      <c r="Y252" s="89">
        <f t="shared" si="36"/>
        <v>0</v>
      </c>
      <c r="Z252" s="89">
        <f t="shared" si="36"/>
        <v>0</v>
      </c>
      <c r="AA252" s="89">
        <f t="shared" si="36"/>
        <v>0</v>
      </c>
      <c r="AB252" s="90">
        <f t="shared" si="36"/>
        <v>0</v>
      </c>
      <c r="AD252" s="552">
        <f t="shared" si="24"/>
        <v>0</v>
      </c>
      <c r="AF252" s="552">
        <f t="shared" si="25"/>
        <v>0</v>
      </c>
      <c r="AH252" s="552">
        <f t="shared" si="26"/>
        <v>0</v>
      </c>
      <c r="AJ252" s="215"/>
    </row>
    <row r="253" spans="4:36" ht="12.75" customHeight="1" outlineLevel="1" x14ac:dyDescent="0.2">
      <c r="D253" s="106" t="str">
        <f t="shared" si="21"/>
        <v>Engineering - Shunters</v>
      </c>
      <c r="E253" s="88"/>
      <c r="F253" s="107" t="str">
        <f t="shared" si="22"/>
        <v>£000/ FTE</v>
      </c>
      <c r="G253" s="89">
        <f t="shared" ref="G253:AB253" si="37">SUM(G73,G118,G163,G208)</f>
        <v>0</v>
      </c>
      <c r="H253" s="89">
        <f t="shared" si="37"/>
        <v>0</v>
      </c>
      <c r="I253" s="89">
        <f t="shared" si="37"/>
        <v>0</v>
      </c>
      <c r="J253" s="89">
        <f t="shared" si="37"/>
        <v>0</v>
      </c>
      <c r="K253" s="89">
        <f t="shared" si="37"/>
        <v>0</v>
      </c>
      <c r="L253" s="89">
        <f t="shared" si="37"/>
        <v>0</v>
      </c>
      <c r="M253" s="89">
        <f t="shared" si="37"/>
        <v>0</v>
      </c>
      <c r="N253" s="89">
        <f t="shared" si="37"/>
        <v>0</v>
      </c>
      <c r="O253" s="89">
        <f t="shared" si="37"/>
        <v>0</v>
      </c>
      <c r="P253" s="89">
        <f t="shared" si="37"/>
        <v>0</v>
      </c>
      <c r="Q253" s="89">
        <f t="shared" si="37"/>
        <v>0</v>
      </c>
      <c r="R253" s="89">
        <f t="shared" si="37"/>
        <v>0</v>
      </c>
      <c r="S253" s="89">
        <f t="shared" si="37"/>
        <v>0</v>
      </c>
      <c r="T253" s="89">
        <f t="shared" si="37"/>
        <v>0</v>
      </c>
      <c r="U253" s="89">
        <f t="shared" si="37"/>
        <v>0</v>
      </c>
      <c r="V253" s="89">
        <f t="shared" si="37"/>
        <v>0</v>
      </c>
      <c r="W253" s="89">
        <f t="shared" si="37"/>
        <v>0</v>
      </c>
      <c r="X253" s="89">
        <f t="shared" si="37"/>
        <v>0</v>
      </c>
      <c r="Y253" s="89">
        <f t="shared" si="37"/>
        <v>0</v>
      </c>
      <c r="Z253" s="89">
        <f t="shared" si="37"/>
        <v>0</v>
      </c>
      <c r="AA253" s="89">
        <f t="shared" si="37"/>
        <v>0</v>
      </c>
      <c r="AB253" s="90">
        <f t="shared" si="37"/>
        <v>0</v>
      </c>
      <c r="AD253" s="552">
        <f t="shared" si="24"/>
        <v>0</v>
      </c>
      <c r="AF253" s="552">
        <f t="shared" si="25"/>
        <v>0</v>
      </c>
      <c r="AH253" s="552">
        <f t="shared" si="26"/>
        <v>0</v>
      </c>
      <c r="AJ253" s="215"/>
    </row>
    <row r="254" spans="4:36" ht="12.75" customHeight="1" outlineLevel="1" x14ac:dyDescent="0.2">
      <c r="D254" s="106" t="str">
        <f t="shared" si="21"/>
        <v>Engineering - Workshop</v>
      </c>
      <c r="E254" s="88"/>
      <c r="F254" s="107" t="str">
        <f t="shared" si="22"/>
        <v>£000/ FTE</v>
      </c>
      <c r="G254" s="89">
        <f t="shared" ref="G254:AB254" si="38">SUM(G74,G119,G164,G209)</f>
        <v>0</v>
      </c>
      <c r="H254" s="89">
        <f t="shared" si="38"/>
        <v>0</v>
      </c>
      <c r="I254" s="89">
        <f t="shared" si="38"/>
        <v>0</v>
      </c>
      <c r="J254" s="89">
        <f t="shared" si="38"/>
        <v>0</v>
      </c>
      <c r="K254" s="89">
        <f t="shared" si="38"/>
        <v>0</v>
      </c>
      <c r="L254" s="89">
        <f t="shared" si="38"/>
        <v>0</v>
      </c>
      <c r="M254" s="89">
        <f t="shared" si="38"/>
        <v>0</v>
      </c>
      <c r="N254" s="89">
        <f t="shared" si="38"/>
        <v>0</v>
      </c>
      <c r="O254" s="89">
        <f t="shared" si="38"/>
        <v>0</v>
      </c>
      <c r="P254" s="89">
        <f t="shared" si="38"/>
        <v>0</v>
      </c>
      <c r="Q254" s="89">
        <f t="shared" si="38"/>
        <v>0</v>
      </c>
      <c r="R254" s="89">
        <f t="shared" si="38"/>
        <v>0</v>
      </c>
      <c r="S254" s="89">
        <f t="shared" si="38"/>
        <v>0</v>
      </c>
      <c r="T254" s="89">
        <f t="shared" si="38"/>
        <v>0</v>
      </c>
      <c r="U254" s="89">
        <f t="shared" si="38"/>
        <v>0</v>
      </c>
      <c r="V254" s="89">
        <f t="shared" si="38"/>
        <v>0</v>
      </c>
      <c r="W254" s="89">
        <f t="shared" si="38"/>
        <v>0</v>
      </c>
      <c r="X254" s="89">
        <f t="shared" si="38"/>
        <v>0</v>
      </c>
      <c r="Y254" s="89">
        <f t="shared" si="38"/>
        <v>0</v>
      </c>
      <c r="Z254" s="89">
        <f t="shared" si="38"/>
        <v>0</v>
      </c>
      <c r="AA254" s="89">
        <f t="shared" si="38"/>
        <v>0</v>
      </c>
      <c r="AB254" s="90">
        <f t="shared" si="38"/>
        <v>0</v>
      </c>
      <c r="AD254" s="552">
        <f t="shared" si="24"/>
        <v>0</v>
      </c>
      <c r="AF254" s="552">
        <f t="shared" si="25"/>
        <v>0</v>
      </c>
      <c r="AH254" s="552">
        <f t="shared" si="26"/>
        <v>0</v>
      </c>
      <c r="AJ254" s="215"/>
    </row>
    <row r="255" spans="4:36" ht="12.75" customHeight="1" outlineLevel="1" x14ac:dyDescent="0.2">
      <c r="D255" s="106" t="str">
        <f t="shared" si="21"/>
        <v>Mgt &amp; Support - Station Mgt</v>
      </c>
      <c r="E255" s="88"/>
      <c r="F255" s="107" t="str">
        <f t="shared" si="22"/>
        <v>£000/ FTE</v>
      </c>
      <c r="G255" s="89">
        <f t="shared" ref="G255:AB255" si="39">SUM(G75,G120,G165,G210)</f>
        <v>0</v>
      </c>
      <c r="H255" s="89">
        <f t="shared" si="39"/>
        <v>0</v>
      </c>
      <c r="I255" s="89">
        <f t="shared" si="39"/>
        <v>0</v>
      </c>
      <c r="J255" s="89">
        <f t="shared" si="39"/>
        <v>0</v>
      </c>
      <c r="K255" s="89">
        <f t="shared" si="39"/>
        <v>0</v>
      </c>
      <c r="L255" s="89">
        <f t="shared" si="39"/>
        <v>0</v>
      </c>
      <c r="M255" s="89">
        <f t="shared" si="39"/>
        <v>0</v>
      </c>
      <c r="N255" s="89">
        <f t="shared" si="39"/>
        <v>0</v>
      </c>
      <c r="O255" s="89">
        <f t="shared" si="39"/>
        <v>0</v>
      </c>
      <c r="P255" s="89">
        <f t="shared" si="39"/>
        <v>0</v>
      </c>
      <c r="Q255" s="89">
        <f t="shared" si="39"/>
        <v>0</v>
      </c>
      <c r="R255" s="89">
        <f t="shared" si="39"/>
        <v>0</v>
      </c>
      <c r="S255" s="89">
        <f t="shared" si="39"/>
        <v>0</v>
      </c>
      <c r="T255" s="89">
        <f t="shared" si="39"/>
        <v>0</v>
      </c>
      <c r="U255" s="89">
        <f t="shared" si="39"/>
        <v>0</v>
      </c>
      <c r="V255" s="89">
        <f t="shared" si="39"/>
        <v>0</v>
      </c>
      <c r="W255" s="89">
        <f t="shared" si="39"/>
        <v>0</v>
      </c>
      <c r="X255" s="89">
        <f t="shared" si="39"/>
        <v>0</v>
      </c>
      <c r="Y255" s="89">
        <f t="shared" si="39"/>
        <v>0</v>
      </c>
      <c r="Z255" s="89">
        <f t="shared" si="39"/>
        <v>0</v>
      </c>
      <c r="AA255" s="89">
        <f t="shared" si="39"/>
        <v>0</v>
      </c>
      <c r="AB255" s="90">
        <f t="shared" si="39"/>
        <v>0</v>
      </c>
      <c r="AD255" s="552">
        <f t="shared" si="24"/>
        <v>0</v>
      </c>
      <c r="AF255" s="552">
        <f t="shared" si="25"/>
        <v>0</v>
      </c>
      <c r="AH255" s="552">
        <f t="shared" si="26"/>
        <v>0</v>
      </c>
      <c r="AJ255" s="215"/>
    </row>
    <row r="256" spans="4:36" ht="12.75" customHeight="1" outlineLevel="1" x14ac:dyDescent="0.2">
      <c r="D256" s="106" t="str">
        <f t="shared" si="21"/>
        <v>Mgt &amp; Support - Engineering Mgt</v>
      </c>
      <c r="E256" s="88"/>
      <c r="F256" s="107" t="str">
        <f t="shared" si="22"/>
        <v>£000/ FTE</v>
      </c>
      <c r="G256" s="89">
        <f t="shared" ref="G256:AB256" si="40">SUM(G76,G121,G166,G211)</f>
        <v>0</v>
      </c>
      <c r="H256" s="89">
        <f t="shared" si="40"/>
        <v>0</v>
      </c>
      <c r="I256" s="89">
        <f t="shared" si="40"/>
        <v>0</v>
      </c>
      <c r="J256" s="89">
        <f t="shared" si="40"/>
        <v>0</v>
      </c>
      <c r="K256" s="89">
        <f t="shared" si="40"/>
        <v>0</v>
      </c>
      <c r="L256" s="89">
        <f t="shared" si="40"/>
        <v>0</v>
      </c>
      <c r="M256" s="89">
        <f t="shared" si="40"/>
        <v>0</v>
      </c>
      <c r="N256" s="89">
        <f t="shared" si="40"/>
        <v>0</v>
      </c>
      <c r="O256" s="89">
        <f t="shared" si="40"/>
        <v>0</v>
      </c>
      <c r="P256" s="89">
        <f t="shared" si="40"/>
        <v>0</v>
      </c>
      <c r="Q256" s="89">
        <f t="shared" si="40"/>
        <v>0</v>
      </c>
      <c r="R256" s="89">
        <f t="shared" si="40"/>
        <v>0</v>
      </c>
      <c r="S256" s="89">
        <f t="shared" si="40"/>
        <v>0</v>
      </c>
      <c r="T256" s="89">
        <f t="shared" si="40"/>
        <v>0</v>
      </c>
      <c r="U256" s="89">
        <f t="shared" si="40"/>
        <v>0</v>
      </c>
      <c r="V256" s="89">
        <f t="shared" si="40"/>
        <v>0</v>
      </c>
      <c r="W256" s="89">
        <f t="shared" si="40"/>
        <v>0</v>
      </c>
      <c r="X256" s="89">
        <f t="shared" si="40"/>
        <v>0</v>
      </c>
      <c r="Y256" s="89">
        <f t="shared" si="40"/>
        <v>0</v>
      </c>
      <c r="Z256" s="89">
        <f t="shared" si="40"/>
        <v>0</v>
      </c>
      <c r="AA256" s="89">
        <f t="shared" si="40"/>
        <v>0</v>
      </c>
      <c r="AB256" s="90">
        <f t="shared" si="40"/>
        <v>0</v>
      </c>
      <c r="AD256" s="552">
        <f t="shared" si="24"/>
        <v>0</v>
      </c>
      <c r="AF256" s="552">
        <f t="shared" si="25"/>
        <v>0</v>
      </c>
      <c r="AH256" s="552">
        <f t="shared" si="26"/>
        <v>0</v>
      </c>
      <c r="AJ256" s="215"/>
    </row>
    <row r="257" spans="4:36" ht="12.75" customHeight="1" outlineLevel="1" x14ac:dyDescent="0.2">
      <c r="D257" s="106" t="str">
        <f t="shared" si="21"/>
        <v>Mgt &amp; Support - Ops Mgt</v>
      </c>
      <c r="E257" s="88"/>
      <c r="F257" s="107" t="str">
        <f t="shared" si="22"/>
        <v>£000/ FTE</v>
      </c>
      <c r="G257" s="89">
        <f t="shared" ref="G257:AB257" si="41">SUM(G77,G122,G167,G212)</f>
        <v>0</v>
      </c>
      <c r="H257" s="89">
        <f t="shared" si="41"/>
        <v>0</v>
      </c>
      <c r="I257" s="89">
        <f t="shared" si="41"/>
        <v>0</v>
      </c>
      <c r="J257" s="89">
        <f t="shared" si="41"/>
        <v>0</v>
      </c>
      <c r="K257" s="89">
        <f t="shared" si="41"/>
        <v>0</v>
      </c>
      <c r="L257" s="89">
        <f t="shared" si="41"/>
        <v>0</v>
      </c>
      <c r="M257" s="89">
        <f t="shared" si="41"/>
        <v>0</v>
      </c>
      <c r="N257" s="89">
        <f t="shared" si="41"/>
        <v>0</v>
      </c>
      <c r="O257" s="89">
        <f t="shared" si="41"/>
        <v>0</v>
      </c>
      <c r="P257" s="89">
        <f t="shared" si="41"/>
        <v>0</v>
      </c>
      <c r="Q257" s="89">
        <f t="shared" si="41"/>
        <v>0</v>
      </c>
      <c r="R257" s="89">
        <f t="shared" si="41"/>
        <v>0</v>
      </c>
      <c r="S257" s="89">
        <f t="shared" si="41"/>
        <v>0</v>
      </c>
      <c r="T257" s="89">
        <f t="shared" si="41"/>
        <v>0</v>
      </c>
      <c r="U257" s="89">
        <f t="shared" si="41"/>
        <v>0</v>
      </c>
      <c r="V257" s="89">
        <f t="shared" si="41"/>
        <v>0</v>
      </c>
      <c r="W257" s="89">
        <f t="shared" si="41"/>
        <v>0</v>
      </c>
      <c r="X257" s="89">
        <f t="shared" si="41"/>
        <v>0</v>
      </c>
      <c r="Y257" s="89">
        <f t="shared" si="41"/>
        <v>0</v>
      </c>
      <c r="Z257" s="89">
        <f t="shared" si="41"/>
        <v>0</v>
      </c>
      <c r="AA257" s="89">
        <f t="shared" si="41"/>
        <v>0</v>
      </c>
      <c r="AB257" s="90">
        <f t="shared" si="41"/>
        <v>0</v>
      </c>
      <c r="AD257" s="552">
        <f t="shared" si="24"/>
        <v>0</v>
      </c>
      <c r="AF257" s="552">
        <f t="shared" si="25"/>
        <v>0</v>
      </c>
      <c r="AH257" s="552">
        <f t="shared" si="26"/>
        <v>0</v>
      </c>
      <c r="AJ257" s="215"/>
    </row>
    <row r="258" spans="4:36" ht="12.75" customHeight="1" outlineLevel="1" x14ac:dyDescent="0.2">
      <c r="D258" s="106" t="str">
        <f t="shared" si="21"/>
        <v>Mgt &amp; Support - Directors</v>
      </c>
      <c r="E258" s="88"/>
      <c r="F258" s="107" t="str">
        <f t="shared" si="22"/>
        <v>£000/ FTE</v>
      </c>
      <c r="G258" s="89">
        <f t="shared" ref="G258:AB258" si="42">SUM(G78,G123,G168,G213)</f>
        <v>0</v>
      </c>
      <c r="H258" s="89">
        <f t="shared" si="42"/>
        <v>0</v>
      </c>
      <c r="I258" s="89">
        <f t="shared" si="42"/>
        <v>0</v>
      </c>
      <c r="J258" s="89">
        <f t="shared" si="42"/>
        <v>0</v>
      </c>
      <c r="K258" s="89">
        <f t="shared" si="42"/>
        <v>0</v>
      </c>
      <c r="L258" s="89">
        <f t="shared" si="42"/>
        <v>0</v>
      </c>
      <c r="M258" s="89">
        <f t="shared" si="42"/>
        <v>0</v>
      </c>
      <c r="N258" s="89">
        <f t="shared" si="42"/>
        <v>0</v>
      </c>
      <c r="O258" s="89">
        <f t="shared" si="42"/>
        <v>0</v>
      </c>
      <c r="P258" s="89">
        <f t="shared" si="42"/>
        <v>0</v>
      </c>
      <c r="Q258" s="89">
        <f t="shared" si="42"/>
        <v>0</v>
      </c>
      <c r="R258" s="89">
        <f t="shared" si="42"/>
        <v>0</v>
      </c>
      <c r="S258" s="89">
        <f t="shared" si="42"/>
        <v>0</v>
      </c>
      <c r="T258" s="89">
        <f t="shared" si="42"/>
        <v>0</v>
      </c>
      <c r="U258" s="89">
        <f t="shared" si="42"/>
        <v>0</v>
      </c>
      <c r="V258" s="89">
        <f t="shared" si="42"/>
        <v>0</v>
      </c>
      <c r="W258" s="89">
        <f t="shared" si="42"/>
        <v>0</v>
      </c>
      <c r="X258" s="89">
        <f t="shared" si="42"/>
        <v>0</v>
      </c>
      <c r="Y258" s="89">
        <f t="shared" si="42"/>
        <v>0</v>
      </c>
      <c r="Z258" s="89">
        <f t="shared" si="42"/>
        <v>0</v>
      </c>
      <c r="AA258" s="89">
        <f t="shared" si="42"/>
        <v>0</v>
      </c>
      <c r="AB258" s="90">
        <f t="shared" si="42"/>
        <v>0</v>
      </c>
      <c r="AD258" s="552">
        <f t="shared" si="24"/>
        <v>0</v>
      </c>
      <c r="AF258" s="552">
        <f t="shared" si="25"/>
        <v>0</v>
      </c>
      <c r="AH258" s="552">
        <f t="shared" si="26"/>
        <v>0</v>
      </c>
      <c r="AJ258" s="215"/>
    </row>
    <row r="259" spans="4:36" ht="12.75" customHeight="1" outlineLevel="1" x14ac:dyDescent="0.2">
      <c r="D259" s="106" t="str">
        <f t="shared" si="21"/>
        <v>Mgt &amp; Support - Other HQ</v>
      </c>
      <c r="E259" s="88"/>
      <c r="F259" s="107" t="str">
        <f t="shared" si="22"/>
        <v>£000/ FTE</v>
      </c>
      <c r="G259" s="89">
        <f t="shared" ref="G259:AB259" si="43">SUM(G79,G124,G169,G214)</f>
        <v>0</v>
      </c>
      <c r="H259" s="89">
        <f t="shared" si="43"/>
        <v>0</v>
      </c>
      <c r="I259" s="89">
        <f t="shared" si="43"/>
        <v>0</v>
      </c>
      <c r="J259" s="89">
        <f t="shared" si="43"/>
        <v>0</v>
      </c>
      <c r="K259" s="89">
        <f t="shared" si="43"/>
        <v>0</v>
      </c>
      <c r="L259" s="89">
        <f t="shared" si="43"/>
        <v>0</v>
      </c>
      <c r="M259" s="89">
        <f t="shared" si="43"/>
        <v>0</v>
      </c>
      <c r="N259" s="89">
        <f t="shared" si="43"/>
        <v>0</v>
      </c>
      <c r="O259" s="89">
        <f t="shared" si="43"/>
        <v>0</v>
      </c>
      <c r="P259" s="89">
        <f t="shared" si="43"/>
        <v>0</v>
      </c>
      <c r="Q259" s="89">
        <f t="shared" si="43"/>
        <v>0</v>
      </c>
      <c r="R259" s="89">
        <f t="shared" si="43"/>
        <v>0</v>
      </c>
      <c r="S259" s="89">
        <f t="shared" si="43"/>
        <v>0</v>
      </c>
      <c r="T259" s="89">
        <f t="shared" si="43"/>
        <v>0</v>
      </c>
      <c r="U259" s="89">
        <f t="shared" si="43"/>
        <v>0</v>
      </c>
      <c r="V259" s="89">
        <f t="shared" si="43"/>
        <v>0</v>
      </c>
      <c r="W259" s="89">
        <f t="shared" si="43"/>
        <v>0</v>
      </c>
      <c r="X259" s="89">
        <f t="shared" si="43"/>
        <v>0</v>
      </c>
      <c r="Y259" s="89">
        <f t="shared" si="43"/>
        <v>0</v>
      </c>
      <c r="Z259" s="89">
        <f t="shared" si="43"/>
        <v>0</v>
      </c>
      <c r="AA259" s="89">
        <f t="shared" si="43"/>
        <v>0</v>
      </c>
      <c r="AB259" s="90">
        <f t="shared" si="43"/>
        <v>0</v>
      </c>
      <c r="AD259" s="552">
        <f t="shared" si="24"/>
        <v>0</v>
      </c>
      <c r="AF259" s="552">
        <f t="shared" si="25"/>
        <v>0</v>
      </c>
      <c r="AH259" s="552">
        <f t="shared" si="26"/>
        <v>0</v>
      </c>
      <c r="AJ259" s="215"/>
    </row>
    <row r="260" spans="4:36" ht="12.75" customHeight="1" outlineLevel="1" x14ac:dyDescent="0.2">
      <c r="D260" s="106" t="str">
        <f t="shared" si="21"/>
        <v>Historic Other</v>
      </c>
      <c r="E260" s="88"/>
      <c r="F260" s="107" t="str">
        <f t="shared" si="22"/>
        <v>£000/ FTE</v>
      </c>
      <c r="G260" s="89">
        <f t="shared" ref="G260:AB260" si="44">SUM(G80,G125,G170,G215)</f>
        <v>0</v>
      </c>
      <c r="H260" s="89">
        <f t="shared" si="44"/>
        <v>0</v>
      </c>
      <c r="I260" s="89">
        <f t="shared" si="44"/>
        <v>0</v>
      </c>
      <c r="J260" s="89">
        <f t="shared" si="44"/>
        <v>0</v>
      </c>
      <c r="K260" s="89">
        <f t="shared" si="44"/>
        <v>0</v>
      </c>
      <c r="L260" s="89">
        <f t="shared" si="44"/>
        <v>0</v>
      </c>
      <c r="M260" s="89">
        <f t="shared" si="44"/>
        <v>0</v>
      </c>
      <c r="N260" s="89">
        <f t="shared" si="44"/>
        <v>0</v>
      </c>
      <c r="O260" s="89">
        <f t="shared" si="44"/>
        <v>0</v>
      </c>
      <c r="P260" s="89">
        <f t="shared" si="44"/>
        <v>0</v>
      </c>
      <c r="Q260" s="89">
        <f t="shared" si="44"/>
        <v>0</v>
      </c>
      <c r="R260" s="89">
        <f t="shared" si="44"/>
        <v>0</v>
      </c>
      <c r="S260" s="89">
        <f t="shared" si="44"/>
        <v>0</v>
      </c>
      <c r="T260" s="89">
        <f t="shared" si="44"/>
        <v>0</v>
      </c>
      <c r="U260" s="89">
        <f t="shared" si="44"/>
        <v>0</v>
      </c>
      <c r="V260" s="89">
        <f t="shared" si="44"/>
        <v>0</v>
      </c>
      <c r="W260" s="89">
        <f t="shared" si="44"/>
        <v>0</v>
      </c>
      <c r="X260" s="89">
        <f t="shared" si="44"/>
        <v>0</v>
      </c>
      <c r="Y260" s="89">
        <f t="shared" si="44"/>
        <v>0</v>
      </c>
      <c r="Z260" s="89">
        <f t="shared" si="44"/>
        <v>0</v>
      </c>
      <c r="AA260" s="89">
        <f t="shared" si="44"/>
        <v>0</v>
      </c>
      <c r="AB260" s="90">
        <f t="shared" si="44"/>
        <v>0</v>
      </c>
      <c r="AD260" s="552">
        <f t="shared" si="24"/>
        <v>0</v>
      </c>
      <c r="AF260" s="552">
        <f t="shared" si="25"/>
        <v>0</v>
      </c>
      <c r="AH260" s="552">
        <f t="shared" si="26"/>
        <v>0</v>
      </c>
      <c r="AJ260" s="215"/>
    </row>
    <row r="261" spans="4:36" ht="12.75" customHeight="1" outlineLevel="1" x14ac:dyDescent="0.2">
      <c r="D261" s="106" t="str">
        <f t="shared" si="21"/>
        <v>[Staff Functions Line 20]</v>
      </c>
      <c r="E261" s="88"/>
      <c r="F261" s="107" t="str">
        <f t="shared" si="22"/>
        <v>£000/ FTE</v>
      </c>
      <c r="G261" s="89">
        <f t="shared" ref="G261:AB261" si="45">SUM(G81,G126,G171,G216)</f>
        <v>0</v>
      </c>
      <c r="H261" s="89">
        <f t="shared" si="45"/>
        <v>0</v>
      </c>
      <c r="I261" s="89">
        <f t="shared" si="45"/>
        <v>0</v>
      </c>
      <c r="J261" s="89">
        <f t="shared" si="45"/>
        <v>0</v>
      </c>
      <c r="K261" s="89">
        <f t="shared" si="45"/>
        <v>0</v>
      </c>
      <c r="L261" s="89">
        <f t="shared" si="45"/>
        <v>0</v>
      </c>
      <c r="M261" s="89">
        <f t="shared" si="45"/>
        <v>0</v>
      </c>
      <c r="N261" s="89">
        <f t="shared" si="45"/>
        <v>0</v>
      </c>
      <c r="O261" s="89">
        <f t="shared" si="45"/>
        <v>0</v>
      </c>
      <c r="P261" s="89">
        <f t="shared" si="45"/>
        <v>0</v>
      </c>
      <c r="Q261" s="89">
        <f t="shared" si="45"/>
        <v>0</v>
      </c>
      <c r="R261" s="89">
        <f t="shared" si="45"/>
        <v>0</v>
      </c>
      <c r="S261" s="89">
        <f t="shared" si="45"/>
        <v>0</v>
      </c>
      <c r="T261" s="89">
        <f t="shared" si="45"/>
        <v>0</v>
      </c>
      <c r="U261" s="89">
        <f t="shared" si="45"/>
        <v>0</v>
      </c>
      <c r="V261" s="89">
        <f t="shared" si="45"/>
        <v>0</v>
      </c>
      <c r="W261" s="89">
        <f t="shared" si="45"/>
        <v>0</v>
      </c>
      <c r="X261" s="89">
        <f t="shared" si="45"/>
        <v>0</v>
      </c>
      <c r="Y261" s="89">
        <f t="shared" si="45"/>
        <v>0</v>
      </c>
      <c r="Z261" s="89">
        <f t="shared" si="45"/>
        <v>0</v>
      </c>
      <c r="AA261" s="89">
        <f t="shared" si="45"/>
        <v>0</v>
      </c>
      <c r="AB261" s="90">
        <f t="shared" si="45"/>
        <v>0</v>
      </c>
      <c r="AD261" s="552">
        <f t="shared" si="24"/>
        <v>0</v>
      </c>
      <c r="AF261" s="552">
        <f t="shared" si="25"/>
        <v>0</v>
      </c>
      <c r="AH261" s="552">
        <f t="shared" si="26"/>
        <v>0</v>
      </c>
      <c r="AJ261" s="215"/>
    </row>
    <row r="262" spans="4:36" ht="12.75" customHeight="1" outlineLevel="1" x14ac:dyDescent="0.2">
      <c r="D262" s="106" t="str">
        <f t="shared" ref="D262:D281" si="46">D217</f>
        <v>[Staff Functions Line 21]</v>
      </c>
      <c r="E262" s="88"/>
      <c r="F262" s="107" t="str">
        <f t="shared" ref="F262:F281" si="47">F217</f>
        <v>£000/ FTE</v>
      </c>
      <c r="G262" s="89">
        <f t="shared" ref="G262:AB262" si="48">SUM(G82,G127,G172,G217)</f>
        <v>0</v>
      </c>
      <c r="H262" s="89">
        <f t="shared" si="48"/>
        <v>0</v>
      </c>
      <c r="I262" s="89">
        <f t="shared" si="48"/>
        <v>0</v>
      </c>
      <c r="J262" s="89">
        <f t="shared" si="48"/>
        <v>0</v>
      </c>
      <c r="K262" s="89">
        <f t="shared" si="48"/>
        <v>0</v>
      </c>
      <c r="L262" s="89">
        <f t="shared" si="48"/>
        <v>0</v>
      </c>
      <c r="M262" s="89">
        <f t="shared" si="48"/>
        <v>0</v>
      </c>
      <c r="N262" s="89">
        <f t="shared" si="48"/>
        <v>0</v>
      </c>
      <c r="O262" s="89">
        <f t="shared" si="48"/>
        <v>0</v>
      </c>
      <c r="P262" s="89">
        <f t="shared" si="48"/>
        <v>0</v>
      </c>
      <c r="Q262" s="89">
        <f t="shared" si="48"/>
        <v>0</v>
      </c>
      <c r="R262" s="89">
        <f t="shared" si="48"/>
        <v>0</v>
      </c>
      <c r="S262" s="89">
        <f t="shared" si="48"/>
        <v>0</v>
      </c>
      <c r="T262" s="89">
        <f t="shared" si="48"/>
        <v>0</v>
      </c>
      <c r="U262" s="89">
        <f t="shared" si="48"/>
        <v>0</v>
      </c>
      <c r="V262" s="89">
        <f t="shared" si="48"/>
        <v>0</v>
      </c>
      <c r="W262" s="89">
        <f t="shared" si="48"/>
        <v>0</v>
      </c>
      <c r="X262" s="89">
        <f t="shared" si="48"/>
        <v>0</v>
      </c>
      <c r="Y262" s="89">
        <f t="shared" si="48"/>
        <v>0</v>
      </c>
      <c r="Z262" s="89">
        <f t="shared" si="48"/>
        <v>0</v>
      </c>
      <c r="AA262" s="89">
        <f t="shared" si="48"/>
        <v>0</v>
      </c>
      <c r="AB262" s="90">
        <f t="shared" si="48"/>
        <v>0</v>
      </c>
      <c r="AD262" s="552">
        <f t="shared" ref="AD262:AD281" si="49">SUM(AD82,AD127,AD172,AD217)</f>
        <v>0</v>
      </c>
      <c r="AF262" s="552">
        <f t="shared" ref="AF262:AF281" si="50">SUM(AF82,AF127,AF172,AF217)</f>
        <v>0</v>
      </c>
      <c r="AH262" s="552">
        <f t="shared" ref="AH262:AH281" si="51">SUM(AH82,AH127,AH172,AH217)</f>
        <v>0</v>
      </c>
      <c r="AJ262" s="215"/>
    </row>
    <row r="263" spans="4:36" ht="12.75" customHeight="1" outlineLevel="1" x14ac:dyDescent="0.2">
      <c r="D263" s="106" t="str">
        <f t="shared" si="46"/>
        <v>[Staff Functions Line 22]</v>
      </c>
      <c r="E263" s="88"/>
      <c r="F263" s="107" t="str">
        <f t="shared" si="47"/>
        <v>£000/ FTE</v>
      </c>
      <c r="G263" s="89">
        <f t="shared" ref="G263:AB263" si="52">SUM(G83,G128,G173,G218)</f>
        <v>0</v>
      </c>
      <c r="H263" s="89">
        <f t="shared" si="52"/>
        <v>0</v>
      </c>
      <c r="I263" s="89">
        <f t="shared" si="52"/>
        <v>0</v>
      </c>
      <c r="J263" s="89">
        <f t="shared" si="52"/>
        <v>0</v>
      </c>
      <c r="K263" s="89">
        <f t="shared" si="52"/>
        <v>0</v>
      </c>
      <c r="L263" s="89">
        <f t="shared" si="52"/>
        <v>0</v>
      </c>
      <c r="M263" s="89">
        <f t="shared" si="52"/>
        <v>0</v>
      </c>
      <c r="N263" s="89">
        <f t="shared" si="52"/>
        <v>0</v>
      </c>
      <c r="O263" s="89">
        <f t="shared" si="52"/>
        <v>0</v>
      </c>
      <c r="P263" s="89">
        <f t="shared" si="52"/>
        <v>0</v>
      </c>
      <c r="Q263" s="89">
        <f t="shared" si="52"/>
        <v>0</v>
      </c>
      <c r="R263" s="89">
        <f t="shared" si="52"/>
        <v>0</v>
      </c>
      <c r="S263" s="89">
        <f t="shared" si="52"/>
        <v>0</v>
      </c>
      <c r="T263" s="89">
        <f t="shared" si="52"/>
        <v>0</v>
      </c>
      <c r="U263" s="89">
        <f t="shared" si="52"/>
        <v>0</v>
      </c>
      <c r="V263" s="89">
        <f t="shared" si="52"/>
        <v>0</v>
      </c>
      <c r="W263" s="89">
        <f t="shared" si="52"/>
        <v>0</v>
      </c>
      <c r="X263" s="89">
        <f t="shared" si="52"/>
        <v>0</v>
      </c>
      <c r="Y263" s="89">
        <f t="shared" si="52"/>
        <v>0</v>
      </c>
      <c r="Z263" s="89">
        <f t="shared" si="52"/>
        <v>0</v>
      </c>
      <c r="AA263" s="89">
        <f t="shared" si="52"/>
        <v>0</v>
      </c>
      <c r="AB263" s="90">
        <f t="shared" si="52"/>
        <v>0</v>
      </c>
      <c r="AD263" s="552">
        <f t="shared" si="49"/>
        <v>0</v>
      </c>
      <c r="AF263" s="552">
        <f t="shared" si="50"/>
        <v>0</v>
      </c>
      <c r="AH263" s="552">
        <f t="shared" si="51"/>
        <v>0</v>
      </c>
      <c r="AJ263" s="215"/>
    </row>
    <row r="264" spans="4:36" ht="12.75" customHeight="1" outlineLevel="1" x14ac:dyDescent="0.2">
      <c r="D264" s="106" t="str">
        <f t="shared" si="46"/>
        <v>[Staff Functions Line 23]</v>
      </c>
      <c r="E264" s="88"/>
      <c r="F264" s="107" t="str">
        <f t="shared" si="47"/>
        <v>£000/ FTE</v>
      </c>
      <c r="G264" s="89">
        <f t="shared" ref="G264:AB264" si="53">SUM(G84,G129,G174,G219)</f>
        <v>0</v>
      </c>
      <c r="H264" s="89">
        <f t="shared" si="53"/>
        <v>0</v>
      </c>
      <c r="I264" s="89">
        <f t="shared" si="53"/>
        <v>0</v>
      </c>
      <c r="J264" s="89">
        <f t="shared" si="53"/>
        <v>0</v>
      </c>
      <c r="K264" s="89">
        <f t="shared" si="53"/>
        <v>0</v>
      </c>
      <c r="L264" s="89">
        <f t="shared" si="53"/>
        <v>0</v>
      </c>
      <c r="M264" s="89">
        <f t="shared" si="53"/>
        <v>0</v>
      </c>
      <c r="N264" s="89">
        <f t="shared" si="53"/>
        <v>0</v>
      </c>
      <c r="O264" s="89">
        <f t="shared" si="53"/>
        <v>0</v>
      </c>
      <c r="P264" s="89">
        <f t="shared" si="53"/>
        <v>0</v>
      </c>
      <c r="Q264" s="89">
        <f t="shared" si="53"/>
        <v>0</v>
      </c>
      <c r="R264" s="89">
        <f t="shared" si="53"/>
        <v>0</v>
      </c>
      <c r="S264" s="89">
        <f t="shared" si="53"/>
        <v>0</v>
      </c>
      <c r="T264" s="89">
        <f t="shared" si="53"/>
        <v>0</v>
      </c>
      <c r="U264" s="89">
        <f t="shared" si="53"/>
        <v>0</v>
      </c>
      <c r="V264" s="89">
        <f t="shared" si="53"/>
        <v>0</v>
      </c>
      <c r="W264" s="89">
        <f t="shared" si="53"/>
        <v>0</v>
      </c>
      <c r="X264" s="89">
        <f t="shared" si="53"/>
        <v>0</v>
      </c>
      <c r="Y264" s="89">
        <f t="shared" si="53"/>
        <v>0</v>
      </c>
      <c r="Z264" s="89">
        <f t="shared" si="53"/>
        <v>0</v>
      </c>
      <c r="AA264" s="89">
        <f t="shared" si="53"/>
        <v>0</v>
      </c>
      <c r="AB264" s="90">
        <f t="shared" si="53"/>
        <v>0</v>
      </c>
      <c r="AD264" s="552">
        <f t="shared" si="49"/>
        <v>0</v>
      </c>
      <c r="AF264" s="552">
        <f t="shared" si="50"/>
        <v>0</v>
      </c>
      <c r="AH264" s="552">
        <f t="shared" si="51"/>
        <v>0</v>
      </c>
      <c r="AJ264" s="215"/>
    </row>
    <row r="265" spans="4:36" ht="12.75" customHeight="1" outlineLevel="1" x14ac:dyDescent="0.2">
      <c r="D265" s="106" t="str">
        <f t="shared" si="46"/>
        <v>[Staff Functions Line 24]</v>
      </c>
      <c r="E265" s="88"/>
      <c r="F265" s="107" t="str">
        <f t="shared" si="47"/>
        <v>£000/ FTE</v>
      </c>
      <c r="G265" s="89">
        <f t="shared" ref="G265:AB265" si="54">SUM(G85,G130,G175,G220)</f>
        <v>0</v>
      </c>
      <c r="H265" s="89">
        <f t="shared" si="54"/>
        <v>0</v>
      </c>
      <c r="I265" s="89">
        <f t="shared" si="54"/>
        <v>0</v>
      </c>
      <c r="J265" s="89">
        <f t="shared" si="54"/>
        <v>0</v>
      </c>
      <c r="K265" s="89">
        <f t="shared" si="54"/>
        <v>0</v>
      </c>
      <c r="L265" s="89">
        <f t="shared" si="54"/>
        <v>0</v>
      </c>
      <c r="M265" s="89">
        <f t="shared" si="54"/>
        <v>0</v>
      </c>
      <c r="N265" s="89">
        <f t="shared" si="54"/>
        <v>0</v>
      </c>
      <c r="O265" s="89">
        <f t="shared" si="54"/>
        <v>0</v>
      </c>
      <c r="P265" s="89">
        <f t="shared" si="54"/>
        <v>0</v>
      </c>
      <c r="Q265" s="89">
        <f t="shared" si="54"/>
        <v>0</v>
      </c>
      <c r="R265" s="89">
        <f t="shared" si="54"/>
        <v>0</v>
      </c>
      <c r="S265" s="89">
        <f t="shared" si="54"/>
        <v>0</v>
      </c>
      <c r="T265" s="89">
        <f t="shared" si="54"/>
        <v>0</v>
      </c>
      <c r="U265" s="89">
        <f t="shared" si="54"/>
        <v>0</v>
      </c>
      <c r="V265" s="89">
        <f t="shared" si="54"/>
        <v>0</v>
      </c>
      <c r="W265" s="89">
        <f t="shared" si="54"/>
        <v>0</v>
      </c>
      <c r="X265" s="89">
        <f t="shared" si="54"/>
        <v>0</v>
      </c>
      <c r="Y265" s="89">
        <f t="shared" si="54"/>
        <v>0</v>
      </c>
      <c r="Z265" s="89">
        <f t="shared" si="54"/>
        <v>0</v>
      </c>
      <c r="AA265" s="89">
        <f t="shared" si="54"/>
        <v>0</v>
      </c>
      <c r="AB265" s="90">
        <f t="shared" si="54"/>
        <v>0</v>
      </c>
      <c r="AD265" s="552">
        <f t="shared" si="49"/>
        <v>0</v>
      </c>
      <c r="AF265" s="552">
        <f t="shared" si="50"/>
        <v>0</v>
      </c>
      <c r="AH265" s="552">
        <f t="shared" si="51"/>
        <v>0</v>
      </c>
      <c r="AJ265" s="215"/>
    </row>
    <row r="266" spans="4:36" ht="12.75" customHeight="1" outlineLevel="1" x14ac:dyDescent="0.2">
      <c r="D266" s="106" t="str">
        <f t="shared" si="46"/>
        <v>[Staff Functions Line 25]</v>
      </c>
      <c r="E266" s="88"/>
      <c r="F266" s="107" t="str">
        <f t="shared" si="47"/>
        <v>£000/ FTE</v>
      </c>
      <c r="G266" s="89">
        <f t="shared" ref="G266:AB266" si="55">SUM(G86,G131,G176,G221)</f>
        <v>0</v>
      </c>
      <c r="H266" s="89">
        <f t="shared" si="55"/>
        <v>0</v>
      </c>
      <c r="I266" s="89">
        <f t="shared" si="55"/>
        <v>0</v>
      </c>
      <c r="J266" s="89">
        <f t="shared" si="55"/>
        <v>0</v>
      </c>
      <c r="K266" s="89">
        <f t="shared" si="55"/>
        <v>0</v>
      </c>
      <c r="L266" s="89">
        <f t="shared" si="55"/>
        <v>0</v>
      </c>
      <c r="M266" s="89">
        <f t="shared" si="55"/>
        <v>0</v>
      </c>
      <c r="N266" s="89">
        <f t="shared" si="55"/>
        <v>0</v>
      </c>
      <c r="O266" s="89">
        <f t="shared" si="55"/>
        <v>0</v>
      </c>
      <c r="P266" s="89">
        <f t="shared" si="55"/>
        <v>0</v>
      </c>
      <c r="Q266" s="89">
        <f t="shared" si="55"/>
        <v>0</v>
      </c>
      <c r="R266" s="89">
        <f t="shared" si="55"/>
        <v>0</v>
      </c>
      <c r="S266" s="89">
        <f t="shared" si="55"/>
        <v>0</v>
      </c>
      <c r="T266" s="89">
        <f t="shared" si="55"/>
        <v>0</v>
      </c>
      <c r="U266" s="89">
        <f t="shared" si="55"/>
        <v>0</v>
      </c>
      <c r="V266" s="89">
        <f t="shared" si="55"/>
        <v>0</v>
      </c>
      <c r="W266" s="89">
        <f t="shared" si="55"/>
        <v>0</v>
      </c>
      <c r="X266" s="89">
        <f t="shared" si="55"/>
        <v>0</v>
      </c>
      <c r="Y266" s="89">
        <f t="shared" si="55"/>
        <v>0</v>
      </c>
      <c r="Z266" s="89">
        <f t="shared" si="55"/>
        <v>0</v>
      </c>
      <c r="AA266" s="89">
        <f t="shared" si="55"/>
        <v>0</v>
      </c>
      <c r="AB266" s="90">
        <f t="shared" si="55"/>
        <v>0</v>
      </c>
      <c r="AD266" s="552">
        <f t="shared" si="49"/>
        <v>0</v>
      </c>
      <c r="AF266" s="552">
        <f t="shared" si="50"/>
        <v>0</v>
      </c>
      <c r="AH266" s="552">
        <f t="shared" si="51"/>
        <v>0</v>
      </c>
      <c r="AJ266" s="215"/>
    </row>
    <row r="267" spans="4:36" ht="12.75" customHeight="1" outlineLevel="1" x14ac:dyDescent="0.2">
      <c r="D267" s="106" t="str">
        <f t="shared" si="46"/>
        <v>[Staff Functions Line 26]</v>
      </c>
      <c r="E267" s="88"/>
      <c r="F267" s="107" t="str">
        <f t="shared" si="47"/>
        <v>£000/ FTE</v>
      </c>
      <c r="G267" s="89">
        <f t="shared" ref="G267:AB267" si="56">SUM(G87,G132,G177,G222)</f>
        <v>0</v>
      </c>
      <c r="H267" s="89">
        <f t="shared" si="56"/>
        <v>0</v>
      </c>
      <c r="I267" s="89">
        <f t="shared" si="56"/>
        <v>0</v>
      </c>
      <c r="J267" s="89">
        <f t="shared" si="56"/>
        <v>0</v>
      </c>
      <c r="K267" s="89">
        <f t="shared" si="56"/>
        <v>0</v>
      </c>
      <c r="L267" s="89">
        <f t="shared" si="56"/>
        <v>0</v>
      </c>
      <c r="M267" s="89">
        <f t="shared" si="56"/>
        <v>0</v>
      </c>
      <c r="N267" s="89">
        <f t="shared" si="56"/>
        <v>0</v>
      </c>
      <c r="O267" s="89">
        <f t="shared" si="56"/>
        <v>0</v>
      </c>
      <c r="P267" s="89">
        <f t="shared" si="56"/>
        <v>0</v>
      </c>
      <c r="Q267" s="89">
        <f t="shared" si="56"/>
        <v>0</v>
      </c>
      <c r="R267" s="89">
        <f t="shared" si="56"/>
        <v>0</v>
      </c>
      <c r="S267" s="89">
        <f t="shared" si="56"/>
        <v>0</v>
      </c>
      <c r="T267" s="89">
        <f t="shared" si="56"/>
        <v>0</v>
      </c>
      <c r="U267" s="89">
        <f t="shared" si="56"/>
        <v>0</v>
      </c>
      <c r="V267" s="89">
        <f t="shared" si="56"/>
        <v>0</v>
      </c>
      <c r="W267" s="89">
        <f t="shared" si="56"/>
        <v>0</v>
      </c>
      <c r="X267" s="89">
        <f t="shared" si="56"/>
        <v>0</v>
      </c>
      <c r="Y267" s="89">
        <f t="shared" si="56"/>
        <v>0</v>
      </c>
      <c r="Z267" s="89">
        <f t="shared" si="56"/>
        <v>0</v>
      </c>
      <c r="AA267" s="89">
        <f t="shared" si="56"/>
        <v>0</v>
      </c>
      <c r="AB267" s="90">
        <f t="shared" si="56"/>
        <v>0</v>
      </c>
      <c r="AD267" s="552">
        <f t="shared" si="49"/>
        <v>0</v>
      </c>
      <c r="AF267" s="552">
        <f t="shared" si="50"/>
        <v>0</v>
      </c>
      <c r="AH267" s="552">
        <f t="shared" si="51"/>
        <v>0</v>
      </c>
      <c r="AJ267" s="215"/>
    </row>
    <row r="268" spans="4:36" ht="12.75" customHeight="1" outlineLevel="1" x14ac:dyDescent="0.2">
      <c r="D268" s="106" t="str">
        <f t="shared" si="46"/>
        <v>[Staff Functions Line 27]</v>
      </c>
      <c r="E268" s="88"/>
      <c r="F268" s="107" t="str">
        <f t="shared" si="47"/>
        <v>£000/ FTE</v>
      </c>
      <c r="G268" s="89">
        <f t="shared" ref="G268:AB268" si="57">SUM(G88,G133,G178,G223)</f>
        <v>0</v>
      </c>
      <c r="H268" s="89">
        <f t="shared" si="57"/>
        <v>0</v>
      </c>
      <c r="I268" s="89">
        <f t="shared" si="57"/>
        <v>0</v>
      </c>
      <c r="J268" s="89">
        <f t="shared" si="57"/>
        <v>0</v>
      </c>
      <c r="K268" s="89">
        <f t="shared" si="57"/>
        <v>0</v>
      </c>
      <c r="L268" s="89">
        <f t="shared" si="57"/>
        <v>0</v>
      </c>
      <c r="M268" s="89">
        <f t="shared" si="57"/>
        <v>0</v>
      </c>
      <c r="N268" s="89">
        <f t="shared" si="57"/>
        <v>0</v>
      </c>
      <c r="O268" s="89">
        <f t="shared" si="57"/>
        <v>0</v>
      </c>
      <c r="P268" s="89">
        <f t="shared" si="57"/>
        <v>0</v>
      </c>
      <c r="Q268" s="89">
        <f t="shared" si="57"/>
        <v>0</v>
      </c>
      <c r="R268" s="89">
        <f t="shared" si="57"/>
        <v>0</v>
      </c>
      <c r="S268" s="89">
        <f t="shared" si="57"/>
        <v>0</v>
      </c>
      <c r="T268" s="89">
        <f t="shared" si="57"/>
        <v>0</v>
      </c>
      <c r="U268" s="89">
        <f t="shared" si="57"/>
        <v>0</v>
      </c>
      <c r="V268" s="89">
        <f t="shared" si="57"/>
        <v>0</v>
      </c>
      <c r="W268" s="89">
        <f t="shared" si="57"/>
        <v>0</v>
      </c>
      <c r="X268" s="89">
        <f t="shared" si="57"/>
        <v>0</v>
      </c>
      <c r="Y268" s="89">
        <f t="shared" si="57"/>
        <v>0</v>
      </c>
      <c r="Z268" s="89">
        <f t="shared" si="57"/>
        <v>0</v>
      </c>
      <c r="AA268" s="89">
        <f t="shared" si="57"/>
        <v>0</v>
      </c>
      <c r="AB268" s="90">
        <f t="shared" si="57"/>
        <v>0</v>
      </c>
      <c r="AD268" s="552">
        <f t="shared" si="49"/>
        <v>0</v>
      </c>
      <c r="AF268" s="552">
        <f t="shared" si="50"/>
        <v>0</v>
      </c>
      <c r="AH268" s="552">
        <f t="shared" si="51"/>
        <v>0</v>
      </c>
      <c r="AJ268" s="215"/>
    </row>
    <row r="269" spans="4:36" ht="12.75" customHeight="1" outlineLevel="1" x14ac:dyDescent="0.2">
      <c r="D269" s="106" t="str">
        <f t="shared" si="46"/>
        <v>[Staff Functions Line 28]</v>
      </c>
      <c r="E269" s="88"/>
      <c r="F269" s="107" t="str">
        <f t="shared" si="47"/>
        <v>£000/ FTE</v>
      </c>
      <c r="G269" s="89">
        <f t="shared" ref="G269:AB269" si="58">SUM(G89,G134,G179,G224)</f>
        <v>0</v>
      </c>
      <c r="H269" s="89">
        <f t="shared" si="58"/>
        <v>0</v>
      </c>
      <c r="I269" s="89">
        <f t="shared" si="58"/>
        <v>0</v>
      </c>
      <c r="J269" s="89">
        <f t="shared" si="58"/>
        <v>0</v>
      </c>
      <c r="K269" s="89">
        <f t="shared" si="58"/>
        <v>0</v>
      </c>
      <c r="L269" s="89">
        <f t="shared" si="58"/>
        <v>0</v>
      </c>
      <c r="M269" s="89">
        <f t="shared" si="58"/>
        <v>0</v>
      </c>
      <c r="N269" s="89">
        <f t="shared" si="58"/>
        <v>0</v>
      </c>
      <c r="O269" s="89">
        <f t="shared" si="58"/>
        <v>0</v>
      </c>
      <c r="P269" s="89">
        <f t="shared" si="58"/>
        <v>0</v>
      </c>
      <c r="Q269" s="89">
        <f t="shared" si="58"/>
        <v>0</v>
      </c>
      <c r="R269" s="89">
        <f t="shared" si="58"/>
        <v>0</v>
      </c>
      <c r="S269" s="89">
        <f t="shared" si="58"/>
        <v>0</v>
      </c>
      <c r="T269" s="89">
        <f t="shared" si="58"/>
        <v>0</v>
      </c>
      <c r="U269" s="89">
        <f t="shared" si="58"/>
        <v>0</v>
      </c>
      <c r="V269" s="89">
        <f t="shared" si="58"/>
        <v>0</v>
      </c>
      <c r="W269" s="89">
        <f t="shared" si="58"/>
        <v>0</v>
      </c>
      <c r="X269" s="89">
        <f t="shared" si="58"/>
        <v>0</v>
      </c>
      <c r="Y269" s="89">
        <f t="shared" si="58"/>
        <v>0</v>
      </c>
      <c r="Z269" s="89">
        <f t="shared" si="58"/>
        <v>0</v>
      </c>
      <c r="AA269" s="89">
        <f t="shared" si="58"/>
        <v>0</v>
      </c>
      <c r="AB269" s="90">
        <f t="shared" si="58"/>
        <v>0</v>
      </c>
      <c r="AD269" s="552">
        <f t="shared" si="49"/>
        <v>0</v>
      </c>
      <c r="AF269" s="552">
        <f t="shared" si="50"/>
        <v>0</v>
      </c>
      <c r="AH269" s="552">
        <f t="shared" si="51"/>
        <v>0</v>
      </c>
      <c r="AJ269" s="215"/>
    </row>
    <row r="270" spans="4:36" ht="12.75" customHeight="1" outlineLevel="1" x14ac:dyDescent="0.2">
      <c r="D270" s="106" t="str">
        <f t="shared" si="46"/>
        <v>[Staff Functions Line 29]</v>
      </c>
      <c r="E270" s="88"/>
      <c r="F270" s="107" t="str">
        <f t="shared" si="47"/>
        <v>£000/ FTE</v>
      </c>
      <c r="G270" s="89">
        <f t="shared" ref="G270:AB270" si="59">SUM(G90,G135,G180,G225)</f>
        <v>0</v>
      </c>
      <c r="H270" s="89">
        <f t="shared" si="59"/>
        <v>0</v>
      </c>
      <c r="I270" s="89">
        <f t="shared" si="59"/>
        <v>0</v>
      </c>
      <c r="J270" s="89">
        <f t="shared" si="59"/>
        <v>0</v>
      </c>
      <c r="K270" s="89">
        <f t="shared" si="59"/>
        <v>0</v>
      </c>
      <c r="L270" s="89">
        <f t="shared" si="59"/>
        <v>0</v>
      </c>
      <c r="M270" s="89">
        <f t="shared" si="59"/>
        <v>0</v>
      </c>
      <c r="N270" s="89">
        <f t="shared" si="59"/>
        <v>0</v>
      </c>
      <c r="O270" s="89">
        <f t="shared" si="59"/>
        <v>0</v>
      </c>
      <c r="P270" s="89">
        <f t="shared" si="59"/>
        <v>0</v>
      </c>
      <c r="Q270" s="89">
        <f t="shared" si="59"/>
        <v>0</v>
      </c>
      <c r="R270" s="89">
        <f t="shared" si="59"/>
        <v>0</v>
      </c>
      <c r="S270" s="89">
        <f t="shared" si="59"/>
        <v>0</v>
      </c>
      <c r="T270" s="89">
        <f t="shared" si="59"/>
        <v>0</v>
      </c>
      <c r="U270" s="89">
        <f t="shared" si="59"/>
        <v>0</v>
      </c>
      <c r="V270" s="89">
        <f t="shared" si="59"/>
        <v>0</v>
      </c>
      <c r="W270" s="89">
        <f t="shared" si="59"/>
        <v>0</v>
      </c>
      <c r="X270" s="89">
        <f t="shared" si="59"/>
        <v>0</v>
      </c>
      <c r="Y270" s="89">
        <f t="shared" si="59"/>
        <v>0</v>
      </c>
      <c r="Z270" s="89">
        <f t="shared" si="59"/>
        <v>0</v>
      </c>
      <c r="AA270" s="89">
        <f t="shared" si="59"/>
        <v>0</v>
      </c>
      <c r="AB270" s="90">
        <f t="shared" si="59"/>
        <v>0</v>
      </c>
      <c r="AD270" s="552">
        <f t="shared" si="49"/>
        <v>0</v>
      </c>
      <c r="AF270" s="552">
        <f t="shared" si="50"/>
        <v>0</v>
      </c>
      <c r="AH270" s="552">
        <f t="shared" si="51"/>
        <v>0</v>
      </c>
      <c r="AJ270" s="215"/>
    </row>
    <row r="271" spans="4:36" ht="12.75" customHeight="1" outlineLevel="1" x14ac:dyDescent="0.2">
      <c r="D271" s="106" t="str">
        <f t="shared" si="46"/>
        <v>[Staff Functions Line 30]</v>
      </c>
      <c r="E271" s="88"/>
      <c r="F271" s="107" t="str">
        <f t="shared" si="47"/>
        <v>£000/ FTE</v>
      </c>
      <c r="G271" s="89">
        <f t="shared" ref="G271:AB271" si="60">SUM(G91,G136,G181,G226)</f>
        <v>0</v>
      </c>
      <c r="H271" s="89">
        <f t="shared" si="60"/>
        <v>0</v>
      </c>
      <c r="I271" s="89">
        <f t="shared" si="60"/>
        <v>0</v>
      </c>
      <c r="J271" s="89">
        <f t="shared" si="60"/>
        <v>0</v>
      </c>
      <c r="K271" s="89">
        <f t="shared" si="60"/>
        <v>0</v>
      </c>
      <c r="L271" s="89">
        <f t="shared" si="60"/>
        <v>0</v>
      </c>
      <c r="M271" s="89">
        <f t="shared" si="60"/>
        <v>0</v>
      </c>
      <c r="N271" s="89">
        <f t="shared" si="60"/>
        <v>0</v>
      </c>
      <c r="O271" s="89">
        <f t="shared" si="60"/>
        <v>0</v>
      </c>
      <c r="P271" s="89">
        <f t="shared" si="60"/>
        <v>0</v>
      </c>
      <c r="Q271" s="89">
        <f t="shared" si="60"/>
        <v>0</v>
      </c>
      <c r="R271" s="89">
        <f t="shared" si="60"/>
        <v>0</v>
      </c>
      <c r="S271" s="89">
        <f t="shared" si="60"/>
        <v>0</v>
      </c>
      <c r="T271" s="89">
        <f t="shared" si="60"/>
        <v>0</v>
      </c>
      <c r="U271" s="89">
        <f t="shared" si="60"/>
        <v>0</v>
      </c>
      <c r="V271" s="89">
        <f t="shared" si="60"/>
        <v>0</v>
      </c>
      <c r="W271" s="89">
        <f t="shared" si="60"/>
        <v>0</v>
      </c>
      <c r="X271" s="89">
        <f t="shared" si="60"/>
        <v>0</v>
      </c>
      <c r="Y271" s="89">
        <f t="shared" si="60"/>
        <v>0</v>
      </c>
      <c r="Z271" s="89">
        <f t="shared" si="60"/>
        <v>0</v>
      </c>
      <c r="AA271" s="89">
        <f t="shared" si="60"/>
        <v>0</v>
      </c>
      <c r="AB271" s="90">
        <f t="shared" si="60"/>
        <v>0</v>
      </c>
      <c r="AD271" s="552">
        <f t="shared" si="49"/>
        <v>0</v>
      </c>
      <c r="AF271" s="552">
        <f t="shared" si="50"/>
        <v>0</v>
      </c>
      <c r="AH271" s="552">
        <f t="shared" si="51"/>
        <v>0</v>
      </c>
      <c r="AJ271" s="215"/>
    </row>
    <row r="272" spans="4:36" ht="12.75" customHeight="1" outlineLevel="1" x14ac:dyDescent="0.2">
      <c r="D272" s="106" t="str">
        <f t="shared" si="46"/>
        <v>[Staff Functions Line 31]</v>
      </c>
      <c r="E272" s="88"/>
      <c r="F272" s="107" t="str">
        <f t="shared" si="47"/>
        <v>£000/ FTE</v>
      </c>
      <c r="G272" s="89">
        <f t="shared" ref="G272:AB272" si="61">SUM(G92,G137,G182,G227)</f>
        <v>0</v>
      </c>
      <c r="H272" s="89">
        <f t="shared" si="61"/>
        <v>0</v>
      </c>
      <c r="I272" s="89">
        <f t="shared" si="61"/>
        <v>0</v>
      </c>
      <c r="J272" s="89">
        <f t="shared" si="61"/>
        <v>0</v>
      </c>
      <c r="K272" s="89">
        <f t="shared" si="61"/>
        <v>0</v>
      </c>
      <c r="L272" s="89">
        <f t="shared" si="61"/>
        <v>0</v>
      </c>
      <c r="M272" s="89">
        <f t="shared" si="61"/>
        <v>0</v>
      </c>
      <c r="N272" s="89">
        <f t="shared" si="61"/>
        <v>0</v>
      </c>
      <c r="O272" s="89">
        <f t="shared" si="61"/>
        <v>0</v>
      </c>
      <c r="P272" s="89">
        <f t="shared" si="61"/>
        <v>0</v>
      </c>
      <c r="Q272" s="89">
        <f t="shared" si="61"/>
        <v>0</v>
      </c>
      <c r="R272" s="89">
        <f t="shared" si="61"/>
        <v>0</v>
      </c>
      <c r="S272" s="89">
        <f t="shared" si="61"/>
        <v>0</v>
      </c>
      <c r="T272" s="89">
        <f t="shared" si="61"/>
        <v>0</v>
      </c>
      <c r="U272" s="89">
        <f t="shared" si="61"/>
        <v>0</v>
      </c>
      <c r="V272" s="89">
        <f t="shared" si="61"/>
        <v>0</v>
      </c>
      <c r="W272" s="89">
        <f t="shared" si="61"/>
        <v>0</v>
      </c>
      <c r="X272" s="89">
        <f t="shared" si="61"/>
        <v>0</v>
      </c>
      <c r="Y272" s="89">
        <f t="shared" si="61"/>
        <v>0</v>
      </c>
      <c r="Z272" s="89">
        <f t="shared" si="61"/>
        <v>0</v>
      </c>
      <c r="AA272" s="89">
        <f t="shared" si="61"/>
        <v>0</v>
      </c>
      <c r="AB272" s="90">
        <f t="shared" si="61"/>
        <v>0</v>
      </c>
      <c r="AD272" s="552">
        <f t="shared" si="49"/>
        <v>0</v>
      </c>
      <c r="AF272" s="552">
        <f t="shared" si="50"/>
        <v>0</v>
      </c>
      <c r="AH272" s="552">
        <f t="shared" si="51"/>
        <v>0</v>
      </c>
      <c r="AJ272" s="215"/>
    </row>
    <row r="273" spans="2:36" ht="12.75" customHeight="1" outlineLevel="1" x14ac:dyDescent="0.2">
      <c r="D273" s="106" t="str">
        <f t="shared" si="46"/>
        <v>[Staff Functions Line 32]</v>
      </c>
      <c r="E273" s="88"/>
      <c r="F273" s="107" t="str">
        <f t="shared" si="47"/>
        <v>£000/ FTE</v>
      </c>
      <c r="G273" s="89">
        <f t="shared" ref="G273:AB273" si="62">SUM(G93,G138,G183,G228)</f>
        <v>0</v>
      </c>
      <c r="H273" s="89">
        <f t="shared" si="62"/>
        <v>0</v>
      </c>
      <c r="I273" s="89">
        <f t="shared" si="62"/>
        <v>0</v>
      </c>
      <c r="J273" s="89">
        <f t="shared" si="62"/>
        <v>0</v>
      </c>
      <c r="K273" s="89">
        <f t="shared" si="62"/>
        <v>0</v>
      </c>
      <c r="L273" s="89">
        <f t="shared" si="62"/>
        <v>0</v>
      </c>
      <c r="M273" s="89">
        <f t="shared" si="62"/>
        <v>0</v>
      </c>
      <c r="N273" s="89">
        <f t="shared" si="62"/>
        <v>0</v>
      </c>
      <c r="O273" s="89">
        <f t="shared" si="62"/>
        <v>0</v>
      </c>
      <c r="P273" s="89">
        <f t="shared" si="62"/>
        <v>0</v>
      </c>
      <c r="Q273" s="89">
        <f t="shared" si="62"/>
        <v>0</v>
      </c>
      <c r="R273" s="89">
        <f t="shared" si="62"/>
        <v>0</v>
      </c>
      <c r="S273" s="89">
        <f t="shared" si="62"/>
        <v>0</v>
      </c>
      <c r="T273" s="89">
        <f t="shared" si="62"/>
        <v>0</v>
      </c>
      <c r="U273" s="89">
        <f t="shared" si="62"/>
        <v>0</v>
      </c>
      <c r="V273" s="89">
        <f t="shared" si="62"/>
        <v>0</v>
      </c>
      <c r="W273" s="89">
        <f t="shared" si="62"/>
        <v>0</v>
      </c>
      <c r="X273" s="89">
        <f t="shared" si="62"/>
        <v>0</v>
      </c>
      <c r="Y273" s="89">
        <f t="shared" si="62"/>
        <v>0</v>
      </c>
      <c r="Z273" s="89">
        <f t="shared" si="62"/>
        <v>0</v>
      </c>
      <c r="AA273" s="89">
        <f t="shared" si="62"/>
        <v>0</v>
      </c>
      <c r="AB273" s="90">
        <f t="shared" si="62"/>
        <v>0</v>
      </c>
      <c r="AD273" s="552">
        <f t="shared" si="49"/>
        <v>0</v>
      </c>
      <c r="AF273" s="552">
        <f t="shared" si="50"/>
        <v>0</v>
      </c>
      <c r="AH273" s="552">
        <f t="shared" si="51"/>
        <v>0</v>
      </c>
      <c r="AJ273" s="215"/>
    </row>
    <row r="274" spans="2:36" ht="12.75" customHeight="1" outlineLevel="1" x14ac:dyDescent="0.2">
      <c r="D274" s="106" t="str">
        <f t="shared" si="46"/>
        <v>[Staff Functions Line 33]</v>
      </c>
      <c r="E274" s="88"/>
      <c r="F274" s="107" t="str">
        <f t="shared" si="47"/>
        <v>£000/ FTE</v>
      </c>
      <c r="G274" s="89">
        <f t="shared" ref="G274:AB274" si="63">SUM(G94,G139,G184,G229)</f>
        <v>0</v>
      </c>
      <c r="H274" s="89">
        <f t="shared" si="63"/>
        <v>0</v>
      </c>
      <c r="I274" s="89">
        <f t="shared" si="63"/>
        <v>0</v>
      </c>
      <c r="J274" s="89">
        <f t="shared" si="63"/>
        <v>0</v>
      </c>
      <c r="K274" s="89">
        <f t="shared" si="63"/>
        <v>0</v>
      </c>
      <c r="L274" s="89">
        <f t="shared" si="63"/>
        <v>0</v>
      </c>
      <c r="M274" s="89">
        <f t="shared" si="63"/>
        <v>0</v>
      </c>
      <c r="N274" s="89">
        <f t="shared" si="63"/>
        <v>0</v>
      </c>
      <c r="O274" s="89">
        <f t="shared" si="63"/>
        <v>0</v>
      </c>
      <c r="P274" s="89">
        <f t="shared" si="63"/>
        <v>0</v>
      </c>
      <c r="Q274" s="89">
        <f t="shared" si="63"/>
        <v>0</v>
      </c>
      <c r="R274" s="89">
        <f t="shared" si="63"/>
        <v>0</v>
      </c>
      <c r="S274" s="89">
        <f t="shared" si="63"/>
        <v>0</v>
      </c>
      <c r="T274" s="89">
        <f t="shared" si="63"/>
        <v>0</v>
      </c>
      <c r="U274" s="89">
        <f t="shared" si="63"/>
        <v>0</v>
      </c>
      <c r="V274" s="89">
        <f t="shared" si="63"/>
        <v>0</v>
      </c>
      <c r="W274" s="89">
        <f t="shared" si="63"/>
        <v>0</v>
      </c>
      <c r="X274" s="89">
        <f t="shared" si="63"/>
        <v>0</v>
      </c>
      <c r="Y274" s="89">
        <f t="shared" si="63"/>
        <v>0</v>
      </c>
      <c r="Z274" s="89">
        <f t="shared" si="63"/>
        <v>0</v>
      </c>
      <c r="AA274" s="89">
        <f t="shared" si="63"/>
        <v>0</v>
      </c>
      <c r="AB274" s="90">
        <f t="shared" si="63"/>
        <v>0</v>
      </c>
      <c r="AD274" s="552">
        <f t="shared" si="49"/>
        <v>0</v>
      </c>
      <c r="AF274" s="552">
        <f t="shared" si="50"/>
        <v>0</v>
      </c>
      <c r="AH274" s="552">
        <f t="shared" si="51"/>
        <v>0</v>
      </c>
      <c r="AJ274" s="215"/>
    </row>
    <row r="275" spans="2:36" ht="12.75" customHeight="1" outlineLevel="1" x14ac:dyDescent="0.2">
      <c r="D275" s="106" t="str">
        <f t="shared" si="46"/>
        <v>[Staff Functions Line 34]</v>
      </c>
      <c r="E275" s="88"/>
      <c r="F275" s="107" t="str">
        <f t="shared" si="47"/>
        <v>£000/ FTE</v>
      </c>
      <c r="G275" s="89">
        <f t="shared" ref="G275:AB275" si="64">SUM(G95,G140,G185,G230)</f>
        <v>0</v>
      </c>
      <c r="H275" s="89">
        <f t="shared" si="64"/>
        <v>0</v>
      </c>
      <c r="I275" s="89">
        <f t="shared" si="64"/>
        <v>0</v>
      </c>
      <c r="J275" s="89">
        <f t="shared" si="64"/>
        <v>0</v>
      </c>
      <c r="K275" s="89">
        <f t="shared" si="64"/>
        <v>0</v>
      </c>
      <c r="L275" s="89">
        <f t="shared" si="64"/>
        <v>0</v>
      </c>
      <c r="M275" s="89">
        <f t="shared" si="64"/>
        <v>0</v>
      </c>
      <c r="N275" s="89">
        <f t="shared" si="64"/>
        <v>0</v>
      </c>
      <c r="O275" s="89">
        <f t="shared" si="64"/>
        <v>0</v>
      </c>
      <c r="P275" s="89">
        <f t="shared" si="64"/>
        <v>0</v>
      </c>
      <c r="Q275" s="89">
        <f t="shared" si="64"/>
        <v>0</v>
      </c>
      <c r="R275" s="89">
        <f t="shared" si="64"/>
        <v>0</v>
      </c>
      <c r="S275" s="89">
        <f t="shared" si="64"/>
        <v>0</v>
      </c>
      <c r="T275" s="89">
        <f t="shared" si="64"/>
        <v>0</v>
      </c>
      <c r="U275" s="89">
        <f t="shared" si="64"/>
        <v>0</v>
      </c>
      <c r="V275" s="89">
        <f t="shared" si="64"/>
        <v>0</v>
      </c>
      <c r="W275" s="89">
        <f t="shared" si="64"/>
        <v>0</v>
      </c>
      <c r="X275" s="89">
        <f t="shared" si="64"/>
        <v>0</v>
      </c>
      <c r="Y275" s="89">
        <f t="shared" si="64"/>
        <v>0</v>
      </c>
      <c r="Z275" s="89">
        <f t="shared" si="64"/>
        <v>0</v>
      </c>
      <c r="AA275" s="89">
        <f t="shared" si="64"/>
        <v>0</v>
      </c>
      <c r="AB275" s="90">
        <f t="shared" si="64"/>
        <v>0</v>
      </c>
      <c r="AD275" s="552">
        <f t="shared" si="49"/>
        <v>0</v>
      </c>
      <c r="AF275" s="552">
        <f t="shared" si="50"/>
        <v>0</v>
      </c>
      <c r="AH275" s="552">
        <f t="shared" si="51"/>
        <v>0</v>
      </c>
      <c r="AJ275" s="215"/>
    </row>
    <row r="276" spans="2:36" ht="12.75" customHeight="1" outlineLevel="1" x14ac:dyDescent="0.2">
      <c r="D276" s="106" t="str">
        <f t="shared" si="46"/>
        <v>[Staff Functions Line 35]</v>
      </c>
      <c r="E276" s="88"/>
      <c r="F276" s="107" t="str">
        <f t="shared" si="47"/>
        <v>£000/ FTE</v>
      </c>
      <c r="G276" s="89">
        <f t="shared" ref="G276:AB276" si="65">SUM(G96,G141,G186,G231)</f>
        <v>0</v>
      </c>
      <c r="H276" s="89">
        <f t="shared" si="65"/>
        <v>0</v>
      </c>
      <c r="I276" s="89">
        <f t="shared" si="65"/>
        <v>0</v>
      </c>
      <c r="J276" s="89">
        <f t="shared" si="65"/>
        <v>0</v>
      </c>
      <c r="K276" s="89">
        <f t="shared" si="65"/>
        <v>0</v>
      </c>
      <c r="L276" s="89">
        <f t="shared" si="65"/>
        <v>0</v>
      </c>
      <c r="M276" s="89">
        <f t="shared" si="65"/>
        <v>0</v>
      </c>
      <c r="N276" s="89">
        <f t="shared" si="65"/>
        <v>0</v>
      </c>
      <c r="O276" s="89">
        <f t="shared" si="65"/>
        <v>0</v>
      </c>
      <c r="P276" s="89">
        <f t="shared" si="65"/>
        <v>0</v>
      </c>
      <c r="Q276" s="89">
        <f t="shared" si="65"/>
        <v>0</v>
      </c>
      <c r="R276" s="89">
        <f t="shared" si="65"/>
        <v>0</v>
      </c>
      <c r="S276" s="89">
        <f t="shared" si="65"/>
        <v>0</v>
      </c>
      <c r="T276" s="89">
        <f t="shared" si="65"/>
        <v>0</v>
      </c>
      <c r="U276" s="89">
        <f t="shared" si="65"/>
        <v>0</v>
      </c>
      <c r="V276" s="89">
        <f t="shared" si="65"/>
        <v>0</v>
      </c>
      <c r="W276" s="89">
        <f t="shared" si="65"/>
        <v>0</v>
      </c>
      <c r="X276" s="89">
        <f t="shared" si="65"/>
        <v>0</v>
      </c>
      <c r="Y276" s="89">
        <f t="shared" si="65"/>
        <v>0</v>
      </c>
      <c r="Z276" s="89">
        <f t="shared" si="65"/>
        <v>0</v>
      </c>
      <c r="AA276" s="89">
        <f t="shared" si="65"/>
        <v>0</v>
      </c>
      <c r="AB276" s="90">
        <f t="shared" si="65"/>
        <v>0</v>
      </c>
      <c r="AD276" s="552">
        <f t="shared" si="49"/>
        <v>0</v>
      </c>
      <c r="AF276" s="552">
        <f t="shared" si="50"/>
        <v>0</v>
      </c>
      <c r="AH276" s="552">
        <f t="shared" si="51"/>
        <v>0</v>
      </c>
      <c r="AJ276" s="215"/>
    </row>
    <row r="277" spans="2:36" ht="12.75" customHeight="1" outlineLevel="1" x14ac:dyDescent="0.2">
      <c r="D277" s="106" t="str">
        <f t="shared" si="46"/>
        <v>[Staff Functions Line 36]</v>
      </c>
      <c r="E277" s="88"/>
      <c r="F277" s="107" t="str">
        <f t="shared" si="47"/>
        <v>£000/ FTE</v>
      </c>
      <c r="G277" s="89">
        <f t="shared" ref="G277:AB277" si="66">SUM(G97,G142,G187,G232)</f>
        <v>0</v>
      </c>
      <c r="H277" s="89">
        <f t="shared" si="66"/>
        <v>0</v>
      </c>
      <c r="I277" s="89">
        <f t="shared" si="66"/>
        <v>0</v>
      </c>
      <c r="J277" s="89">
        <f t="shared" si="66"/>
        <v>0</v>
      </c>
      <c r="K277" s="89">
        <f t="shared" si="66"/>
        <v>0</v>
      </c>
      <c r="L277" s="89">
        <f t="shared" si="66"/>
        <v>0</v>
      </c>
      <c r="M277" s="89">
        <f t="shared" si="66"/>
        <v>0</v>
      </c>
      <c r="N277" s="89">
        <f t="shared" si="66"/>
        <v>0</v>
      </c>
      <c r="O277" s="89">
        <f t="shared" si="66"/>
        <v>0</v>
      </c>
      <c r="P277" s="89">
        <f t="shared" si="66"/>
        <v>0</v>
      </c>
      <c r="Q277" s="89">
        <f t="shared" si="66"/>
        <v>0</v>
      </c>
      <c r="R277" s="89">
        <f t="shared" si="66"/>
        <v>0</v>
      </c>
      <c r="S277" s="89">
        <f t="shared" si="66"/>
        <v>0</v>
      </c>
      <c r="T277" s="89">
        <f t="shared" si="66"/>
        <v>0</v>
      </c>
      <c r="U277" s="89">
        <f t="shared" si="66"/>
        <v>0</v>
      </c>
      <c r="V277" s="89">
        <f t="shared" si="66"/>
        <v>0</v>
      </c>
      <c r="W277" s="89">
        <f t="shared" si="66"/>
        <v>0</v>
      </c>
      <c r="X277" s="89">
        <f t="shared" si="66"/>
        <v>0</v>
      </c>
      <c r="Y277" s="89">
        <f t="shared" si="66"/>
        <v>0</v>
      </c>
      <c r="Z277" s="89">
        <f t="shared" si="66"/>
        <v>0</v>
      </c>
      <c r="AA277" s="89">
        <f t="shared" si="66"/>
        <v>0</v>
      </c>
      <c r="AB277" s="90">
        <f t="shared" si="66"/>
        <v>0</v>
      </c>
      <c r="AD277" s="552">
        <f t="shared" si="49"/>
        <v>0</v>
      </c>
      <c r="AF277" s="552">
        <f t="shared" si="50"/>
        <v>0</v>
      </c>
      <c r="AH277" s="552">
        <f t="shared" si="51"/>
        <v>0</v>
      </c>
      <c r="AJ277" s="215"/>
    </row>
    <row r="278" spans="2:36" ht="12.75" customHeight="1" outlineLevel="1" x14ac:dyDescent="0.2">
      <c r="D278" s="106" t="str">
        <f t="shared" si="46"/>
        <v>[Staff Functions Line 37]</v>
      </c>
      <c r="E278" s="88"/>
      <c r="F278" s="107" t="str">
        <f t="shared" si="47"/>
        <v>£000/ FTE</v>
      </c>
      <c r="G278" s="89">
        <f t="shared" ref="G278:AB278" si="67">SUM(G98,G143,G188,G233)</f>
        <v>0</v>
      </c>
      <c r="H278" s="89">
        <f t="shared" si="67"/>
        <v>0</v>
      </c>
      <c r="I278" s="89">
        <f t="shared" si="67"/>
        <v>0</v>
      </c>
      <c r="J278" s="89">
        <f t="shared" si="67"/>
        <v>0</v>
      </c>
      <c r="K278" s="89">
        <f t="shared" si="67"/>
        <v>0</v>
      </c>
      <c r="L278" s="89">
        <f t="shared" si="67"/>
        <v>0</v>
      </c>
      <c r="M278" s="89">
        <f t="shared" si="67"/>
        <v>0</v>
      </c>
      <c r="N278" s="89">
        <f t="shared" si="67"/>
        <v>0</v>
      </c>
      <c r="O278" s="89">
        <f t="shared" si="67"/>
        <v>0</v>
      </c>
      <c r="P278" s="89">
        <f t="shared" si="67"/>
        <v>0</v>
      </c>
      <c r="Q278" s="89">
        <f t="shared" si="67"/>
        <v>0</v>
      </c>
      <c r="R278" s="89">
        <f t="shared" si="67"/>
        <v>0</v>
      </c>
      <c r="S278" s="89">
        <f t="shared" si="67"/>
        <v>0</v>
      </c>
      <c r="T278" s="89">
        <f t="shared" si="67"/>
        <v>0</v>
      </c>
      <c r="U278" s="89">
        <f t="shared" si="67"/>
        <v>0</v>
      </c>
      <c r="V278" s="89">
        <f t="shared" si="67"/>
        <v>0</v>
      </c>
      <c r="W278" s="89">
        <f t="shared" si="67"/>
        <v>0</v>
      </c>
      <c r="X278" s="89">
        <f t="shared" si="67"/>
        <v>0</v>
      </c>
      <c r="Y278" s="89">
        <f t="shared" si="67"/>
        <v>0</v>
      </c>
      <c r="Z278" s="89">
        <f t="shared" si="67"/>
        <v>0</v>
      </c>
      <c r="AA278" s="89">
        <f t="shared" si="67"/>
        <v>0</v>
      </c>
      <c r="AB278" s="90">
        <f t="shared" si="67"/>
        <v>0</v>
      </c>
      <c r="AD278" s="552">
        <f t="shared" si="49"/>
        <v>0</v>
      </c>
      <c r="AF278" s="552">
        <f t="shared" si="50"/>
        <v>0</v>
      </c>
      <c r="AH278" s="552">
        <f t="shared" si="51"/>
        <v>0</v>
      </c>
      <c r="AJ278" s="215"/>
    </row>
    <row r="279" spans="2:36" ht="12.75" customHeight="1" outlineLevel="1" x14ac:dyDescent="0.2">
      <c r="D279" s="106" t="str">
        <f t="shared" si="46"/>
        <v>[Staff Functions Line 38]</v>
      </c>
      <c r="E279" s="88"/>
      <c r="F279" s="107" t="str">
        <f t="shared" si="47"/>
        <v>£000/ FTE</v>
      </c>
      <c r="G279" s="89">
        <f t="shared" ref="G279:AB279" si="68">SUM(G99,G144,G189,G234)</f>
        <v>0</v>
      </c>
      <c r="H279" s="89">
        <f t="shared" si="68"/>
        <v>0</v>
      </c>
      <c r="I279" s="89">
        <f t="shared" si="68"/>
        <v>0</v>
      </c>
      <c r="J279" s="89">
        <f t="shared" si="68"/>
        <v>0</v>
      </c>
      <c r="K279" s="89">
        <f t="shared" si="68"/>
        <v>0</v>
      </c>
      <c r="L279" s="89">
        <f t="shared" si="68"/>
        <v>0</v>
      </c>
      <c r="M279" s="89">
        <f t="shared" si="68"/>
        <v>0</v>
      </c>
      <c r="N279" s="89">
        <f t="shared" si="68"/>
        <v>0</v>
      </c>
      <c r="O279" s="89">
        <f t="shared" si="68"/>
        <v>0</v>
      </c>
      <c r="P279" s="89">
        <f t="shared" si="68"/>
        <v>0</v>
      </c>
      <c r="Q279" s="89">
        <f t="shared" si="68"/>
        <v>0</v>
      </c>
      <c r="R279" s="89">
        <f t="shared" si="68"/>
        <v>0</v>
      </c>
      <c r="S279" s="89">
        <f t="shared" si="68"/>
        <v>0</v>
      </c>
      <c r="T279" s="89">
        <f t="shared" si="68"/>
        <v>0</v>
      </c>
      <c r="U279" s="89">
        <f t="shared" si="68"/>
        <v>0</v>
      </c>
      <c r="V279" s="89">
        <f t="shared" si="68"/>
        <v>0</v>
      </c>
      <c r="W279" s="89">
        <f t="shared" si="68"/>
        <v>0</v>
      </c>
      <c r="X279" s="89">
        <f t="shared" si="68"/>
        <v>0</v>
      </c>
      <c r="Y279" s="89">
        <f t="shared" si="68"/>
        <v>0</v>
      </c>
      <c r="Z279" s="89">
        <f t="shared" si="68"/>
        <v>0</v>
      </c>
      <c r="AA279" s="89">
        <f t="shared" si="68"/>
        <v>0</v>
      </c>
      <c r="AB279" s="90">
        <f t="shared" si="68"/>
        <v>0</v>
      </c>
      <c r="AD279" s="552">
        <f t="shared" si="49"/>
        <v>0</v>
      </c>
      <c r="AF279" s="552">
        <f t="shared" si="50"/>
        <v>0</v>
      </c>
      <c r="AH279" s="552">
        <f t="shared" si="51"/>
        <v>0</v>
      </c>
      <c r="AJ279" s="215"/>
    </row>
    <row r="280" spans="2:36" ht="12.75" customHeight="1" outlineLevel="1" x14ac:dyDescent="0.2">
      <c r="D280" s="106" t="str">
        <f t="shared" si="46"/>
        <v>[Staff Functions Line 39]</v>
      </c>
      <c r="E280" s="88"/>
      <c r="F280" s="107" t="str">
        <f t="shared" si="47"/>
        <v>£000/ FTE</v>
      </c>
      <c r="G280" s="89">
        <f t="shared" ref="G280:AB280" si="69">SUM(G100,G145,G190,G235)</f>
        <v>0</v>
      </c>
      <c r="H280" s="89">
        <f t="shared" si="69"/>
        <v>0</v>
      </c>
      <c r="I280" s="89">
        <f t="shared" si="69"/>
        <v>0</v>
      </c>
      <c r="J280" s="89">
        <f t="shared" si="69"/>
        <v>0</v>
      </c>
      <c r="K280" s="89">
        <f t="shared" si="69"/>
        <v>0</v>
      </c>
      <c r="L280" s="89">
        <f t="shared" si="69"/>
        <v>0</v>
      </c>
      <c r="M280" s="89">
        <f t="shared" si="69"/>
        <v>0</v>
      </c>
      <c r="N280" s="89">
        <f t="shared" si="69"/>
        <v>0</v>
      </c>
      <c r="O280" s="89">
        <f t="shared" si="69"/>
        <v>0</v>
      </c>
      <c r="P280" s="89">
        <f t="shared" si="69"/>
        <v>0</v>
      </c>
      <c r="Q280" s="89">
        <f t="shared" si="69"/>
        <v>0</v>
      </c>
      <c r="R280" s="89">
        <f t="shared" si="69"/>
        <v>0</v>
      </c>
      <c r="S280" s="89">
        <f t="shared" si="69"/>
        <v>0</v>
      </c>
      <c r="T280" s="89">
        <f t="shared" si="69"/>
        <v>0</v>
      </c>
      <c r="U280" s="89">
        <f t="shared" si="69"/>
        <v>0</v>
      </c>
      <c r="V280" s="89">
        <f t="shared" si="69"/>
        <v>0</v>
      </c>
      <c r="W280" s="89">
        <f t="shared" si="69"/>
        <v>0</v>
      </c>
      <c r="X280" s="89">
        <f t="shared" si="69"/>
        <v>0</v>
      </c>
      <c r="Y280" s="89">
        <f t="shared" si="69"/>
        <v>0</v>
      </c>
      <c r="Z280" s="89">
        <f t="shared" si="69"/>
        <v>0</v>
      </c>
      <c r="AA280" s="89">
        <f t="shared" si="69"/>
        <v>0</v>
      </c>
      <c r="AB280" s="90">
        <f t="shared" si="69"/>
        <v>0</v>
      </c>
      <c r="AD280" s="552">
        <f t="shared" si="49"/>
        <v>0</v>
      </c>
      <c r="AF280" s="552">
        <f t="shared" si="50"/>
        <v>0</v>
      </c>
      <c r="AH280" s="552">
        <f t="shared" si="51"/>
        <v>0</v>
      </c>
      <c r="AJ280" s="215"/>
    </row>
    <row r="281" spans="2:36" ht="12.75" customHeight="1" outlineLevel="1" x14ac:dyDescent="0.2">
      <c r="D281" s="117" t="str">
        <f t="shared" si="46"/>
        <v>[Staff Functions Line 40]</v>
      </c>
      <c r="E281" s="177"/>
      <c r="F281" s="118" t="str">
        <f t="shared" si="47"/>
        <v>£000/ FTE</v>
      </c>
      <c r="G281" s="216">
        <f t="shared" ref="G281:AB281" si="70">SUM(G101,G146,G191,G236)</f>
        <v>0</v>
      </c>
      <c r="H281" s="216">
        <f t="shared" si="70"/>
        <v>0</v>
      </c>
      <c r="I281" s="216">
        <f t="shared" si="70"/>
        <v>0</v>
      </c>
      <c r="J281" s="216">
        <f t="shared" si="70"/>
        <v>0</v>
      </c>
      <c r="K281" s="216">
        <f t="shared" si="70"/>
        <v>0</v>
      </c>
      <c r="L281" s="216">
        <f t="shared" si="70"/>
        <v>0</v>
      </c>
      <c r="M281" s="216">
        <f t="shared" si="70"/>
        <v>0</v>
      </c>
      <c r="N281" s="216">
        <f t="shared" si="70"/>
        <v>0</v>
      </c>
      <c r="O281" s="216">
        <f t="shared" si="70"/>
        <v>0</v>
      </c>
      <c r="P281" s="216">
        <f t="shared" si="70"/>
        <v>0</v>
      </c>
      <c r="Q281" s="216">
        <f t="shared" si="70"/>
        <v>0</v>
      </c>
      <c r="R281" s="216">
        <f t="shared" si="70"/>
        <v>0</v>
      </c>
      <c r="S281" s="216">
        <f t="shared" si="70"/>
        <v>0</v>
      </c>
      <c r="T281" s="216">
        <f t="shared" si="70"/>
        <v>0</v>
      </c>
      <c r="U281" s="216">
        <f t="shared" si="70"/>
        <v>0</v>
      </c>
      <c r="V281" s="216">
        <f t="shared" si="70"/>
        <v>0</v>
      </c>
      <c r="W281" s="216">
        <f t="shared" si="70"/>
        <v>0</v>
      </c>
      <c r="X281" s="216">
        <f t="shared" si="70"/>
        <v>0</v>
      </c>
      <c r="Y281" s="216">
        <f t="shared" si="70"/>
        <v>0</v>
      </c>
      <c r="Z281" s="216">
        <f t="shared" si="70"/>
        <v>0</v>
      </c>
      <c r="AA281" s="216">
        <f t="shared" si="70"/>
        <v>0</v>
      </c>
      <c r="AB281" s="217">
        <f t="shared" si="70"/>
        <v>0</v>
      </c>
      <c r="AD281" s="553">
        <f t="shared" si="49"/>
        <v>0</v>
      </c>
      <c r="AF281" s="553">
        <f t="shared" si="50"/>
        <v>0</v>
      </c>
      <c r="AH281" s="553">
        <f t="shared" si="51"/>
        <v>0</v>
      </c>
      <c r="AJ281" s="218"/>
    </row>
    <row r="282" spans="2:36" ht="12.75" customHeight="1" outlineLevel="1" x14ac:dyDescent="0.2">
      <c r="G282" s="89"/>
      <c r="H282" s="89"/>
      <c r="I282" s="89"/>
      <c r="J282" s="89"/>
      <c r="K282" s="89"/>
      <c r="L282" s="89"/>
      <c r="M282" s="89"/>
      <c r="N282" s="89"/>
      <c r="O282" s="89"/>
      <c r="P282" s="89"/>
      <c r="Q282" s="89"/>
      <c r="R282" s="89"/>
      <c r="S282" s="89"/>
      <c r="T282" s="89"/>
      <c r="U282" s="89"/>
      <c r="V282" s="89"/>
      <c r="W282" s="89"/>
      <c r="X282" s="89"/>
      <c r="Y282" s="89"/>
      <c r="Z282" s="89"/>
      <c r="AA282" s="89"/>
      <c r="AB282" s="89"/>
      <c r="AD282" s="89"/>
      <c r="AF282" s="89"/>
      <c r="AH282" s="89"/>
    </row>
    <row r="283" spans="2:36" ht="12.75" customHeight="1" outlineLevel="1" x14ac:dyDescent="0.2">
      <c r="D283" s="201" t="str">
        <f>"Average "&amp;B240</f>
        <v>Average Total Cost per FTE</v>
      </c>
      <c r="E283" s="202"/>
      <c r="F283" s="203" t="str">
        <f>F281</f>
        <v>£000/ FTE</v>
      </c>
      <c r="G283" s="204">
        <f t="shared" ref="G283:AB283" si="71">IF(G$58=0,0,SUMPRODUCT(G242:G281,G$17:G$56)/G$58)</f>
        <v>0</v>
      </c>
      <c r="H283" s="204">
        <f t="shared" si="71"/>
        <v>0</v>
      </c>
      <c r="I283" s="204">
        <f t="shared" si="71"/>
        <v>0</v>
      </c>
      <c r="J283" s="204">
        <f t="shared" si="71"/>
        <v>0</v>
      </c>
      <c r="K283" s="204">
        <f t="shared" si="71"/>
        <v>0</v>
      </c>
      <c r="L283" s="204">
        <f t="shared" si="71"/>
        <v>0</v>
      </c>
      <c r="M283" s="204">
        <f t="shared" si="71"/>
        <v>0</v>
      </c>
      <c r="N283" s="204">
        <f t="shared" si="71"/>
        <v>0</v>
      </c>
      <c r="O283" s="204">
        <f t="shared" si="71"/>
        <v>0</v>
      </c>
      <c r="P283" s="204">
        <f t="shared" si="71"/>
        <v>0</v>
      </c>
      <c r="Q283" s="204">
        <f t="shared" si="71"/>
        <v>0</v>
      </c>
      <c r="R283" s="204">
        <f t="shared" si="71"/>
        <v>0</v>
      </c>
      <c r="S283" s="204">
        <f t="shared" si="71"/>
        <v>0</v>
      </c>
      <c r="T283" s="204">
        <f t="shared" si="71"/>
        <v>0</v>
      </c>
      <c r="U283" s="204">
        <f t="shared" si="71"/>
        <v>0</v>
      </c>
      <c r="V283" s="204">
        <f t="shared" si="71"/>
        <v>0</v>
      </c>
      <c r="W283" s="204">
        <f t="shared" si="71"/>
        <v>0</v>
      </c>
      <c r="X283" s="204">
        <f t="shared" si="71"/>
        <v>0</v>
      </c>
      <c r="Y283" s="204">
        <f t="shared" si="71"/>
        <v>0</v>
      </c>
      <c r="Z283" s="204">
        <f t="shared" si="71"/>
        <v>0</v>
      </c>
      <c r="AA283" s="204">
        <f t="shared" si="71"/>
        <v>0</v>
      </c>
      <c r="AB283" s="205">
        <f t="shared" si="71"/>
        <v>0</v>
      </c>
      <c r="AD283" s="550">
        <f>IF(AD$58=0,0,SUMPRODUCT(AD242:AD281,AD$17:AD$56)/AD$58)</f>
        <v>0</v>
      </c>
      <c r="AF283" s="550">
        <f>IF(AF$58=0,0,SUMPRODUCT(AF242:AF281,AF$17:AF$56)/AF$58)</f>
        <v>0</v>
      </c>
      <c r="AH283" s="550">
        <f>IF(AH$58=0,0,SUMPRODUCT(AH242:AH281,AH$17:AH$56)/AH$58)</f>
        <v>0</v>
      </c>
      <c r="AJ283" s="206"/>
    </row>
    <row r="285" spans="2:36" ht="15" x14ac:dyDescent="0.25">
      <c r="B285" s="15" t="s">
        <v>463</v>
      </c>
      <c r="C285" s="15"/>
      <c r="D285" s="172"/>
      <c r="E285" s="172"/>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540"/>
      <c r="AF285" s="15"/>
      <c r="AG285" s="540"/>
      <c r="AH285" s="15"/>
      <c r="AI285" s="540"/>
      <c r="AJ285" s="15"/>
    </row>
    <row r="286" spans="2:36" ht="12.75" customHeight="1" outlineLevel="1" x14ac:dyDescent="0.2"/>
    <row r="287" spans="2:36" ht="12.75" customHeight="1" outlineLevel="1" x14ac:dyDescent="0.2">
      <c r="D287" s="100" t="str">
        <f t="shared" ref="D287:D308" si="72">D242</f>
        <v>Drivers</v>
      </c>
      <c r="E287" s="84"/>
      <c r="F287" s="101" t="s">
        <v>101</v>
      </c>
      <c r="G287" s="85">
        <f t="shared" ref="G287:AB287" si="73">G17*G242</f>
        <v>0</v>
      </c>
      <c r="H287" s="85">
        <f t="shared" si="73"/>
        <v>0</v>
      </c>
      <c r="I287" s="85">
        <f t="shared" si="73"/>
        <v>0</v>
      </c>
      <c r="J287" s="85">
        <f t="shared" si="73"/>
        <v>0</v>
      </c>
      <c r="K287" s="85">
        <f t="shared" si="73"/>
        <v>0</v>
      </c>
      <c r="L287" s="85">
        <f t="shared" si="73"/>
        <v>0</v>
      </c>
      <c r="M287" s="85">
        <f t="shared" si="73"/>
        <v>0</v>
      </c>
      <c r="N287" s="85">
        <f t="shared" si="73"/>
        <v>0</v>
      </c>
      <c r="O287" s="85">
        <f t="shared" si="73"/>
        <v>0</v>
      </c>
      <c r="P287" s="85">
        <f t="shared" si="73"/>
        <v>0</v>
      </c>
      <c r="Q287" s="85">
        <f t="shared" si="73"/>
        <v>0</v>
      </c>
      <c r="R287" s="85">
        <f t="shared" si="73"/>
        <v>0</v>
      </c>
      <c r="S287" s="85">
        <f t="shared" si="73"/>
        <v>0</v>
      </c>
      <c r="T287" s="85">
        <f t="shared" si="73"/>
        <v>0</v>
      </c>
      <c r="U287" s="85">
        <f t="shared" si="73"/>
        <v>0</v>
      </c>
      <c r="V287" s="85">
        <f t="shared" si="73"/>
        <v>0</v>
      </c>
      <c r="W287" s="85">
        <f t="shared" si="73"/>
        <v>0</v>
      </c>
      <c r="X287" s="85">
        <f t="shared" si="73"/>
        <v>0</v>
      </c>
      <c r="Y287" s="85">
        <f t="shared" si="73"/>
        <v>0</v>
      </c>
      <c r="Z287" s="85">
        <f t="shared" si="73"/>
        <v>0</v>
      </c>
      <c r="AA287" s="85">
        <f t="shared" si="73"/>
        <v>0</v>
      </c>
      <c r="AB287" s="86">
        <f t="shared" si="73"/>
        <v>0</v>
      </c>
      <c r="AD287" s="551">
        <f t="shared" ref="AD287:AD308" si="74">AD17*AD242</f>
        <v>0</v>
      </c>
      <c r="AF287" s="551">
        <f t="shared" ref="AF287:AF308" si="75">AF17*AF242</f>
        <v>0</v>
      </c>
      <c r="AH287" s="551">
        <f t="shared" ref="AH287:AH308" si="76">AH17*AH242</f>
        <v>0</v>
      </c>
      <c r="AJ287" s="187"/>
    </row>
    <row r="288" spans="2:36" ht="12.75" customHeight="1" outlineLevel="1" x14ac:dyDescent="0.2">
      <c r="D288" s="106" t="str">
        <f t="shared" si="72"/>
        <v>Conductors</v>
      </c>
      <c r="E288" s="88"/>
      <c r="F288" s="107" t="str">
        <f t="shared" ref="F288:F326" si="77">F287</f>
        <v>£000</v>
      </c>
      <c r="G288" s="89">
        <f t="shared" ref="G288:AB288" si="78">G18*G243</f>
        <v>0</v>
      </c>
      <c r="H288" s="89">
        <f t="shared" si="78"/>
        <v>0</v>
      </c>
      <c r="I288" s="89">
        <f t="shared" si="78"/>
        <v>0</v>
      </c>
      <c r="J288" s="89">
        <f t="shared" si="78"/>
        <v>0</v>
      </c>
      <c r="K288" s="89">
        <f t="shared" si="78"/>
        <v>0</v>
      </c>
      <c r="L288" s="89">
        <f t="shared" si="78"/>
        <v>0</v>
      </c>
      <c r="M288" s="89">
        <f t="shared" si="78"/>
        <v>0</v>
      </c>
      <c r="N288" s="89">
        <f t="shared" si="78"/>
        <v>0</v>
      </c>
      <c r="O288" s="89">
        <f t="shared" si="78"/>
        <v>0</v>
      </c>
      <c r="P288" s="89">
        <f t="shared" si="78"/>
        <v>0</v>
      </c>
      <c r="Q288" s="89">
        <f t="shared" si="78"/>
        <v>0</v>
      </c>
      <c r="R288" s="89">
        <f t="shared" si="78"/>
        <v>0</v>
      </c>
      <c r="S288" s="89">
        <f t="shared" si="78"/>
        <v>0</v>
      </c>
      <c r="T288" s="89">
        <f t="shared" si="78"/>
        <v>0</v>
      </c>
      <c r="U288" s="89">
        <f t="shared" si="78"/>
        <v>0</v>
      </c>
      <c r="V288" s="89">
        <f t="shared" si="78"/>
        <v>0</v>
      </c>
      <c r="W288" s="89">
        <f t="shared" si="78"/>
        <v>0</v>
      </c>
      <c r="X288" s="89">
        <f t="shared" si="78"/>
        <v>0</v>
      </c>
      <c r="Y288" s="89">
        <f t="shared" si="78"/>
        <v>0</v>
      </c>
      <c r="Z288" s="89">
        <f t="shared" si="78"/>
        <v>0</v>
      </c>
      <c r="AA288" s="89">
        <f t="shared" si="78"/>
        <v>0</v>
      </c>
      <c r="AB288" s="90">
        <f t="shared" si="78"/>
        <v>0</v>
      </c>
      <c r="AD288" s="552">
        <f t="shared" si="74"/>
        <v>0</v>
      </c>
      <c r="AF288" s="552">
        <f t="shared" si="75"/>
        <v>0</v>
      </c>
      <c r="AH288" s="552">
        <f t="shared" si="76"/>
        <v>0</v>
      </c>
      <c r="AJ288" s="188"/>
    </row>
    <row r="289" spans="4:36" ht="12.75" customHeight="1" outlineLevel="1" x14ac:dyDescent="0.2">
      <c r="D289" s="106" t="str">
        <f t="shared" si="72"/>
        <v>Depot Drivers</v>
      </c>
      <c r="E289" s="88"/>
      <c r="F289" s="107" t="str">
        <f t="shared" si="77"/>
        <v>£000</v>
      </c>
      <c r="G289" s="89">
        <f t="shared" ref="G289:AB289" si="79">G19*G244</f>
        <v>0</v>
      </c>
      <c r="H289" s="89">
        <f t="shared" si="79"/>
        <v>0</v>
      </c>
      <c r="I289" s="89">
        <f t="shared" si="79"/>
        <v>0</v>
      </c>
      <c r="J289" s="89">
        <f t="shared" si="79"/>
        <v>0</v>
      </c>
      <c r="K289" s="89">
        <f t="shared" si="79"/>
        <v>0</v>
      </c>
      <c r="L289" s="89">
        <f t="shared" si="79"/>
        <v>0</v>
      </c>
      <c r="M289" s="89">
        <f t="shared" si="79"/>
        <v>0</v>
      </c>
      <c r="N289" s="89">
        <f t="shared" si="79"/>
        <v>0</v>
      </c>
      <c r="O289" s="89">
        <f t="shared" si="79"/>
        <v>0</v>
      </c>
      <c r="P289" s="89">
        <f t="shared" si="79"/>
        <v>0</v>
      </c>
      <c r="Q289" s="89">
        <f t="shared" si="79"/>
        <v>0</v>
      </c>
      <c r="R289" s="89">
        <f t="shared" si="79"/>
        <v>0</v>
      </c>
      <c r="S289" s="89">
        <f t="shared" si="79"/>
        <v>0</v>
      </c>
      <c r="T289" s="89">
        <f t="shared" si="79"/>
        <v>0</v>
      </c>
      <c r="U289" s="89">
        <f t="shared" si="79"/>
        <v>0</v>
      </c>
      <c r="V289" s="89">
        <f t="shared" si="79"/>
        <v>0</v>
      </c>
      <c r="W289" s="89">
        <f t="shared" si="79"/>
        <v>0</v>
      </c>
      <c r="X289" s="89">
        <f t="shared" si="79"/>
        <v>0</v>
      </c>
      <c r="Y289" s="89">
        <f t="shared" si="79"/>
        <v>0</v>
      </c>
      <c r="Z289" s="89">
        <f t="shared" si="79"/>
        <v>0</v>
      </c>
      <c r="AA289" s="89">
        <f t="shared" si="79"/>
        <v>0</v>
      </c>
      <c r="AB289" s="90">
        <f t="shared" si="79"/>
        <v>0</v>
      </c>
      <c r="AD289" s="552">
        <f t="shared" si="74"/>
        <v>0</v>
      </c>
      <c r="AF289" s="552">
        <f t="shared" si="75"/>
        <v>0</v>
      </c>
      <c r="AH289" s="552">
        <f t="shared" si="76"/>
        <v>0</v>
      </c>
      <c r="AJ289" s="188"/>
    </row>
    <row r="290" spans="4:36" ht="12.75" customHeight="1" outlineLevel="1" x14ac:dyDescent="0.2">
      <c r="D290" s="106" t="str">
        <f t="shared" si="72"/>
        <v>Trainee Drivers</v>
      </c>
      <c r="E290" s="88"/>
      <c r="F290" s="107" t="str">
        <f t="shared" si="77"/>
        <v>£000</v>
      </c>
      <c r="G290" s="89">
        <f t="shared" ref="G290:AB290" si="80">G20*G245</f>
        <v>0</v>
      </c>
      <c r="H290" s="89">
        <f t="shared" si="80"/>
        <v>0</v>
      </c>
      <c r="I290" s="89">
        <f t="shared" si="80"/>
        <v>0</v>
      </c>
      <c r="J290" s="89">
        <f t="shared" si="80"/>
        <v>0</v>
      </c>
      <c r="K290" s="89">
        <f t="shared" si="80"/>
        <v>0</v>
      </c>
      <c r="L290" s="89">
        <f t="shared" si="80"/>
        <v>0</v>
      </c>
      <c r="M290" s="89">
        <f t="shared" si="80"/>
        <v>0</v>
      </c>
      <c r="N290" s="89">
        <f t="shared" si="80"/>
        <v>0</v>
      </c>
      <c r="O290" s="89">
        <f t="shared" si="80"/>
        <v>0</v>
      </c>
      <c r="P290" s="89">
        <f t="shared" si="80"/>
        <v>0</v>
      </c>
      <c r="Q290" s="89">
        <f t="shared" si="80"/>
        <v>0</v>
      </c>
      <c r="R290" s="89">
        <f t="shared" si="80"/>
        <v>0</v>
      </c>
      <c r="S290" s="89">
        <f t="shared" si="80"/>
        <v>0</v>
      </c>
      <c r="T290" s="89">
        <f t="shared" si="80"/>
        <v>0</v>
      </c>
      <c r="U290" s="89">
        <f t="shared" si="80"/>
        <v>0</v>
      </c>
      <c r="V290" s="89">
        <f t="shared" si="80"/>
        <v>0</v>
      </c>
      <c r="W290" s="89">
        <f t="shared" si="80"/>
        <v>0</v>
      </c>
      <c r="X290" s="89">
        <f t="shared" si="80"/>
        <v>0</v>
      </c>
      <c r="Y290" s="89">
        <f t="shared" si="80"/>
        <v>0</v>
      </c>
      <c r="Z290" s="89">
        <f t="shared" si="80"/>
        <v>0</v>
      </c>
      <c r="AA290" s="89">
        <f t="shared" si="80"/>
        <v>0</v>
      </c>
      <c r="AB290" s="90">
        <f t="shared" si="80"/>
        <v>0</v>
      </c>
      <c r="AD290" s="552">
        <f t="shared" si="74"/>
        <v>0</v>
      </c>
      <c r="AF290" s="552">
        <f t="shared" si="75"/>
        <v>0</v>
      </c>
      <c r="AH290" s="552">
        <f t="shared" si="76"/>
        <v>0</v>
      </c>
      <c r="AJ290" s="188"/>
    </row>
    <row r="291" spans="4:36" ht="12.75" customHeight="1" outlineLevel="1" x14ac:dyDescent="0.2">
      <c r="D291" s="106" t="str">
        <f t="shared" si="72"/>
        <v>Catering</v>
      </c>
      <c r="E291" s="88"/>
      <c r="F291" s="107" t="str">
        <f t="shared" si="77"/>
        <v>£000</v>
      </c>
      <c r="G291" s="89">
        <f t="shared" ref="G291:AB291" si="81">G21*G246</f>
        <v>0</v>
      </c>
      <c r="H291" s="89">
        <f t="shared" si="81"/>
        <v>0</v>
      </c>
      <c r="I291" s="89">
        <f t="shared" si="81"/>
        <v>0</v>
      </c>
      <c r="J291" s="89">
        <f t="shared" si="81"/>
        <v>0</v>
      </c>
      <c r="K291" s="89">
        <f t="shared" si="81"/>
        <v>0</v>
      </c>
      <c r="L291" s="89">
        <f t="shared" si="81"/>
        <v>0</v>
      </c>
      <c r="M291" s="89">
        <f t="shared" si="81"/>
        <v>0</v>
      </c>
      <c r="N291" s="89">
        <f t="shared" si="81"/>
        <v>0</v>
      </c>
      <c r="O291" s="89">
        <f t="shared" si="81"/>
        <v>0</v>
      </c>
      <c r="P291" s="89">
        <f t="shared" si="81"/>
        <v>0</v>
      </c>
      <c r="Q291" s="89">
        <f t="shared" si="81"/>
        <v>0</v>
      </c>
      <c r="R291" s="89">
        <f t="shared" si="81"/>
        <v>0</v>
      </c>
      <c r="S291" s="89">
        <f t="shared" si="81"/>
        <v>0</v>
      </c>
      <c r="T291" s="89">
        <f t="shared" si="81"/>
        <v>0</v>
      </c>
      <c r="U291" s="89">
        <f t="shared" si="81"/>
        <v>0</v>
      </c>
      <c r="V291" s="89">
        <f t="shared" si="81"/>
        <v>0</v>
      </c>
      <c r="W291" s="89">
        <f t="shared" si="81"/>
        <v>0</v>
      </c>
      <c r="X291" s="89">
        <f t="shared" si="81"/>
        <v>0</v>
      </c>
      <c r="Y291" s="89">
        <f t="shared" si="81"/>
        <v>0</v>
      </c>
      <c r="Z291" s="89">
        <f t="shared" si="81"/>
        <v>0</v>
      </c>
      <c r="AA291" s="89">
        <f t="shared" si="81"/>
        <v>0</v>
      </c>
      <c r="AB291" s="90">
        <f t="shared" si="81"/>
        <v>0</v>
      </c>
      <c r="AD291" s="552">
        <f t="shared" si="74"/>
        <v>0</v>
      </c>
      <c r="AF291" s="552">
        <f t="shared" si="75"/>
        <v>0</v>
      </c>
      <c r="AH291" s="552">
        <f t="shared" si="76"/>
        <v>0</v>
      </c>
      <c r="AJ291" s="188"/>
    </row>
    <row r="292" spans="4:36" ht="12.75" customHeight="1" outlineLevel="1" x14ac:dyDescent="0.2">
      <c r="D292" s="106" t="str">
        <f t="shared" si="72"/>
        <v>Station Cleaners</v>
      </c>
      <c r="E292" s="88"/>
      <c r="F292" s="107" t="str">
        <f t="shared" si="77"/>
        <v>£000</v>
      </c>
      <c r="G292" s="89">
        <f t="shared" ref="G292:AB292" si="82">G22*G247</f>
        <v>0</v>
      </c>
      <c r="H292" s="89">
        <f t="shared" si="82"/>
        <v>0</v>
      </c>
      <c r="I292" s="89">
        <f t="shared" si="82"/>
        <v>0</v>
      </c>
      <c r="J292" s="89">
        <f t="shared" si="82"/>
        <v>0</v>
      </c>
      <c r="K292" s="89">
        <f t="shared" si="82"/>
        <v>0</v>
      </c>
      <c r="L292" s="89">
        <f t="shared" si="82"/>
        <v>0</v>
      </c>
      <c r="M292" s="89">
        <f t="shared" si="82"/>
        <v>0</v>
      </c>
      <c r="N292" s="89">
        <f t="shared" si="82"/>
        <v>0</v>
      </c>
      <c r="O292" s="89">
        <f t="shared" si="82"/>
        <v>0</v>
      </c>
      <c r="P292" s="89">
        <f t="shared" si="82"/>
        <v>0</v>
      </c>
      <c r="Q292" s="89">
        <f t="shared" si="82"/>
        <v>0</v>
      </c>
      <c r="R292" s="89">
        <f t="shared" si="82"/>
        <v>0</v>
      </c>
      <c r="S292" s="89">
        <f t="shared" si="82"/>
        <v>0</v>
      </c>
      <c r="T292" s="89">
        <f t="shared" si="82"/>
        <v>0</v>
      </c>
      <c r="U292" s="89">
        <f t="shared" si="82"/>
        <v>0</v>
      </c>
      <c r="V292" s="89">
        <f t="shared" si="82"/>
        <v>0</v>
      </c>
      <c r="W292" s="89">
        <f t="shared" si="82"/>
        <v>0</v>
      </c>
      <c r="X292" s="89">
        <f t="shared" si="82"/>
        <v>0</v>
      </c>
      <c r="Y292" s="89">
        <f t="shared" si="82"/>
        <v>0</v>
      </c>
      <c r="Z292" s="89">
        <f t="shared" si="82"/>
        <v>0</v>
      </c>
      <c r="AA292" s="89">
        <f t="shared" si="82"/>
        <v>0</v>
      </c>
      <c r="AB292" s="90">
        <f t="shared" si="82"/>
        <v>0</v>
      </c>
      <c r="AD292" s="552">
        <f t="shared" si="74"/>
        <v>0</v>
      </c>
      <c r="AF292" s="552">
        <f t="shared" si="75"/>
        <v>0</v>
      </c>
      <c r="AH292" s="552">
        <f t="shared" si="76"/>
        <v>0</v>
      </c>
      <c r="AJ292" s="188"/>
    </row>
    <row r="293" spans="4:36" ht="12.75" customHeight="1" outlineLevel="1" x14ac:dyDescent="0.2">
      <c r="D293" s="106" t="str">
        <f t="shared" si="72"/>
        <v>Train Cleaners</v>
      </c>
      <c r="E293" s="88"/>
      <c r="F293" s="107" t="str">
        <f t="shared" si="77"/>
        <v>£000</v>
      </c>
      <c r="G293" s="89">
        <f t="shared" ref="G293:AB293" si="83">G23*G248</f>
        <v>0</v>
      </c>
      <c r="H293" s="89">
        <f t="shared" si="83"/>
        <v>0</v>
      </c>
      <c r="I293" s="89">
        <f t="shared" si="83"/>
        <v>0</v>
      </c>
      <c r="J293" s="89">
        <f t="shared" si="83"/>
        <v>0</v>
      </c>
      <c r="K293" s="89">
        <f t="shared" si="83"/>
        <v>0</v>
      </c>
      <c r="L293" s="89">
        <f t="shared" si="83"/>
        <v>0</v>
      </c>
      <c r="M293" s="89">
        <f t="shared" si="83"/>
        <v>0</v>
      </c>
      <c r="N293" s="89">
        <f t="shared" si="83"/>
        <v>0</v>
      </c>
      <c r="O293" s="89">
        <f t="shared" si="83"/>
        <v>0</v>
      </c>
      <c r="P293" s="89">
        <f t="shared" si="83"/>
        <v>0</v>
      </c>
      <c r="Q293" s="89">
        <f t="shared" si="83"/>
        <v>0</v>
      </c>
      <c r="R293" s="89">
        <f t="shared" si="83"/>
        <v>0</v>
      </c>
      <c r="S293" s="89">
        <f t="shared" si="83"/>
        <v>0</v>
      </c>
      <c r="T293" s="89">
        <f t="shared" si="83"/>
        <v>0</v>
      </c>
      <c r="U293" s="89">
        <f t="shared" si="83"/>
        <v>0</v>
      </c>
      <c r="V293" s="89">
        <f t="shared" si="83"/>
        <v>0</v>
      </c>
      <c r="W293" s="89">
        <f t="shared" si="83"/>
        <v>0</v>
      </c>
      <c r="X293" s="89">
        <f t="shared" si="83"/>
        <v>0</v>
      </c>
      <c r="Y293" s="89">
        <f t="shared" si="83"/>
        <v>0</v>
      </c>
      <c r="Z293" s="89">
        <f t="shared" si="83"/>
        <v>0</v>
      </c>
      <c r="AA293" s="89">
        <f t="shared" si="83"/>
        <v>0</v>
      </c>
      <c r="AB293" s="90">
        <f t="shared" si="83"/>
        <v>0</v>
      </c>
      <c r="AD293" s="552">
        <f t="shared" si="74"/>
        <v>0</v>
      </c>
      <c r="AF293" s="552">
        <f t="shared" si="75"/>
        <v>0</v>
      </c>
      <c r="AH293" s="552">
        <f t="shared" si="76"/>
        <v>0</v>
      </c>
      <c r="AJ293" s="188"/>
    </row>
    <row r="294" spans="4:36" ht="12.75" customHeight="1" outlineLevel="1" x14ac:dyDescent="0.2">
      <c r="D294" s="106" t="str">
        <f t="shared" si="72"/>
        <v>Station - Sales</v>
      </c>
      <c r="E294" s="88"/>
      <c r="F294" s="107" t="str">
        <f t="shared" si="77"/>
        <v>£000</v>
      </c>
      <c r="G294" s="89">
        <f t="shared" ref="G294:AB294" si="84">G24*G249</f>
        <v>0</v>
      </c>
      <c r="H294" s="89">
        <f t="shared" si="84"/>
        <v>0</v>
      </c>
      <c r="I294" s="89">
        <f t="shared" si="84"/>
        <v>0</v>
      </c>
      <c r="J294" s="89">
        <f t="shared" si="84"/>
        <v>0</v>
      </c>
      <c r="K294" s="89">
        <f t="shared" si="84"/>
        <v>0</v>
      </c>
      <c r="L294" s="89">
        <f t="shared" si="84"/>
        <v>0</v>
      </c>
      <c r="M294" s="89">
        <f t="shared" si="84"/>
        <v>0</v>
      </c>
      <c r="N294" s="89">
        <f t="shared" si="84"/>
        <v>0</v>
      </c>
      <c r="O294" s="89">
        <f t="shared" si="84"/>
        <v>0</v>
      </c>
      <c r="P294" s="89">
        <f t="shared" si="84"/>
        <v>0</v>
      </c>
      <c r="Q294" s="89">
        <f t="shared" si="84"/>
        <v>0</v>
      </c>
      <c r="R294" s="89">
        <f t="shared" si="84"/>
        <v>0</v>
      </c>
      <c r="S294" s="89">
        <f t="shared" si="84"/>
        <v>0</v>
      </c>
      <c r="T294" s="89">
        <f t="shared" si="84"/>
        <v>0</v>
      </c>
      <c r="U294" s="89">
        <f t="shared" si="84"/>
        <v>0</v>
      </c>
      <c r="V294" s="89">
        <f t="shared" si="84"/>
        <v>0</v>
      </c>
      <c r="W294" s="89">
        <f t="shared" si="84"/>
        <v>0</v>
      </c>
      <c r="X294" s="89">
        <f t="shared" si="84"/>
        <v>0</v>
      </c>
      <c r="Y294" s="89">
        <f t="shared" si="84"/>
        <v>0</v>
      </c>
      <c r="Z294" s="89">
        <f t="shared" si="84"/>
        <v>0</v>
      </c>
      <c r="AA294" s="89">
        <f t="shared" si="84"/>
        <v>0</v>
      </c>
      <c r="AB294" s="90">
        <f t="shared" si="84"/>
        <v>0</v>
      </c>
      <c r="AD294" s="552">
        <f t="shared" si="74"/>
        <v>0</v>
      </c>
      <c r="AF294" s="552">
        <f t="shared" si="75"/>
        <v>0</v>
      </c>
      <c r="AH294" s="552">
        <f t="shared" si="76"/>
        <v>0</v>
      </c>
      <c r="AJ294" s="188"/>
    </row>
    <row r="295" spans="4:36" ht="12.75" customHeight="1" outlineLevel="1" x14ac:dyDescent="0.2">
      <c r="D295" s="106" t="str">
        <f t="shared" si="72"/>
        <v>Station - Platform</v>
      </c>
      <c r="E295" s="88"/>
      <c r="F295" s="107" t="str">
        <f t="shared" si="77"/>
        <v>£000</v>
      </c>
      <c r="G295" s="89">
        <f t="shared" ref="G295:AB295" si="85">G25*G250</f>
        <v>0</v>
      </c>
      <c r="H295" s="89">
        <f t="shared" si="85"/>
        <v>0</v>
      </c>
      <c r="I295" s="89">
        <f t="shared" si="85"/>
        <v>0</v>
      </c>
      <c r="J295" s="89">
        <f t="shared" si="85"/>
        <v>0</v>
      </c>
      <c r="K295" s="89">
        <f t="shared" si="85"/>
        <v>0</v>
      </c>
      <c r="L295" s="89">
        <f t="shared" si="85"/>
        <v>0</v>
      </c>
      <c r="M295" s="89">
        <f t="shared" si="85"/>
        <v>0</v>
      </c>
      <c r="N295" s="89">
        <f t="shared" si="85"/>
        <v>0</v>
      </c>
      <c r="O295" s="89">
        <f t="shared" si="85"/>
        <v>0</v>
      </c>
      <c r="P295" s="89">
        <f t="shared" si="85"/>
        <v>0</v>
      </c>
      <c r="Q295" s="89">
        <f t="shared" si="85"/>
        <v>0</v>
      </c>
      <c r="R295" s="89">
        <f t="shared" si="85"/>
        <v>0</v>
      </c>
      <c r="S295" s="89">
        <f t="shared" si="85"/>
        <v>0</v>
      </c>
      <c r="T295" s="89">
        <f t="shared" si="85"/>
        <v>0</v>
      </c>
      <c r="U295" s="89">
        <f t="shared" si="85"/>
        <v>0</v>
      </c>
      <c r="V295" s="89">
        <f t="shared" si="85"/>
        <v>0</v>
      </c>
      <c r="W295" s="89">
        <f t="shared" si="85"/>
        <v>0</v>
      </c>
      <c r="X295" s="89">
        <f t="shared" si="85"/>
        <v>0</v>
      </c>
      <c r="Y295" s="89">
        <f t="shared" si="85"/>
        <v>0</v>
      </c>
      <c r="Z295" s="89">
        <f t="shared" si="85"/>
        <v>0</v>
      </c>
      <c r="AA295" s="89">
        <f t="shared" si="85"/>
        <v>0</v>
      </c>
      <c r="AB295" s="90">
        <f t="shared" si="85"/>
        <v>0</v>
      </c>
      <c r="AD295" s="552">
        <f t="shared" si="74"/>
        <v>0</v>
      </c>
      <c r="AF295" s="552">
        <f t="shared" si="75"/>
        <v>0</v>
      </c>
      <c r="AH295" s="552">
        <f t="shared" si="76"/>
        <v>0</v>
      </c>
      <c r="AJ295" s="188"/>
    </row>
    <row r="296" spans="4:36" ht="12.75" customHeight="1" outlineLevel="1" x14ac:dyDescent="0.2">
      <c r="D296" s="106" t="str">
        <f t="shared" si="72"/>
        <v>Station - Gating</v>
      </c>
      <c r="E296" s="88"/>
      <c r="F296" s="107" t="str">
        <f t="shared" si="77"/>
        <v>£000</v>
      </c>
      <c r="G296" s="89">
        <f t="shared" ref="G296:AB296" si="86">G26*G251</f>
        <v>0</v>
      </c>
      <c r="H296" s="89">
        <f t="shared" si="86"/>
        <v>0</v>
      </c>
      <c r="I296" s="89">
        <f t="shared" si="86"/>
        <v>0</v>
      </c>
      <c r="J296" s="89">
        <f t="shared" si="86"/>
        <v>0</v>
      </c>
      <c r="K296" s="89">
        <f t="shared" si="86"/>
        <v>0</v>
      </c>
      <c r="L296" s="89">
        <f t="shared" si="86"/>
        <v>0</v>
      </c>
      <c r="M296" s="89">
        <f t="shared" si="86"/>
        <v>0</v>
      </c>
      <c r="N296" s="89">
        <f t="shared" si="86"/>
        <v>0</v>
      </c>
      <c r="O296" s="89">
        <f t="shared" si="86"/>
        <v>0</v>
      </c>
      <c r="P296" s="89">
        <f t="shared" si="86"/>
        <v>0</v>
      </c>
      <c r="Q296" s="89">
        <f t="shared" si="86"/>
        <v>0</v>
      </c>
      <c r="R296" s="89">
        <f t="shared" si="86"/>
        <v>0</v>
      </c>
      <c r="S296" s="89">
        <f t="shared" si="86"/>
        <v>0</v>
      </c>
      <c r="T296" s="89">
        <f t="shared" si="86"/>
        <v>0</v>
      </c>
      <c r="U296" s="89">
        <f t="shared" si="86"/>
        <v>0</v>
      </c>
      <c r="V296" s="89">
        <f t="shared" si="86"/>
        <v>0</v>
      </c>
      <c r="W296" s="89">
        <f t="shared" si="86"/>
        <v>0</v>
      </c>
      <c r="X296" s="89">
        <f t="shared" si="86"/>
        <v>0</v>
      </c>
      <c r="Y296" s="89">
        <f t="shared" si="86"/>
        <v>0</v>
      </c>
      <c r="Z296" s="89">
        <f t="shared" si="86"/>
        <v>0</v>
      </c>
      <c r="AA296" s="89">
        <f t="shared" si="86"/>
        <v>0</v>
      </c>
      <c r="AB296" s="90">
        <f t="shared" si="86"/>
        <v>0</v>
      </c>
      <c r="AD296" s="552">
        <f t="shared" si="74"/>
        <v>0</v>
      </c>
      <c r="AF296" s="552">
        <f t="shared" si="75"/>
        <v>0</v>
      </c>
      <c r="AH296" s="552">
        <f t="shared" si="76"/>
        <v>0</v>
      </c>
      <c r="AJ296" s="188"/>
    </row>
    <row r="297" spans="4:36" ht="12.75" customHeight="1" outlineLevel="1" x14ac:dyDescent="0.2">
      <c r="D297" s="106" t="str">
        <f t="shared" si="72"/>
        <v>Revenue Protection</v>
      </c>
      <c r="E297" s="88"/>
      <c r="F297" s="107" t="str">
        <f t="shared" si="77"/>
        <v>£000</v>
      </c>
      <c r="G297" s="89">
        <f t="shared" ref="G297:AB297" si="87">G27*G252</f>
        <v>0</v>
      </c>
      <c r="H297" s="89">
        <f t="shared" si="87"/>
        <v>0</v>
      </c>
      <c r="I297" s="89">
        <f t="shared" si="87"/>
        <v>0</v>
      </c>
      <c r="J297" s="89">
        <f t="shared" si="87"/>
        <v>0</v>
      </c>
      <c r="K297" s="89">
        <f t="shared" si="87"/>
        <v>0</v>
      </c>
      <c r="L297" s="89">
        <f t="shared" si="87"/>
        <v>0</v>
      </c>
      <c r="M297" s="89">
        <f t="shared" si="87"/>
        <v>0</v>
      </c>
      <c r="N297" s="89">
        <f t="shared" si="87"/>
        <v>0</v>
      </c>
      <c r="O297" s="89">
        <f t="shared" si="87"/>
        <v>0</v>
      </c>
      <c r="P297" s="89">
        <f t="shared" si="87"/>
        <v>0</v>
      </c>
      <c r="Q297" s="89">
        <f t="shared" si="87"/>
        <v>0</v>
      </c>
      <c r="R297" s="89">
        <f t="shared" si="87"/>
        <v>0</v>
      </c>
      <c r="S297" s="89">
        <f t="shared" si="87"/>
        <v>0</v>
      </c>
      <c r="T297" s="89">
        <f t="shared" si="87"/>
        <v>0</v>
      </c>
      <c r="U297" s="89">
        <f t="shared" si="87"/>
        <v>0</v>
      </c>
      <c r="V297" s="89">
        <f t="shared" si="87"/>
        <v>0</v>
      </c>
      <c r="W297" s="89">
        <f t="shared" si="87"/>
        <v>0</v>
      </c>
      <c r="X297" s="89">
        <f t="shared" si="87"/>
        <v>0</v>
      </c>
      <c r="Y297" s="89">
        <f t="shared" si="87"/>
        <v>0</v>
      </c>
      <c r="Z297" s="89">
        <f t="shared" si="87"/>
        <v>0</v>
      </c>
      <c r="AA297" s="89">
        <f t="shared" si="87"/>
        <v>0</v>
      </c>
      <c r="AB297" s="90">
        <f t="shared" si="87"/>
        <v>0</v>
      </c>
      <c r="AD297" s="552">
        <f t="shared" si="74"/>
        <v>0</v>
      </c>
      <c r="AF297" s="552">
        <f t="shared" si="75"/>
        <v>0</v>
      </c>
      <c r="AH297" s="552">
        <f t="shared" si="76"/>
        <v>0</v>
      </c>
      <c r="AJ297" s="188"/>
    </row>
    <row r="298" spans="4:36" ht="12.75" customHeight="1" outlineLevel="1" x14ac:dyDescent="0.2">
      <c r="D298" s="106" t="str">
        <f t="shared" si="72"/>
        <v>Engineering - Shunters</v>
      </c>
      <c r="E298" s="88"/>
      <c r="F298" s="107" t="str">
        <f t="shared" si="77"/>
        <v>£000</v>
      </c>
      <c r="G298" s="89">
        <f t="shared" ref="G298:AB298" si="88">G28*G253</f>
        <v>0</v>
      </c>
      <c r="H298" s="89">
        <f t="shared" si="88"/>
        <v>0</v>
      </c>
      <c r="I298" s="89">
        <f t="shared" si="88"/>
        <v>0</v>
      </c>
      <c r="J298" s="89">
        <f t="shared" si="88"/>
        <v>0</v>
      </c>
      <c r="K298" s="89">
        <f t="shared" si="88"/>
        <v>0</v>
      </c>
      <c r="L298" s="89">
        <f t="shared" si="88"/>
        <v>0</v>
      </c>
      <c r="M298" s="89">
        <f t="shared" si="88"/>
        <v>0</v>
      </c>
      <c r="N298" s="89">
        <f t="shared" si="88"/>
        <v>0</v>
      </c>
      <c r="O298" s="89">
        <f t="shared" si="88"/>
        <v>0</v>
      </c>
      <c r="P298" s="89">
        <f t="shared" si="88"/>
        <v>0</v>
      </c>
      <c r="Q298" s="89">
        <f t="shared" si="88"/>
        <v>0</v>
      </c>
      <c r="R298" s="89">
        <f t="shared" si="88"/>
        <v>0</v>
      </c>
      <c r="S298" s="89">
        <f t="shared" si="88"/>
        <v>0</v>
      </c>
      <c r="T298" s="89">
        <f t="shared" si="88"/>
        <v>0</v>
      </c>
      <c r="U298" s="89">
        <f t="shared" si="88"/>
        <v>0</v>
      </c>
      <c r="V298" s="89">
        <f t="shared" si="88"/>
        <v>0</v>
      </c>
      <c r="W298" s="89">
        <f t="shared" si="88"/>
        <v>0</v>
      </c>
      <c r="X298" s="89">
        <f t="shared" si="88"/>
        <v>0</v>
      </c>
      <c r="Y298" s="89">
        <f t="shared" si="88"/>
        <v>0</v>
      </c>
      <c r="Z298" s="89">
        <f t="shared" si="88"/>
        <v>0</v>
      </c>
      <c r="AA298" s="89">
        <f t="shared" si="88"/>
        <v>0</v>
      </c>
      <c r="AB298" s="90">
        <f t="shared" si="88"/>
        <v>0</v>
      </c>
      <c r="AD298" s="552">
        <f t="shared" si="74"/>
        <v>0</v>
      </c>
      <c r="AF298" s="552">
        <f t="shared" si="75"/>
        <v>0</v>
      </c>
      <c r="AH298" s="552">
        <f t="shared" si="76"/>
        <v>0</v>
      </c>
      <c r="AJ298" s="188"/>
    </row>
    <row r="299" spans="4:36" ht="12.75" customHeight="1" outlineLevel="1" x14ac:dyDescent="0.2">
      <c r="D299" s="106" t="str">
        <f t="shared" si="72"/>
        <v>Engineering - Workshop</v>
      </c>
      <c r="E299" s="88"/>
      <c r="F299" s="107" t="str">
        <f t="shared" si="77"/>
        <v>£000</v>
      </c>
      <c r="G299" s="89">
        <f t="shared" ref="G299:AB299" si="89">G29*G254</f>
        <v>0</v>
      </c>
      <c r="H299" s="89">
        <f t="shared" si="89"/>
        <v>0</v>
      </c>
      <c r="I299" s="89">
        <f t="shared" si="89"/>
        <v>0</v>
      </c>
      <c r="J299" s="89">
        <f t="shared" si="89"/>
        <v>0</v>
      </c>
      <c r="K299" s="89">
        <f t="shared" si="89"/>
        <v>0</v>
      </c>
      <c r="L299" s="89">
        <f t="shared" si="89"/>
        <v>0</v>
      </c>
      <c r="M299" s="89">
        <f t="shared" si="89"/>
        <v>0</v>
      </c>
      <c r="N299" s="89">
        <f t="shared" si="89"/>
        <v>0</v>
      </c>
      <c r="O299" s="89">
        <f t="shared" si="89"/>
        <v>0</v>
      </c>
      <c r="P299" s="89">
        <f t="shared" si="89"/>
        <v>0</v>
      </c>
      <c r="Q299" s="89">
        <f t="shared" si="89"/>
        <v>0</v>
      </c>
      <c r="R299" s="89">
        <f t="shared" si="89"/>
        <v>0</v>
      </c>
      <c r="S299" s="89">
        <f t="shared" si="89"/>
        <v>0</v>
      </c>
      <c r="T299" s="89">
        <f t="shared" si="89"/>
        <v>0</v>
      </c>
      <c r="U299" s="89">
        <f t="shared" si="89"/>
        <v>0</v>
      </c>
      <c r="V299" s="89">
        <f t="shared" si="89"/>
        <v>0</v>
      </c>
      <c r="W299" s="89">
        <f t="shared" si="89"/>
        <v>0</v>
      </c>
      <c r="X299" s="89">
        <f t="shared" si="89"/>
        <v>0</v>
      </c>
      <c r="Y299" s="89">
        <f t="shared" si="89"/>
        <v>0</v>
      </c>
      <c r="Z299" s="89">
        <f t="shared" si="89"/>
        <v>0</v>
      </c>
      <c r="AA299" s="89">
        <f t="shared" si="89"/>
        <v>0</v>
      </c>
      <c r="AB299" s="90">
        <f t="shared" si="89"/>
        <v>0</v>
      </c>
      <c r="AD299" s="552">
        <f t="shared" si="74"/>
        <v>0</v>
      </c>
      <c r="AF299" s="552">
        <f t="shared" si="75"/>
        <v>0</v>
      </c>
      <c r="AH299" s="552">
        <f t="shared" si="76"/>
        <v>0</v>
      </c>
      <c r="AJ299" s="188"/>
    </row>
    <row r="300" spans="4:36" ht="12.75" customHeight="1" outlineLevel="1" x14ac:dyDescent="0.2">
      <c r="D300" s="106" t="str">
        <f t="shared" si="72"/>
        <v>Mgt &amp; Support - Station Mgt</v>
      </c>
      <c r="E300" s="88"/>
      <c r="F300" s="107" t="str">
        <f t="shared" si="77"/>
        <v>£000</v>
      </c>
      <c r="G300" s="89">
        <f t="shared" ref="G300:AB300" si="90">G30*G255</f>
        <v>0</v>
      </c>
      <c r="H300" s="89">
        <f t="shared" si="90"/>
        <v>0</v>
      </c>
      <c r="I300" s="89">
        <f t="shared" si="90"/>
        <v>0</v>
      </c>
      <c r="J300" s="89">
        <f t="shared" si="90"/>
        <v>0</v>
      </c>
      <c r="K300" s="89">
        <f t="shared" si="90"/>
        <v>0</v>
      </c>
      <c r="L300" s="89">
        <f t="shared" si="90"/>
        <v>0</v>
      </c>
      <c r="M300" s="89">
        <f t="shared" si="90"/>
        <v>0</v>
      </c>
      <c r="N300" s="89">
        <f t="shared" si="90"/>
        <v>0</v>
      </c>
      <c r="O300" s="89">
        <f t="shared" si="90"/>
        <v>0</v>
      </c>
      <c r="P300" s="89">
        <f t="shared" si="90"/>
        <v>0</v>
      </c>
      <c r="Q300" s="89">
        <f t="shared" si="90"/>
        <v>0</v>
      </c>
      <c r="R300" s="89">
        <f t="shared" si="90"/>
        <v>0</v>
      </c>
      <c r="S300" s="89">
        <f t="shared" si="90"/>
        <v>0</v>
      </c>
      <c r="T300" s="89">
        <f t="shared" si="90"/>
        <v>0</v>
      </c>
      <c r="U300" s="89">
        <f t="shared" si="90"/>
        <v>0</v>
      </c>
      <c r="V300" s="89">
        <f t="shared" si="90"/>
        <v>0</v>
      </c>
      <c r="W300" s="89">
        <f t="shared" si="90"/>
        <v>0</v>
      </c>
      <c r="X300" s="89">
        <f t="shared" si="90"/>
        <v>0</v>
      </c>
      <c r="Y300" s="89">
        <f t="shared" si="90"/>
        <v>0</v>
      </c>
      <c r="Z300" s="89">
        <f t="shared" si="90"/>
        <v>0</v>
      </c>
      <c r="AA300" s="89">
        <f t="shared" si="90"/>
        <v>0</v>
      </c>
      <c r="AB300" s="90">
        <f t="shared" si="90"/>
        <v>0</v>
      </c>
      <c r="AD300" s="552">
        <f t="shared" si="74"/>
        <v>0</v>
      </c>
      <c r="AF300" s="552">
        <f t="shared" si="75"/>
        <v>0</v>
      </c>
      <c r="AH300" s="552">
        <f t="shared" si="76"/>
        <v>0</v>
      </c>
      <c r="AJ300" s="188"/>
    </row>
    <row r="301" spans="4:36" ht="12.75" customHeight="1" outlineLevel="1" x14ac:dyDescent="0.2">
      <c r="D301" s="106" t="str">
        <f t="shared" si="72"/>
        <v>Mgt &amp; Support - Engineering Mgt</v>
      </c>
      <c r="E301" s="88"/>
      <c r="F301" s="107" t="str">
        <f t="shared" si="77"/>
        <v>£000</v>
      </c>
      <c r="G301" s="89">
        <f t="shared" ref="G301:AB301" si="91">G31*G256</f>
        <v>0</v>
      </c>
      <c r="H301" s="89">
        <f t="shared" si="91"/>
        <v>0</v>
      </c>
      <c r="I301" s="89">
        <f t="shared" si="91"/>
        <v>0</v>
      </c>
      <c r="J301" s="89">
        <f t="shared" si="91"/>
        <v>0</v>
      </c>
      <c r="K301" s="89">
        <f t="shared" si="91"/>
        <v>0</v>
      </c>
      <c r="L301" s="89">
        <f t="shared" si="91"/>
        <v>0</v>
      </c>
      <c r="M301" s="89">
        <f t="shared" si="91"/>
        <v>0</v>
      </c>
      <c r="N301" s="89">
        <f t="shared" si="91"/>
        <v>0</v>
      </c>
      <c r="O301" s="89">
        <f t="shared" si="91"/>
        <v>0</v>
      </c>
      <c r="P301" s="89">
        <f t="shared" si="91"/>
        <v>0</v>
      </c>
      <c r="Q301" s="89">
        <f t="shared" si="91"/>
        <v>0</v>
      </c>
      <c r="R301" s="89">
        <f t="shared" si="91"/>
        <v>0</v>
      </c>
      <c r="S301" s="89">
        <f t="shared" si="91"/>
        <v>0</v>
      </c>
      <c r="T301" s="89">
        <f t="shared" si="91"/>
        <v>0</v>
      </c>
      <c r="U301" s="89">
        <f t="shared" si="91"/>
        <v>0</v>
      </c>
      <c r="V301" s="89">
        <f t="shared" si="91"/>
        <v>0</v>
      </c>
      <c r="W301" s="89">
        <f t="shared" si="91"/>
        <v>0</v>
      </c>
      <c r="X301" s="89">
        <f t="shared" si="91"/>
        <v>0</v>
      </c>
      <c r="Y301" s="89">
        <f t="shared" si="91"/>
        <v>0</v>
      </c>
      <c r="Z301" s="89">
        <f t="shared" si="91"/>
        <v>0</v>
      </c>
      <c r="AA301" s="89">
        <f t="shared" si="91"/>
        <v>0</v>
      </c>
      <c r="AB301" s="90">
        <f t="shared" si="91"/>
        <v>0</v>
      </c>
      <c r="AD301" s="552">
        <f t="shared" si="74"/>
        <v>0</v>
      </c>
      <c r="AF301" s="552">
        <f t="shared" si="75"/>
        <v>0</v>
      </c>
      <c r="AH301" s="552">
        <f t="shared" si="76"/>
        <v>0</v>
      </c>
      <c r="AJ301" s="188"/>
    </row>
    <row r="302" spans="4:36" ht="12.75" customHeight="1" outlineLevel="1" x14ac:dyDescent="0.2">
      <c r="D302" s="106" t="str">
        <f t="shared" si="72"/>
        <v>Mgt &amp; Support - Ops Mgt</v>
      </c>
      <c r="E302" s="88"/>
      <c r="F302" s="107" t="str">
        <f t="shared" si="77"/>
        <v>£000</v>
      </c>
      <c r="G302" s="89">
        <f t="shared" ref="G302:AB302" si="92">G32*G257</f>
        <v>0</v>
      </c>
      <c r="H302" s="89">
        <f t="shared" si="92"/>
        <v>0</v>
      </c>
      <c r="I302" s="89">
        <f t="shared" si="92"/>
        <v>0</v>
      </c>
      <c r="J302" s="89">
        <f t="shared" si="92"/>
        <v>0</v>
      </c>
      <c r="K302" s="89">
        <f t="shared" si="92"/>
        <v>0</v>
      </c>
      <c r="L302" s="89">
        <f t="shared" si="92"/>
        <v>0</v>
      </c>
      <c r="M302" s="89">
        <f t="shared" si="92"/>
        <v>0</v>
      </c>
      <c r="N302" s="89">
        <f t="shared" si="92"/>
        <v>0</v>
      </c>
      <c r="O302" s="89">
        <f t="shared" si="92"/>
        <v>0</v>
      </c>
      <c r="P302" s="89">
        <f t="shared" si="92"/>
        <v>0</v>
      </c>
      <c r="Q302" s="89">
        <f t="shared" si="92"/>
        <v>0</v>
      </c>
      <c r="R302" s="89">
        <f t="shared" si="92"/>
        <v>0</v>
      </c>
      <c r="S302" s="89">
        <f t="shared" si="92"/>
        <v>0</v>
      </c>
      <c r="T302" s="89">
        <f t="shared" si="92"/>
        <v>0</v>
      </c>
      <c r="U302" s="89">
        <f t="shared" si="92"/>
        <v>0</v>
      </c>
      <c r="V302" s="89">
        <f t="shared" si="92"/>
        <v>0</v>
      </c>
      <c r="W302" s="89">
        <f t="shared" si="92"/>
        <v>0</v>
      </c>
      <c r="X302" s="89">
        <f t="shared" si="92"/>
        <v>0</v>
      </c>
      <c r="Y302" s="89">
        <f t="shared" si="92"/>
        <v>0</v>
      </c>
      <c r="Z302" s="89">
        <f t="shared" si="92"/>
        <v>0</v>
      </c>
      <c r="AA302" s="89">
        <f t="shared" si="92"/>
        <v>0</v>
      </c>
      <c r="AB302" s="90">
        <f t="shared" si="92"/>
        <v>0</v>
      </c>
      <c r="AD302" s="552">
        <f t="shared" si="74"/>
        <v>0</v>
      </c>
      <c r="AF302" s="552">
        <f t="shared" si="75"/>
        <v>0</v>
      </c>
      <c r="AH302" s="552">
        <f t="shared" si="76"/>
        <v>0</v>
      </c>
      <c r="AJ302" s="188"/>
    </row>
    <row r="303" spans="4:36" ht="12.75" customHeight="1" outlineLevel="1" x14ac:dyDescent="0.2">
      <c r="D303" s="106" t="str">
        <f t="shared" si="72"/>
        <v>Mgt &amp; Support - Directors</v>
      </c>
      <c r="E303" s="88"/>
      <c r="F303" s="107" t="str">
        <f t="shared" si="77"/>
        <v>£000</v>
      </c>
      <c r="G303" s="89">
        <f t="shared" ref="G303:AB303" si="93">G33*G258</f>
        <v>0</v>
      </c>
      <c r="H303" s="89">
        <f t="shared" si="93"/>
        <v>0</v>
      </c>
      <c r="I303" s="89">
        <f t="shared" si="93"/>
        <v>0</v>
      </c>
      <c r="J303" s="89">
        <f t="shared" si="93"/>
        <v>0</v>
      </c>
      <c r="K303" s="89">
        <f t="shared" si="93"/>
        <v>0</v>
      </c>
      <c r="L303" s="89">
        <f t="shared" si="93"/>
        <v>0</v>
      </c>
      <c r="M303" s="89">
        <f t="shared" si="93"/>
        <v>0</v>
      </c>
      <c r="N303" s="89">
        <f t="shared" si="93"/>
        <v>0</v>
      </c>
      <c r="O303" s="89">
        <f t="shared" si="93"/>
        <v>0</v>
      </c>
      <c r="P303" s="89">
        <f t="shared" si="93"/>
        <v>0</v>
      </c>
      <c r="Q303" s="89">
        <f t="shared" si="93"/>
        <v>0</v>
      </c>
      <c r="R303" s="89">
        <f t="shared" si="93"/>
        <v>0</v>
      </c>
      <c r="S303" s="89">
        <f t="shared" si="93"/>
        <v>0</v>
      </c>
      <c r="T303" s="89">
        <f t="shared" si="93"/>
        <v>0</v>
      </c>
      <c r="U303" s="89">
        <f t="shared" si="93"/>
        <v>0</v>
      </c>
      <c r="V303" s="89">
        <f t="shared" si="93"/>
        <v>0</v>
      </c>
      <c r="W303" s="89">
        <f t="shared" si="93"/>
        <v>0</v>
      </c>
      <c r="X303" s="89">
        <f t="shared" si="93"/>
        <v>0</v>
      </c>
      <c r="Y303" s="89">
        <f t="shared" si="93"/>
        <v>0</v>
      </c>
      <c r="Z303" s="89">
        <f t="shared" si="93"/>
        <v>0</v>
      </c>
      <c r="AA303" s="89">
        <f t="shared" si="93"/>
        <v>0</v>
      </c>
      <c r="AB303" s="90">
        <f t="shared" si="93"/>
        <v>0</v>
      </c>
      <c r="AD303" s="552">
        <f t="shared" si="74"/>
        <v>0</v>
      </c>
      <c r="AF303" s="552">
        <f t="shared" si="75"/>
        <v>0</v>
      </c>
      <c r="AH303" s="552">
        <f t="shared" si="76"/>
        <v>0</v>
      </c>
      <c r="AJ303" s="188"/>
    </row>
    <row r="304" spans="4:36" ht="12.75" customHeight="1" outlineLevel="1" x14ac:dyDescent="0.2">
      <c r="D304" s="106" t="str">
        <f t="shared" si="72"/>
        <v>Mgt &amp; Support - Other HQ</v>
      </c>
      <c r="E304" s="88"/>
      <c r="F304" s="107" t="str">
        <f t="shared" si="77"/>
        <v>£000</v>
      </c>
      <c r="G304" s="89">
        <f t="shared" ref="G304:AB304" si="94">G34*G259</f>
        <v>0</v>
      </c>
      <c r="H304" s="89">
        <f t="shared" si="94"/>
        <v>0</v>
      </c>
      <c r="I304" s="89">
        <f t="shared" si="94"/>
        <v>0</v>
      </c>
      <c r="J304" s="89">
        <f t="shared" si="94"/>
        <v>0</v>
      </c>
      <c r="K304" s="89">
        <f t="shared" si="94"/>
        <v>0</v>
      </c>
      <c r="L304" s="89">
        <f t="shared" si="94"/>
        <v>0</v>
      </c>
      <c r="M304" s="89">
        <f t="shared" si="94"/>
        <v>0</v>
      </c>
      <c r="N304" s="89">
        <f t="shared" si="94"/>
        <v>0</v>
      </c>
      <c r="O304" s="89">
        <f t="shared" si="94"/>
        <v>0</v>
      </c>
      <c r="P304" s="89">
        <f t="shared" si="94"/>
        <v>0</v>
      </c>
      <c r="Q304" s="89">
        <f t="shared" si="94"/>
        <v>0</v>
      </c>
      <c r="R304" s="89">
        <f t="shared" si="94"/>
        <v>0</v>
      </c>
      <c r="S304" s="89">
        <f t="shared" si="94"/>
        <v>0</v>
      </c>
      <c r="T304" s="89">
        <f t="shared" si="94"/>
        <v>0</v>
      </c>
      <c r="U304" s="89">
        <f t="shared" si="94"/>
        <v>0</v>
      </c>
      <c r="V304" s="89">
        <f t="shared" si="94"/>
        <v>0</v>
      </c>
      <c r="W304" s="89">
        <f t="shared" si="94"/>
        <v>0</v>
      </c>
      <c r="X304" s="89">
        <f t="shared" si="94"/>
        <v>0</v>
      </c>
      <c r="Y304" s="89">
        <f t="shared" si="94"/>
        <v>0</v>
      </c>
      <c r="Z304" s="89">
        <f t="shared" si="94"/>
        <v>0</v>
      </c>
      <c r="AA304" s="89">
        <f t="shared" si="94"/>
        <v>0</v>
      </c>
      <c r="AB304" s="90">
        <f t="shared" si="94"/>
        <v>0</v>
      </c>
      <c r="AD304" s="552">
        <f t="shared" si="74"/>
        <v>0</v>
      </c>
      <c r="AF304" s="552">
        <f t="shared" si="75"/>
        <v>0</v>
      </c>
      <c r="AH304" s="552">
        <f t="shared" si="76"/>
        <v>0</v>
      </c>
      <c r="AJ304" s="188"/>
    </row>
    <row r="305" spans="4:36" ht="12.75" customHeight="1" outlineLevel="1" x14ac:dyDescent="0.2">
      <c r="D305" s="106" t="str">
        <f t="shared" si="72"/>
        <v>Historic Other</v>
      </c>
      <c r="E305" s="88"/>
      <c r="F305" s="107" t="str">
        <f t="shared" si="77"/>
        <v>£000</v>
      </c>
      <c r="G305" s="89">
        <f t="shared" ref="G305:AB305" si="95">G35*G260</f>
        <v>0</v>
      </c>
      <c r="H305" s="89">
        <f t="shared" si="95"/>
        <v>0</v>
      </c>
      <c r="I305" s="89">
        <f t="shared" si="95"/>
        <v>0</v>
      </c>
      <c r="J305" s="89">
        <f t="shared" si="95"/>
        <v>0</v>
      </c>
      <c r="K305" s="89">
        <f t="shared" si="95"/>
        <v>0</v>
      </c>
      <c r="L305" s="89">
        <f t="shared" si="95"/>
        <v>0</v>
      </c>
      <c r="M305" s="89">
        <f t="shared" si="95"/>
        <v>0</v>
      </c>
      <c r="N305" s="89">
        <f t="shared" si="95"/>
        <v>0</v>
      </c>
      <c r="O305" s="89">
        <f t="shared" si="95"/>
        <v>0</v>
      </c>
      <c r="P305" s="89">
        <f t="shared" si="95"/>
        <v>0</v>
      </c>
      <c r="Q305" s="89">
        <f t="shared" si="95"/>
        <v>0</v>
      </c>
      <c r="R305" s="89">
        <f t="shared" si="95"/>
        <v>0</v>
      </c>
      <c r="S305" s="89">
        <f t="shared" si="95"/>
        <v>0</v>
      </c>
      <c r="T305" s="89">
        <f t="shared" si="95"/>
        <v>0</v>
      </c>
      <c r="U305" s="89">
        <f t="shared" si="95"/>
        <v>0</v>
      </c>
      <c r="V305" s="89">
        <f t="shared" si="95"/>
        <v>0</v>
      </c>
      <c r="W305" s="89">
        <f t="shared" si="95"/>
        <v>0</v>
      </c>
      <c r="X305" s="89">
        <f t="shared" si="95"/>
        <v>0</v>
      </c>
      <c r="Y305" s="89">
        <f t="shared" si="95"/>
        <v>0</v>
      </c>
      <c r="Z305" s="89">
        <f t="shared" si="95"/>
        <v>0</v>
      </c>
      <c r="AA305" s="89">
        <f t="shared" si="95"/>
        <v>0</v>
      </c>
      <c r="AB305" s="90">
        <f t="shared" si="95"/>
        <v>0</v>
      </c>
      <c r="AD305" s="552">
        <f t="shared" si="74"/>
        <v>0</v>
      </c>
      <c r="AF305" s="552">
        <f t="shared" si="75"/>
        <v>0</v>
      </c>
      <c r="AH305" s="552">
        <f t="shared" si="76"/>
        <v>0</v>
      </c>
      <c r="AJ305" s="188"/>
    </row>
    <row r="306" spans="4:36" ht="12.75" customHeight="1" outlineLevel="1" x14ac:dyDescent="0.2">
      <c r="D306" s="106" t="str">
        <f t="shared" si="72"/>
        <v>[Staff Functions Line 20]</v>
      </c>
      <c r="E306" s="88"/>
      <c r="F306" s="107" t="str">
        <f t="shared" si="77"/>
        <v>£000</v>
      </c>
      <c r="G306" s="89">
        <f t="shared" ref="G306:AB306" si="96">G36*G261</f>
        <v>0</v>
      </c>
      <c r="H306" s="89">
        <f t="shared" si="96"/>
        <v>0</v>
      </c>
      <c r="I306" s="89">
        <f t="shared" si="96"/>
        <v>0</v>
      </c>
      <c r="J306" s="89">
        <f t="shared" si="96"/>
        <v>0</v>
      </c>
      <c r="K306" s="89">
        <f t="shared" si="96"/>
        <v>0</v>
      </c>
      <c r="L306" s="89">
        <f t="shared" si="96"/>
        <v>0</v>
      </c>
      <c r="M306" s="89">
        <f t="shared" si="96"/>
        <v>0</v>
      </c>
      <c r="N306" s="89">
        <f t="shared" si="96"/>
        <v>0</v>
      </c>
      <c r="O306" s="89">
        <f t="shared" si="96"/>
        <v>0</v>
      </c>
      <c r="P306" s="89">
        <f t="shared" si="96"/>
        <v>0</v>
      </c>
      <c r="Q306" s="89">
        <f t="shared" si="96"/>
        <v>0</v>
      </c>
      <c r="R306" s="89">
        <f t="shared" si="96"/>
        <v>0</v>
      </c>
      <c r="S306" s="89">
        <f t="shared" si="96"/>
        <v>0</v>
      </c>
      <c r="T306" s="89">
        <f t="shared" si="96"/>
        <v>0</v>
      </c>
      <c r="U306" s="89">
        <f t="shared" si="96"/>
        <v>0</v>
      </c>
      <c r="V306" s="89">
        <f t="shared" si="96"/>
        <v>0</v>
      </c>
      <c r="W306" s="89">
        <f t="shared" si="96"/>
        <v>0</v>
      </c>
      <c r="X306" s="89">
        <f t="shared" si="96"/>
        <v>0</v>
      </c>
      <c r="Y306" s="89">
        <f t="shared" si="96"/>
        <v>0</v>
      </c>
      <c r="Z306" s="89">
        <f t="shared" si="96"/>
        <v>0</v>
      </c>
      <c r="AA306" s="89">
        <f t="shared" si="96"/>
        <v>0</v>
      </c>
      <c r="AB306" s="90">
        <f t="shared" si="96"/>
        <v>0</v>
      </c>
      <c r="AD306" s="552">
        <f t="shared" si="74"/>
        <v>0</v>
      </c>
      <c r="AF306" s="552">
        <f t="shared" si="75"/>
        <v>0</v>
      </c>
      <c r="AH306" s="552">
        <f t="shared" si="76"/>
        <v>0</v>
      </c>
      <c r="AJ306" s="188"/>
    </row>
    <row r="307" spans="4:36" ht="12.75" customHeight="1" outlineLevel="1" x14ac:dyDescent="0.2">
      <c r="D307" s="106" t="str">
        <f t="shared" si="72"/>
        <v>[Staff Functions Line 21]</v>
      </c>
      <c r="E307" s="88"/>
      <c r="F307" s="107" t="str">
        <f t="shared" si="77"/>
        <v>£000</v>
      </c>
      <c r="G307" s="89">
        <f t="shared" ref="G307:AB307" si="97">G37*G262</f>
        <v>0</v>
      </c>
      <c r="H307" s="89">
        <f t="shared" si="97"/>
        <v>0</v>
      </c>
      <c r="I307" s="89">
        <f t="shared" si="97"/>
        <v>0</v>
      </c>
      <c r="J307" s="89">
        <f t="shared" si="97"/>
        <v>0</v>
      </c>
      <c r="K307" s="89">
        <f t="shared" si="97"/>
        <v>0</v>
      </c>
      <c r="L307" s="89">
        <f t="shared" si="97"/>
        <v>0</v>
      </c>
      <c r="M307" s="89">
        <f t="shared" si="97"/>
        <v>0</v>
      </c>
      <c r="N307" s="89">
        <f t="shared" si="97"/>
        <v>0</v>
      </c>
      <c r="O307" s="89">
        <f t="shared" si="97"/>
        <v>0</v>
      </c>
      <c r="P307" s="89">
        <f t="shared" si="97"/>
        <v>0</v>
      </c>
      <c r="Q307" s="89">
        <f t="shared" si="97"/>
        <v>0</v>
      </c>
      <c r="R307" s="89">
        <f t="shared" si="97"/>
        <v>0</v>
      </c>
      <c r="S307" s="89">
        <f t="shared" si="97"/>
        <v>0</v>
      </c>
      <c r="T307" s="89">
        <f t="shared" si="97"/>
        <v>0</v>
      </c>
      <c r="U307" s="89">
        <f t="shared" si="97"/>
        <v>0</v>
      </c>
      <c r="V307" s="89">
        <f t="shared" si="97"/>
        <v>0</v>
      </c>
      <c r="W307" s="89">
        <f t="shared" si="97"/>
        <v>0</v>
      </c>
      <c r="X307" s="89">
        <f t="shared" si="97"/>
        <v>0</v>
      </c>
      <c r="Y307" s="89">
        <f t="shared" si="97"/>
        <v>0</v>
      </c>
      <c r="Z307" s="89">
        <f t="shared" si="97"/>
        <v>0</v>
      </c>
      <c r="AA307" s="89">
        <f t="shared" si="97"/>
        <v>0</v>
      </c>
      <c r="AB307" s="90">
        <f t="shared" si="97"/>
        <v>0</v>
      </c>
      <c r="AD307" s="552">
        <f t="shared" si="74"/>
        <v>0</v>
      </c>
      <c r="AF307" s="552">
        <f t="shared" si="75"/>
        <v>0</v>
      </c>
      <c r="AH307" s="552">
        <f t="shared" si="76"/>
        <v>0</v>
      </c>
      <c r="AJ307" s="188"/>
    </row>
    <row r="308" spans="4:36" ht="12.75" customHeight="1" outlineLevel="1" x14ac:dyDescent="0.2">
      <c r="D308" s="106" t="str">
        <f t="shared" si="72"/>
        <v>[Staff Functions Line 22]</v>
      </c>
      <c r="E308" s="88"/>
      <c r="F308" s="107" t="str">
        <f t="shared" si="77"/>
        <v>£000</v>
      </c>
      <c r="G308" s="89">
        <f t="shared" ref="G308:AB308" si="98">G38*G263</f>
        <v>0</v>
      </c>
      <c r="H308" s="89">
        <f t="shared" si="98"/>
        <v>0</v>
      </c>
      <c r="I308" s="89">
        <f t="shared" si="98"/>
        <v>0</v>
      </c>
      <c r="J308" s="89">
        <f t="shared" si="98"/>
        <v>0</v>
      </c>
      <c r="K308" s="89">
        <f t="shared" si="98"/>
        <v>0</v>
      </c>
      <c r="L308" s="89">
        <f t="shared" si="98"/>
        <v>0</v>
      </c>
      <c r="M308" s="89">
        <f t="shared" si="98"/>
        <v>0</v>
      </c>
      <c r="N308" s="89">
        <f t="shared" si="98"/>
        <v>0</v>
      </c>
      <c r="O308" s="89">
        <f t="shared" si="98"/>
        <v>0</v>
      </c>
      <c r="P308" s="89">
        <f t="shared" si="98"/>
        <v>0</v>
      </c>
      <c r="Q308" s="89">
        <f t="shared" si="98"/>
        <v>0</v>
      </c>
      <c r="R308" s="89">
        <f t="shared" si="98"/>
        <v>0</v>
      </c>
      <c r="S308" s="89">
        <f t="shared" si="98"/>
        <v>0</v>
      </c>
      <c r="T308" s="89">
        <f t="shared" si="98"/>
        <v>0</v>
      </c>
      <c r="U308" s="89">
        <f t="shared" si="98"/>
        <v>0</v>
      </c>
      <c r="V308" s="89">
        <f t="shared" si="98"/>
        <v>0</v>
      </c>
      <c r="W308" s="89">
        <f t="shared" si="98"/>
        <v>0</v>
      </c>
      <c r="X308" s="89">
        <f t="shared" si="98"/>
        <v>0</v>
      </c>
      <c r="Y308" s="89">
        <f t="shared" si="98"/>
        <v>0</v>
      </c>
      <c r="Z308" s="89">
        <f t="shared" si="98"/>
        <v>0</v>
      </c>
      <c r="AA308" s="89">
        <f t="shared" si="98"/>
        <v>0</v>
      </c>
      <c r="AB308" s="90">
        <f t="shared" si="98"/>
        <v>0</v>
      </c>
      <c r="AD308" s="552">
        <f t="shared" si="74"/>
        <v>0</v>
      </c>
      <c r="AF308" s="552">
        <f t="shared" si="75"/>
        <v>0</v>
      </c>
      <c r="AH308" s="552">
        <f t="shared" si="76"/>
        <v>0</v>
      </c>
      <c r="AJ308" s="188"/>
    </row>
    <row r="309" spans="4:36" ht="12.75" customHeight="1" outlineLevel="1" x14ac:dyDescent="0.2">
      <c r="D309" s="106" t="str">
        <f t="shared" ref="D309:D326" si="99">D264</f>
        <v>[Staff Functions Line 23]</v>
      </c>
      <c r="E309" s="88"/>
      <c r="F309" s="107" t="str">
        <f t="shared" si="77"/>
        <v>£000</v>
      </c>
      <c r="G309" s="89">
        <f t="shared" ref="G309:AB309" si="100">G39*G264</f>
        <v>0</v>
      </c>
      <c r="H309" s="89">
        <f t="shared" si="100"/>
        <v>0</v>
      </c>
      <c r="I309" s="89">
        <f t="shared" si="100"/>
        <v>0</v>
      </c>
      <c r="J309" s="89">
        <f t="shared" si="100"/>
        <v>0</v>
      </c>
      <c r="K309" s="89">
        <f t="shared" si="100"/>
        <v>0</v>
      </c>
      <c r="L309" s="89">
        <f t="shared" si="100"/>
        <v>0</v>
      </c>
      <c r="M309" s="89">
        <f t="shared" si="100"/>
        <v>0</v>
      </c>
      <c r="N309" s="89">
        <f t="shared" si="100"/>
        <v>0</v>
      </c>
      <c r="O309" s="89">
        <f t="shared" si="100"/>
        <v>0</v>
      </c>
      <c r="P309" s="89">
        <f t="shared" si="100"/>
        <v>0</v>
      </c>
      <c r="Q309" s="89">
        <f t="shared" si="100"/>
        <v>0</v>
      </c>
      <c r="R309" s="89">
        <f t="shared" si="100"/>
        <v>0</v>
      </c>
      <c r="S309" s="89">
        <f t="shared" si="100"/>
        <v>0</v>
      </c>
      <c r="T309" s="89">
        <f t="shared" si="100"/>
        <v>0</v>
      </c>
      <c r="U309" s="89">
        <f t="shared" si="100"/>
        <v>0</v>
      </c>
      <c r="V309" s="89">
        <f t="shared" si="100"/>
        <v>0</v>
      </c>
      <c r="W309" s="89">
        <f t="shared" si="100"/>
        <v>0</v>
      </c>
      <c r="X309" s="89">
        <f t="shared" si="100"/>
        <v>0</v>
      </c>
      <c r="Y309" s="89">
        <f t="shared" si="100"/>
        <v>0</v>
      </c>
      <c r="Z309" s="89">
        <f t="shared" si="100"/>
        <v>0</v>
      </c>
      <c r="AA309" s="89">
        <f t="shared" si="100"/>
        <v>0</v>
      </c>
      <c r="AB309" s="90">
        <f t="shared" si="100"/>
        <v>0</v>
      </c>
      <c r="AD309" s="552">
        <f t="shared" ref="AD309:AD326" si="101">AD39*AD264</f>
        <v>0</v>
      </c>
      <c r="AF309" s="552">
        <f t="shared" ref="AF309:AF326" si="102">AF39*AF264</f>
        <v>0</v>
      </c>
      <c r="AH309" s="552">
        <f t="shared" ref="AH309:AH326" si="103">AH39*AH264</f>
        <v>0</v>
      </c>
      <c r="AJ309" s="188"/>
    </row>
    <row r="310" spans="4:36" ht="12.75" customHeight="1" outlineLevel="1" x14ac:dyDescent="0.2">
      <c r="D310" s="106" t="str">
        <f t="shared" si="99"/>
        <v>[Staff Functions Line 24]</v>
      </c>
      <c r="E310" s="88"/>
      <c r="F310" s="107" t="str">
        <f t="shared" si="77"/>
        <v>£000</v>
      </c>
      <c r="G310" s="89">
        <f t="shared" ref="G310:AB310" si="104">G40*G265</f>
        <v>0</v>
      </c>
      <c r="H310" s="89">
        <f t="shared" si="104"/>
        <v>0</v>
      </c>
      <c r="I310" s="89">
        <f t="shared" si="104"/>
        <v>0</v>
      </c>
      <c r="J310" s="89">
        <f t="shared" si="104"/>
        <v>0</v>
      </c>
      <c r="K310" s="89">
        <f t="shared" si="104"/>
        <v>0</v>
      </c>
      <c r="L310" s="89">
        <f t="shared" si="104"/>
        <v>0</v>
      </c>
      <c r="M310" s="89">
        <f t="shared" si="104"/>
        <v>0</v>
      </c>
      <c r="N310" s="89">
        <f t="shared" si="104"/>
        <v>0</v>
      </c>
      <c r="O310" s="89">
        <f t="shared" si="104"/>
        <v>0</v>
      </c>
      <c r="P310" s="89">
        <f t="shared" si="104"/>
        <v>0</v>
      </c>
      <c r="Q310" s="89">
        <f t="shared" si="104"/>
        <v>0</v>
      </c>
      <c r="R310" s="89">
        <f t="shared" si="104"/>
        <v>0</v>
      </c>
      <c r="S310" s="89">
        <f t="shared" si="104"/>
        <v>0</v>
      </c>
      <c r="T310" s="89">
        <f t="shared" si="104"/>
        <v>0</v>
      </c>
      <c r="U310" s="89">
        <f t="shared" si="104"/>
        <v>0</v>
      </c>
      <c r="V310" s="89">
        <f t="shared" si="104"/>
        <v>0</v>
      </c>
      <c r="W310" s="89">
        <f t="shared" si="104"/>
        <v>0</v>
      </c>
      <c r="X310" s="89">
        <f t="shared" si="104"/>
        <v>0</v>
      </c>
      <c r="Y310" s="89">
        <f t="shared" si="104"/>
        <v>0</v>
      </c>
      <c r="Z310" s="89">
        <f t="shared" si="104"/>
        <v>0</v>
      </c>
      <c r="AA310" s="89">
        <f t="shared" si="104"/>
        <v>0</v>
      </c>
      <c r="AB310" s="90">
        <f t="shared" si="104"/>
        <v>0</v>
      </c>
      <c r="AD310" s="552">
        <f t="shared" si="101"/>
        <v>0</v>
      </c>
      <c r="AF310" s="552">
        <f t="shared" si="102"/>
        <v>0</v>
      </c>
      <c r="AH310" s="552">
        <f t="shared" si="103"/>
        <v>0</v>
      </c>
      <c r="AJ310" s="188"/>
    </row>
    <row r="311" spans="4:36" ht="12.75" customHeight="1" outlineLevel="1" x14ac:dyDescent="0.2">
      <c r="D311" s="106" t="str">
        <f t="shared" si="99"/>
        <v>[Staff Functions Line 25]</v>
      </c>
      <c r="E311" s="88"/>
      <c r="F311" s="107" t="str">
        <f t="shared" si="77"/>
        <v>£000</v>
      </c>
      <c r="G311" s="89">
        <f t="shared" ref="G311:AB311" si="105">G41*G266</f>
        <v>0</v>
      </c>
      <c r="H311" s="89">
        <f t="shared" si="105"/>
        <v>0</v>
      </c>
      <c r="I311" s="89">
        <f t="shared" si="105"/>
        <v>0</v>
      </c>
      <c r="J311" s="89">
        <f t="shared" si="105"/>
        <v>0</v>
      </c>
      <c r="K311" s="89">
        <f t="shared" si="105"/>
        <v>0</v>
      </c>
      <c r="L311" s="89">
        <f t="shared" si="105"/>
        <v>0</v>
      </c>
      <c r="M311" s="89">
        <f t="shared" si="105"/>
        <v>0</v>
      </c>
      <c r="N311" s="89">
        <f t="shared" si="105"/>
        <v>0</v>
      </c>
      <c r="O311" s="89">
        <f t="shared" si="105"/>
        <v>0</v>
      </c>
      <c r="P311" s="89">
        <f t="shared" si="105"/>
        <v>0</v>
      </c>
      <c r="Q311" s="89">
        <f t="shared" si="105"/>
        <v>0</v>
      </c>
      <c r="R311" s="89">
        <f t="shared" si="105"/>
        <v>0</v>
      </c>
      <c r="S311" s="89">
        <f t="shared" si="105"/>
        <v>0</v>
      </c>
      <c r="T311" s="89">
        <f t="shared" si="105"/>
        <v>0</v>
      </c>
      <c r="U311" s="89">
        <f t="shared" si="105"/>
        <v>0</v>
      </c>
      <c r="V311" s="89">
        <f t="shared" si="105"/>
        <v>0</v>
      </c>
      <c r="W311" s="89">
        <f t="shared" si="105"/>
        <v>0</v>
      </c>
      <c r="X311" s="89">
        <f t="shared" si="105"/>
        <v>0</v>
      </c>
      <c r="Y311" s="89">
        <f t="shared" si="105"/>
        <v>0</v>
      </c>
      <c r="Z311" s="89">
        <f t="shared" si="105"/>
        <v>0</v>
      </c>
      <c r="AA311" s="89">
        <f t="shared" si="105"/>
        <v>0</v>
      </c>
      <c r="AB311" s="90">
        <f t="shared" si="105"/>
        <v>0</v>
      </c>
      <c r="AD311" s="552">
        <f t="shared" si="101"/>
        <v>0</v>
      </c>
      <c r="AF311" s="552">
        <f t="shared" si="102"/>
        <v>0</v>
      </c>
      <c r="AH311" s="552">
        <f t="shared" si="103"/>
        <v>0</v>
      </c>
      <c r="AJ311" s="188"/>
    </row>
    <row r="312" spans="4:36" ht="12.75" customHeight="1" outlineLevel="1" x14ac:dyDescent="0.2">
      <c r="D312" s="106" t="str">
        <f t="shared" si="99"/>
        <v>[Staff Functions Line 26]</v>
      </c>
      <c r="E312" s="88"/>
      <c r="F312" s="107" t="str">
        <f t="shared" si="77"/>
        <v>£000</v>
      </c>
      <c r="G312" s="89">
        <f t="shared" ref="G312:AB312" si="106">G42*G267</f>
        <v>0</v>
      </c>
      <c r="H312" s="89">
        <f t="shared" si="106"/>
        <v>0</v>
      </c>
      <c r="I312" s="89">
        <f t="shared" si="106"/>
        <v>0</v>
      </c>
      <c r="J312" s="89">
        <f t="shared" si="106"/>
        <v>0</v>
      </c>
      <c r="K312" s="89">
        <f t="shared" si="106"/>
        <v>0</v>
      </c>
      <c r="L312" s="89">
        <f t="shared" si="106"/>
        <v>0</v>
      </c>
      <c r="M312" s="89">
        <f t="shared" si="106"/>
        <v>0</v>
      </c>
      <c r="N312" s="89">
        <f t="shared" si="106"/>
        <v>0</v>
      </c>
      <c r="O312" s="89">
        <f t="shared" si="106"/>
        <v>0</v>
      </c>
      <c r="P312" s="89">
        <f t="shared" si="106"/>
        <v>0</v>
      </c>
      <c r="Q312" s="89">
        <f t="shared" si="106"/>
        <v>0</v>
      </c>
      <c r="R312" s="89">
        <f t="shared" si="106"/>
        <v>0</v>
      </c>
      <c r="S312" s="89">
        <f t="shared" si="106"/>
        <v>0</v>
      </c>
      <c r="T312" s="89">
        <f t="shared" si="106"/>
        <v>0</v>
      </c>
      <c r="U312" s="89">
        <f t="shared" si="106"/>
        <v>0</v>
      </c>
      <c r="V312" s="89">
        <f t="shared" si="106"/>
        <v>0</v>
      </c>
      <c r="W312" s="89">
        <f t="shared" si="106"/>
        <v>0</v>
      </c>
      <c r="X312" s="89">
        <f t="shared" si="106"/>
        <v>0</v>
      </c>
      <c r="Y312" s="89">
        <f t="shared" si="106"/>
        <v>0</v>
      </c>
      <c r="Z312" s="89">
        <f t="shared" si="106"/>
        <v>0</v>
      </c>
      <c r="AA312" s="89">
        <f t="shared" si="106"/>
        <v>0</v>
      </c>
      <c r="AB312" s="90">
        <f t="shared" si="106"/>
        <v>0</v>
      </c>
      <c r="AD312" s="552">
        <f t="shared" si="101"/>
        <v>0</v>
      </c>
      <c r="AF312" s="552">
        <f t="shared" si="102"/>
        <v>0</v>
      </c>
      <c r="AH312" s="552">
        <f t="shared" si="103"/>
        <v>0</v>
      </c>
      <c r="AJ312" s="188"/>
    </row>
    <row r="313" spans="4:36" ht="12.75" customHeight="1" outlineLevel="1" x14ac:dyDescent="0.2">
      <c r="D313" s="106" t="str">
        <f t="shared" si="99"/>
        <v>[Staff Functions Line 27]</v>
      </c>
      <c r="E313" s="88"/>
      <c r="F313" s="107" t="str">
        <f t="shared" si="77"/>
        <v>£000</v>
      </c>
      <c r="G313" s="89">
        <f t="shared" ref="G313:AB313" si="107">G43*G268</f>
        <v>0</v>
      </c>
      <c r="H313" s="89">
        <f t="shared" si="107"/>
        <v>0</v>
      </c>
      <c r="I313" s="89">
        <f t="shared" si="107"/>
        <v>0</v>
      </c>
      <c r="J313" s="89">
        <f t="shared" si="107"/>
        <v>0</v>
      </c>
      <c r="K313" s="89">
        <f t="shared" si="107"/>
        <v>0</v>
      </c>
      <c r="L313" s="89">
        <f t="shared" si="107"/>
        <v>0</v>
      </c>
      <c r="M313" s="89">
        <f t="shared" si="107"/>
        <v>0</v>
      </c>
      <c r="N313" s="89">
        <f t="shared" si="107"/>
        <v>0</v>
      </c>
      <c r="O313" s="89">
        <f t="shared" si="107"/>
        <v>0</v>
      </c>
      <c r="P313" s="89">
        <f t="shared" si="107"/>
        <v>0</v>
      </c>
      <c r="Q313" s="89">
        <f t="shared" si="107"/>
        <v>0</v>
      </c>
      <c r="R313" s="89">
        <f t="shared" si="107"/>
        <v>0</v>
      </c>
      <c r="S313" s="89">
        <f t="shared" si="107"/>
        <v>0</v>
      </c>
      <c r="T313" s="89">
        <f t="shared" si="107"/>
        <v>0</v>
      </c>
      <c r="U313" s="89">
        <f t="shared" si="107"/>
        <v>0</v>
      </c>
      <c r="V313" s="89">
        <f t="shared" si="107"/>
        <v>0</v>
      </c>
      <c r="W313" s="89">
        <f t="shared" si="107"/>
        <v>0</v>
      </c>
      <c r="X313" s="89">
        <f t="shared" si="107"/>
        <v>0</v>
      </c>
      <c r="Y313" s="89">
        <f t="shared" si="107"/>
        <v>0</v>
      </c>
      <c r="Z313" s="89">
        <f t="shared" si="107"/>
        <v>0</v>
      </c>
      <c r="AA313" s="89">
        <f t="shared" si="107"/>
        <v>0</v>
      </c>
      <c r="AB313" s="90">
        <f t="shared" si="107"/>
        <v>0</v>
      </c>
      <c r="AD313" s="552">
        <f t="shared" si="101"/>
        <v>0</v>
      </c>
      <c r="AF313" s="552">
        <f t="shared" si="102"/>
        <v>0</v>
      </c>
      <c r="AH313" s="552">
        <f t="shared" si="103"/>
        <v>0</v>
      </c>
      <c r="AJ313" s="188"/>
    </row>
    <row r="314" spans="4:36" ht="12.75" customHeight="1" outlineLevel="1" x14ac:dyDescent="0.2">
      <c r="D314" s="106" t="str">
        <f t="shared" si="99"/>
        <v>[Staff Functions Line 28]</v>
      </c>
      <c r="E314" s="88"/>
      <c r="F314" s="107" t="str">
        <f t="shared" si="77"/>
        <v>£000</v>
      </c>
      <c r="G314" s="89">
        <f t="shared" ref="G314:AB314" si="108">G44*G269</f>
        <v>0</v>
      </c>
      <c r="H314" s="89">
        <f t="shared" si="108"/>
        <v>0</v>
      </c>
      <c r="I314" s="89">
        <f t="shared" si="108"/>
        <v>0</v>
      </c>
      <c r="J314" s="89">
        <f t="shared" si="108"/>
        <v>0</v>
      </c>
      <c r="K314" s="89">
        <f t="shared" si="108"/>
        <v>0</v>
      </c>
      <c r="L314" s="89">
        <f t="shared" si="108"/>
        <v>0</v>
      </c>
      <c r="M314" s="89">
        <f t="shared" si="108"/>
        <v>0</v>
      </c>
      <c r="N314" s="89">
        <f t="shared" si="108"/>
        <v>0</v>
      </c>
      <c r="O314" s="89">
        <f t="shared" si="108"/>
        <v>0</v>
      </c>
      <c r="P314" s="89">
        <f t="shared" si="108"/>
        <v>0</v>
      </c>
      <c r="Q314" s="89">
        <f t="shared" si="108"/>
        <v>0</v>
      </c>
      <c r="R314" s="89">
        <f t="shared" si="108"/>
        <v>0</v>
      </c>
      <c r="S314" s="89">
        <f t="shared" si="108"/>
        <v>0</v>
      </c>
      <c r="T314" s="89">
        <f t="shared" si="108"/>
        <v>0</v>
      </c>
      <c r="U314" s="89">
        <f t="shared" si="108"/>
        <v>0</v>
      </c>
      <c r="V314" s="89">
        <f t="shared" si="108"/>
        <v>0</v>
      </c>
      <c r="W314" s="89">
        <f t="shared" si="108"/>
        <v>0</v>
      </c>
      <c r="X314" s="89">
        <f t="shared" si="108"/>
        <v>0</v>
      </c>
      <c r="Y314" s="89">
        <f t="shared" si="108"/>
        <v>0</v>
      </c>
      <c r="Z314" s="89">
        <f t="shared" si="108"/>
        <v>0</v>
      </c>
      <c r="AA314" s="89">
        <f t="shared" si="108"/>
        <v>0</v>
      </c>
      <c r="AB314" s="90">
        <f t="shared" si="108"/>
        <v>0</v>
      </c>
      <c r="AD314" s="552">
        <f t="shared" si="101"/>
        <v>0</v>
      </c>
      <c r="AF314" s="552">
        <f t="shared" si="102"/>
        <v>0</v>
      </c>
      <c r="AH314" s="552">
        <f t="shared" si="103"/>
        <v>0</v>
      </c>
      <c r="AJ314" s="188"/>
    </row>
    <row r="315" spans="4:36" ht="12.75" customHeight="1" outlineLevel="1" x14ac:dyDescent="0.2">
      <c r="D315" s="106" t="str">
        <f t="shared" si="99"/>
        <v>[Staff Functions Line 29]</v>
      </c>
      <c r="E315" s="88"/>
      <c r="F315" s="107" t="str">
        <f t="shared" si="77"/>
        <v>£000</v>
      </c>
      <c r="G315" s="89">
        <f t="shared" ref="G315:AB315" si="109">G45*G270</f>
        <v>0</v>
      </c>
      <c r="H315" s="89">
        <f t="shared" si="109"/>
        <v>0</v>
      </c>
      <c r="I315" s="89">
        <f t="shared" si="109"/>
        <v>0</v>
      </c>
      <c r="J315" s="89">
        <f t="shared" si="109"/>
        <v>0</v>
      </c>
      <c r="K315" s="89">
        <f t="shared" si="109"/>
        <v>0</v>
      </c>
      <c r="L315" s="89">
        <f t="shared" si="109"/>
        <v>0</v>
      </c>
      <c r="M315" s="89">
        <f t="shared" si="109"/>
        <v>0</v>
      </c>
      <c r="N315" s="89">
        <f t="shared" si="109"/>
        <v>0</v>
      </c>
      <c r="O315" s="89">
        <f t="shared" si="109"/>
        <v>0</v>
      </c>
      <c r="P315" s="89">
        <f t="shared" si="109"/>
        <v>0</v>
      </c>
      <c r="Q315" s="89">
        <f t="shared" si="109"/>
        <v>0</v>
      </c>
      <c r="R315" s="89">
        <f t="shared" si="109"/>
        <v>0</v>
      </c>
      <c r="S315" s="89">
        <f t="shared" si="109"/>
        <v>0</v>
      </c>
      <c r="T315" s="89">
        <f t="shared" si="109"/>
        <v>0</v>
      </c>
      <c r="U315" s="89">
        <f t="shared" si="109"/>
        <v>0</v>
      </c>
      <c r="V315" s="89">
        <f t="shared" si="109"/>
        <v>0</v>
      </c>
      <c r="W315" s="89">
        <f t="shared" si="109"/>
        <v>0</v>
      </c>
      <c r="X315" s="89">
        <f t="shared" si="109"/>
        <v>0</v>
      </c>
      <c r="Y315" s="89">
        <f t="shared" si="109"/>
        <v>0</v>
      </c>
      <c r="Z315" s="89">
        <f t="shared" si="109"/>
        <v>0</v>
      </c>
      <c r="AA315" s="89">
        <f t="shared" si="109"/>
        <v>0</v>
      </c>
      <c r="AB315" s="90">
        <f t="shared" si="109"/>
        <v>0</v>
      </c>
      <c r="AD315" s="552">
        <f t="shared" si="101"/>
        <v>0</v>
      </c>
      <c r="AF315" s="552">
        <f t="shared" si="102"/>
        <v>0</v>
      </c>
      <c r="AH315" s="552">
        <f t="shared" si="103"/>
        <v>0</v>
      </c>
      <c r="AJ315" s="188"/>
    </row>
    <row r="316" spans="4:36" ht="12.75" customHeight="1" outlineLevel="1" x14ac:dyDescent="0.2">
      <c r="D316" s="106" t="str">
        <f t="shared" si="99"/>
        <v>[Staff Functions Line 30]</v>
      </c>
      <c r="E316" s="88"/>
      <c r="F316" s="107" t="str">
        <f t="shared" si="77"/>
        <v>£000</v>
      </c>
      <c r="G316" s="89">
        <f t="shared" ref="G316:AB316" si="110">G46*G271</f>
        <v>0</v>
      </c>
      <c r="H316" s="89">
        <f t="shared" si="110"/>
        <v>0</v>
      </c>
      <c r="I316" s="89">
        <f t="shared" si="110"/>
        <v>0</v>
      </c>
      <c r="J316" s="89">
        <f t="shared" si="110"/>
        <v>0</v>
      </c>
      <c r="K316" s="89">
        <f t="shared" si="110"/>
        <v>0</v>
      </c>
      <c r="L316" s="89">
        <f t="shared" si="110"/>
        <v>0</v>
      </c>
      <c r="M316" s="89">
        <f t="shared" si="110"/>
        <v>0</v>
      </c>
      <c r="N316" s="89">
        <f t="shared" si="110"/>
        <v>0</v>
      </c>
      <c r="O316" s="89">
        <f t="shared" si="110"/>
        <v>0</v>
      </c>
      <c r="P316" s="89">
        <f t="shared" si="110"/>
        <v>0</v>
      </c>
      <c r="Q316" s="89">
        <f t="shared" si="110"/>
        <v>0</v>
      </c>
      <c r="R316" s="89">
        <f t="shared" si="110"/>
        <v>0</v>
      </c>
      <c r="S316" s="89">
        <f t="shared" si="110"/>
        <v>0</v>
      </c>
      <c r="T316" s="89">
        <f t="shared" si="110"/>
        <v>0</v>
      </c>
      <c r="U316" s="89">
        <f t="shared" si="110"/>
        <v>0</v>
      </c>
      <c r="V316" s="89">
        <f t="shared" si="110"/>
        <v>0</v>
      </c>
      <c r="W316" s="89">
        <f t="shared" si="110"/>
        <v>0</v>
      </c>
      <c r="X316" s="89">
        <f t="shared" si="110"/>
        <v>0</v>
      </c>
      <c r="Y316" s="89">
        <f t="shared" si="110"/>
        <v>0</v>
      </c>
      <c r="Z316" s="89">
        <f t="shared" si="110"/>
        <v>0</v>
      </c>
      <c r="AA316" s="89">
        <f t="shared" si="110"/>
        <v>0</v>
      </c>
      <c r="AB316" s="90">
        <f t="shared" si="110"/>
        <v>0</v>
      </c>
      <c r="AD316" s="552">
        <f t="shared" si="101"/>
        <v>0</v>
      </c>
      <c r="AF316" s="552">
        <f t="shared" si="102"/>
        <v>0</v>
      </c>
      <c r="AH316" s="552">
        <f t="shared" si="103"/>
        <v>0</v>
      </c>
      <c r="AJ316" s="188"/>
    </row>
    <row r="317" spans="4:36" ht="12.75" customHeight="1" outlineLevel="1" x14ac:dyDescent="0.2">
      <c r="D317" s="106" t="str">
        <f t="shared" si="99"/>
        <v>[Staff Functions Line 31]</v>
      </c>
      <c r="E317" s="88"/>
      <c r="F317" s="107" t="str">
        <f t="shared" si="77"/>
        <v>£000</v>
      </c>
      <c r="G317" s="89">
        <f t="shared" ref="G317:AB317" si="111">G47*G272</f>
        <v>0</v>
      </c>
      <c r="H317" s="89">
        <f t="shared" si="111"/>
        <v>0</v>
      </c>
      <c r="I317" s="89">
        <f t="shared" si="111"/>
        <v>0</v>
      </c>
      <c r="J317" s="89">
        <f t="shared" si="111"/>
        <v>0</v>
      </c>
      <c r="K317" s="89">
        <f t="shared" si="111"/>
        <v>0</v>
      </c>
      <c r="L317" s="89">
        <f t="shared" si="111"/>
        <v>0</v>
      </c>
      <c r="M317" s="89">
        <f t="shared" si="111"/>
        <v>0</v>
      </c>
      <c r="N317" s="89">
        <f t="shared" si="111"/>
        <v>0</v>
      </c>
      <c r="O317" s="89">
        <f t="shared" si="111"/>
        <v>0</v>
      </c>
      <c r="P317" s="89">
        <f t="shared" si="111"/>
        <v>0</v>
      </c>
      <c r="Q317" s="89">
        <f t="shared" si="111"/>
        <v>0</v>
      </c>
      <c r="R317" s="89">
        <f t="shared" si="111"/>
        <v>0</v>
      </c>
      <c r="S317" s="89">
        <f t="shared" si="111"/>
        <v>0</v>
      </c>
      <c r="T317" s="89">
        <f t="shared" si="111"/>
        <v>0</v>
      </c>
      <c r="U317" s="89">
        <f t="shared" si="111"/>
        <v>0</v>
      </c>
      <c r="V317" s="89">
        <f t="shared" si="111"/>
        <v>0</v>
      </c>
      <c r="W317" s="89">
        <f t="shared" si="111"/>
        <v>0</v>
      </c>
      <c r="X317" s="89">
        <f t="shared" si="111"/>
        <v>0</v>
      </c>
      <c r="Y317" s="89">
        <f t="shared" si="111"/>
        <v>0</v>
      </c>
      <c r="Z317" s="89">
        <f t="shared" si="111"/>
        <v>0</v>
      </c>
      <c r="AA317" s="89">
        <f t="shared" si="111"/>
        <v>0</v>
      </c>
      <c r="AB317" s="90">
        <f t="shared" si="111"/>
        <v>0</v>
      </c>
      <c r="AD317" s="552">
        <f t="shared" si="101"/>
        <v>0</v>
      </c>
      <c r="AF317" s="552">
        <f t="shared" si="102"/>
        <v>0</v>
      </c>
      <c r="AH317" s="552">
        <f t="shared" si="103"/>
        <v>0</v>
      </c>
      <c r="AJ317" s="188"/>
    </row>
    <row r="318" spans="4:36" ht="12.75" customHeight="1" outlineLevel="1" x14ac:dyDescent="0.2">
      <c r="D318" s="106" t="str">
        <f t="shared" si="99"/>
        <v>[Staff Functions Line 32]</v>
      </c>
      <c r="E318" s="88"/>
      <c r="F318" s="107" t="str">
        <f t="shared" si="77"/>
        <v>£000</v>
      </c>
      <c r="G318" s="89">
        <f t="shared" ref="G318:AB318" si="112">G48*G273</f>
        <v>0</v>
      </c>
      <c r="H318" s="89">
        <f t="shared" si="112"/>
        <v>0</v>
      </c>
      <c r="I318" s="89">
        <f t="shared" si="112"/>
        <v>0</v>
      </c>
      <c r="J318" s="89">
        <f t="shared" si="112"/>
        <v>0</v>
      </c>
      <c r="K318" s="89">
        <f t="shared" si="112"/>
        <v>0</v>
      </c>
      <c r="L318" s="89">
        <f t="shared" si="112"/>
        <v>0</v>
      </c>
      <c r="M318" s="89">
        <f t="shared" si="112"/>
        <v>0</v>
      </c>
      <c r="N318" s="89">
        <f t="shared" si="112"/>
        <v>0</v>
      </c>
      <c r="O318" s="89">
        <f t="shared" si="112"/>
        <v>0</v>
      </c>
      <c r="P318" s="89">
        <f t="shared" si="112"/>
        <v>0</v>
      </c>
      <c r="Q318" s="89">
        <f t="shared" si="112"/>
        <v>0</v>
      </c>
      <c r="R318" s="89">
        <f t="shared" si="112"/>
        <v>0</v>
      </c>
      <c r="S318" s="89">
        <f t="shared" si="112"/>
        <v>0</v>
      </c>
      <c r="T318" s="89">
        <f t="shared" si="112"/>
        <v>0</v>
      </c>
      <c r="U318" s="89">
        <f t="shared" si="112"/>
        <v>0</v>
      </c>
      <c r="V318" s="89">
        <f t="shared" si="112"/>
        <v>0</v>
      </c>
      <c r="W318" s="89">
        <f t="shared" si="112"/>
        <v>0</v>
      </c>
      <c r="X318" s="89">
        <f t="shared" si="112"/>
        <v>0</v>
      </c>
      <c r="Y318" s="89">
        <f t="shared" si="112"/>
        <v>0</v>
      </c>
      <c r="Z318" s="89">
        <f t="shared" si="112"/>
        <v>0</v>
      </c>
      <c r="AA318" s="89">
        <f t="shared" si="112"/>
        <v>0</v>
      </c>
      <c r="AB318" s="90">
        <f t="shared" si="112"/>
        <v>0</v>
      </c>
      <c r="AD318" s="552">
        <f t="shared" si="101"/>
        <v>0</v>
      </c>
      <c r="AF318" s="552">
        <f t="shared" si="102"/>
        <v>0</v>
      </c>
      <c r="AH318" s="552">
        <f t="shared" si="103"/>
        <v>0</v>
      </c>
      <c r="AJ318" s="188"/>
    </row>
    <row r="319" spans="4:36" ht="12.75" customHeight="1" outlineLevel="1" x14ac:dyDescent="0.2">
      <c r="D319" s="106" t="str">
        <f t="shared" si="99"/>
        <v>[Staff Functions Line 33]</v>
      </c>
      <c r="E319" s="88"/>
      <c r="F319" s="107" t="str">
        <f t="shared" si="77"/>
        <v>£000</v>
      </c>
      <c r="G319" s="89">
        <f t="shared" ref="G319:AB319" si="113">G49*G274</f>
        <v>0</v>
      </c>
      <c r="H319" s="89">
        <f t="shared" si="113"/>
        <v>0</v>
      </c>
      <c r="I319" s="89">
        <f t="shared" si="113"/>
        <v>0</v>
      </c>
      <c r="J319" s="89">
        <f t="shared" si="113"/>
        <v>0</v>
      </c>
      <c r="K319" s="89">
        <f t="shared" si="113"/>
        <v>0</v>
      </c>
      <c r="L319" s="89">
        <f t="shared" si="113"/>
        <v>0</v>
      </c>
      <c r="M319" s="89">
        <f t="shared" si="113"/>
        <v>0</v>
      </c>
      <c r="N319" s="89">
        <f t="shared" si="113"/>
        <v>0</v>
      </c>
      <c r="O319" s="89">
        <f t="shared" si="113"/>
        <v>0</v>
      </c>
      <c r="P319" s="89">
        <f t="shared" si="113"/>
        <v>0</v>
      </c>
      <c r="Q319" s="89">
        <f t="shared" si="113"/>
        <v>0</v>
      </c>
      <c r="R319" s="89">
        <f t="shared" si="113"/>
        <v>0</v>
      </c>
      <c r="S319" s="89">
        <f t="shared" si="113"/>
        <v>0</v>
      </c>
      <c r="T319" s="89">
        <f t="shared" si="113"/>
        <v>0</v>
      </c>
      <c r="U319" s="89">
        <f t="shared" si="113"/>
        <v>0</v>
      </c>
      <c r="V319" s="89">
        <f t="shared" si="113"/>
        <v>0</v>
      </c>
      <c r="W319" s="89">
        <f t="shared" si="113"/>
        <v>0</v>
      </c>
      <c r="X319" s="89">
        <f t="shared" si="113"/>
        <v>0</v>
      </c>
      <c r="Y319" s="89">
        <f t="shared" si="113"/>
        <v>0</v>
      </c>
      <c r="Z319" s="89">
        <f t="shared" si="113"/>
        <v>0</v>
      </c>
      <c r="AA319" s="89">
        <f t="shared" si="113"/>
        <v>0</v>
      </c>
      <c r="AB319" s="90">
        <f t="shared" si="113"/>
        <v>0</v>
      </c>
      <c r="AD319" s="552">
        <f t="shared" si="101"/>
        <v>0</v>
      </c>
      <c r="AF319" s="552">
        <f t="shared" si="102"/>
        <v>0</v>
      </c>
      <c r="AH319" s="552">
        <f t="shared" si="103"/>
        <v>0</v>
      </c>
      <c r="AJ319" s="188"/>
    </row>
    <row r="320" spans="4:36" ht="12.75" customHeight="1" outlineLevel="1" x14ac:dyDescent="0.2">
      <c r="D320" s="106" t="str">
        <f t="shared" si="99"/>
        <v>[Staff Functions Line 34]</v>
      </c>
      <c r="E320" s="88"/>
      <c r="F320" s="107" t="str">
        <f t="shared" si="77"/>
        <v>£000</v>
      </c>
      <c r="G320" s="89">
        <f t="shared" ref="G320:AB320" si="114">G50*G275</f>
        <v>0</v>
      </c>
      <c r="H320" s="89">
        <f t="shared" si="114"/>
        <v>0</v>
      </c>
      <c r="I320" s="89">
        <f t="shared" si="114"/>
        <v>0</v>
      </c>
      <c r="J320" s="89">
        <f t="shared" si="114"/>
        <v>0</v>
      </c>
      <c r="K320" s="89">
        <f t="shared" si="114"/>
        <v>0</v>
      </c>
      <c r="L320" s="89">
        <f t="shared" si="114"/>
        <v>0</v>
      </c>
      <c r="M320" s="89">
        <f t="shared" si="114"/>
        <v>0</v>
      </c>
      <c r="N320" s="89">
        <f t="shared" si="114"/>
        <v>0</v>
      </c>
      <c r="O320" s="89">
        <f t="shared" si="114"/>
        <v>0</v>
      </c>
      <c r="P320" s="89">
        <f t="shared" si="114"/>
        <v>0</v>
      </c>
      <c r="Q320" s="89">
        <f t="shared" si="114"/>
        <v>0</v>
      </c>
      <c r="R320" s="89">
        <f t="shared" si="114"/>
        <v>0</v>
      </c>
      <c r="S320" s="89">
        <f t="shared" si="114"/>
        <v>0</v>
      </c>
      <c r="T320" s="89">
        <f t="shared" si="114"/>
        <v>0</v>
      </c>
      <c r="U320" s="89">
        <f t="shared" si="114"/>
        <v>0</v>
      </c>
      <c r="V320" s="89">
        <f t="shared" si="114"/>
        <v>0</v>
      </c>
      <c r="W320" s="89">
        <f t="shared" si="114"/>
        <v>0</v>
      </c>
      <c r="X320" s="89">
        <f t="shared" si="114"/>
        <v>0</v>
      </c>
      <c r="Y320" s="89">
        <f t="shared" si="114"/>
        <v>0</v>
      </c>
      <c r="Z320" s="89">
        <f t="shared" si="114"/>
        <v>0</v>
      </c>
      <c r="AA320" s="89">
        <f t="shared" si="114"/>
        <v>0</v>
      </c>
      <c r="AB320" s="90">
        <f t="shared" si="114"/>
        <v>0</v>
      </c>
      <c r="AD320" s="552">
        <f t="shared" si="101"/>
        <v>0</v>
      </c>
      <c r="AF320" s="552">
        <f t="shared" si="102"/>
        <v>0</v>
      </c>
      <c r="AH320" s="552">
        <f t="shared" si="103"/>
        <v>0</v>
      </c>
      <c r="AJ320" s="188"/>
    </row>
    <row r="321" spans="2:36" ht="12.75" customHeight="1" outlineLevel="1" x14ac:dyDescent="0.2">
      <c r="D321" s="106" t="str">
        <f t="shared" si="99"/>
        <v>[Staff Functions Line 35]</v>
      </c>
      <c r="E321" s="88"/>
      <c r="F321" s="107" t="str">
        <f t="shared" si="77"/>
        <v>£000</v>
      </c>
      <c r="G321" s="89">
        <f t="shared" ref="G321:AB321" si="115">G51*G276</f>
        <v>0</v>
      </c>
      <c r="H321" s="89">
        <f t="shared" si="115"/>
        <v>0</v>
      </c>
      <c r="I321" s="89">
        <f t="shared" si="115"/>
        <v>0</v>
      </c>
      <c r="J321" s="89">
        <f t="shared" si="115"/>
        <v>0</v>
      </c>
      <c r="K321" s="89">
        <f t="shared" si="115"/>
        <v>0</v>
      </c>
      <c r="L321" s="89">
        <f t="shared" si="115"/>
        <v>0</v>
      </c>
      <c r="M321" s="89">
        <f t="shared" si="115"/>
        <v>0</v>
      </c>
      <c r="N321" s="89">
        <f t="shared" si="115"/>
        <v>0</v>
      </c>
      <c r="O321" s="89">
        <f t="shared" si="115"/>
        <v>0</v>
      </c>
      <c r="P321" s="89">
        <f t="shared" si="115"/>
        <v>0</v>
      </c>
      <c r="Q321" s="89">
        <f t="shared" si="115"/>
        <v>0</v>
      </c>
      <c r="R321" s="89">
        <f t="shared" si="115"/>
        <v>0</v>
      </c>
      <c r="S321" s="89">
        <f t="shared" si="115"/>
        <v>0</v>
      </c>
      <c r="T321" s="89">
        <f t="shared" si="115"/>
        <v>0</v>
      </c>
      <c r="U321" s="89">
        <f t="shared" si="115"/>
        <v>0</v>
      </c>
      <c r="V321" s="89">
        <f t="shared" si="115"/>
        <v>0</v>
      </c>
      <c r="W321" s="89">
        <f t="shared" si="115"/>
        <v>0</v>
      </c>
      <c r="X321" s="89">
        <f t="shared" si="115"/>
        <v>0</v>
      </c>
      <c r="Y321" s="89">
        <f t="shared" si="115"/>
        <v>0</v>
      </c>
      <c r="Z321" s="89">
        <f t="shared" si="115"/>
        <v>0</v>
      </c>
      <c r="AA321" s="89">
        <f t="shared" si="115"/>
        <v>0</v>
      </c>
      <c r="AB321" s="90">
        <f t="shared" si="115"/>
        <v>0</v>
      </c>
      <c r="AD321" s="552">
        <f t="shared" si="101"/>
        <v>0</v>
      </c>
      <c r="AF321" s="552">
        <f t="shared" si="102"/>
        <v>0</v>
      </c>
      <c r="AH321" s="552">
        <f t="shared" si="103"/>
        <v>0</v>
      </c>
      <c r="AJ321" s="188"/>
    </row>
    <row r="322" spans="2:36" ht="12.75" customHeight="1" outlineLevel="1" x14ac:dyDescent="0.2">
      <c r="D322" s="106" t="str">
        <f t="shared" si="99"/>
        <v>[Staff Functions Line 36]</v>
      </c>
      <c r="E322" s="88"/>
      <c r="F322" s="107" t="str">
        <f t="shared" si="77"/>
        <v>£000</v>
      </c>
      <c r="G322" s="89">
        <f t="shared" ref="G322:AB322" si="116">G52*G277</f>
        <v>0</v>
      </c>
      <c r="H322" s="89">
        <f t="shared" si="116"/>
        <v>0</v>
      </c>
      <c r="I322" s="89">
        <f t="shared" si="116"/>
        <v>0</v>
      </c>
      <c r="J322" s="89">
        <f t="shared" si="116"/>
        <v>0</v>
      </c>
      <c r="K322" s="89">
        <f t="shared" si="116"/>
        <v>0</v>
      </c>
      <c r="L322" s="89">
        <f t="shared" si="116"/>
        <v>0</v>
      </c>
      <c r="M322" s="89">
        <f t="shared" si="116"/>
        <v>0</v>
      </c>
      <c r="N322" s="89">
        <f t="shared" si="116"/>
        <v>0</v>
      </c>
      <c r="O322" s="89">
        <f t="shared" si="116"/>
        <v>0</v>
      </c>
      <c r="P322" s="89">
        <f t="shared" si="116"/>
        <v>0</v>
      </c>
      <c r="Q322" s="89">
        <f t="shared" si="116"/>
        <v>0</v>
      </c>
      <c r="R322" s="89">
        <f t="shared" si="116"/>
        <v>0</v>
      </c>
      <c r="S322" s="89">
        <f t="shared" si="116"/>
        <v>0</v>
      </c>
      <c r="T322" s="89">
        <f t="shared" si="116"/>
        <v>0</v>
      </c>
      <c r="U322" s="89">
        <f t="shared" si="116"/>
        <v>0</v>
      </c>
      <c r="V322" s="89">
        <f t="shared" si="116"/>
        <v>0</v>
      </c>
      <c r="W322" s="89">
        <f t="shared" si="116"/>
        <v>0</v>
      </c>
      <c r="X322" s="89">
        <f t="shared" si="116"/>
        <v>0</v>
      </c>
      <c r="Y322" s="89">
        <f t="shared" si="116"/>
        <v>0</v>
      </c>
      <c r="Z322" s="89">
        <f t="shared" si="116"/>
        <v>0</v>
      </c>
      <c r="AA322" s="89">
        <f t="shared" si="116"/>
        <v>0</v>
      </c>
      <c r="AB322" s="90">
        <f t="shared" si="116"/>
        <v>0</v>
      </c>
      <c r="AD322" s="552">
        <f t="shared" si="101"/>
        <v>0</v>
      </c>
      <c r="AF322" s="552">
        <f t="shared" si="102"/>
        <v>0</v>
      </c>
      <c r="AH322" s="552">
        <f t="shared" si="103"/>
        <v>0</v>
      </c>
      <c r="AJ322" s="188"/>
    </row>
    <row r="323" spans="2:36" ht="12.75" customHeight="1" outlineLevel="1" x14ac:dyDescent="0.2">
      <c r="D323" s="106" t="str">
        <f t="shared" si="99"/>
        <v>[Staff Functions Line 37]</v>
      </c>
      <c r="E323" s="88"/>
      <c r="F323" s="107" t="str">
        <f t="shared" si="77"/>
        <v>£000</v>
      </c>
      <c r="G323" s="89">
        <f t="shared" ref="G323:AB323" si="117">G53*G278</f>
        <v>0</v>
      </c>
      <c r="H323" s="89">
        <f t="shared" si="117"/>
        <v>0</v>
      </c>
      <c r="I323" s="89">
        <f t="shared" si="117"/>
        <v>0</v>
      </c>
      <c r="J323" s="89">
        <f t="shared" si="117"/>
        <v>0</v>
      </c>
      <c r="K323" s="89">
        <f t="shared" si="117"/>
        <v>0</v>
      </c>
      <c r="L323" s="89">
        <f t="shared" si="117"/>
        <v>0</v>
      </c>
      <c r="M323" s="89">
        <f t="shared" si="117"/>
        <v>0</v>
      </c>
      <c r="N323" s="89">
        <f t="shared" si="117"/>
        <v>0</v>
      </c>
      <c r="O323" s="89">
        <f t="shared" si="117"/>
        <v>0</v>
      </c>
      <c r="P323" s="89">
        <f t="shared" si="117"/>
        <v>0</v>
      </c>
      <c r="Q323" s="89">
        <f t="shared" si="117"/>
        <v>0</v>
      </c>
      <c r="R323" s="89">
        <f t="shared" si="117"/>
        <v>0</v>
      </c>
      <c r="S323" s="89">
        <f t="shared" si="117"/>
        <v>0</v>
      </c>
      <c r="T323" s="89">
        <f t="shared" si="117"/>
        <v>0</v>
      </c>
      <c r="U323" s="89">
        <f t="shared" si="117"/>
        <v>0</v>
      </c>
      <c r="V323" s="89">
        <f t="shared" si="117"/>
        <v>0</v>
      </c>
      <c r="W323" s="89">
        <f t="shared" si="117"/>
        <v>0</v>
      </c>
      <c r="X323" s="89">
        <f t="shared" si="117"/>
        <v>0</v>
      </c>
      <c r="Y323" s="89">
        <f t="shared" si="117"/>
        <v>0</v>
      </c>
      <c r="Z323" s="89">
        <f t="shared" si="117"/>
        <v>0</v>
      </c>
      <c r="AA323" s="89">
        <f t="shared" si="117"/>
        <v>0</v>
      </c>
      <c r="AB323" s="90">
        <f t="shared" si="117"/>
        <v>0</v>
      </c>
      <c r="AD323" s="552">
        <f t="shared" si="101"/>
        <v>0</v>
      </c>
      <c r="AF323" s="552">
        <f t="shared" si="102"/>
        <v>0</v>
      </c>
      <c r="AH323" s="552">
        <f t="shared" si="103"/>
        <v>0</v>
      </c>
      <c r="AJ323" s="188"/>
    </row>
    <row r="324" spans="2:36" ht="12.75" customHeight="1" outlineLevel="1" x14ac:dyDescent="0.2">
      <c r="D324" s="106" t="str">
        <f t="shared" si="99"/>
        <v>[Staff Functions Line 38]</v>
      </c>
      <c r="E324" s="88"/>
      <c r="F324" s="107" t="str">
        <f t="shared" si="77"/>
        <v>£000</v>
      </c>
      <c r="G324" s="89">
        <f t="shared" ref="G324:AB324" si="118">G54*G279</f>
        <v>0</v>
      </c>
      <c r="H324" s="89">
        <f t="shared" si="118"/>
        <v>0</v>
      </c>
      <c r="I324" s="89">
        <f t="shared" si="118"/>
        <v>0</v>
      </c>
      <c r="J324" s="89">
        <f t="shared" si="118"/>
        <v>0</v>
      </c>
      <c r="K324" s="89">
        <f t="shared" si="118"/>
        <v>0</v>
      </c>
      <c r="L324" s="89">
        <f t="shared" si="118"/>
        <v>0</v>
      </c>
      <c r="M324" s="89">
        <f t="shared" si="118"/>
        <v>0</v>
      </c>
      <c r="N324" s="89">
        <f t="shared" si="118"/>
        <v>0</v>
      </c>
      <c r="O324" s="89">
        <f t="shared" si="118"/>
        <v>0</v>
      </c>
      <c r="P324" s="89">
        <f t="shared" si="118"/>
        <v>0</v>
      </c>
      <c r="Q324" s="89">
        <f t="shared" si="118"/>
        <v>0</v>
      </c>
      <c r="R324" s="89">
        <f t="shared" si="118"/>
        <v>0</v>
      </c>
      <c r="S324" s="89">
        <f t="shared" si="118"/>
        <v>0</v>
      </c>
      <c r="T324" s="89">
        <f t="shared" si="118"/>
        <v>0</v>
      </c>
      <c r="U324" s="89">
        <f t="shared" si="118"/>
        <v>0</v>
      </c>
      <c r="V324" s="89">
        <f t="shared" si="118"/>
        <v>0</v>
      </c>
      <c r="W324" s="89">
        <f t="shared" si="118"/>
        <v>0</v>
      </c>
      <c r="X324" s="89">
        <f t="shared" si="118"/>
        <v>0</v>
      </c>
      <c r="Y324" s="89">
        <f t="shared" si="118"/>
        <v>0</v>
      </c>
      <c r="Z324" s="89">
        <f t="shared" si="118"/>
        <v>0</v>
      </c>
      <c r="AA324" s="89">
        <f t="shared" si="118"/>
        <v>0</v>
      </c>
      <c r="AB324" s="90">
        <f t="shared" si="118"/>
        <v>0</v>
      </c>
      <c r="AD324" s="552">
        <f t="shared" si="101"/>
        <v>0</v>
      </c>
      <c r="AF324" s="552">
        <f t="shared" si="102"/>
        <v>0</v>
      </c>
      <c r="AH324" s="552">
        <f t="shared" si="103"/>
        <v>0</v>
      </c>
      <c r="AJ324" s="188"/>
    </row>
    <row r="325" spans="2:36" ht="12.75" customHeight="1" outlineLevel="1" x14ac:dyDescent="0.2">
      <c r="D325" s="106" t="str">
        <f t="shared" si="99"/>
        <v>[Staff Functions Line 39]</v>
      </c>
      <c r="E325" s="88"/>
      <c r="F325" s="107" t="str">
        <f t="shared" si="77"/>
        <v>£000</v>
      </c>
      <c r="G325" s="89">
        <f t="shared" ref="G325:AB325" si="119">G55*G280</f>
        <v>0</v>
      </c>
      <c r="H325" s="89">
        <f t="shared" si="119"/>
        <v>0</v>
      </c>
      <c r="I325" s="89">
        <f t="shared" si="119"/>
        <v>0</v>
      </c>
      <c r="J325" s="89">
        <f t="shared" si="119"/>
        <v>0</v>
      </c>
      <c r="K325" s="89">
        <f t="shared" si="119"/>
        <v>0</v>
      </c>
      <c r="L325" s="89">
        <f t="shared" si="119"/>
        <v>0</v>
      </c>
      <c r="M325" s="89">
        <f t="shared" si="119"/>
        <v>0</v>
      </c>
      <c r="N325" s="89">
        <f t="shared" si="119"/>
        <v>0</v>
      </c>
      <c r="O325" s="89">
        <f t="shared" si="119"/>
        <v>0</v>
      </c>
      <c r="P325" s="89">
        <f t="shared" si="119"/>
        <v>0</v>
      </c>
      <c r="Q325" s="89">
        <f t="shared" si="119"/>
        <v>0</v>
      </c>
      <c r="R325" s="89">
        <f t="shared" si="119"/>
        <v>0</v>
      </c>
      <c r="S325" s="89">
        <f t="shared" si="119"/>
        <v>0</v>
      </c>
      <c r="T325" s="89">
        <f t="shared" si="119"/>
        <v>0</v>
      </c>
      <c r="U325" s="89">
        <f t="shared" si="119"/>
        <v>0</v>
      </c>
      <c r="V325" s="89">
        <f t="shared" si="119"/>
        <v>0</v>
      </c>
      <c r="W325" s="89">
        <f t="shared" si="119"/>
        <v>0</v>
      </c>
      <c r="X325" s="89">
        <f t="shared" si="119"/>
        <v>0</v>
      </c>
      <c r="Y325" s="89">
        <f t="shared" si="119"/>
        <v>0</v>
      </c>
      <c r="Z325" s="89">
        <f t="shared" si="119"/>
        <v>0</v>
      </c>
      <c r="AA325" s="89">
        <f t="shared" si="119"/>
        <v>0</v>
      </c>
      <c r="AB325" s="90">
        <f t="shared" si="119"/>
        <v>0</v>
      </c>
      <c r="AD325" s="552">
        <f t="shared" si="101"/>
        <v>0</v>
      </c>
      <c r="AF325" s="552">
        <f t="shared" si="102"/>
        <v>0</v>
      </c>
      <c r="AH325" s="552">
        <f t="shared" si="103"/>
        <v>0</v>
      </c>
      <c r="AJ325" s="188"/>
    </row>
    <row r="326" spans="2:36" ht="12.75" customHeight="1" outlineLevel="1" x14ac:dyDescent="0.2">
      <c r="D326" s="117" t="str">
        <f t="shared" si="99"/>
        <v>[Staff Functions Line 40]</v>
      </c>
      <c r="E326" s="177"/>
      <c r="F326" s="118" t="str">
        <f t="shared" si="77"/>
        <v>£000</v>
      </c>
      <c r="G326" s="93">
        <f t="shared" ref="G326:AB326" si="120">G56*G281</f>
        <v>0</v>
      </c>
      <c r="H326" s="93">
        <f t="shared" si="120"/>
        <v>0</v>
      </c>
      <c r="I326" s="93">
        <f t="shared" si="120"/>
        <v>0</v>
      </c>
      <c r="J326" s="93">
        <f t="shared" si="120"/>
        <v>0</v>
      </c>
      <c r="K326" s="93">
        <f t="shared" si="120"/>
        <v>0</v>
      </c>
      <c r="L326" s="93">
        <f t="shared" si="120"/>
        <v>0</v>
      </c>
      <c r="M326" s="93">
        <f t="shared" si="120"/>
        <v>0</v>
      </c>
      <c r="N326" s="93">
        <f t="shared" si="120"/>
        <v>0</v>
      </c>
      <c r="O326" s="93">
        <f t="shared" si="120"/>
        <v>0</v>
      </c>
      <c r="P326" s="93">
        <f t="shared" si="120"/>
        <v>0</v>
      </c>
      <c r="Q326" s="93">
        <f t="shared" si="120"/>
        <v>0</v>
      </c>
      <c r="R326" s="93">
        <f t="shared" si="120"/>
        <v>0</v>
      </c>
      <c r="S326" s="93">
        <f t="shared" si="120"/>
        <v>0</v>
      </c>
      <c r="T326" s="93">
        <f t="shared" si="120"/>
        <v>0</v>
      </c>
      <c r="U326" s="93">
        <f t="shared" si="120"/>
        <v>0</v>
      </c>
      <c r="V326" s="93">
        <f t="shared" si="120"/>
        <v>0</v>
      </c>
      <c r="W326" s="93">
        <f t="shared" si="120"/>
        <v>0</v>
      </c>
      <c r="X326" s="93">
        <f t="shared" si="120"/>
        <v>0</v>
      </c>
      <c r="Y326" s="93">
        <f t="shared" si="120"/>
        <v>0</v>
      </c>
      <c r="Z326" s="93">
        <f t="shared" si="120"/>
        <v>0</v>
      </c>
      <c r="AA326" s="93">
        <f t="shared" si="120"/>
        <v>0</v>
      </c>
      <c r="AB326" s="94">
        <f t="shared" si="120"/>
        <v>0</v>
      </c>
      <c r="AD326" s="553">
        <f t="shared" si="101"/>
        <v>0</v>
      </c>
      <c r="AF326" s="553">
        <f t="shared" si="102"/>
        <v>0</v>
      </c>
      <c r="AH326" s="553">
        <f t="shared" si="103"/>
        <v>0</v>
      </c>
      <c r="AJ326" s="189"/>
    </row>
    <row r="327" spans="2:36" ht="12.75" customHeight="1" outlineLevel="1" x14ac:dyDescent="0.2">
      <c r="G327" s="89"/>
      <c r="H327" s="89"/>
      <c r="I327" s="89"/>
      <c r="J327" s="89"/>
      <c r="K327" s="89"/>
      <c r="L327" s="89"/>
      <c r="M327" s="89"/>
      <c r="N327" s="89"/>
      <c r="O327" s="89"/>
      <c r="P327" s="89"/>
      <c r="Q327" s="89"/>
      <c r="R327" s="89"/>
      <c r="S327" s="89"/>
      <c r="T327" s="89"/>
      <c r="U327" s="89"/>
      <c r="V327" s="89"/>
      <c r="W327" s="89"/>
      <c r="X327" s="89"/>
      <c r="Y327" s="89"/>
      <c r="Z327" s="89"/>
      <c r="AA327" s="89"/>
      <c r="AB327" s="89"/>
      <c r="AD327" s="89"/>
      <c r="AF327" s="89"/>
      <c r="AH327" s="89"/>
    </row>
    <row r="328" spans="2:36" ht="12.75" customHeight="1" outlineLevel="1" x14ac:dyDescent="0.2">
      <c r="D328" s="201" t="str">
        <f>B285</f>
        <v>Total Cost</v>
      </c>
      <c r="E328" s="202"/>
      <c r="F328" s="203" t="str">
        <f>F326</f>
        <v>£000</v>
      </c>
      <c r="G328" s="204">
        <f>SUM(G287:G326)</f>
        <v>0</v>
      </c>
      <c r="H328" s="204">
        <f t="shared" ref="H328:S328" si="121">SUM(H287:H326)</f>
        <v>0</v>
      </c>
      <c r="I328" s="204">
        <f t="shared" si="121"/>
        <v>0</v>
      </c>
      <c r="J328" s="204">
        <f>SUM(J287:J326)</f>
        <v>0</v>
      </c>
      <c r="K328" s="204">
        <f>SUM(K287:K326)</f>
        <v>0</v>
      </c>
      <c r="L328" s="204">
        <f t="shared" si="121"/>
        <v>0</v>
      </c>
      <c r="M328" s="204">
        <f t="shared" si="121"/>
        <v>0</v>
      </c>
      <c r="N328" s="204">
        <f t="shared" si="121"/>
        <v>0</v>
      </c>
      <c r="O328" s="204">
        <f t="shared" si="121"/>
        <v>0</v>
      </c>
      <c r="P328" s="204">
        <f t="shared" si="121"/>
        <v>0</v>
      </c>
      <c r="Q328" s="204">
        <f t="shared" si="121"/>
        <v>0</v>
      </c>
      <c r="R328" s="204">
        <f t="shared" si="121"/>
        <v>0</v>
      </c>
      <c r="S328" s="204">
        <f t="shared" si="121"/>
        <v>0</v>
      </c>
      <c r="T328" s="204">
        <f>SUM(T287:T326)</f>
        <v>0</v>
      </c>
      <c r="U328" s="204">
        <f>SUM(U287:U326)</f>
        <v>0</v>
      </c>
      <c r="V328" s="204">
        <f t="shared" ref="V328:AB328" si="122">SUM(V287:V326)</f>
        <v>0</v>
      </c>
      <c r="W328" s="204">
        <f t="shared" si="122"/>
        <v>0</v>
      </c>
      <c r="X328" s="204">
        <f t="shared" si="122"/>
        <v>0</v>
      </c>
      <c r="Y328" s="204">
        <f t="shared" si="122"/>
        <v>0</v>
      </c>
      <c r="Z328" s="204">
        <f t="shared" si="122"/>
        <v>0</v>
      </c>
      <c r="AA328" s="204">
        <f t="shared" si="122"/>
        <v>0</v>
      </c>
      <c r="AB328" s="205">
        <f t="shared" si="122"/>
        <v>0</v>
      </c>
      <c r="AD328" s="550">
        <f t="shared" ref="AD328" si="123">SUM(AD287:AD326)</f>
        <v>0</v>
      </c>
      <c r="AF328" s="550">
        <f t="shared" ref="AF328" si="124">SUM(AF287:AF326)</f>
        <v>0</v>
      </c>
      <c r="AH328" s="550">
        <f t="shared" ref="AH328" si="125">SUM(AH287:AH326)</f>
        <v>0</v>
      </c>
      <c r="AJ328" s="206"/>
    </row>
    <row r="331" spans="2:36" ht="16.5" x14ac:dyDescent="0.25">
      <c r="B331" s="5" t="s">
        <v>464</v>
      </c>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row>
    <row r="333" spans="2:36" ht="15" x14ac:dyDescent="0.25">
      <c r="B333" s="15" t="s">
        <v>465</v>
      </c>
      <c r="C333" s="15"/>
      <c r="D333" s="172"/>
      <c r="E333" s="172"/>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540"/>
      <c r="AF333" s="15"/>
      <c r="AG333" s="540"/>
      <c r="AH333" s="15"/>
      <c r="AI333" s="540"/>
      <c r="AJ333" s="15"/>
    </row>
    <row r="334" spans="2:36" ht="12.75" customHeight="1" outlineLevel="1" x14ac:dyDescent="0.2"/>
    <row r="335" spans="2:36" ht="12.75" customHeight="1" outlineLevel="1" x14ac:dyDescent="0.2">
      <c r="D335" s="100" t="str">
        <f>'Line Items'!D153</f>
        <v>Drivers</v>
      </c>
      <c r="E335" s="84"/>
      <c r="F335" s="101" t="s">
        <v>456</v>
      </c>
      <c r="G335" s="173"/>
      <c r="H335" s="173"/>
      <c r="I335" s="173"/>
      <c r="J335" s="173"/>
      <c r="K335" s="173"/>
      <c r="L335" s="173"/>
      <c r="M335" s="173"/>
      <c r="N335" s="173"/>
      <c r="O335" s="173"/>
      <c r="P335" s="173"/>
      <c r="Q335" s="173"/>
      <c r="R335" s="173"/>
      <c r="S335" s="173"/>
      <c r="T335" s="173"/>
      <c r="U335" s="173"/>
      <c r="V335" s="173"/>
      <c r="W335" s="173"/>
      <c r="X335" s="173"/>
      <c r="Y335" s="173"/>
      <c r="Z335" s="173"/>
      <c r="AA335" s="173"/>
      <c r="AB335" s="191"/>
      <c r="AD335" s="547"/>
      <c r="AF335" s="547"/>
      <c r="AH335" s="547"/>
      <c r="AJ335" s="488"/>
    </row>
    <row r="336" spans="2:36" ht="12.75" customHeight="1" outlineLevel="1" x14ac:dyDescent="0.2">
      <c r="D336" s="106" t="str">
        <f>'Line Items'!D154</f>
        <v>Conductors</v>
      </c>
      <c r="E336" s="88"/>
      <c r="F336" s="107" t="str">
        <f t="shared" ref="F336:F374" si="126">F335</f>
        <v>FTE</v>
      </c>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6"/>
      <c r="AD336" s="548"/>
      <c r="AF336" s="548"/>
      <c r="AH336" s="548"/>
      <c r="AJ336" s="208"/>
    </row>
    <row r="337" spans="4:36" ht="12.75" customHeight="1" outlineLevel="1" x14ac:dyDescent="0.2">
      <c r="D337" s="106" t="str">
        <f>'Line Items'!D155</f>
        <v>Depot Drivers</v>
      </c>
      <c r="E337" s="88"/>
      <c r="F337" s="107" t="str">
        <f t="shared" si="126"/>
        <v>FTE</v>
      </c>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6"/>
      <c r="AD337" s="548"/>
      <c r="AF337" s="548"/>
      <c r="AH337" s="548"/>
      <c r="AJ337" s="208"/>
    </row>
    <row r="338" spans="4:36" ht="12.75" customHeight="1" outlineLevel="1" x14ac:dyDescent="0.2">
      <c r="D338" s="106" t="str">
        <f>'Line Items'!D156</f>
        <v>Trainee Drivers</v>
      </c>
      <c r="E338" s="88"/>
      <c r="F338" s="107" t="str">
        <f t="shared" si="126"/>
        <v>FTE</v>
      </c>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6"/>
      <c r="AD338" s="548"/>
      <c r="AF338" s="548"/>
      <c r="AH338" s="548"/>
      <c r="AJ338" s="208"/>
    </row>
    <row r="339" spans="4:36" ht="12.75" customHeight="1" outlineLevel="1" x14ac:dyDescent="0.2">
      <c r="D339" s="106" t="str">
        <f>'Line Items'!D157</f>
        <v>Catering</v>
      </c>
      <c r="E339" s="88"/>
      <c r="F339" s="107" t="str">
        <f t="shared" si="126"/>
        <v>FTE</v>
      </c>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6"/>
      <c r="AD339" s="548"/>
      <c r="AF339" s="548"/>
      <c r="AH339" s="548"/>
      <c r="AJ339" s="208"/>
    </row>
    <row r="340" spans="4:36" ht="12.75" customHeight="1" outlineLevel="1" x14ac:dyDescent="0.2">
      <c r="D340" s="106" t="str">
        <f>'Line Items'!D158</f>
        <v>Station Cleaners</v>
      </c>
      <c r="E340" s="88"/>
      <c r="F340" s="107" t="str">
        <f t="shared" si="126"/>
        <v>FTE</v>
      </c>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6"/>
      <c r="AD340" s="548"/>
      <c r="AF340" s="548"/>
      <c r="AH340" s="548"/>
      <c r="AJ340" s="208"/>
    </row>
    <row r="341" spans="4:36" ht="12.75" customHeight="1" outlineLevel="1" x14ac:dyDescent="0.2">
      <c r="D341" s="106" t="str">
        <f>'Line Items'!D159</f>
        <v>Train Cleaners</v>
      </c>
      <c r="E341" s="88"/>
      <c r="F341" s="107" t="str">
        <f t="shared" si="126"/>
        <v>FTE</v>
      </c>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6"/>
      <c r="AD341" s="548"/>
      <c r="AF341" s="548"/>
      <c r="AH341" s="548"/>
      <c r="AJ341" s="208"/>
    </row>
    <row r="342" spans="4:36" ht="12.75" customHeight="1" outlineLevel="1" x14ac:dyDescent="0.2">
      <c r="D342" s="106" t="str">
        <f>'Line Items'!D160</f>
        <v>Station - Sales</v>
      </c>
      <c r="E342" s="88"/>
      <c r="F342" s="107" t="str">
        <f t="shared" si="126"/>
        <v>FTE</v>
      </c>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6"/>
      <c r="AD342" s="548"/>
      <c r="AF342" s="548"/>
      <c r="AH342" s="548"/>
      <c r="AJ342" s="208"/>
    </row>
    <row r="343" spans="4:36" ht="12.75" customHeight="1" outlineLevel="1" x14ac:dyDescent="0.2">
      <c r="D343" s="106" t="str">
        <f>'Line Items'!D161</f>
        <v>Station - Platform</v>
      </c>
      <c r="E343" s="88"/>
      <c r="F343" s="107" t="str">
        <f t="shared" si="126"/>
        <v>FTE</v>
      </c>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6"/>
      <c r="AD343" s="548"/>
      <c r="AF343" s="548"/>
      <c r="AH343" s="548"/>
      <c r="AJ343" s="208"/>
    </row>
    <row r="344" spans="4:36" ht="12.75" customHeight="1" outlineLevel="1" x14ac:dyDescent="0.2">
      <c r="D344" s="106" t="str">
        <f>'Line Items'!D162</f>
        <v>Station - Gating</v>
      </c>
      <c r="E344" s="88"/>
      <c r="F344" s="107" t="str">
        <f t="shared" si="126"/>
        <v>FTE</v>
      </c>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6"/>
      <c r="AD344" s="548"/>
      <c r="AF344" s="548"/>
      <c r="AH344" s="548"/>
      <c r="AJ344" s="208"/>
    </row>
    <row r="345" spans="4:36" ht="12.75" customHeight="1" outlineLevel="1" x14ac:dyDescent="0.2">
      <c r="D345" s="106" t="str">
        <f>'Line Items'!D163</f>
        <v>Revenue Protection</v>
      </c>
      <c r="E345" s="88"/>
      <c r="F345" s="107" t="str">
        <f t="shared" si="126"/>
        <v>FTE</v>
      </c>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6"/>
      <c r="AD345" s="548"/>
      <c r="AF345" s="548"/>
      <c r="AH345" s="548"/>
      <c r="AJ345" s="208"/>
    </row>
    <row r="346" spans="4:36" ht="12.75" customHeight="1" outlineLevel="1" x14ac:dyDescent="0.2">
      <c r="D346" s="106" t="str">
        <f>'Line Items'!D164</f>
        <v>Engineering - Shunters</v>
      </c>
      <c r="E346" s="88"/>
      <c r="F346" s="107" t="str">
        <f t="shared" si="126"/>
        <v>FTE</v>
      </c>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6"/>
      <c r="AD346" s="548"/>
      <c r="AF346" s="548"/>
      <c r="AH346" s="548"/>
      <c r="AJ346" s="208"/>
    </row>
    <row r="347" spans="4:36" ht="12.75" customHeight="1" outlineLevel="1" x14ac:dyDescent="0.2">
      <c r="D347" s="106" t="str">
        <f>'Line Items'!D165</f>
        <v>Engineering - Workshop</v>
      </c>
      <c r="E347" s="88"/>
      <c r="F347" s="107" t="str">
        <f t="shared" si="126"/>
        <v>FTE</v>
      </c>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6"/>
      <c r="AD347" s="548"/>
      <c r="AF347" s="548"/>
      <c r="AH347" s="548"/>
      <c r="AJ347" s="208"/>
    </row>
    <row r="348" spans="4:36" ht="12.75" customHeight="1" outlineLevel="1" x14ac:dyDescent="0.2">
      <c r="D348" s="106" t="str">
        <f>'Line Items'!D166</f>
        <v>Mgt &amp; Support - Station Mgt</v>
      </c>
      <c r="E348" s="88"/>
      <c r="F348" s="107" t="str">
        <f t="shared" si="126"/>
        <v>FTE</v>
      </c>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6"/>
      <c r="AD348" s="548"/>
      <c r="AF348" s="548"/>
      <c r="AH348" s="548"/>
      <c r="AJ348" s="208"/>
    </row>
    <row r="349" spans="4:36" ht="12.75" customHeight="1" outlineLevel="1" x14ac:dyDescent="0.2">
      <c r="D349" s="106" t="str">
        <f>'Line Items'!D167</f>
        <v>Mgt &amp; Support - Engineering Mgt</v>
      </c>
      <c r="E349" s="88"/>
      <c r="F349" s="107" t="str">
        <f t="shared" si="126"/>
        <v>FTE</v>
      </c>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6"/>
      <c r="AD349" s="548"/>
      <c r="AF349" s="548"/>
      <c r="AH349" s="548"/>
      <c r="AJ349" s="208"/>
    </row>
    <row r="350" spans="4:36" ht="12.75" customHeight="1" outlineLevel="1" x14ac:dyDescent="0.2">
      <c r="D350" s="106" t="str">
        <f>'Line Items'!D168</f>
        <v>Mgt &amp; Support - Ops Mgt</v>
      </c>
      <c r="E350" s="88"/>
      <c r="F350" s="107" t="str">
        <f t="shared" si="126"/>
        <v>FTE</v>
      </c>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6"/>
      <c r="AD350" s="548"/>
      <c r="AF350" s="548"/>
      <c r="AH350" s="548"/>
      <c r="AJ350" s="208"/>
    </row>
    <row r="351" spans="4:36" ht="12.75" customHeight="1" outlineLevel="1" x14ac:dyDescent="0.2">
      <c r="D351" s="106" t="str">
        <f>'Line Items'!D169</f>
        <v>Mgt &amp; Support - Directors</v>
      </c>
      <c r="E351" s="88"/>
      <c r="F351" s="107" t="str">
        <f t="shared" si="126"/>
        <v>FTE</v>
      </c>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6"/>
      <c r="AD351" s="548"/>
      <c r="AF351" s="548"/>
      <c r="AH351" s="548"/>
      <c r="AJ351" s="208"/>
    </row>
    <row r="352" spans="4:36" ht="12.75" customHeight="1" outlineLevel="1" x14ac:dyDescent="0.2">
      <c r="D352" s="106" t="str">
        <f>'Line Items'!D170</f>
        <v>Mgt &amp; Support - Other HQ</v>
      </c>
      <c r="E352" s="88"/>
      <c r="F352" s="107" t="str">
        <f t="shared" si="126"/>
        <v>FTE</v>
      </c>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6"/>
      <c r="AD352" s="548"/>
      <c r="AF352" s="548"/>
      <c r="AH352" s="548"/>
      <c r="AJ352" s="208"/>
    </row>
    <row r="353" spans="4:36" ht="12.75" customHeight="1" outlineLevel="1" x14ac:dyDescent="0.2">
      <c r="D353" s="106" t="str">
        <f>'Line Items'!D171</f>
        <v>Historic Other</v>
      </c>
      <c r="E353" s="88"/>
      <c r="F353" s="107" t="str">
        <f t="shared" si="126"/>
        <v>FTE</v>
      </c>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6"/>
      <c r="AD353" s="548"/>
      <c r="AF353" s="548"/>
      <c r="AH353" s="548"/>
      <c r="AJ353" s="208"/>
    </row>
    <row r="354" spans="4:36" ht="12.75" customHeight="1" outlineLevel="1" x14ac:dyDescent="0.2">
      <c r="D354" s="106" t="str">
        <f>'Line Items'!D172</f>
        <v>[Staff Functions Line 20]</v>
      </c>
      <c r="E354" s="88"/>
      <c r="F354" s="107" t="str">
        <f t="shared" si="126"/>
        <v>FTE</v>
      </c>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6"/>
      <c r="AD354" s="548"/>
      <c r="AF354" s="548"/>
      <c r="AH354" s="548"/>
      <c r="AJ354" s="208"/>
    </row>
    <row r="355" spans="4:36" ht="12.75" customHeight="1" outlineLevel="1" x14ac:dyDescent="0.2">
      <c r="D355" s="106" t="str">
        <f>'Line Items'!D173</f>
        <v>[Staff Functions Line 21]</v>
      </c>
      <c r="E355" s="88"/>
      <c r="F355" s="107" t="str">
        <f t="shared" si="126"/>
        <v>FTE</v>
      </c>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6"/>
      <c r="AD355" s="548"/>
      <c r="AF355" s="548"/>
      <c r="AH355" s="548"/>
      <c r="AJ355" s="208"/>
    </row>
    <row r="356" spans="4:36" ht="12.75" customHeight="1" outlineLevel="1" x14ac:dyDescent="0.2">
      <c r="D356" s="106" t="str">
        <f>'Line Items'!D174</f>
        <v>[Staff Functions Line 22]</v>
      </c>
      <c r="E356" s="88"/>
      <c r="F356" s="107" t="str">
        <f t="shared" si="126"/>
        <v>FTE</v>
      </c>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6"/>
      <c r="AD356" s="548"/>
      <c r="AF356" s="548"/>
      <c r="AH356" s="548"/>
      <c r="AJ356" s="208"/>
    </row>
    <row r="357" spans="4:36" ht="12.75" customHeight="1" outlineLevel="1" x14ac:dyDescent="0.2">
      <c r="D357" s="106" t="str">
        <f>'Line Items'!D175</f>
        <v>[Staff Functions Line 23]</v>
      </c>
      <c r="E357" s="88"/>
      <c r="F357" s="107" t="str">
        <f t="shared" si="126"/>
        <v>FTE</v>
      </c>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6"/>
      <c r="AD357" s="548"/>
      <c r="AF357" s="548"/>
      <c r="AH357" s="548"/>
      <c r="AJ357" s="208"/>
    </row>
    <row r="358" spans="4:36" ht="12.75" customHeight="1" outlineLevel="1" x14ac:dyDescent="0.2">
      <c r="D358" s="106" t="str">
        <f>'Line Items'!D176</f>
        <v>[Staff Functions Line 24]</v>
      </c>
      <c r="E358" s="88"/>
      <c r="F358" s="107" t="str">
        <f t="shared" si="126"/>
        <v>FTE</v>
      </c>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6"/>
      <c r="AD358" s="548"/>
      <c r="AF358" s="548"/>
      <c r="AH358" s="548"/>
      <c r="AJ358" s="208"/>
    </row>
    <row r="359" spans="4:36" ht="12.75" customHeight="1" outlineLevel="1" x14ac:dyDescent="0.2">
      <c r="D359" s="106" t="str">
        <f>'Line Items'!D177</f>
        <v>[Staff Functions Line 25]</v>
      </c>
      <c r="E359" s="88"/>
      <c r="F359" s="107" t="str">
        <f t="shared" si="126"/>
        <v>FTE</v>
      </c>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6"/>
      <c r="AD359" s="548"/>
      <c r="AF359" s="548"/>
      <c r="AH359" s="548"/>
      <c r="AJ359" s="208"/>
    </row>
    <row r="360" spans="4:36" ht="12.75" customHeight="1" outlineLevel="1" x14ac:dyDescent="0.2">
      <c r="D360" s="106" t="str">
        <f>'Line Items'!D178</f>
        <v>[Staff Functions Line 26]</v>
      </c>
      <c r="E360" s="88"/>
      <c r="F360" s="107" t="str">
        <f t="shared" si="126"/>
        <v>FTE</v>
      </c>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6"/>
      <c r="AD360" s="548"/>
      <c r="AF360" s="548"/>
      <c r="AH360" s="548"/>
      <c r="AJ360" s="208"/>
    </row>
    <row r="361" spans="4:36" ht="12.75" customHeight="1" outlineLevel="1" x14ac:dyDescent="0.2">
      <c r="D361" s="106" t="str">
        <f>'Line Items'!D179</f>
        <v>[Staff Functions Line 27]</v>
      </c>
      <c r="E361" s="88"/>
      <c r="F361" s="107" t="str">
        <f t="shared" si="126"/>
        <v>FTE</v>
      </c>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6"/>
      <c r="AD361" s="548"/>
      <c r="AF361" s="548"/>
      <c r="AH361" s="548"/>
      <c r="AJ361" s="208"/>
    </row>
    <row r="362" spans="4:36" ht="12.75" customHeight="1" outlineLevel="1" x14ac:dyDescent="0.2">
      <c r="D362" s="106" t="str">
        <f>'Line Items'!D180</f>
        <v>[Staff Functions Line 28]</v>
      </c>
      <c r="E362" s="88"/>
      <c r="F362" s="107" t="str">
        <f t="shared" si="126"/>
        <v>FTE</v>
      </c>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6"/>
      <c r="AD362" s="548"/>
      <c r="AF362" s="548"/>
      <c r="AH362" s="548"/>
      <c r="AJ362" s="208"/>
    </row>
    <row r="363" spans="4:36" ht="12.75" customHeight="1" outlineLevel="1" x14ac:dyDescent="0.2">
      <c r="D363" s="106" t="str">
        <f>'Line Items'!D181</f>
        <v>[Staff Functions Line 29]</v>
      </c>
      <c r="E363" s="88"/>
      <c r="F363" s="107" t="str">
        <f t="shared" si="126"/>
        <v>FTE</v>
      </c>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6"/>
      <c r="AD363" s="548"/>
      <c r="AF363" s="548"/>
      <c r="AH363" s="548"/>
      <c r="AJ363" s="208"/>
    </row>
    <row r="364" spans="4:36" ht="12.75" customHeight="1" outlineLevel="1" x14ac:dyDescent="0.2">
      <c r="D364" s="106" t="str">
        <f>'Line Items'!D182</f>
        <v>[Staff Functions Line 30]</v>
      </c>
      <c r="E364" s="88"/>
      <c r="F364" s="107" t="str">
        <f t="shared" si="126"/>
        <v>FTE</v>
      </c>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6"/>
      <c r="AD364" s="548"/>
      <c r="AF364" s="548"/>
      <c r="AH364" s="548"/>
      <c r="AJ364" s="208"/>
    </row>
    <row r="365" spans="4:36" ht="12.75" customHeight="1" outlineLevel="1" x14ac:dyDescent="0.2">
      <c r="D365" s="106" t="str">
        <f>'Line Items'!D183</f>
        <v>[Staff Functions Line 31]</v>
      </c>
      <c r="E365" s="88"/>
      <c r="F365" s="107" t="str">
        <f t="shared" si="126"/>
        <v>FTE</v>
      </c>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6"/>
      <c r="AD365" s="548"/>
      <c r="AF365" s="548"/>
      <c r="AH365" s="548"/>
      <c r="AJ365" s="208"/>
    </row>
    <row r="366" spans="4:36" ht="12.75" customHeight="1" outlineLevel="1" x14ac:dyDescent="0.2">
      <c r="D366" s="106" t="str">
        <f>'Line Items'!D184</f>
        <v>[Staff Functions Line 32]</v>
      </c>
      <c r="E366" s="88"/>
      <c r="F366" s="107" t="str">
        <f t="shared" si="126"/>
        <v>FTE</v>
      </c>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6"/>
      <c r="AD366" s="548"/>
      <c r="AF366" s="548"/>
      <c r="AH366" s="548"/>
      <c r="AJ366" s="208"/>
    </row>
    <row r="367" spans="4:36" ht="12.75" customHeight="1" outlineLevel="1" x14ac:dyDescent="0.2">
      <c r="D367" s="106" t="str">
        <f>'Line Items'!D185</f>
        <v>[Staff Functions Line 33]</v>
      </c>
      <c r="E367" s="88"/>
      <c r="F367" s="107" t="str">
        <f t="shared" si="126"/>
        <v>FTE</v>
      </c>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6"/>
      <c r="AD367" s="548"/>
      <c r="AF367" s="548"/>
      <c r="AH367" s="548"/>
      <c r="AJ367" s="208"/>
    </row>
    <row r="368" spans="4:36" ht="12.75" customHeight="1" outlineLevel="1" x14ac:dyDescent="0.2">
      <c r="D368" s="106" t="str">
        <f>'Line Items'!D186</f>
        <v>[Staff Functions Line 34]</v>
      </c>
      <c r="E368" s="88"/>
      <c r="F368" s="107" t="str">
        <f t="shared" si="126"/>
        <v>FTE</v>
      </c>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6"/>
      <c r="AD368" s="548"/>
      <c r="AF368" s="548"/>
      <c r="AH368" s="548"/>
      <c r="AJ368" s="208"/>
    </row>
    <row r="369" spans="2:36" ht="12.75" customHeight="1" outlineLevel="1" x14ac:dyDescent="0.2">
      <c r="D369" s="106" t="str">
        <f>'Line Items'!D187</f>
        <v>[Staff Functions Line 35]</v>
      </c>
      <c r="E369" s="88"/>
      <c r="F369" s="107" t="str">
        <f t="shared" si="126"/>
        <v>FTE</v>
      </c>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6"/>
      <c r="AD369" s="548"/>
      <c r="AF369" s="548"/>
      <c r="AH369" s="548"/>
      <c r="AJ369" s="208"/>
    </row>
    <row r="370" spans="2:36" ht="12.75" customHeight="1" outlineLevel="1" x14ac:dyDescent="0.2">
      <c r="D370" s="106" t="str">
        <f>'Line Items'!D188</f>
        <v>[Staff Functions Line 36]</v>
      </c>
      <c r="E370" s="88"/>
      <c r="F370" s="107" t="str">
        <f t="shared" si="126"/>
        <v>FTE</v>
      </c>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6"/>
      <c r="AD370" s="548"/>
      <c r="AF370" s="548"/>
      <c r="AH370" s="548"/>
      <c r="AJ370" s="208"/>
    </row>
    <row r="371" spans="2:36" ht="12.75" customHeight="1" outlineLevel="1" x14ac:dyDescent="0.2">
      <c r="D371" s="106" t="str">
        <f>'Line Items'!D189</f>
        <v>[Staff Functions Line 37]</v>
      </c>
      <c r="E371" s="88"/>
      <c r="F371" s="107" t="str">
        <f t="shared" si="126"/>
        <v>FTE</v>
      </c>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6"/>
      <c r="AD371" s="548"/>
      <c r="AF371" s="548"/>
      <c r="AH371" s="548"/>
      <c r="AJ371" s="208"/>
    </row>
    <row r="372" spans="2:36" ht="12.75" customHeight="1" outlineLevel="1" x14ac:dyDescent="0.2">
      <c r="D372" s="106" t="str">
        <f>'Line Items'!D190</f>
        <v>[Staff Functions Line 38]</v>
      </c>
      <c r="E372" s="88"/>
      <c r="F372" s="107" t="str">
        <f t="shared" si="126"/>
        <v>FTE</v>
      </c>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6"/>
      <c r="AD372" s="548"/>
      <c r="AF372" s="548"/>
      <c r="AH372" s="548"/>
      <c r="AJ372" s="208"/>
    </row>
    <row r="373" spans="2:36" ht="12.75" customHeight="1" outlineLevel="1" x14ac:dyDescent="0.2">
      <c r="D373" s="106" t="str">
        <f>'Line Items'!D191</f>
        <v>[Staff Functions Line 39]</v>
      </c>
      <c r="E373" s="88"/>
      <c r="F373" s="107" t="str">
        <f t="shared" si="126"/>
        <v>FTE</v>
      </c>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6"/>
      <c r="AD373" s="548"/>
      <c r="AF373" s="548"/>
      <c r="AH373" s="548"/>
      <c r="AJ373" s="208"/>
    </row>
    <row r="374" spans="2:36" ht="12.75" customHeight="1" outlineLevel="1" x14ac:dyDescent="0.2">
      <c r="D374" s="117" t="str">
        <f>'Line Items'!D192</f>
        <v>[Staff Functions Line 40]</v>
      </c>
      <c r="E374" s="177"/>
      <c r="F374" s="118" t="str">
        <f t="shared" si="126"/>
        <v>FTE</v>
      </c>
      <c r="G374" s="178"/>
      <c r="H374" s="178"/>
      <c r="I374" s="178"/>
      <c r="J374" s="178"/>
      <c r="K374" s="178"/>
      <c r="L374" s="178"/>
      <c r="M374" s="178"/>
      <c r="N374" s="178"/>
      <c r="O374" s="178"/>
      <c r="P374" s="178"/>
      <c r="Q374" s="178"/>
      <c r="R374" s="178"/>
      <c r="S374" s="178"/>
      <c r="T374" s="178"/>
      <c r="U374" s="178"/>
      <c r="V374" s="178"/>
      <c r="W374" s="178"/>
      <c r="X374" s="178"/>
      <c r="Y374" s="178"/>
      <c r="Z374" s="178"/>
      <c r="AA374" s="178"/>
      <c r="AB374" s="179"/>
      <c r="AD374" s="549"/>
      <c r="AF374" s="549"/>
      <c r="AH374" s="549"/>
      <c r="AJ374" s="209"/>
    </row>
    <row r="375" spans="2:36" ht="12.75" customHeight="1" outlineLevel="1" x14ac:dyDescent="0.2">
      <c r="G375" s="89"/>
      <c r="H375" s="89"/>
      <c r="I375" s="89"/>
      <c r="J375" s="89"/>
      <c r="K375" s="89"/>
      <c r="L375" s="89"/>
      <c r="M375" s="89"/>
      <c r="N375" s="89"/>
      <c r="O375" s="89"/>
      <c r="P375" s="89"/>
      <c r="Q375" s="89"/>
      <c r="R375" s="89"/>
      <c r="S375" s="89"/>
      <c r="T375" s="89"/>
      <c r="U375" s="89"/>
      <c r="V375" s="89"/>
      <c r="W375" s="89"/>
      <c r="X375" s="89"/>
      <c r="Y375" s="89"/>
      <c r="Z375" s="89"/>
      <c r="AA375" s="89"/>
      <c r="AB375" s="89"/>
      <c r="AD375" s="89"/>
      <c r="AF375" s="89"/>
      <c r="AH375" s="89"/>
    </row>
    <row r="376" spans="2:36" ht="12.75" customHeight="1" outlineLevel="1" x14ac:dyDescent="0.2">
      <c r="D376" s="201" t="str">
        <f>"Total "&amp;B333</f>
        <v>Total Number of Redundancies: Average FTE</v>
      </c>
      <c r="E376" s="202"/>
      <c r="F376" s="203" t="str">
        <f>F374</f>
        <v>FTE</v>
      </c>
      <c r="G376" s="204">
        <f>SUM(G335:G374)</f>
        <v>0</v>
      </c>
      <c r="H376" s="204">
        <f t="shared" ref="H376:S376" si="127">SUM(H335:H374)</f>
        <v>0</v>
      </c>
      <c r="I376" s="204">
        <f t="shared" si="127"/>
        <v>0</v>
      </c>
      <c r="J376" s="204">
        <f t="shared" si="127"/>
        <v>0</v>
      </c>
      <c r="K376" s="204">
        <f t="shared" si="127"/>
        <v>0</v>
      </c>
      <c r="L376" s="204">
        <f t="shared" si="127"/>
        <v>0</v>
      </c>
      <c r="M376" s="204">
        <f t="shared" si="127"/>
        <v>0</v>
      </c>
      <c r="N376" s="204">
        <f t="shared" si="127"/>
        <v>0</v>
      </c>
      <c r="O376" s="204">
        <f t="shared" si="127"/>
        <v>0</v>
      </c>
      <c r="P376" s="204">
        <f t="shared" si="127"/>
        <v>0</v>
      </c>
      <c r="Q376" s="204">
        <f t="shared" si="127"/>
        <v>0</v>
      </c>
      <c r="R376" s="204">
        <f t="shared" si="127"/>
        <v>0</v>
      </c>
      <c r="S376" s="204">
        <f t="shared" si="127"/>
        <v>0</v>
      </c>
      <c r="T376" s="204">
        <f>SUM(T335:T374)</f>
        <v>0</v>
      </c>
      <c r="U376" s="204">
        <f>SUM(U335:U374)</f>
        <v>0</v>
      </c>
      <c r="V376" s="204">
        <f t="shared" ref="V376:AB376" si="128">SUM(V335:V374)</f>
        <v>0</v>
      </c>
      <c r="W376" s="204">
        <f t="shared" si="128"/>
        <v>0</v>
      </c>
      <c r="X376" s="204">
        <f t="shared" si="128"/>
        <v>0</v>
      </c>
      <c r="Y376" s="204">
        <f t="shared" si="128"/>
        <v>0</v>
      </c>
      <c r="Z376" s="204">
        <f t="shared" si="128"/>
        <v>0</v>
      </c>
      <c r="AA376" s="204">
        <f t="shared" si="128"/>
        <v>0</v>
      </c>
      <c r="AB376" s="205">
        <f t="shared" si="128"/>
        <v>0</v>
      </c>
      <c r="AD376" s="550">
        <f t="shared" ref="AD376" si="129">SUM(AD335:AD374)</f>
        <v>0</v>
      </c>
      <c r="AF376" s="550">
        <f t="shared" ref="AF376" si="130">SUM(AF335:AF374)</f>
        <v>0</v>
      </c>
      <c r="AH376" s="550">
        <f t="shared" ref="AH376" si="131">SUM(AH335:AH374)</f>
        <v>0</v>
      </c>
      <c r="AJ376" s="206"/>
    </row>
    <row r="378" spans="2:36" ht="15" x14ac:dyDescent="0.25">
      <c r="B378" s="15" t="s">
        <v>466</v>
      </c>
      <c r="C378" s="15"/>
      <c r="D378" s="172"/>
      <c r="E378" s="172"/>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540"/>
      <c r="AF378" s="15"/>
      <c r="AG378" s="540"/>
      <c r="AH378" s="15"/>
      <c r="AI378" s="540"/>
      <c r="AJ378" s="15"/>
    </row>
    <row r="379" spans="2:36" ht="12.75" customHeight="1" outlineLevel="1" x14ac:dyDescent="0.2"/>
    <row r="380" spans="2:36" ht="12.75" customHeight="1" outlineLevel="1" x14ac:dyDescent="0.2">
      <c r="D380" s="100" t="str">
        <f t="shared" ref="D380:D399" si="132">D335</f>
        <v>Drivers</v>
      </c>
      <c r="E380" s="84"/>
      <c r="F380" s="101" t="s">
        <v>458</v>
      </c>
      <c r="G380" s="173"/>
      <c r="H380" s="173"/>
      <c r="I380" s="173"/>
      <c r="J380" s="173"/>
      <c r="K380" s="173"/>
      <c r="L380" s="173"/>
      <c r="M380" s="173"/>
      <c r="N380" s="173"/>
      <c r="O380" s="173"/>
      <c r="P380" s="173"/>
      <c r="Q380" s="173"/>
      <c r="R380" s="173"/>
      <c r="S380" s="173"/>
      <c r="T380" s="173"/>
      <c r="U380" s="173"/>
      <c r="V380" s="173"/>
      <c r="W380" s="173"/>
      <c r="X380" s="173"/>
      <c r="Y380" s="173"/>
      <c r="Z380" s="173"/>
      <c r="AA380" s="173"/>
      <c r="AB380" s="191"/>
      <c r="AD380" s="547"/>
      <c r="AF380" s="547"/>
      <c r="AH380" s="547"/>
      <c r="AJ380" s="488"/>
    </row>
    <row r="381" spans="2:36" ht="12.75" customHeight="1" outlineLevel="1" x14ac:dyDescent="0.2">
      <c r="D381" s="106" t="str">
        <f t="shared" si="132"/>
        <v>Conductors</v>
      </c>
      <c r="E381" s="88"/>
      <c r="F381" s="107" t="str">
        <f t="shared" ref="F381:F419" si="133">F380</f>
        <v>£000/ FTE</v>
      </c>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6"/>
      <c r="AD381" s="548"/>
      <c r="AF381" s="548"/>
      <c r="AH381" s="548"/>
      <c r="AJ381" s="208"/>
    </row>
    <row r="382" spans="2:36" ht="12.75" customHeight="1" outlineLevel="1" x14ac:dyDescent="0.2">
      <c r="D382" s="106" t="str">
        <f t="shared" si="132"/>
        <v>Depot Drivers</v>
      </c>
      <c r="E382" s="88"/>
      <c r="F382" s="107" t="str">
        <f t="shared" si="133"/>
        <v>£000/ FTE</v>
      </c>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6"/>
      <c r="AD382" s="548"/>
      <c r="AF382" s="548"/>
      <c r="AH382" s="548"/>
      <c r="AJ382" s="208"/>
    </row>
    <row r="383" spans="2:36" ht="12.75" customHeight="1" outlineLevel="1" x14ac:dyDescent="0.2">
      <c r="D383" s="106" t="str">
        <f t="shared" si="132"/>
        <v>Trainee Drivers</v>
      </c>
      <c r="E383" s="88"/>
      <c r="F383" s="107" t="str">
        <f t="shared" si="133"/>
        <v>£000/ FTE</v>
      </c>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6"/>
      <c r="AD383" s="548"/>
      <c r="AF383" s="548"/>
      <c r="AH383" s="548"/>
      <c r="AJ383" s="208"/>
    </row>
    <row r="384" spans="2:36" ht="12.75" customHeight="1" outlineLevel="1" x14ac:dyDescent="0.2">
      <c r="D384" s="106" t="str">
        <f t="shared" si="132"/>
        <v>Catering</v>
      </c>
      <c r="E384" s="88"/>
      <c r="F384" s="107" t="str">
        <f t="shared" si="133"/>
        <v>£000/ FTE</v>
      </c>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6"/>
      <c r="AD384" s="548"/>
      <c r="AF384" s="548"/>
      <c r="AH384" s="548"/>
      <c r="AJ384" s="208"/>
    </row>
    <row r="385" spans="4:36" ht="12.75" customHeight="1" outlineLevel="1" x14ac:dyDescent="0.2">
      <c r="D385" s="106" t="str">
        <f t="shared" si="132"/>
        <v>Station Cleaners</v>
      </c>
      <c r="E385" s="88"/>
      <c r="F385" s="107" t="str">
        <f t="shared" si="133"/>
        <v>£000/ FTE</v>
      </c>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6"/>
      <c r="AD385" s="548"/>
      <c r="AF385" s="548"/>
      <c r="AH385" s="548"/>
      <c r="AJ385" s="208"/>
    </row>
    <row r="386" spans="4:36" ht="12.75" customHeight="1" outlineLevel="1" x14ac:dyDescent="0.2">
      <c r="D386" s="106" t="str">
        <f t="shared" si="132"/>
        <v>Train Cleaners</v>
      </c>
      <c r="E386" s="88"/>
      <c r="F386" s="107" t="str">
        <f t="shared" si="133"/>
        <v>£000/ FTE</v>
      </c>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6"/>
      <c r="AD386" s="548"/>
      <c r="AF386" s="548"/>
      <c r="AH386" s="548"/>
      <c r="AJ386" s="208"/>
    </row>
    <row r="387" spans="4:36" ht="12.75" customHeight="1" outlineLevel="1" x14ac:dyDescent="0.2">
      <c r="D387" s="106" t="str">
        <f t="shared" si="132"/>
        <v>Station - Sales</v>
      </c>
      <c r="E387" s="88"/>
      <c r="F387" s="107" t="str">
        <f t="shared" si="133"/>
        <v>£000/ FTE</v>
      </c>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6"/>
      <c r="AD387" s="548"/>
      <c r="AF387" s="548"/>
      <c r="AH387" s="548"/>
      <c r="AJ387" s="208"/>
    </row>
    <row r="388" spans="4:36" ht="12.75" customHeight="1" outlineLevel="1" x14ac:dyDescent="0.2">
      <c r="D388" s="106" t="str">
        <f t="shared" si="132"/>
        <v>Station - Platform</v>
      </c>
      <c r="E388" s="88"/>
      <c r="F388" s="107" t="str">
        <f t="shared" si="133"/>
        <v>£000/ FTE</v>
      </c>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6"/>
      <c r="AD388" s="548"/>
      <c r="AF388" s="548"/>
      <c r="AH388" s="548"/>
      <c r="AJ388" s="208"/>
    </row>
    <row r="389" spans="4:36" ht="12.75" customHeight="1" outlineLevel="1" x14ac:dyDescent="0.2">
      <c r="D389" s="106" t="str">
        <f t="shared" si="132"/>
        <v>Station - Gating</v>
      </c>
      <c r="E389" s="88"/>
      <c r="F389" s="107" t="str">
        <f t="shared" si="133"/>
        <v>£000/ FTE</v>
      </c>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6"/>
      <c r="AD389" s="548"/>
      <c r="AF389" s="548"/>
      <c r="AH389" s="548"/>
      <c r="AJ389" s="208"/>
    </row>
    <row r="390" spans="4:36" ht="12.75" customHeight="1" outlineLevel="1" x14ac:dyDescent="0.2">
      <c r="D390" s="106" t="str">
        <f t="shared" si="132"/>
        <v>Revenue Protection</v>
      </c>
      <c r="E390" s="88"/>
      <c r="F390" s="107" t="str">
        <f t="shared" si="133"/>
        <v>£000/ FTE</v>
      </c>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6"/>
      <c r="AD390" s="548"/>
      <c r="AF390" s="548"/>
      <c r="AH390" s="548"/>
      <c r="AJ390" s="208"/>
    </row>
    <row r="391" spans="4:36" ht="12.75" customHeight="1" outlineLevel="1" x14ac:dyDescent="0.2">
      <c r="D391" s="106" t="str">
        <f t="shared" si="132"/>
        <v>Engineering - Shunters</v>
      </c>
      <c r="E391" s="88"/>
      <c r="F391" s="107" t="str">
        <f t="shared" si="133"/>
        <v>£000/ FTE</v>
      </c>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6"/>
      <c r="AD391" s="548"/>
      <c r="AF391" s="548"/>
      <c r="AH391" s="548"/>
      <c r="AJ391" s="208"/>
    </row>
    <row r="392" spans="4:36" ht="12.75" customHeight="1" outlineLevel="1" x14ac:dyDescent="0.2">
      <c r="D392" s="106" t="str">
        <f t="shared" si="132"/>
        <v>Engineering - Workshop</v>
      </c>
      <c r="E392" s="88"/>
      <c r="F392" s="107" t="str">
        <f t="shared" si="133"/>
        <v>£000/ FTE</v>
      </c>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6"/>
      <c r="AD392" s="548"/>
      <c r="AF392" s="548"/>
      <c r="AH392" s="548"/>
      <c r="AJ392" s="208"/>
    </row>
    <row r="393" spans="4:36" ht="12.75" customHeight="1" outlineLevel="1" x14ac:dyDescent="0.2">
      <c r="D393" s="106" t="str">
        <f t="shared" si="132"/>
        <v>Mgt &amp; Support - Station Mgt</v>
      </c>
      <c r="E393" s="88"/>
      <c r="F393" s="107" t="str">
        <f t="shared" si="133"/>
        <v>£000/ FTE</v>
      </c>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6"/>
      <c r="AD393" s="548"/>
      <c r="AF393" s="548"/>
      <c r="AH393" s="548"/>
      <c r="AJ393" s="208"/>
    </row>
    <row r="394" spans="4:36" ht="12.75" customHeight="1" outlineLevel="1" x14ac:dyDescent="0.2">
      <c r="D394" s="106" t="str">
        <f t="shared" si="132"/>
        <v>Mgt &amp; Support - Engineering Mgt</v>
      </c>
      <c r="E394" s="88"/>
      <c r="F394" s="107" t="str">
        <f t="shared" si="133"/>
        <v>£000/ FTE</v>
      </c>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6"/>
      <c r="AD394" s="548"/>
      <c r="AF394" s="548"/>
      <c r="AH394" s="548"/>
      <c r="AJ394" s="208"/>
    </row>
    <row r="395" spans="4:36" ht="12.75" customHeight="1" outlineLevel="1" x14ac:dyDescent="0.2">
      <c r="D395" s="106" t="str">
        <f t="shared" si="132"/>
        <v>Mgt &amp; Support - Ops Mgt</v>
      </c>
      <c r="E395" s="88"/>
      <c r="F395" s="107" t="str">
        <f t="shared" si="133"/>
        <v>£000/ FTE</v>
      </c>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6"/>
      <c r="AD395" s="548"/>
      <c r="AF395" s="548"/>
      <c r="AH395" s="548"/>
      <c r="AJ395" s="208"/>
    </row>
    <row r="396" spans="4:36" ht="12.75" customHeight="1" outlineLevel="1" x14ac:dyDescent="0.2">
      <c r="D396" s="106" t="str">
        <f t="shared" si="132"/>
        <v>Mgt &amp; Support - Directors</v>
      </c>
      <c r="E396" s="88"/>
      <c r="F396" s="107" t="str">
        <f t="shared" si="133"/>
        <v>£000/ FTE</v>
      </c>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6"/>
      <c r="AD396" s="548"/>
      <c r="AF396" s="548"/>
      <c r="AH396" s="548"/>
      <c r="AJ396" s="208"/>
    </row>
    <row r="397" spans="4:36" ht="12.75" customHeight="1" outlineLevel="1" x14ac:dyDescent="0.2">
      <c r="D397" s="106" t="str">
        <f t="shared" si="132"/>
        <v>Mgt &amp; Support - Other HQ</v>
      </c>
      <c r="E397" s="88"/>
      <c r="F397" s="107" t="str">
        <f t="shared" si="133"/>
        <v>£000/ FTE</v>
      </c>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6"/>
      <c r="AD397" s="548"/>
      <c r="AF397" s="548"/>
      <c r="AH397" s="548"/>
      <c r="AJ397" s="208"/>
    </row>
    <row r="398" spans="4:36" ht="12.75" customHeight="1" outlineLevel="1" x14ac:dyDescent="0.2">
      <c r="D398" s="106" t="str">
        <f t="shared" si="132"/>
        <v>Historic Other</v>
      </c>
      <c r="E398" s="88"/>
      <c r="F398" s="107" t="str">
        <f t="shared" si="133"/>
        <v>£000/ FTE</v>
      </c>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6"/>
      <c r="AD398" s="548"/>
      <c r="AF398" s="548"/>
      <c r="AH398" s="548"/>
      <c r="AJ398" s="208"/>
    </row>
    <row r="399" spans="4:36" ht="12.75" customHeight="1" outlineLevel="1" x14ac:dyDescent="0.2">
      <c r="D399" s="106" t="str">
        <f t="shared" si="132"/>
        <v>[Staff Functions Line 20]</v>
      </c>
      <c r="E399" s="88"/>
      <c r="F399" s="107" t="str">
        <f t="shared" si="133"/>
        <v>£000/ FTE</v>
      </c>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6"/>
      <c r="AD399" s="548"/>
      <c r="AF399" s="548"/>
      <c r="AH399" s="548"/>
      <c r="AJ399" s="208"/>
    </row>
    <row r="400" spans="4:36" ht="12.75" customHeight="1" outlineLevel="1" x14ac:dyDescent="0.2">
      <c r="D400" s="106" t="str">
        <f t="shared" ref="D400:D419" si="134">D355</f>
        <v>[Staff Functions Line 21]</v>
      </c>
      <c r="E400" s="88"/>
      <c r="F400" s="107" t="str">
        <f t="shared" si="133"/>
        <v>£000/ FTE</v>
      </c>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6"/>
      <c r="AD400" s="548"/>
      <c r="AF400" s="548"/>
      <c r="AH400" s="548"/>
      <c r="AJ400" s="208"/>
    </row>
    <row r="401" spans="4:36" ht="12.75" customHeight="1" outlineLevel="1" x14ac:dyDescent="0.2">
      <c r="D401" s="106" t="str">
        <f t="shared" si="134"/>
        <v>[Staff Functions Line 22]</v>
      </c>
      <c r="E401" s="88"/>
      <c r="F401" s="107" t="str">
        <f t="shared" si="133"/>
        <v>£000/ FTE</v>
      </c>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6"/>
      <c r="AD401" s="548"/>
      <c r="AF401" s="548"/>
      <c r="AH401" s="548"/>
      <c r="AJ401" s="208"/>
    </row>
    <row r="402" spans="4:36" ht="12.75" customHeight="1" outlineLevel="1" x14ac:dyDescent="0.2">
      <c r="D402" s="106" t="str">
        <f t="shared" si="134"/>
        <v>[Staff Functions Line 23]</v>
      </c>
      <c r="E402" s="88"/>
      <c r="F402" s="107" t="str">
        <f t="shared" si="133"/>
        <v>£000/ FTE</v>
      </c>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6"/>
      <c r="AD402" s="548"/>
      <c r="AF402" s="548"/>
      <c r="AH402" s="548"/>
      <c r="AJ402" s="208"/>
    </row>
    <row r="403" spans="4:36" ht="12.75" customHeight="1" outlineLevel="1" x14ac:dyDescent="0.2">
      <c r="D403" s="106" t="str">
        <f t="shared" si="134"/>
        <v>[Staff Functions Line 24]</v>
      </c>
      <c r="E403" s="88"/>
      <c r="F403" s="107" t="str">
        <f t="shared" si="133"/>
        <v>£000/ FTE</v>
      </c>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6"/>
      <c r="AD403" s="548"/>
      <c r="AF403" s="548"/>
      <c r="AH403" s="548"/>
      <c r="AJ403" s="208"/>
    </row>
    <row r="404" spans="4:36" ht="12.75" customHeight="1" outlineLevel="1" x14ac:dyDescent="0.2">
      <c r="D404" s="106" t="str">
        <f t="shared" si="134"/>
        <v>[Staff Functions Line 25]</v>
      </c>
      <c r="E404" s="88"/>
      <c r="F404" s="107" t="str">
        <f t="shared" si="133"/>
        <v>£000/ FTE</v>
      </c>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6"/>
      <c r="AD404" s="548"/>
      <c r="AF404" s="548"/>
      <c r="AH404" s="548"/>
      <c r="AJ404" s="208"/>
    </row>
    <row r="405" spans="4:36" ht="12.75" customHeight="1" outlineLevel="1" x14ac:dyDescent="0.2">
      <c r="D405" s="106" t="str">
        <f t="shared" si="134"/>
        <v>[Staff Functions Line 26]</v>
      </c>
      <c r="E405" s="88"/>
      <c r="F405" s="107" t="str">
        <f t="shared" si="133"/>
        <v>£000/ FTE</v>
      </c>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6"/>
      <c r="AD405" s="548"/>
      <c r="AF405" s="548"/>
      <c r="AH405" s="548"/>
      <c r="AJ405" s="208"/>
    </row>
    <row r="406" spans="4:36" ht="12.75" customHeight="1" outlineLevel="1" x14ac:dyDescent="0.2">
      <c r="D406" s="106" t="str">
        <f t="shared" si="134"/>
        <v>[Staff Functions Line 27]</v>
      </c>
      <c r="E406" s="88"/>
      <c r="F406" s="107" t="str">
        <f t="shared" si="133"/>
        <v>£000/ FTE</v>
      </c>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6"/>
      <c r="AD406" s="548"/>
      <c r="AF406" s="548"/>
      <c r="AH406" s="548"/>
      <c r="AJ406" s="208"/>
    </row>
    <row r="407" spans="4:36" ht="12.75" customHeight="1" outlineLevel="1" x14ac:dyDescent="0.2">
      <c r="D407" s="106" t="str">
        <f t="shared" si="134"/>
        <v>[Staff Functions Line 28]</v>
      </c>
      <c r="E407" s="88"/>
      <c r="F407" s="107" t="str">
        <f t="shared" si="133"/>
        <v>£000/ FTE</v>
      </c>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6"/>
      <c r="AD407" s="548"/>
      <c r="AF407" s="548"/>
      <c r="AH407" s="548"/>
      <c r="AJ407" s="208"/>
    </row>
    <row r="408" spans="4:36" ht="12.75" customHeight="1" outlineLevel="1" x14ac:dyDescent="0.2">
      <c r="D408" s="106" t="str">
        <f t="shared" si="134"/>
        <v>[Staff Functions Line 29]</v>
      </c>
      <c r="E408" s="88"/>
      <c r="F408" s="107" t="str">
        <f t="shared" si="133"/>
        <v>£000/ FTE</v>
      </c>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6"/>
      <c r="AD408" s="548"/>
      <c r="AF408" s="548"/>
      <c r="AH408" s="548"/>
      <c r="AJ408" s="208"/>
    </row>
    <row r="409" spans="4:36" ht="12.75" customHeight="1" outlineLevel="1" x14ac:dyDescent="0.2">
      <c r="D409" s="106" t="str">
        <f t="shared" si="134"/>
        <v>[Staff Functions Line 30]</v>
      </c>
      <c r="E409" s="88"/>
      <c r="F409" s="107" t="str">
        <f t="shared" si="133"/>
        <v>£000/ FTE</v>
      </c>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6"/>
      <c r="AD409" s="548"/>
      <c r="AF409" s="548"/>
      <c r="AH409" s="548"/>
      <c r="AJ409" s="208"/>
    </row>
    <row r="410" spans="4:36" ht="12.75" customHeight="1" outlineLevel="1" x14ac:dyDescent="0.2">
      <c r="D410" s="106" t="str">
        <f t="shared" si="134"/>
        <v>[Staff Functions Line 31]</v>
      </c>
      <c r="E410" s="88"/>
      <c r="F410" s="107" t="str">
        <f t="shared" si="133"/>
        <v>£000/ FTE</v>
      </c>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6"/>
      <c r="AD410" s="548"/>
      <c r="AF410" s="548"/>
      <c r="AH410" s="548"/>
      <c r="AJ410" s="208"/>
    </row>
    <row r="411" spans="4:36" ht="12.75" customHeight="1" outlineLevel="1" x14ac:dyDescent="0.2">
      <c r="D411" s="106" t="str">
        <f t="shared" si="134"/>
        <v>[Staff Functions Line 32]</v>
      </c>
      <c r="E411" s="88"/>
      <c r="F411" s="107" t="str">
        <f t="shared" si="133"/>
        <v>£000/ FTE</v>
      </c>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6"/>
      <c r="AD411" s="548"/>
      <c r="AF411" s="548"/>
      <c r="AH411" s="548"/>
      <c r="AJ411" s="208"/>
    </row>
    <row r="412" spans="4:36" ht="12.75" customHeight="1" outlineLevel="1" x14ac:dyDescent="0.2">
      <c r="D412" s="106" t="str">
        <f t="shared" si="134"/>
        <v>[Staff Functions Line 33]</v>
      </c>
      <c r="E412" s="88"/>
      <c r="F412" s="107" t="str">
        <f t="shared" si="133"/>
        <v>£000/ FTE</v>
      </c>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6"/>
      <c r="AD412" s="548"/>
      <c r="AF412" s="548"/>
      <c r="AH412" s="548"/>
      <c r="AJ412" s="208"/>
    </row>
    <row r="413" spans="4:36" ht="12.75" customHeight="1" outlineLevel="1" x14ac:dyDescent="0.2">
      <c r="D413" s="106" t="str">
        <f t="shared" si="134"/>
        <v>[Staff Functions Line 34]</v>
      </c>
      <c r="E413" s="88"/>
      <c r="F413" s="107" t="str">
        <f t="shared" si="133"/>
        <v>£000/ FTE</v>
      </c>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6"/>
      <c r="AD413" s="548"/>
      <c r="AF413" s="548"/>
      <c r="AH413" s="548"/>
      <c r="AJ413" s="208"/>
    </row>
    <row r="414" spans="4:36" ht="12.75" customHeight="1" outlineLevel="1" x14ac:dyDescent="0.2">
      <c r="D414" s="106" t="str">
        <f t="shared" si="134"/>
        <v>[Staff Functions Line 35]</v>
      </c>
      <c r="E414" s="88"/>
      <c r="F414" s="107" t="str">
        <f t="shared" si="133"/>
        <v>£000/ FTE</v>
      </c>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6"/>
      <c r="AD414" s="548"/>
      <c r="AF414" s="548"/>
      <c r="AH414" s="548"/>
      <c r="AJ414" s="208"/>
    </row>
    <row r="415" spans="4:36" ht="12.75" customHeight="1" outlineLevel="1" x14ac:dyDescent="0.2">
      <c r="D415" s="106" t="str">
        <f t="shared" si="134"/>
        <v>[Staff Functions Line 36]</v>
      </c>
      <c r="E415" s="88"/>
      <c r="F415" s="107" t="str">
        <f t="shared" si="133"/>
        <v>£000/ FTE</v>
      </c>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6"/>
      <c r="AD415" s="548"/>
      <c r="AF415" s="548"/>
      <c r="AH415" s="548"/>
      <c r="AJ415" s="208"/>
    </row>
    <row r="416" spans="4:36" ht="12.75" customHeight="1" outlineLevel="1" x14ac:dyDescent="0.2">
      <c r="D416" s="106" t="str">
        <f t="shared" si="134"/>
        <v>[Staff Functions Line 37]</v>
      </c>
      <c r="E416" s="88"/>
      <c r="F416" s="107" t="str">
        <f t="shared" si="133"/>
        <v>£000/ FTE</v>
      </c>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6"/>
      <c r="AD416" s="548"/>
      <c r="AF416" s="548"/>
      <c r="AH416" s="548"/>
      <c r="AJ416" s="208"/>
    </row>
    <row r="417" spans="2:36" ht="12.75" customHeight="1" outlineLevel="1" x14ac:dyDescent="0.2">
      <c r="D417" s="106" t="str">
        <f t="shared" si="134"/>
        <v>[Staff Functions Line 38]</v>
      </c>
      <c r="E417" s="88"/>
      <c r="F417" s="107" t="str">
        <f t="shared" si="133"/>
        <v>£000/ FTE</v>
      </c>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6"/>
      <c r="AD417" s="548"/>
      <c r="AF417" s="548"/>
      <c r="AH417" s="548"/>
      <c r="AJ417" s="208"/>
    </row>
    <row r="418" spans="2:36" ht="12.75" customHeight="1" outlineLevel="1" x14ac:dyDescent="0.2">
      <c r="D418" s="106" t="str">
        <f t="shared" si="134"/>
        <v>[Staff Functions Line 39]</v>
      </c>
      <c r="E418" s="88"/>
      <c r="F418" s="107" t="str">
        <f t="shared" si="133"/>
        <v>£000/ FTE</v>
      </c>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6"/>
      <c r="AD418" s="548"/>
      <c r="AF418" s="548"/>
      <c r="AH418" s="548"/>
      <c r="AJ418" s="208"/>
    </row>
    <row r="419" spans="2:36" ht="12.75" customHeight="1" outlineLevel="1" x14ac:dyDescent="0.2">
      <c r="D419" s="117" t="str">
        <f t="shared" si="134"/>
        <v>[Staff Functions Line 40]</v>
      </c>
      <c r="E419" s="177"/>
      <c r="F419" s="118" t="str">
        <f t="shared" si="133"/>
        <v>£000/ FTE</v>
      </c>
      <c r="G419" s="178"/>
      <c r="H419" s="178"/>
      <c r="I419" s="178"/>
      <c r="J419" s="178"/>
      <c r="K419" s="178"/>
      <c r="L419" s="178"/>
      <c r="M419" s="178"/>
      <c r="N419" s="178"/>
      <c r="O419" s="178"/>
      <c r="P419" s="178"/>
      <c r="Q419" s="178"/>
      <c r="R419" s="178"/>
      <c r="S419" s="178"/>
      <c r="T419" s="178"/>
      <c r="U419" s="178"/>
      <c r="V419" s="178"/>
      <c r="W419" s="178"/>
      <c r="X419" s="178"/>
      <c r="Y419" s="178"/>
      <c r="Z419" s="178"/>
      <c r="AA419" s="178"/>
      <c r="AB419" s="179"/>
      <c r="AD419" s="549"/>
      <c r="AF419" s="549"/>
      <c r="AH419" s="549"/>
      <c r="AJ419" s="209"/>
    </row>
    <row r="420" spans="2:36" ht="12.75" customHeight="1" outlineLevel="1" x14ac:dyDescent="0.2">
      <c r="G420" s="89"/>
      <c r="H420" s="89"/>
      <c r="I420" s="89"/>
      <c r="J420" s="89"/>
      <c r="K420" s="89"/>
      <c r="L420" s="89"/>
      <c r="M420" s="89"/>
      <c r="N420" s="89"/>
      <c r="O420" s="89"/>
      <c r="P420" s="89"/>
      <c r="Q420" s="89"/>
      <c r="R420" s="89"/>
      <c r="S420" s="89"/>
      <c r="T420" s="89"/>
      <c r="U420" s="89"/>
      <c r="V420" s="89"/>
      <c r="W420" s="89"/>
      <c r="X420" s="89"/>
      <c r="Y420" s="89"/>
      <c r="Z420" s="89"/>
      <c r="AA420" s="89"/>
      <c r="AB420" s="89"/>
      <c r="AD420" s="89"/>
      <c r="AF420" s="89"/>
      <c r="AH420" s="89"/>
    </row>
    <row r="421" spans="2:36" ht="12.75" customHeight="1" outlineLevel="1" x14ac:dyDescent="0.2">
      <c r="D421" s="201" t="str">
        <f>"Average "&amp;B378</f>
        <v>Average Compensation per Redundancy</v>
      </c>
      <c r="E421" s="202"/>
      <c r="F421" s="203" t="str">
        <f>F419</f>
        <v>£000/ FTE</v>
      </c>
      <c r="G421" s="204">
        <f t="shared" ref="G421:AB421" si="135">IF(G$376=0,0,SUMPRODUCT(G380:G419,G$335:G$374)/G$376)</f>
        <v>0</v>
      </c>
      <c r="H421" s="204">
        <f t="shared" si="135"/>
        <v>0</v>
      </c>
      <c r="I421" s="204">
        <f t="shared" si="135"/>
        <v>0</v>
      </c>
      <c r="J421" s="204">
        <f t="shared" si="135"/>
        <v>0</v>
      </c>
      <c r="K421" s="204">
        <f t="shared" si="135"/>
        <v>0</v>
      </c>
      <c r="L421" s="204">
        <f t="shared" si="135"/>
        <v>0</v>
      </c>
      <c r="M421" s="204">
        <f t="shared" si="135"/>
        <v>0</v>
      </c>
      <c r="N421" s="204">
        <f t="shared" si="135"/>
        <v>0</v>
      </c>
      <c r="O421" s="204">
        <f t="shared" si="135"/>
        <v>0</v>
      </c>
      <c r="P421" s="204">
        <f t="shared" si="135"/>
        <v>0</v>
      </c>
      <c r="Q421" s="204">
        <f t="shared" si="135"/>
        <v>0</v>
      </c>
      <c r="R421" s="204">
        <f t="shared" si="135"/>
        <v>0</v>
      </c>
      <c r="S421" s="204">
        <f t="shared" si="135"/>
        <v>0</v>
      </c>
      <c r="T421" s="204">
        <f t="shared" si="135"/>
        <v>0</v>
      </c>
      <c r="U421" s="204">
        <f t="shared" si="135"/>
        <v>0</v>
      </c>
      <c r="V421" s="204">
        <f t="shared" si="135"/>
        <v>0</v>
      </c>
      <c r="W421" s="204">
        <f t="shared" si="135"/>
        <v>0</v>
      </c>
      <c r="X421" s="204">
        <f t="shared" si="135"/>
        <v>0</v>
      </c>
      <c r="Y421" s="204">
        <f t="shared" si="135"/>
        <v>0</v>
      </c>
      <c r="Z421" s="204">
        <f t="shared" si="135"/>
        <v>0</v>
      </c>
      <c r="AA421" s="204">
        <f t="shared" si="135"/>
        <v>0</v>
      </c>
      <c r="AB421" s="205">
        <f t="shared" si="135"/>
        <v>0</v>
      </c>
      <c r="AD421" s="550">
        <f>IF(AD$376=0,0,SUMPRODUCT(AD380:AD419,AD$335:AD$374)/AD$376)</f>
        <v>0</v>
      </c>
      <c r="AF421" s="550">
        <f>IF(AF$376=0,0,SUMPRODUCT(AF380:AF419,AF$335:AF$374)/AF$376)</f>
        <v>0</v>
      </c>
      <c r="AH421" s="550">
        <f>IF(AH$376=0,0,SUMPRODUCT(AH380:AH419,AH$335:AH$374)/AH$376)</f>
        <v>0</v>
      </c>
      <c r="AJ421" s="206"/>
    </row>
    <row r="423" spans="2:36" ht="15" x14ac:dyDescent="0.25">
      <c r="B423" s="15" t="s">
        <v>128</v>
      </c>
      <c r="C423" s="15"/>
      <c r="D423" s="172"/>
      <c r="E423" s="172"/>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540"/>
      <c r="AF423" s="15"/>
      <c r="AG423" s="540"/>
      <c r="AH423" s="15"/>
      <c r="AI423" s="540"/>
      <c r="AJ423" s="15"/>
    </row>
    <row r="424" spans="2:36" ht="12.75" customHeight="1" outlineLevel="1" x14ac:dyDescent="0.2"/>
    <row r="425" spans="2:36" ht="12.75" customHeight="1" outlineLevel="1" x14ac:dyDescent="0.2">
      <c r="D425" s="100" t="str">
        <f t="shared" ref="D425:D441" si="136">D380</f>
        <v>Drivers</v>
      </c>
      <c r="E425" s="84"/>
      <c r="F425" s="101" t="s">
        <v>101</v>
      </c>
      <c r="G425" s="85">
        <f>G335*G380</f>
        <v>0</v>
      </c>
      <c r="H425" s="85">
        <f t="shared" ref="H425:AB425" si="137">H335*H380</f>
        <v>0</v>
      </c>
      <c r="I425" s="85">
        <f t="shared" si="137"/>
        <v>0</v>
      </c>
      <c r="J425" s="85">
        <f t="shared" si="137"/>
        <v>0</v>
      </c>
      <c r="K425" s="85">
        <f t="shared" si="137"/>
        <v>0</v>
      </c>
      <c r="L425" s="85">
        <f t="shared" si="137"/>
        <v>0</v>
      </c>
      <c r="M425" s="85">
        <f t="shared" si="137"/>
        <v>0</v>
      </c>
      <c r="N425" s="85">
        <f t="shared" si="137"/>
        <v>0</v>
      </c>
      <c r="O425" s="85">
        <f t="shared" si="137"/>
        <v>0</v>
      </c>
      <c r="P425" s="85">
        <f t="shared" si="137"/>
        <v>0</v>
      </c>
      <c r="Q425" s="85">
        <f t="shared" si="137"/>
        <v>0</v>
      </c>
      <c r="R425" s="85">
        <f t="shared" si="137"/>
        <v>0</v>
      </c>
      <c r="S425" s="85">
        <f t="shared" si="137"/>
        <v>0</v>
      </c>
      <c r="T425" s="85">
        <f t="shared" si="137"/>
        <v>0</v>
      </c>
      <c r="U425" s="85">
        <f t="shared" si="137"/>
        <v>0</v>
      </c>
      <c r="V425" s="85">
        <f t="shared" si="137"/>
        <v>0</v>
      </c>
      <c r="W425" s="85">
        <f t="shared" si="137"/>
        <v>0</v>
      </c>
      <c r="X425" s="85">
        <f t="shared" si="137"/>
        <v>0</v>
      </c>
      <c r="Y425" s="85">
        <f t="shared" si="137"/>
        <v>0</v>
      </c>
      <c r="Z425" s="85">
        <f t="shared" si="137"/>
        <v>0</v>
      </c>
      <c r="AA425" s="85">
        <f t="shared" si="137"/>
        <v>0</v>
      </c>
      <c r="AB425" s="86">
        <f t="shared" si="137"/>
        <v>0</v>
      </c>
      <c r="AD425" s="551">
        <f t="shared" ref="AD425:AD441" si="138">AD335*AD380</f>
        <v>0</v>
      </c>
      <c r="AF425" s="551">
        <f t="shared" ref="AF425:AF441" si="139">AF335*AF380</f>
        <v>0</v>
      </c>
      <c r="AH425" s="551">
        <f t="shared" ref="AH425:AH441" si="140">AH335*AH380</f>
        <v>0</v>
      </c>
      <c r="AJ425" s="187"/>
    </row>
    <row r="426" spans="2:36" ht="12.75" customHeight="1" outlineLevel="1" x14ac:dyDescent="0.2">
      <c r="D426" s="106" t="str">
        <f t="shared" si="136"/>
        <v>Conductors</v>
      </c>
      <c r="E426" s="88"/>
      <c r="F426" s="107" t="str">
        <f t="shared" ref="F426:F464" si="141">F425</f>
        <v>£000</v>
      </c>
      <c r="G426" s="89">
        <f t="shared" ref="G426:AB426" si="142">G336*G381</f>
        <v>0</v>
      </c>
      <c r="H426" s="89">
        <f t="shared" si="142"/>
        <v>0</v>
      </c>
      <c r="I426" s="89">
        <f t="shared" si="142"/>
        <v>0</v>
      </c>
      <c r="J426" s="89">
        <f t="shared" si="142"/>
        <v>0</v>
      </c>
      <c r="K426" s="89">
        <f t="shared" si="142"/>
        <v>0</v>
      </c>
      <c r="L426" s="89">
        <f t="shared" si="142"/>
        <v>0</v>
      </c>
      <c r="M426" s="89">
        <f t="shared" si="142"/>
        <v>0</v>
      </c>
      <c r="N426" s="89">
        <f t="shared" si="142"/>
        <v>0</v>
      </c>
      <c r="O426" s="89">
        <f t="shared" si="142"/>
        <v>0</v>
      </c>
      <c r="P426" s="89">
        <f t="shared" si="142"/>
        <v>0</v>
      </c>
      <c r="Q426" s="89">
        <f t="shared" si="142"/>
        <v>0</v>
      </c>
      <c r="R426" s="89">
        <f t="shared" si="142"/>
        <v>0</v>
      </c>
      <c r="S426" s="89">
        <f t="shared" si="142"/>
        <v>0</v>
      </c>
      <c r="T426" s="89">
        <f t="shared" si="142"/>
        <v>0</v>
      </c>
      <c r="U426" s="89">
        <f t="shared" si="142"/>
        <v>0</v>
      </c>
      <c r="V426" s="89">
        <f t="shared" si="142"/>
        <v>0</v>
      </c>
      <c r="W426" s="89">
        <f t="shared" si="142"/>
        <v>0</v>
      </c>
      <c r="X426" s="89">
        <f t="shared" si="142"/>
        <v>0</v>
      </c>
      <c r="Y426" s="89">
        <f t="shared" si="142"/>
        <v>0</v>
      </c>
      <c r="Z426" s="89">
        <f t="shared" si="142"/>
        <v>0</v>
      </c>
      <c r="AA426" s="89">
        <f t="shared" si="142"/>
        <v>0</v>
      </c>
      <c r="AB426" s="90">
        <f t="shared" si="142"/>
        <v>0</v>
      </c>
      <c r="AD426" s="552">
        <f t="shared" si="138"/>
        <v>0</v>
      </c>
      <c r="AF426" s="552">
        <f t="shared" si="139"/>
        <v>0</v>
      </c>
      <c r="AH426" s="552">
        <f t="shared" si="140"/>
        <v>0</v>
      </c>
      <c r="AJ426" s="188"/>
    </row>
    <row r="427" spans="2:36" ht="12.75" customHeight="1" outlineLevel="1" x14ac:dyDescent="0.2">
      <c r="D427" s="106" t="str">
        <f t="shared" si="136"/>
        <v>Depot Drivers</v>
      </c>
      <c r="E427" s="88"/>
      <c r="F427" s="107" t="str">
        <f t="shared" si="141"/>
        <v>£000</v>
      </c>
      <c r="G427" s="89">
        <f t="shared" ref="G427:AB427" si="143">G337*G382</f>
        <v>0</v>
      </c>
      <c r="H427" s="89">
        <f t="shared" si="143"/>
        <v>0</v>
      </c>
      <c r="I427" s="89">
        <f t="shared" si="143"/>
        <v>0</v>
      </c>
      <c r="J427" s="89">
        <f t="shared" si="143"/>
        <v>0</v>
      </c>
      <c r="K427" s="89">
        <f t="shared" si="143"/>
        <v>0</v>
      </c>
      <c r="L427" s="89">
        <f t="shared" si="143"/>
        <v>0</v>
      </c>
      <c r="M427" s="89">
        <f t="shared" si="143"/>
        <v>0</v>
      </c>
      <c r="N427" s="89">
        <f t="shared" si="143"/>
        <v>0</v>
      </c>
      <c r="O427" s="89">
        <f t="shared" si="143"/>
        <v>0</v>
      </c>
      <c r="P427" s="89">
        <f t="shared" si="143"/>
        <v>0</v>
      </c>
      <c r="Q427" s="89">
        <f t="shared" si="143"/>
        <v>0</v>
      </c>
      <c r="R427" s="89">
        <f t="shared" si="143"/>
        <v>0</v>
      </c>
      <c r="S427" s="89">
        <f t="shared" si="143"/>
        <v>0</v>
      </c>
      <c r="T427" s="89">
        <f t="shared" si="143"/>
        <v>0</v>
      </c>
      <c r="U427" s="89">
        <f t="shared" si="143"/>
        <v>0</v>
      </c>
      <c r="V427" s="89">
        <f t="shared" si="143"/>
        <v>0</v>
      </c>
      <c r="W427" s="89">
        <f t="shared" si="143"/>
        <v>0</v>
      </c>
      <c r="X427" s="89">
        <f t="shared" si="143"/>
        <v>0</v>
      </c>
      <c r="Y427" s="89">
        <f t="shared" si="143"/>
        <v>0</v>
      </c>
      <c r="Z427" s="89">
        <f t="shared" si="143"/>
        <v>0</v>
      </c>
      <c r="AA427" s="89">
        <f t="shared" si="143"/>
        <v>0</v>
      </c>
      <c r="AB427" s="90">
        <f t="shared" si="143"/>
        <v>0</v>
      </c>
      <c r="AD427" s="552">
        <f t="shared" si="138"/>
        <v>0</v>
      </c>
      <c r="AF427" s="552">
        <f t="shared" si="139"/>
        <v>0</v>
      </c>
      <c r="AH427" s="552">
        <f t="shared" si="140"/>
        <v>0</v>
      </c>
      <c r="AJ427" s="188"/>
    </row>
    <row r="428" spans="2:36" ht="12.75" customHeight="1" outlineLevel="1" x14ac:dyDescent="0.2">
      <c r="D428" s="106" t="str">
        <f t="shared" si="136"/>
        <v>Trainee Drivers</v>
      </c>
      <c r="E428" s="88"/>
      <c r="F428" s="107" t="str">
        <f t="shared" si="141"/>
        <v>£000</v>
      </c>
      <c r="G428" s="89">
        <f t="shared" ref="G428:AB428" si="144">G338*G383</f>
        <v>0</v>
      </c>
      <c r="H428" s="89">
        <f t="shared" si="144"/>
        <v>0</v>
      </c>
      <c r="I428" s="89">
        <f t="shared" si="144"/>
        <v>0</v>
      </c>
      <c r="J428" s="89">
        <f t="shared" si="144"/>
        <v>0</v>
      </c>
      <c r="K428" s="89">
        <f t="shared" si="144"/>
        <v>0</v>
      </c>
      <c r="L428" s="89">
        <f t="shared" si="144"/>
        <v>0</v>
      </c>
      <c r="M428" s="89">
        <f t="shared" si="144"/>
        <v>0</v>
      </c>
      <c r="N428" s="89">
        <f t="shared" si="144"/>
        <v>0</v>
      </c>
      <c r="O428" s="89">
        <f t="shared" si="144"/>
        <v>0</v>
      </c>
      <c r="P428" s="89">
        <f t="shared" si="144"/>
        <v>0</v>
      </c>
      <c r="Q428" s="89">
        <f t="shared" si="144"/>
        <v>0</v>
      </c>
      <c r="R428" s="89">
        <f t="shared" si="144"/>
        <v>0</v>
      </c>
      <c r="S428" s="89">
        <f t="shared" si="144"/>
        <v>0</v>
      </c>
      <c r="T428" s="89">
        <f t="shared" si="144"/>
        <v>0</v>
      </c>
      <c r="U428" s="89">
        <f t="shared" si="144"/>
        <v>0</v>
      </c>
      <c r="V428" s="89">
        <f t="shared" si="144"/>
        <v>0</v>
      </c>
      <c r="W428" s="89">
        <f t="shared" si="144"/>
        <v>0</v>
      </c>
      <c r="X428" s="89">
        <f t="shared" si="144"/>
        <v>0</v>
      </c>
      <c r="Y428" s="89">
        <f t="shared" si="144"/>
        <v>0</v>
      </c>
      <c r="Z428" s="89">
        <f t="shared" si="144"/>
        <v>0</v>
      </c>
      <c r="AA428" s="89">
        <f t="shared" si="144"/>
        <v>0</v>
      </c>
      <c r="AB428" s="90">
        <f t="shared" si="144"/>
        <v>0</v>
      </c>
      <c r="AD428" s="552">
        <f t="shared" si="138"/>
        <v>0</v>
      </c>
      <c r="AF428" s="552">
        <f t="shared" si="139"/>
        <v>0</v>
      </c>
      <c r="AH428" s="552">
        <f t="shared" si="140"/>
        <v>0</v>
      </c>
      <c r="AJ428" s="188"/>
    </row>
    <row r="429" spans="2:36" ht="12.75" customHeight="1" outlineLevel="1" x14ac:dyDescent="0.2">
      <c r="D429" s="106" t="str">
        <f t="shared" si="136"/>
        <v>Catering</v>
      </c>
      <c r="E429" s="88"/>
      <c r="F429" s="107" t="str">
        <f t="shared" si="141"/>
        <v>£000</v>
      </c>
      <c r="G429" s="89">
        <f t="shared" ref="G429:AB429" si="145">G339*G384</f>
        <v>0</v>
      </c>
      <c r="H429" s="89">
        <f t="shared" si="145"/>
        <v>0</v>
      </c>
      <c r="I429" s="89">
        <f t="shared" si="145"/>
        <v>0</v>
      </c>
      <c r="J429" s="89">
        <f t="shared" si="145"/>
        <v>0</v>
      </c>
      <c r="K429" s="89">
        <f t="shared" si="145"/>
        <v>0</v>
      </c>
      <c r="L429" s="89">
        <f t="shared" si="145"/>
        <v>0</v>
      </c>
      <c r="M429" s="89">
        <f t="shared" si="145"/>
        <v>0</v>
      </c>
      <c r="N429" s="89">
        <f t="shared" si="145"/>
        <v>0</v>
      </c>
      <c r="O429" s="89">
        <f t="shared" si="145"/>
        <v>0</v>
      </c>
      <c r="P429" s="89">
        <f t="shared" si="145"/>
        <v>0</v>
      </c>
      <c r="Q429" s="89">
        <f t="shared" si="145"/>
        <v>0</v>
      </c>
      <c r="R429" s="89">
        <f t="shared" si="145"/>
        <v>0</v>
      </c>
      <c r="S429" s="89">
        <f t="shared" si="145"/>
        <v>0</v>
      </c>
      <c r="T429" s="89">
        <f t="shared" si="145"/>
        <v>0</v>
      </c>
      <c r="U429" s="89">
        <f t="shared" si="145"/>
        <v>0</v>
      </c>
      <c r="V429" s="89">
        <f t="shared" si="145"/>
        <v>0</v>
      </c>
      <c r="W429" s="89">
        <f t="shared" si="145"/>
        <v>0</v>
      </c>
      <c r="X429" s="89">
        <f t="shared" si="145"/>
        <v>0</v>
      </c>
      <c r="Y429" s="89">
        <f t="shared" si="145"/>
        <v>0</v>
      </c>
      <c r="Z429" s="89">
        <f t="shared" si="145"/>
        <v>0</v>
      </c>
      <c r="AA429" s="89">
        <f t="shared" si="145"/>
        <v>0</v>
      </c>
      <c r="AB429" s="90">
        <f t="shared" si="145"/>
        <v>0</v>
      </c>
      <c r="AD429" s="552">
        <f t="shared" si="138"/>
        <v>0</v>
      </c>
      <c r="AF429" s="552">
        <f t="shared" si="139"/>
        <v>0</v>
      </c>
      <c r="AH429" s="552">
        <f t="shared" si="140"/>
        <v>0</v>
      </c>
      <c r="AJ429" s="188"/>
    </row>
    <row r="430" spans="2:36" ht="12.75" customHeight="1" outlineLevel="1" x14ac:dyDescent="0.2">
      <c r="D430" s="106" t="str">
        <f t="shared" si="136"/>
        <v>Station Cleaners</v>
      </c>
      <c r="E430" s="88"/>
      <c r="F430" s="107" t="str">
        <f t="shared" si="141"/>
        <v>£000</v>
      </c>
      <c r="G430" s="89">
        <f t="shared" ref="G430:AB430" si="146">G340*G385</f>
        <v>0</v>
      </c>
      <c r="H430" s="89">
        <f t="shared" si="146"/>
        <v>0</v>
      </c>
      <c r="I430" s="89">
        <f t="shared" si="146"/>
        <v>0</v>
      </c>
      <c r="J430" s="89">
        <f t="shared" si="146"/>
        <v>0</v>
      </c>
      <c r="K430" s="89">
        <f t="shared" si="146"/>
        <v>0</v>
      </c>
      <c r="L430" s="89">
        <f t="shared" si="146"/>
        <v>0</v>
      </c>
      <c r="M430" s="89">
        <f t="shared" si="146"/>
        <v>0</v>
      </c>
      <c r="N430" s="89">
        <f t="shared" si="146"/>
        <v>0</v>
      </c>
      <c r="O430" s="89">
        <f t="shared" si="146"/>
        <v>0</v>
      </c>
      <c r="P430" s="89">
        <f t="shared" si="146"/>
        <v>0</v>
      </c>
      <c r="Q430" s="89">
        <f t="shared" si="146"/>
        <v>0</v>
      </c>
      <c r="R430" s="89">
        <f t="shared" si="146"/>
        <v>0</v>
      </c>
      <c r="S430" s="89">
        <f t="shared" si="146"/>
        <v>0</v>
      </c>
      <c r="T430" s="89">
        <f t="shared" si="146"/>
        <v>0</v>
      </c>
      <c r="U430" s="89">
        <f t="shared" si="146"/>
        <v>0</v>
      </c>
      <c r="V430" s="89">
        <f t="shared" si="146"/>
        <v>0</v>
      </c>
      <c r="W430" s="89">
        <f t="shared" si="146"/>
        <v>0</v>
      </c>
      <c r="X430" s="89">
        <f t="shared" si="146"/>
        <v>0</v>
      </c>
      <c r="Y430" s="89">
        <f t="shared" si="146"/>
        <v>0</v>
      </c>
      <c r="Z430" s="89">
        <f t="shared" si="146"/>
        <v>0</v>
      </c>
      <c r="AA430" s="89">
        <f t="shared" si="146"/>
        <v>0</v>
      </c>
      <c r="AB430" s="90">
        <f t="shared" si="146"/>
        <v>0</v>
      </c>
      <c r="AD430" s="552">
        <f t="shared" si="138"/>
        <v>0</v>
      </c>
      <c r="AF430" s="552">
        <f t="shared" si="139"/>
        <v>0</v>
      </c>
      <c r="AH430" s="552">
        <f t="shared" si="140"/>
        <v>0</v>
      </c>
      <c r="AJ430" s="188"/>
    </row>
    <row r="431" spans="2:36" ht="12.75" customHeight="1" outlineLevel="1" x14ac:dyDescent="0.2">
      <c r="D431" s="106" t="str">
        <f t="shared" si="136"/>
        <v>Train Cleaners</v>
      </c>
      <c r="E431" s="88"/>
      <c r="F431" s="107" t="str">
        <f t="shared" si="141"/>
        <v>£000</v>
      </c>
      <c r="G431" s="89">
        <f t="shared" ref="G431:AB431" si="147">G341*G386</f>
        <v>0</v>
      </c>
      <c r="H431" s="89">
        <f t="shared" si="147"/>
        <v>0</v>
      </c>
      <c r="I431" s="89">
        <f t="shared" si="147"/>
        <v>0</v>
      </c>
      <c r="J431" s="89">
        <f t="shared" si="147"/>
        <v>0</v>
      </c>
      <c r="K431" s="89">
        <f t="shared" si="147"/>
        <v>0</v>
      </c>
      <c r="L431" s="89">
        <f t="shared" si="147"/>
        <v>0</v>
      </c>
      <c r="M431" s="89">
        <f t="shared" si="147"/>
        <v>0</v>
      </c>
      <c r="N431" s="89">
        <f t="shared" si="147"/>
        <v>0</v>
      </c>
      <c r="O431" s="89">
        <f t="shared" si="147"/>
        <v>0</v>
      </c>
      <c r="P431" s="89">
        <f t="shared" si="147"/>
        <v>0</v>
      </c>
      <c r="Q431" s="89">
        <f t="shared" si="147"/>
        <v>0</v>
      </c>
      <c r="R431" s="89">
        <f t="shared" si="147"/>
        <v>0</v>
      </c>
      <c r="S431" s="89">
        <f t="shared" si="147"/>
        <v>0</v>
      </c>
      <c r="T431" s="89">
        <f t="shared" si="147"/>
        <v>0</v>
      </c>
      <c r="U431" s="89">
        <f t="shared" si="147"/>
        <v>0</v>
      </c>
      <c r="V431" s="89">
        <f t="shared" si="147"/>
        <v>0</v>
      </c>
      <c r="W431" s="89">
        <f t="shared" si="147"/>
        <v>0</v>
      </c>
      <c r="X431" s="89">
        <f t="shared" si="147"/>
        <v>0</v>
      </c>
      <c r="Y431" s="89">
        <f t="shared" si="147"/>
        <v>0</v>
      </c>
      <c r="Z431" s="89">
        <f t="shared" si="147"/>
        <v>0</v>
      </c>
      <c r="AA431" s="89">
        <f t="shared" si="147"/>
        <v>0</v>
      </c>
      <c r="AB431" s="90">
        <f t="shared" si="147"/>
        <v>0</v>
      </c>
      <c r="AD431" s="552">
        <f t="shared" si="138"/>
        <v>0</v>
      </c>
      <c r="AF431" s="552">
        <f t="shared" si="139"/>
        <v>0</v>
      </c>
      <c r="AH431" s="552">
        <f t="shared" si="140"/>
        <v>0</v>
      </c>
      <c r="AJ431" s="188"/>
    </row>
    <row r="432" spans="2:36" ht="12.75" customHeight="1" outlineLevel="1" x14ac:dyDescent="0.2">
      <c r="D432" s="106" t="str">
        <f t="shared" si="136"/>
        <v>Station - Sales</v>
      </c>
      <c r="E432" s="88"/>
      <c r="F432" s="107" t="str">
        <f t="shared" si="141"/>
        <v>£000</v>
      </c>
      <c r="G432" s="89">
        <f t="shared" ref="G432:AB432" si="148">G342*G387</f>
        <v>0</v>
      </c>
      <c r="H432" s="89">
        <f t="shared" si="148"/>
        <v>0</v>
      </c>
      <c r="I432" s="89">
        <f t="shared" si="148"/>
        <v>0</v>
      </c>
      <c r="J432" s="89">
        <f t="shared" si="148"/>
        <v>0</v>
      </c>
      <c r="K432" s="89">
        <f t="shared" si="148"/>
        <v>0</v>
      </c>
      <c r="L432" s="89">
        <f t="shared" si="148"/>
        <v>0</v>
      </c>
      <c r="M432" s="89">
        <f t="shared" si="148"/>
        <v>0</v>
      </c>
      <c r="N432" s="89">
        <f t="shared" si="148"/>
        <v>0</v>
      </c>
      <c r="O432" s="89">
        <f t="shared" si="148"/>
        <v>0</v>
      </c>
      <c r="P432" s="89">
        <f t="shared" si="148"/>
        <v>0</v>
      </c>
      <c r="Q432" s="89">
        <f t="shared" si="148"/>
        <v>0</v>
      </c>
      <c r="R432" s="89">
        <f t="shared" si="148"/>
        <v>0</v>
      </c>
      <c r="S432" s="89">
        <f t="shared" si="148"/>
        <v>0</v>
      </c>
      <c r="T432" s="89">
        <f t="shared" si="148"/>
        <v>0</v>
      </c>
      <c r="U432" s="89">
        <f t="shared" si="148"/>
        <v>0</v>
      </c>
      <c r="V432" s="89">
        <f t="shared" si="148"/>
        <v>0</v>
      </c>
      <c r="W432" s="89">
        <f t="shared" si="148"/>
        <v>0</v>
      </c>
      <c r="X432" s="89">
        <f t="shared" si="148"/>
        <v>0</v>
      </c>
      <c r="Y432" s="89">
        <f t="shared" si="148"/>
        <v>0</v>
      </c>
      <c r="Z432" s="89">
        <f t="shared" si="148"/>
        <v>0</v>
      </c>
      <c r="AA432" s="89">
        <f t="shared" si="148"/>
        <v>0</v>
      </c>
      <c r="AB432" s="90">
        <f t="shared" si="148"/>
        <v>0</v>
      </c>
      <c r="AD432" s="552">
        <f t="shared" si="138"/>
        <v>0</v>
      </c>
      <c r="AF432" s="552">
        <f t="shared" si="139"/>
        <v>0</v>
      </c>
      <c r="AH432" s="552">
        <f t="shared" si="140"/>
        <v>0</v>
      </c>
      <c r="AJ432" s="188"/>
    </row>
    <row r="433" spans="4:36" ht="12.75" customHeight="1" outlineLevel="1" x14ac:dyDescent="0.2">
      <c r="D433" s="106" t="str">
        <f t="shared" si="136"/>
        <v>Station - Platform</v>
      </c>
      <c r="E433" s="88"/>
      <c r="F433" s="107" t="str">
        <f t="shared" si="141"/>
        <v>£000</v>
      </c>
      <c r="G433" s="89">
        <f t="shared" ref="G433:AB433" si="149">G343*G388</f>
        <v>0</v>
      </c>
      <c r="H433" s="89">
        <f t="shared" si="149"/>
        <v>0</v>
      </c>
      <c r="I433" s="89">
        <f t="shared" si="149"/>
        <v>0</v>
      </c>
      <c r="J433" s="89">
        <f t="shared" si="149"/>
        <v>0</v>
      </c>
      <c r="K433" s="89">
        <f t="shared" si="149"/>
        <v>0</v>
      </c>
      <c r="L433" s="89">
        <f t="shared" si="149"/>
        <v>0</v>
      </c>
      <c r="M433" s="89">
        <f t="shared" si="149"/>
        <v>0</v>
      </c>
      <c r="N433" s="89">
        <f t="shared" si="149"/>
        <v>0</v>
      </c>
      <c r="O433" s="89">
        <f t="shared" si="149"/>
        <v>0</v>
      </c>
      <c r="P433" s="89">
        <f t="shared" si="149"/>
        <v>0</v>
      </c>
      <c r="Q433" s="89">
        <f t="shared" si="149"/>
        <v>0</v>
      </c>
      <c r="R433" s="89">
        <f t="shared" si="149"/>
        <v>0</v>
      </c>
      <c r="S433" s="89">
        <f t="shared" si="149"/>
        <v>0</v>
      </c>
      <c r="T433" s="89">
        <f t="shared" si="149"/>
        <v>0</v>
      </c>
      <c r="U433" s="89">
        <f t="shared" si="149"/>
        <v>0</v>
      </c>
      <c r="V433" s="89">
        <f t="shared" si="149"/>
        <v>0</v>
      </c>
      <c r="W433" s="89">
        <f t="shared" si="149"/>
        <v>0</v>
      </c>
      <c r="X433" s="89">
        <f t="shared" si="149"/>
        <v>0</v>
      </c>
      <c r="Y433" s="89">
        <f t="shared" si="149"/>
        <v>0</v>
      </c>
      <c r="Z433" s="89">
        <f t="shared" si="149"/>
        <v>0</v>
      </c>
      <c r="AA433" s="89">
        <f t="shared" si="149"/>
        <v>0</v>
      </c>
      <c r="AB433" s="90">
        <f t="shared" si="149"/>
        <v>0</v>
      </c>
      <c r="AD433" s="552">
        <f t="shared" si="138"/>
        <v>0</v>
      </c>
      <c r="AF433" s="552">
        <f t="shared" si="139"/>
        <v>0</v>
      </c>
      <c r="AH433" s="552">
        <f t="shared" si="140"/>
        <v>0</v>
      </c>
      <c r="AJ433" s="188"/>
    </row>
    <row r="434" spans="4:36" ht="12.75" customHeight="1" outlineLevel="1" x14ac:dyDescent="0.2">
      <c r="D434" s="106" t="str">
        <f t="shared" si="136"/>
        <v>Station - Gating</v>
      </c>
      <c r="E434" s="88"/>
      <c r="F434" s="107" t="str">
        <f t="shared" si="141"/>
        <v>£000</v>
      </c>
      <c r="G434" s="89">
        <f t="shared" ref="G434:AB434" si="150">G344*G389</f>
        <v>0</v>
      </c>
      <c r="H434" s="89">
        <f t="shared" si="150"/>
        <v>0</v>
      </c>
      <c r="I434" s="89">
        <f t="shared" si="150"/>
        <v>0</v>
      </c>
      <c r="J434" s="89">
        <f t="shared" si="150"/>
        <v>0</v>
      </c>
      <c r="K434" s="89">
        <f t="shared" si="150"/>
        <v>0</v>
      </c>
      <c r="L434" s="89">
        <f t="shared" si="150"/>
        <v>0</v>
      </c>
      <c r="M434" s="89">
        <f t="shared" si="150"/>
        <v>0</v>
      </c>
      <c r="N434" s="89">
        <f t="shared" si="150"/>
        <v>0</v>
      </c>
      <c r="O434" s="89">
        <f t="shared" si="150"/>
        <v>0</v>
      </c>
      <c r="P434" s="89">
        <f t="shared" si="150"/>
        <v>0</v>
      </c>
      <c r="Q434" s="89">
        <f t="shared" si="150"/>
        <v>0</v>
      </c>
      <c r="R434" s="89">
        <f t="shared" si="150"/>
        <v>0</v>
      </c>
      <c r="S434" s="89">
        <f t="shared" si="150"/>
        <v>0</v>
      </c>
      <c r="T434" s="89">
        <f t="shared" si="150"/>
        <v>0</v>
      </c>
      <c r="U434" s="89">
        <f t="shared" si="150"/>
        <v>0</v>
      </c>
      <c r="V434" s="89">
        <f t="shared" si="150"/>
        <v>0</v>
      </c>
      <c r="W434" s="89">
        <f t="shared" si="150"/>
        <v>0</v>
      </c>
      <c r="X434" s="89">
        <f t="shared" si="150"/>
        <v>0</v>
      </c>
      <c r="Y434" s="89">
        <f t="shared" si="150"/>
        <v>0</v>
      </c>
      <c r="Z434" s="89">
        <f t="shared" si="150"/>
        <v>0</v>
      </c>
      <c r="AA434" s="89">
        <f t="shared" si="150"/>
        <v>0</v>
      </c>
      <c r="AB434" s="90">
        <f t="shared" si="150"/>
        <v>0</v>
      </c>
      <c r="AD434" s="552">
        <f t="shared" si="138"/>
        <v>0</v>
      </c>
      <c r="AF434" s="552">
        <f t="shared" si="139"/>
        <v>0</v>
      </c>
      <c r="AH434" s="552">
        <f t="shared" si="140"/>
        <v>0</v>
      </c>
      <c r="AJ434" s="188"/>
    </row>
    <row r="435" spans="4:36" ht="12.75" customHeight="1" outlineLevel="1" x14ac:dyDescent="0.2">
      <c r="D435" s="106" t="str">
        <f t="shared" si="136"/>
        <v>Revenue Protection</v>
      </c>
      <c r="E435" s="88"/>
      <c r="F435" s="107" t="str">
        <f t="shared" si="141"/>
        <v>£000</v>
      </c>
      <c r="G435" s="89">
        <f t="shared" ref="G435:AB435" si="151">G345*G390</f>
        <v>0</v>
      </c>
      <c r="H435" s="89">
        <f t="shared" si="151"/>
        <v>0</v>
      </c>
      <c r="I435" s="89">
        <f t="shared" si="151"/>
        <v>0</v>
      </c>
      <c r="J435" s="89">
        <f t="shared" si="151"/>
        <v>0</v>
      </c>
      <c r="K435" s="89">
        <f t="shared" si="151"/>
        <v>0</v>
      </c>
      <c r="L435" s="89">
        <f t="shared" si="151"/>
        <v>0</v>
      </c>
      <c r="M435" s="89">
        <f t="shared" si="151"/>
        <v>0</v>
      </c>
      <c r="N435" s="89">
        <f t="shared" si="151"/>
        <v>0</v>
      </c>
      <c r="O435" s="89">
        <f t="shared" si="151"/>
        <v>0</v>
      </c>
      <c r="P435" s="89">
        <f t="shared" si="151"/>
        <v>0</v>
      </c>
      <c r="Q435" s="89">
        <f t="shared" si="151"/>
        <v>0</v>
      </c>
      <c r="R435" s="89">
        <f t="shared" si="151"/>
        <v>0</v>
      </c>
      <c r="S435" s="89">
        <f t="shared" si="151"/>
        <v>0</v>
      </c>
      <c r="T435" s="89">
        <f t="shared" si="151"/>
        <v>0</v>
      </c>
      <c r="U435" s="89">
        <f t="shared" si="151"/>
        <v>0</v>
      </c>
      <c r="V435" s="89">
        <f t="shared" si="151"/>
        <v>0</v>
      </c>
      <c r="W435" s="89">
        <f t="shared" si="151"/>
        <v>0</v>
      </c>
      <c r="X435" s="89">
        <f t="shared" si="151"/>
        <v>0</v>
      </c>
      <c r="Y435" s="89">
        <f t="shared" si="151"/>
        <v>0</v>
      </c>
      <c r="Z435" s="89">
        <f t="shared" si="151"/>
        <v>0</v>
      </c>
      <c r="AA435" s="89">
        <f t="shared" si="151"/>
        <v>0</v>
      </c>
      <c r="AB435" s="90">
        <f t="shared" si="151"/>
        <v>0</v>
      </c>
      <c r="AD435" s="552">
        <f t="shared" si="138"/>
        <v>0</v>
      </c>
      <c r="AF435" s="552">
        <f t="shared" si="139"/>
        <v>0</v>
      </c>
      <c r="AH435" s="552">
        <f t="shared" si="140"/>
        <v>0</v>
      </c>
      <c r="AJ435" s="188"/>
    </row>
    <row r="436" spans="4:36" ht="12.75" customHeight="1" outlineLevel="1" x14ac:dyDescent="0.2">
      <c r="D436" s="106" t="str">
        <f t="shared" si="136"/>
        <v>Engineering - Shunters</v>
      </c>
      <c r="E436" s="88"/>
      <c r="F436" s="107" t="str">
        <f t="shared" si="141"/>
        <v>£000</v>
      </c>
      <c r="G436" s="89">
        <f t="shared" ref="G436:AB436" si="152">G346*G391</f>
        <v>0</v>
      </c>
      <c r="H436" s="89">
        <f t="shared" si="152"/>
        <v>0</v>
      </c>
      <c r="I436" s="89">
        <f t="shared" si="152"/>
        <v>0</v>
      </c>
      <c r="J436" s="89">
        <f t="shared" si="152"/>
        <v>0</v>
      </c>
      <c r="K436" s="89">
        <f t="shared" si="152"/>
        <v>0</v>
      </c>
      <c r="L436" s="89">
        <f t="shared" si="152"/>
        <v>0</v>
      </c>
      <c r="M436" s="89">
        <f t="shared" si="152"/>
        <v>0</v>
      </c>
      <c r="N436" s="89">
        <f t="shared" si="152"/>
        <v>0</v>
      </c>
      <c r="O436" s="89">
        <f t="shared" si="152"/>
        <v>0</v>
      </c>
      <c r="P436" s="89">
        <f t="shared" si="152"/>
        <v>0</v>
      </c>
      <c r="Q436" s="89">
        <f t="shared" si="152"/>
        <v>0</v>
      </c>
      <c r="R436" s="89">
        <f t="shared" si="152"/>
        <v>0</v>
      </c>
      <c r="S436" s="89">
        <f t="shared" si="152"/>
        <v>0</v>
      </c>
      <c r="T436" s="89">
        <f t="shared" si="152"/>
        <v>0</v>
      </c>
      <c r="U436" s="89">
        <f t="shared" si="152"/>
        <v>0</v>
      </c>
      <c r="V436" s="89">
        <f t="shared" si="152"/>
        <v>0</v>
      </c>
      <c r="W436" s="89">
        <f t="shared" si="152"/>
        <v>0</v>
      </c>
      <c r="X436" s="89">
        <f t="shared" si="152"/>
        <v>0</v>
      </c>
      <c r="Y436" s="89">
        <f t="shared" si="152"/>
        <v>0</v>
      </c>
      <c r="Z436" s="89">
        <f t="shared" si="152"/>
        <v>0</v>
      </c>
      <c r="AA436" s="89">
        <f t="shared" si="152"/>
        <v>0</v>
      </c>
      <c r="AB436" s="90">
        <f t="shared" si="152"/>
        <v>0</v>
      </c>
      <c r="AD436" s="552">
        <f t="shared" si="138"/>
        <v>0</v>
      </c>
      <c r="AF436" s="552">
        <f t="shared" si="139"/>
        <v>0</v>
      </c>
      <c r="AH436" s="552">
        <f t="shared" si="140"/>
        <v>0</v>
      </c>
      <c r="AJ436" s="188"/>
    </row>
    <row r="437" spans="4:36" ht="12.75" customHeight="1" outlineLevel="1" x14ac:dyDescent="0.2">
      <c r="D437" s="106" t="str">
        <f t="shared" si="136"/>
        <v>Engineering - Workshop</v>
      </c>
      <c r="E437" s="88"/>
      <c r="F437" s="107" t="str">
        <f t="shared" si="141"/>
        <v>£000</v>
      </c>
      <c r="G437" s="89">
        <f t="shared" ref="G437:AB437" si="153">G347*G392</f>
        <v>0</v>
      </c>
      <c r="H437" s="89">
        <f t="shared" si="153"/>
        <v>0</v>
      </c>
      <c r="I437" s="89">
        <f t="shared" si="153"/>
        <v>0</v>
      </c>
      <c r="J437" s="89">
        <f t="shared" si="153"/>
        <v>0</v>
      </c>
      <c r="K437" s="89">
        <f t="shared" si="153"/>
        <v>0</v>
      </c>
      <c r="L437" s="89">
        <f t="shared" si="153"/>
        <v>0</v>
      </c>
      <c r="M437" s="89">
        <f t="shared" si="153"/>
        <v>0</v>
      </c>
      <c r="N437" s="89">
        <f t="shared" si="153"/>
        <v>0</v>
      </c>
      <c r="O437" s="89">
        <f t="shared" si="153"/>
        <v>0</v>
      </c>
      <c r="P437" s="89">
        <f t="shared" si="153"/>
        <v>0</v>
      </c>
      <c r="Q437" s="89">
        <f t="shared" si="153"/>
        <v>0</v>
      </c>
      <c r="R437" s="89">
        <f t="shared" si="153"/>
        <v>0</v>
      </c>
      <c r="S437" s="89">
        <f t="shared" si="153"/>
        <v>0</v>
      </c>
      <c r="T437" s="89">
        <f t="shared" si="153"/>
        <v>0</v>
      </c>
      <c r="U437" s="89">
        <f t="shared" si="153"/>
        <v>0</v>
      </c>
      <c r="V437" s="89">
        <f t="shared" si="153"/>
        <v>0</v>
      </c>
      <c r="W437" s="89">
        <f t="shared" si="153"/>
        <v>0</v>
      </c>
      <c r="X437" s="89">
        <f t="shared" si="153"/>
        <v>0</v>
      </c>
      <c r="Y437" s="89">
        <f t="shared" si="153"/>
        <v>0</v>
      </c>
      <c r="Z437" s="89">
        <f t="shared" si="153"/>
        <v>0</v>
      </c>
      <c r="AA437" s="89">
        <f t="shared" si="153"/>
        <v>0</v>
      </c>
      <c r="AB437" s="90">
        <f t="shared" si="153"/>
        <v>0</v>
      </c>
      <c r="AD437" s="552">
        <f t="shared" si="138"/>
        <v>0</v>
      </c>
      <c r="AF437" s="552">
        <f t="shared" si="139"/>
        <v>0</v>
      </c>
      <c r="AH437" s="552">
        <f t="shared" si="140"/>
        <v>0</v>
      </c>
      <c r="AJ437" s="188"/>
    </row>
    <row r="438" spans="4:36" ht="12.75" customHeight="1" outlineLevel="1" x14ac:dyDescent="0.2">
      <c r="D438" s="106" t="str">
        <f t="shared" si="136"/>
        <v>Mgt &amp; Support - Station Mgt</v>
      </c>
      <c r="E438" s="88"/>
      <c r="F438" s="107" t="str">
        <f t="shared" si="141"/>
        <v>£000</v>
      </c>
      <c r="G438" s="89">
        <f t="shared" ref="G438:AB438" si="154">G348*G393</f>
        <v>0</v>
      </c>
      <c r="H438" s="89">
        <f t="shared" si="154"/>
        <v>0</v>
      </c>
      <c r="I438" s="89">
        <f t="shared" si="154"/>
        <v>0</v>
      </c>
      <c r="J438" s="89">
        <f t="shared" si="154"/>
        <v>0</v>
      </c>
      <c r="K438" s="89">
        <f t="shared" si="154"/>
        <v>0</v>
      </c>
      <c r="L438" s="89">
        <f t="shared" si="154"/>
        <v>0</v>
      </c>
      <c r="M438" s="89">
        <f t="shared" si="154"/>
        <v>0</v>
      </c>
      <c r="N438" s="89">
        <f t="shared" si="154"/>
        <v>0</v>
      </c>
      <c r="O438" s="89">
        <f t="shared" si="154"/>
        <v>0</v>
      </c>
      <c r="P438" s="89">
        <f t="shared" si="154"/>
        <v>0</v>
      </c>
      <c r="Q438" s="89">
        <f t="shared" si="154"/>
        <v>0</v>
      </c>
      <c r="R438" s="89">
        <f t="shared" si="154"/>
        <v>0</v>
      </c>
      <c r="S438" s="89">
        <f t="shared" si="154"/>
        <v>0</v>
      </c>
      <c r="T438" s="89">
        <f t="shared" si="154"/>
        <v>0</v>
      </c>
      <c r="U438" s="89">
        <f t="shared" si="154"/>
        <v>0</v>
      </c>
      <c r="V438" s="89">
        <f t="shared" si="154"/>
        <v>0</v>
      </c>
      <c r="W438" s="89">
        <f t="shared" si="154"/>
        <v>0</v>
      </c>
      <c r="X438" s="89">
        <f t="shared" si="154"/>
        <v>0</v>
      </c>
      <c r="Y438" s="89">
        <f t="shared" si="154"/>
        <v>0</v>
      </c>
      <c r="Z438" s="89">
        <f t="shared" si="154"/>
        <v>0</v>
      </c>
      <c r="AA438" s="89">
        <f t="shared" si="154"/>
        <v>0</v>
      </c>
      <c r="AB438" s="90">
        <f t="shared" si="154"/>
        <v>0</v>
      </c>
      <c r="AD438" s="552">
        <f t="shared" si="138"/>
        <v>0</v>
      </c>
      <c r="AF438" s="552">
        <f t="shared" si="139"/>
        <v>0</v>
      </c>
      <c r="AH438" s="552">
        <f t="shared" si="140"/>
        <v>0</v>
      </c>
      <c r="AJ438" s="188"/>
    </row>
    <row r="439" spans="4:36" ht="12.75" customHeight="1" outlineLevel="1" x14ac:dyDescent="0.2">
      <c r="D439" s="106" t="str">
        <f t="shared" si="136"/>
        <v>Mgt &amp; Support - Engineering Mgt</v>
      </c>
      <c r="E439" s="88"/>
      <c r="F439" s="107" t="str">
        <f t="shared" si="141"/>
        <v>£000</v>
      </c>
      <c r="G439" s="89">
        <f t="shared" ref="G439:AB439" si="155">G349*G394</f>
        <v>0</v>
      </c>
      <c r="H439" s="89">
        <f t="shared" si="155"/>
        <v>0</v>
      </c>
      <c r="I439" s="89">
        <f t="shared" si="155"/>
        <v>0</v>
      </c>
      <c r="J439" s="89">
        <f t="shared" si="155"/>
        <v>0</v>
      </c>
      <c r="K439" s="89">
        <f t="shared" si="155"/>
        <v>0</v>
      </c>
      <c r="L439" s="89">
        <f t="shared" si="155"/>
        <v>0</v>
      </c>
      <c r="M439" s="89">
        <f t="shared" si="155"/>
        <v>0</v>
      </c>
      <c r="N439" s="89">
        <f t="shared" si="155"/>
        <v>0</v>
      </c>
      <c r="O439" s="89">
        <f t="shared" si="155"/>
        <v>0</v>
      </c>
      <c r="P439" s="89">
        <f t="shared" si="155"/>
        <v>0</v>
      </c>
      <c r="Q439" s="89">
        <f t="shared" si="155"/>
        <v>0</v>
      </c>
      <c r="R439" s="89">
        <f t="shared" si="155"/>
        <v>0</v>
      </c>
      <c r="S439" s="89">
        <f t="shared" si="155"/>
        <v>0</v>
      </c>
      <c r="T439" s="89">
        <f t="shared" si="155"/>
        <v>0</v>
      </c>
      <c r="U439" s="89">
        <f t="shared" si="155"/>
        <v>0</v>
      </c>
      <c r="V439" s="89">
        <f t="shared" si="155"/>
        <v>0</v>
      </c>
      <c r="W439" s="89">
        <f t="shared" si="155"/>
        <v>0</v>
      </c>
      <c r="X439" s="89">
        <f t="shared" si="155"/>
        <v>0</v>
      </c>
      <c r="Y439" s="89">
        <f t="shared" si="155"/>
        <v>0</v>
      </c>
      <c r="Z439" s="89">
        <f t="shared" si="155"/>
        <v>0</v>
      </c>
      <c r="AA439" s="89">
        <f t="shared" si="155"/>
        <v>0</v>
      </c>
      <c r="AB439" s="90">
        <f t="shared" si="155"/>
        <v>0</v>
      </c>
      <c r="AD439" s="552">
        <f t="shared" si="138"/>
        <v>0</v>
      </c>
      <c r="AF439" s="552">
        <f t="shared" si="139"/>
        <v>0</v>
      </c>
      <c r="AH439" s="552">
        <f t="shared" si="140"/>
        <v>0</v>
      </c>
      <c r="AJ439" s="188"/>
    </row>
    <row r="440" spans="4:36" ht="12.75" customHeight="1" outlineLevel="1" x14ac:dyDescent="0.2">
      <c r="D440" s="106" t="str">
        <f t="shared" si="136"/>
        <v>Mgt &amp; Support - Ops Mgt</v>
      </c>
      <c r="E440" s="88"/>
      <c r="F440" s="107" t="str">
        <f t="shared" si="141"/>
        <v>£000</v>
      </c>
      <c r="G440" s="89">
        <f t="shared" ref="G440:AB440" si="156">G350*G395</f>
        <v>0</v>
      </c>
      <c r="H440" s="89">
        <f t="shared" si="156"/>
        <v>0</v>
      </c>
      <c r="I440" s="89">
        <f t="shared" si="156"/>
        <v>0</v>
      </c>
      <c r="J440" s="89">
        <f t="shared" si="156"/>
        <v>0</v>
      </c>
      <c r="K440" s="89">
        <f t="shared" si="156"/>
        <v>0</v>
      </c>
      <c r="L440" s="89">
        <f t="shared" si="156"/>
        <v>0</v>
      </c>
      <c r="M440" s="89">
        <f t="shared" si="156"/>
        <v>0</v>
      </c>
      <c r="N440" s="89">
        <f t="shared" si="156"/>
        <v>0</v>
      </c>
      <c r="O440" s="89">
        <f t="shared" si="156"/>
        <v>0</v>
      </c>
      <c r="P440" s="89">
        <f t="shared" si="156"/>
        <v>0</v>
      </c>
      <c r="Q440" s="89">
        <f t="shared" si="156"/>
        <v>0</v>
      </c>
      <c r="R440" s="89">
        <f t="shared" si="156"/>
        <v>0</v>
      </c>
      <c r="S440" s="89">
        <f t="shared" si="156"/>
        <v>0</v>
      </c>
      <c r="T440" s="89">
        <f t="shared" si="156"/>
        <v>0</v>
      </c>
      <c r="U440" s="89">
        <f t="shared" si="156"/>
        <v>0</v>
      </c>
      <c r="V440" s="89">
        <f t="shared" si="156"/>
        <v>0</v>
      </c>
      <c r="W440" s="89">
        <f t="shared" si="156"/>
        <v>0</v>
      </c>
      <c r="X440" s="89">
        <f t="shared" si="156"/>
        <v>0</v>
      </c>
      <c r="Y440" s="89">
        <f t="shared" si="156"/>
        <v>0</v>
      </c>
      <c r="Z440" s="89">
        <f t="shared" si="156"/>
        <v>0</v>
      </c>
      <c r="AA440" s="89">
        <f t="shared" si="156"/>
        <v>0</v>
      </c>
      <c r="AB440" s="90">
        <f t="shared" si="156"/>
        <v>0</v>
      </c>
      <c r="AD440" s="552">
        <f t="shared" si="138"/>
        <v>0</v>
      </c>
      <c r="AF440" s="552">
        <f t="shared" si="139"/>
        <v>0</v>
      </c>
      <c r="AH440" s="552">
        <f t="shared" si="140"/>
        <v>0</v>
      </c>
      <c r="AJ440" s="188"/>
    </row>
    <row r="441" spans="4:36" ht="12.75" customHeight="1" outlineLevel="1" x14ac:dyDescent="0.2">
      <c r="D441" s="106" t="str">
        <f t="shared" si="136"/>
        <v>Mgt &amp; Support - Directors</v>
      </c>
      <c r="E441" s="88"/>
      <c r="F441" s="107" t="str">
        <f t="shared" si="141"/>
        <v>£000</v>
      </c>
      <c r="G441" s="89">
        <f t="shared" ref="G441:AB441" si="157">G351*G396</f>
        <v>0</v>
      </c>
      <c r="H441" s="89">
        <f t="shared" si="157"/>
        <v>0</v>
      </c>
      <c r="I441" s="89">
        <f t="shared" si="157"/>
        <v>0</v>
      </c>
      <c r="J441" s="89">
        <f t="shared" si="157"/>
        <v>0</v>
      </c>
      <c r="K441" s="89">
        <f t="shared" si="157"/>
        <v>0</v>
      </c>
      <c r="L441" s="89">
        <f t="shared" si="157"/>
        <v>0</v>
      </c>
      <c r="M441" s="89">
        <f t="shared" si="157"/>
        <v>0</v>
      </c>
      <c r="N441" s="89">
        <f t="shared" si="157"/>
        <v>0</v>
      </c>
      <c r="O441" s="89">
        <f t="shared" si="157"/>
        <v>0</v>
      </c>
      <c r="P441" s="89">
        <f t="shared" si="157"/>
        <v>0</v>
      </c>
      <c r="Q441" s="89">
        <f t="shared" si="157"/>
        <v>0</v>
      </c>
      <c r="R441" s="89">
        <f t="shared" si="157"/>
        <v>0</v>
      </c>
      <c r="S441" s="89">
        <f t="shared" si="157"/>
        <v>0</v>
      </c>
      <c r="T441" s="89">
        <f t="shared" si="157"/>
        <v>0</v>
      </c>
      <c r="U441" s="89">
        <f t="shared" si="157"/>
        <v>0</v>
      </c>
      <c r="V441" s="89">
        <f t="shared" si="157"/>
        <v>0</v>
      </c>
      <c r="W441" s="89">
        <f t="shared" si="157"/>
        <v>0</v>
      </c>
      <c r="X441" s="89">
        <f t="shared" si="157"/>
        <v>0</v>
      </c>
      <c r="Y441" s="89">
        <f t="shared" si="157"/>
        <v>0</v>
      </c>
      <c r="Z441" s="89">
        <f t="shared" si="157"/>
        <v>0</v>
      </c>
      <c r="AA441" s="89">
        <f t="shared" si="157"/>
        <v>0</v>
      </c>
      <c r="AB441" s="90">
        <f t="shared" si="157"/>
        <v>0</v>
      </c>
      <c r="AD441" s="552">
        <f t="shared" si="138"/>
        <v>0</v>
      </c>
      <c r="AF441" s="552">
        <f t="shared" si="139"/>
        <v>0</v>
      </c>
      <c r="AH441" s="552">
        <f t="shared" si="140"/>
        <v>0</v>
      </c>
      <c r="AJ441" s="188"/>
    </row>
    <row r="442" spans="4:36" ht="12.75" customHeight="1" outlineLevel="1" x14ac:dyDescent="0.2">
      <c r="D442" s="106" t="str">
        <f t="shared" ref="D442:D464" si="158">D397</f>
        <v>Mgt &amp; Support - Other HQ</v>
      </c>
      <c r="E442" s="88"/>
      <c r="F442" s="107" t="str">
        <f t="shared" si="141"/>
        <v>£000</v>
      </c>
      <c r="G442" s="89">
        <f t="shared" ref="G442:AB442" si="159">G352*G397</f>
        <v>0</v>
      </c>
      <c r="H442" s="89">
        <f t="shared" si="159"/>
        <v>0</v>
      </c>
      <c r="I442" s="89">
        <f t="shared" si="159"/>
        <v>0</v>
      </c>
      <c r="J442" s="89">
        <f t="shared" si="159"/>
        <v>0</v>
      </c>
      <c r="K442" s="89">
        <f t="shared" si="159"/>
        <v>0</v>
      </c>
      <c r="L442" s="89">
        <f t="shared" si="159"/>
        <v>0</v>
      </c>
      <c r="M442" s="89">
        <f t="shared" si="159"/>
        <v>0</v>
      </c>
      <c r="N442" s="89">
        <f t="shared" si="159"/>
        <v>0</v>
      </c>
      <c r="O442" s="89">
        <f t="shared" si="159"/>
        <v>0</v>
      </c>
      <c r="P442" s="89">
        <f t="shared" si="159"/>
        <v>0</v>
      </c>
      <c r="Q442" s="89">
        <f t="shared" si="159"/>
        <v>0</v>
      </c>
      <c r="R442" s="89">
        <f t="shared" si="159"/>
        <v>0</v>
      </c>
      <c r="S442" s="89">
        <f t="shared" si="159"/>
        <v>0</v>
      </c>
      <c r="T442" s="89">
        <f t="shared" si="159"/>
        <v>0</v>
      </c>
      <c r="U442" s="89">
        <f t="shared" si="159"/>
        <v>0</v>
      </c>
      <c r="V442" s="89">
        <f t="shared" si="159"/>
        <v>0</v>
      </c>
      <c r="W442" s="89">
        <f t="shared" si="159"/>
        <v>0</v>
      </c>
      <c r="X442" s="89">
        <f t="shared" si="159"/>
        <v>0</v>
      </c>
      <c r="Y442" s="89">
        <f t="shared" si="159"/>
        <v>0</v>
      </c>
      <c r="Z442" s="89">
        <f t="shared" si="159"/>
        <v>0</v>
      </c>
      <c r="AA442" s="89">
        <f t="shared" si="159"/>
        <v>0</v>
      </c>
      <c r="AB442" s="90">
        <f t="shared" si="159"/>
        <v>0</v>
      </c>
      <c r="AD442" s="552">
        <f t="shared" ref="AD442:AD464" si="160">AD352*AD397</f>
        <v>0</v>
      </c>
      <c r="AF442" s="552">
        <f t="shared" ref="AF442:AF464" si="161">AF352*AF397</f>
        <v>0</v>
      </c>
      <c r="AH442" s="552">
        <f t="shared" ref="AH442:AH464" si="162">AH352*AH397</f>
        <v>0</v>
      </c>
      <c r="AJ442" s="188"/>
    </row>
    <row r="443" spans="4:36" ht="12.75" customHeight="1" outlineLevel="1" x14ac:dyDescent="0.2">
      <c r="D443" s="106" t="str">
        <f t="shared" si="158"/>
        <v>Historic Other</v>
      </c>
      <c r="E443" s="88"/>
      <c r="F443" s="107" t="str">
        <f t="shared" si="141"/>
        <v>£000</v>
      </c>
      <c r="G443" s="89">
        <f t="shared" ref="G443:AB443" si="163">G353*G398</f>
        <v>0</v>
      </c>
      <c r="H443" s="89">
        <f t="shared" si="163"/>
        <v>0</v>
      </c>
      <c r="I443" s="89">
        <f t="shared" si="163"/>
        <v>0</v>
      </c>
      <c r="J443" s="89">
        <f t="shared" si="163"/>
        <v>0</v>
      </c>
      <c r="K443" s="89">
        <f t="shared" si="163"/>
        <v>0</v>
      </c>
      <c r="L443" s="89">
        <f t="shared" si="163"/>
        <v>0</v>
      </c>
      <c r="M443" s="89">
        <f t="shared" si="163"/>
        <v>0</v>
      </c>
      <c r="N443" s="89">
        <f t="shared" si="163"/>
        <v>0</v>
      </c>
      <c r="O443" s="89">
        <f t="shared" si="163"/>
        <v>0</v>
      </c>
      <c r="P443" s="89">
        <f t="shared" si="163"/>
        <v>0</v>
      </c>
      <c r="Q443" s="89">
        <f t="shared" si="163"/>
        <v>0</v>
      </c>
      <c r="R443" s="89">
        <f t="shared" si="163"/>
        <v>0</v>
      </c>
      <c r="S443" s="89">
        <f t="shared" si="163"/>
        <v>0</v>
      </c>
      <c r="T443" s="89">
        <f t="shared" si="163"/>
        <v>0</v>
      </c>
      <c r="U443" s="89">
        <f t="shared" si="163"/>
        <v>0</v>
      </c>
      <c r="V443" s="89">
        <f t="shared" si="163"/>
        <v>0</v>
      </c>
      <c r="W443" s="89">
        <f t="shared" si="163"/>
        <v>0</v>
      </c>
      <c r="X443" s="89">
        <f t="shared" si="163"/>
        <v>0</v>
      </c>
      <c r="Y443" s="89">
        <f t="shared" si="163"/>
        <v>0</v>
      </c>
      <c r="Z443" s="89">
        <f t="shared" si="163"/>
        <v>0</v>
      </c>
      <c r="AA443" s="89">
        <f t="shared" si="163"/>
        <v>0</v>
      </c>
      <c r="AB443" s="90">
        <f t="shared" si="163"/>
        <v>0</v>
      </c>
      <c r="AD443" s="552">
        <f t="shared" si="160"/>
        <v>0</v>
      </c>
      <c r="AF443" s="552">
        <f t="shared" si="161"/>
        <v>0</v>
      </c>
      <c r="AH443" s="552">
        <f t="shared" si="162"/>
        <v>0</v>
      </c>
      <c r="AJ443" s="188"/>
    </row>
    <row r="444" spans="4:36" ht="12.75" customHeight="1" outlineLevel="1" x14ac:dyDescent="0.2">
      <c r="D444" s="106" t="str">
        <f t="shared" si="158"/>
        <v>[Staff Functions Line 20]</v>
      </c>
      <c r="E444" s="88"/>
      <c r="F444" s="107" t="str">
        <f t="shared" si="141"/>
        <v>£000</v>
      </c>
      <c r="G444" s="89">
        <f t="shared" ref="G444:AB444" si="164">G354*G399</f>
        <v>0</v>
      </c>
      <c r="H444" s="89">
        <f t="shared" si="164"/>
        <v>0</v>
      </c>
      <c r="I444" s="89">
        <f t="shared" si="164"/>
        <v>0</v>
      </c>
      <c r="J444" s="89">
        <f t="shared" si="164"/>
        <v>0</v>
      </c>
      <c r="K444" s="89">
        <f t="shared" si="164"/>
        <v>0</v>
      </c>
      <c r="L444" s="89">
        <f t="shared" si="164"/>
        <v>0</v>
      </c>
      <c r="M444" s="89">
        <f t="shared" si="164"/>
        <v>0</v>
      </c>
      <c r="N444" s="89">
        <f t="shared" si="164"/>
        <v>0</v>
      </c>
      <c r="O444" s="89">
        <f t="shared" si="164"/>
        <v>0</v>
      </c>
      <c r="P444" s="89">
        <f t="shared" si="164"/>
        <v>0</v>
      </c>
      <c r="Q444" s="89">
        <f t="shared" si="164"/>
        <v>0</v>
      </c>
      <c r="R444" s="89">
        <f t="shared" si="164"/>
        <v>0</v>
      </c>
      <c r="S444" s="89">
        <f t="shared" si="164"/>
        <v>0</v>
      </c>
      <c r="T444" s="89">
        <f t="shared" si="164"/>
        <v>0</v>
      </c>
      <c r="U444" s="89">
        <f t="shared" si="164"/>
        <v>0</v>
      </c>
      <c r="V444" s="89">
        <f t="shared" si="164"/>
        <v>0</v>
      </c>
      <c r="W444" s="89">
        <f t="shared" si="164"/>
        <v>0</v>
      </c>
      <c r="X444" s="89">
        <f t="shared" si="164"/>
        <v>0</v>
      </c>
      <c r="Y444" s="89">
        <f t="shared" si="164"/>
        <v>0</v>
      </c>
      <c r="Z444" s="89">
        <f t="shared" si="164"/>
        <v>0</v>
      </c>
      <c r="AA444" s="89">
        <f t="shared" si="164"/>
        <v>0</v>
      </c>
      <c r="AB444" s="90">
        <f t="shared" si="164"/>
        <v>0</v>
      </c>
      <c r="AD444" s="552">
        <f t="shared" si="160"/>
        <v>0</v>
      </c>
      <c r="AF444" s="552">
        <f t="shared" si="161"/>
        <v>0</v>
      </c>
      <c r="AH444" s="552">
        <f t="shared" si="162"/>
        <v>0</v>
      </c>
      <c r="AJ444" s="188"/>
    </row>
    <row r="445" spans="4:36" ht="12.75" customHeight="1" outlineLevel="1" x14ac:dyDescent="0.2">
      <c r="D445" s="106" t="str">
        <f t="shared" si="158"/>
        <v>[Staff Functions Line 21]</v>
      </c>
      <c r="E445" s="88"/>
      <c r="F445" s="107" t="str">
        <f t="shared" si="141"/>
        <v>£000</v>
      </c>
      <c r="G445" s="89">
        <f t="shared" ref="G445:AB445" si="165">G355*G400</f>
        <v>0</v>
      </c>
      <c r="H445" s="89">
        <f t="shared" si="165"/>
        <v>0</v>
      </c>
      <c r="I445" s="89">
        <f t="shared" si="165"/>
        <v>0</v>
      </c>
      <c r="J445" s="89">
        <f t="shared" si="165"/>
        <v>0</v>
      </c>
      <c r="K445" s="89">
        <f t="shared" si="165"/>
        <v>0</v>
      </c>
      <c r="L445" s="89">
        <f t="shared" si="165"/>
        <v>0</v>
      </c>
      <c r="M445" s="89">
        <f t="shared" si="165"/>
        <v>0</v>
      </c>
      <c r="N445" s="89">
        <f t="shared" si="165"/>
        <v>0</v>
      </c>
      <c r="O445" s="89">
        <f t="shared" si="165"/>
        <v>0</v>
      </c>
      <c r="P445" s="89">
        <f t="shared" si="165"/>
        <v>0</v>
      </c>
      <c r="Q445" s="89">
        <f t="shared" si="165"/>
        <v>0</v>
      </c>
      <c r="R445" s="89">
        <f t="shared" si="165"/>
        <v>0</v>
      </c>
      <c r="S445" s="89">
        <f t="shared" si="165"/>
        <v>0</v>
      </c>
      <c r="T445" s="89">
        <f t="shared" si="165"/>
        <v>0</v>
      </c>
      <c r="U445" s="89">
        <f t="shared" si="165"/>
        <v>0</v>
      </c>
      <c r="V445" s="89">
        <f t="shared" si="165"/>
        <v>0</v>
      </c>
      <c r="W445" s="89">
        <f t="shared" si="165"/>
        <v>0</v>
      </c>
      <c r="X445" s="89">
        <f t="shared" si="165"/>
        <v>0</v>
      </c>
      <c r="Y445" s="89">
        <f t="shared" si="165"/>
        <v>0</v>
      </c>
      <c r="Z445" s="89">
        <f t="shared" si="165"/>
        <v>0</v>
      </c>
      <c r="AA445" s="89">
        <f t="shared" si="165"/>
        <v>0</v>
      </c>
      <c r="AB445" s="90">
        <f t="shared" si="165"/>
        <v>0</v>
      </c>
      <c r="AD445" s="552">
        <f t="shared" si="160"/>
        <v>0</v>
      </c>
      <c r="AF445" s="552">
        <f t="shared" si="161"/>
        <v>0</v>
      </c>
      <c r="AH445" s="552">
        <f t="shared" si="162"/>
        <v>0</v>
      </c>
      <c r="AJ445" s="188"/>
    </row>
    <row r="446" spans="4:36" ht="12.75" customHeight="1" outlineLevel="1" x14ac:dyDescent="0.2">
      <c r="D446" s="106" t="str">
        <f t="shared" si="158"/>
        <v>[Staff Functions Line 22]</v>
      </c>
      <c r="E446" s="88"/>
      <c r="F446" s="107" t="str">
        <f t="shared" si="141"/>
        <v>£000</v>
      </c>
      <c r="G446" s="89">
        <f t="shared" ref="G446:AB446" si="166">G356*G401</f>
        <v>0</v>
      </c>
      <c r="H446" s="89">
        <f t="shared" si="166"/>
        <v>0</v>
      </c>
      <c r="I446" s="89">
        <f t="shared" si="166"/>
        <v>0</v>
      </c>
      <c r="J446" s="89">
        <f t="shared" si="166"/>
        <v>0</v>
      </c>
      <c r="K446" s="89">
        <f t="shared" si="166"/>
        <v>0</v>
      </c>
      <c r="L446" s="89">
        <f t="shared" si="166"/>
        <v>0</v>
      </c>
      <c r="M446" s="89">
        <f t="shared" si="166"/>
        <v>0</v>
      </c>
      <c r="N446" s="89">
        <f t="shared" si="166"/>
        <v>0</v>
      </c>
      <c r="O446" s="89">
        <f t="shared" si="166"/>
        <v>0</v>
      </c>
      <c r="P446" s="89">
        <f t="shared" si="166"/>
        <v>0</v>
      </c>
      <c r="Q446" s="89">
        <f t="shared" si="166"/>
        <v>0</v>
      </c>
      <c r="R446" s="89">
        <f t="shared" si="166"/>
        <v>0</v>
      </c>
      <c r="S446" s="89">
        <f t="shared" si="166"/>
        <v>0</v>
      </c>
      <c r="T446" s="89">
        <f t="shared" si="166"/>
        <v>0</v>
      </c>
      <c r="U446" s="89">
        <f t="shared" si="166"/>
        <v>0</v>
      </c>
      <c r="V446" s="89">
        <f t="shared" si="166"/>
        <v>0</v>
      </c>
      <c r="W446" s="89">
        <f t="shared" si="166"/>
        <v>0</v>
      </c>
      <c r="X446" s="89">
        <f t="shared" si="166"/>
        <v>0</v>
      </c>
      <c r="Y446" s="89">
        <f t="shared" si="166"/>
        <v>0</v>
      </c>
      <c r="Z446" s="89">
        <f t="shared" si="166"/>
        <v>0</v>
      </c>
      <c r="AA446" s="89">
        <f t="shared" si="166"/>
        <v>0</v>
      </c>
      <c r="AB446" s="90">
        <f t="shared" si="166"/>
        <v>0</v>
      </c>
      <c r="AD446" s="552">
        <f t="shared" si="160"/>
        <v>0</v>
      </c>
      <c r="AF446" s="552">
        <f t="shared" si="161"/>
        <v>0</v>
      </c>
      <c r="AH446" s="552">
        <f t="shared" si="162"/>
        <v>0</v>
      </c>
      <c r="AJ446" s="188"/>
    </row>
    <row r="447" spans="4:36" ht="12.75" customHeight="1" outlineLevel="1" x14ac:dyDescent="0.2">
      <c r="D447" s="106" t="str">
        <f t="shared" si="158"/>
        <v>[Staff Functions Line 23]</v>
      </c>
      <c r="E447" s="88"/>
      <c r="F447" s="107" t="str">
        <f t="shared" si="141"/>
        <v>£000</v>
      </c>
      <c r="G447" s="89">
        <f t="shared" ref="G447:AB447" si="167">G357*G402</f>
        <v>0</v>
      </c>
      <c r="H447" s="89">
        <f t="shared" si="167"/>
        <v>0</v>
      </c>
      <c r="I447" s="89">
        <f t="shared" si="167"/>
        <v>0</v>
      </c>
      <c r="J447" s="89">
        <f t="shared" si="167"/>
        <v>0</v>
      </c>
      <c r="K447" s="89">
        <f t="shared" si="167"/>
        <v>0</v>
      </c>
      <c r="L447" s="89">
        <f t="shared" si="167"/>
        <v>0</v>
      </c>
      <c r="M447" s="89">
        <f t="shared" si="167"/>
        <v>0</v>
      </c>
      <c r="N447" s="89">
        <f t="shared" si="167"/>
        <v>0</v>
      </c>
      <c r="O447" s="89">
        <f t="shared" si="167"/>
        <v>0</v>
      </c>
      <c r="P447" s="89">
        <f t="shared" si="167"/>
        <v>0</v>
      </c>
      <c r="Q447" s="89">
        <f t="shared" si="167"/>
        <v>0</v>
      </c>
      <c r="R447" s="89">
        <f t="shared" si="167"/>
        <v>0</v>
      </c>
      <c r="S447" s="89">
        <f t="shared" si="167"/>
        <v>0</v>
      </c>
      <c r="T447" s="89">
        <f t="shared" si="167"/>
        <v>0</v>
      </c>
      <c r="U447" s="89">
        <f t="shared" si="167"/>
        <v>0</v>
      </c>
      <c r="V447" s="89">
        <f t="shared" si="167"/>
        <v>0</v>
      </c>
      <c r="W447" s="89">
        <f t="shared" si="167"/>
        <v>0</v>
      </c>
      <c r="X447" s="89">
        <f t="shared" si="167"/>
        <v>0</v>
      </c>
      <c r="Y447" s="89">
        <f t="shared" si="167"/>
        <v>0</v>
      </c>
      <c r="Z447" s="89">
        <f t="shared" si="167"/>
        <v>0</v>
      </c>
      <c r="AA447" s="89">
        <f t="shared" si="167"/>
        <v>0</v>
      </c>
      <c r="AB447" s="90">
        <f t="shared" si="167"/>
        <v>0</v>
      </c>
      <c r="AD447" s="552">
        <f t="shared" si="160"/>
        <v>0</v>
      </c>
      <c r="AF447" s="552">
        <f t="shared" si="161"/>
        <v>0</v>
      </c>
      <c r="AH447" s="552">
        <f t="shared" si="162"/>
        <v>0</v>
      </c>
      <c r="AJ447" s="188"/>
    </row>
    <row r="448" spans="4:36" ht="12.75" customHeight="1" outlineLevel="1" x14ac:dyDescent="0.2">
      <c r="D448" s="106" t="str">
        <f t="shared" si="158"/>
        <v>[Staff Functions Line 24]</v>
      </c>
      <c r="E448" s="88"/>
      <c r="F448" s="107" t="str">
        <f t="shared" si="141"/>
        <v>£000</v>
      </c>
      <c r="G448" s="89">
        <f t="shared" ref="G448:AB448" si="168">G358*G403</f>
        <v>0</v>
      </c>
      <c r="H448" s="89">
        <f t="shared" si="168"/>
        <v>0</v>
      </c>
      <c r="I448" s="89">
        <f t="shared" si="168"/>
        <v>0</v>
      </c>
      <c r="J448" s="89">
        <f t="shared" si="168"/>
        <v>0</v>
      </c>
      <c r="K448" s="89">
        <f t="shared" si="168"/>
        <v>0</v>
      </c>
      <c r="L448" s="89">
        <f t="shared" si="168"/>
        <v>0</v>
      </c>
      <c r="M448" s="89">
        <f t="shared" si="168"/>
        <v>0</v>
      </c>
      <c r="N448" s="89">
        <f t="shared" si="168"/>
        <v>0</v>
      </c>
      <c r="O448" s="89">
        <f t="shared" si="168"/>
        <v>0</v>
      </c>
      <c r="P448" s="89">
        <f t="shared" si="168"/>
        <v>0</v>
      </c>
      <c r="Q448" s="89">
        <f t="shared" si="168"/>
        <v>0</v>
      </c>
      <c r="R448" s="89">
        <f t="shared" si="168"/>
        <v>0</v>
      </c>
      <c r="S448" s="89">
        <f t="shared" si="168"/>
        <v>0</v>
      </c>
      <c r="T448" s="89">
        <f t="shared" si="168"/>
        <v>0</v>
      </c>
      <c r="U448" s="89">
        <f t="shared" si="168"/>
        <v>0</v>
      </c>
      <c r="V448" s="89">
        <f t="shared" si="168"/>
        <v>0</v>
      </c>
      <c r="W448" s="89">
        <f t="shared" si="168"/>
        <v>0</v>
      </c>
      <c r="X448" s="89">
        <f t="shared" si="168"/>
        <v>0</v>
      </c>
      <c r="Y448" s="89">
        <f t="shared" si="168"/>
        <v>0</v>
      </c>
      <c r="Z448" s="89">
        <f t="shared" si="168"/>
        <v>0</v>
      </c>
      <c r="AA448" s="89">
        <f t="shared" si="168"/>
        <v>0</v>
      </c>
      <c r="AB448" s="90">
        <f t="shared" si="168"/>
        <v>0</v>
      </c>
      <c r="AD448" s="552">
        <f t="shared" si="160"/>
        <v>0</v>
      </c>
      <c r="AF448" s="552">
        <f t="shared" si="161"/>
        <v>0</v>
      </c>
      <c r="AH448" s="552">
        <f t="shared" si="162"/>
        <v>0</v>
      </c>
      <c r="AJ448" s="188"/>
    </row>
    <row r="449" spans="4:36" ht="12.75" customHeight="1" outlineLevel="1" x14ac:dyDescent="0.2">
      <c r="D449" s="106" t="str">
        <f t="shared" si="158"/>
        <v>[Staff Functions Line 25]</v>
      </c>
      <c r="E449" s="88"/>
      <c r="F449" s="107" t="str">
        <f t="shared" si="141"/>
        <v>£000</v>
      </c>
      <c r="G449" s="89">
        <f t="shared" ref="G449:AB449" si="169">G359*G404</f>
        <v>0</v>
      </c>
      <c r="H449" s="89">
        <f t="shared" si="169"/>
        <v>0</v>
      </c>
      <c r="I449" s="89">
        <f t="shared" si="169"/>
        <v>0</v>
      </c>
      <c r="J449" s="89">
        <f t="shared" si="169"/>
        <v>0</v>
      </c>
      <c r="K449" s="89">
        <f t="shared" si="169"/>
        <v>0</v>
      </c>
      <c r="L449" s="89">
        <f t="shared" si="169"/>
        <v>0</v>
      </c>
      <c r="M449" s="89">
        <f t="shared" si="169"/>
        <v>0</v>
      </c>
      <c r="N449" s="89">
        <f t="shared" si="169"/>
        <v>0</v>
      </c>
      <c r="O449" s="89">
        <f t="shared" si="169"/>
        <v>0</v>
      </c>
      <c r="P449" s="89">
        <f t="shared" si="169"/>
        <v>0</v>
      </c>
      <c r="Q449" s="89">
        <f t="shared" si="169"/>
        <v>0</v>
      </c>
      <c r="R449" s="89">
        <f t="shared" si="169"/>
        <v>0</v>
      </c>
      <c r="S449" s="89">
        <f t="shared" si="169"/>
        <v>0</v>
      </c>
      <c r="T449" s="89">
        <f t="shared" si="169"/>
        <v>0</v>
      </c>
      <c r="U449" s="89">
        <f t="shared" si="169"/>
        <v>0</v>
      </c>
      <c r="V449" s="89">
        <f t="shared" si="169"/>
        <v>0</v>
      </c>
      <c r="W449" s="89">
        <f t="shared" si="169"/>
        <v>0</v>
      </c>
      <c r="X449" s="89">
        <f t="shared" si="169"/>
        <v>0</v>
      </c>
      <c r="Y449" s="89">
        <f t="shared" si="169"/>
        <v>0</v>
      </c>
      <c r="Z449" s="89">
        <f t="shared" si="169"/>
        <v>0</v>
      </c>
      <c r="AA449" s="89">
        <f t="shared" si="169"/>
        <v>0</v>
      </c>
      <c r="AB449" s="90">
        <f t="shared" si="169"/>
        <v>0</v>
      </c>
      <c r="AD449" s="552">
        <f t="shared" si="160"/>
        <v>0</v>
      </c>
      <c r="AF449" s="552">
        <f t="shared" si="161"/>
        <v>0</v>
      </c>
      <c r="AH449" s="552">
        <f t="shared" si="162"/>
        <v>0</v>
      </c>
      <c r="AJ449" s="188"/>
    </row>
    <row r="450" spans="4:36" ht="12.75" customHeight="1" outlineLevel="1" x14ac:dyDescent="0.2">
      <c r="D450" s="106" t="str">
        <f t="shared" si="158"/>
        <v>[Staff Functions Line 26]</v>
      </c>
      <c r="E450" s="88"/>
      <c r="F450" s="107" t="str">
        <f t="shared" si="141"/>
        <v>£000</v>
      </c>
      <c r="G450" s="89">
        <f t="shared" ref="G450:AB450" si="170">G360*G405</f>
        <v>0</v>
      </c>
      <c r="H450" s="89">
        <f t="shared" si="170"/>
        <v>0</v>
      </c>
      <c r="I450" s="89">
        <f t="shared" si="170"/>
        <v>0</v>
      </c>
      <c r="J450" s="89">
        <f t="shared" si="170"/>
        <v>0</v>
      </c>
      <c r="K450" s="89">
        <f t="shared" si="170"/>
        <v>0</v>
      </c>
      <c r="L450" s="89">
        <f t="shared" si="170"/>
        <v>0</v>
      </c>
      <c r="M450" s="89">
        <f t="shared" si="170"/>
        <v>0</v>
      </c>
      <c r="N450" s="89">
        <f t="shared" si="170"/>
        <v>0</v>
      </c>
      <c r="O450" s="89">
        <f t="shared" si="170"/>
        <v>0</v>
      </c>
      <c r="P450" s="89">
        <f t="shared" si="170"/>
        <v>0</v>
      </c>
      <c r="Q450" s="89">
        <f t="shared" si="170"/>
        <v>0</v>
      </c>
      <c r="R450" s="89">
        <f t="shared" si="170"/>
        <v>0</v>
      </c>
      <c r="S450" s="89">
        <f t="shared" si="170"/>
        <v>0</v>
      </c>
      <c r="T450" s="89">
        <f t="shared" si="170"/>
        <v>0</v>
      </c>
      <c r="U450" s="89">
        <f t="shared" si="170"/>
        <v>0</v>
      </c>
      <c r="V450" s="89">
        <f t="shared" si="170"/>
        <v>0</v>
      </c>
      <c r="W450" s="89">
        <f t="shared" si="170"/>
        <v>0</v>
      </c>
      <c r="X450" s="89">
        <f t="shared" si="170"/>
        <v>0</v>
      </c>
      <c r="Y450" s="89">
        <f t="shared" si="170"/>
        <v>0</v>
      </c>
      <c r="Z450" s="89">
        <f t="shared" si="170"/>
        <v>0</v>
      </c>
      <c r="AA450" s="89">
        <f t="shared" si="170"/>
        <v>0</v>
      </c>
      <c r="AB450" s="90">
        <f t="shared" si="170"/>
        <v>0</v>
      </c>
      <c r="AD450" s="552">
        <f t="shared" si="160"/>
        <v>0</v>
      </c>
      <c r="AF450" s="552">
        <f t="shared" si="161"/>
        <v>0</v>
      </c>
      <c r="AH450" s="552">
        <f t="shared" si="162"/>
        <v>0</v>
      </c>
      <c r="AJ450" s="188"/>
    </row>
    <row r="451" spans="4:36" ht="12.75" customHeight="1" outlineLevel="1" x14ac:dyDescent="0.2">
      <c r="D451" s="106" t="str">
        <f t="shared" si="158"/>
        <v>[Staff Functions Line 27]</v>
      </c>
      <c r="E451" s="88"/>
      <c r="F451" s="107" t="str">
        <f t="shared" si="141"/>
        <v>£000</v>
      </c>
      <c r="G451" s="89">
        <f t="shared" ref="G451:AB451" si="171">G361*G406</f>
        <v>0</v>
      </c>
      <c r="H451" s="89">
        <f t="shared" si="171"/>
        <v>0</v>
      </c>
      <c r="I451" s="89">
        <f t="shared" si="171"/>
        <v>0</v>
      </c>
      <c r="J451" s="89">
        <f t="shared" si="171"/>
        <v>0</v>
      </c>
      <c r="K451" s="89">
        <f t="shared" si="171"/>
        <v>0</v>
      </c>
      <c r="L451" s="89">
        <f t="shared" si="171"/>
        <v>0</v>
      </c>
      <c r="M451" s="89">
        <f t="shared" si="171"/>
        <v>0</v>
      </c>
      <c r="N451" s="89">
        <f t="shared" si="171"/>
        <v>0</v>
      </c>
      <c r="O451" s="89">
        <f t="shared" si="171"/>
        <v>0</v>
      </c>
      <c r="P451" s="89">
        <f t="shared" si="171"/>
        <v>0</v>
      </c>
      <c r="Q451" s="89">
        <f t="shared" si="171"/>
        <v>0</v>
      </c>
      <c r="R451" s="89">
        <f t="shared" si="171"/>
        <v>0</v>
      </c>
      <c r="S451" s="89">
        <f t="shared" si="171"/>
        <v>0</v>
      </c>
      <c r="T451" s="89">
        <f t="shared" si="171"/>
        <v>0</v>
      </c>
      <c r="U451" s="89">
        <f t="shared" si="171"/>
        <v>0</v>
      </c>
      <c r="V451" s="89">
        <f t="shared" si="171"/>
        <v>0</v>
      </c>
      <c r="W451" s="89">
        <f t="shared" si="171"/>
        <v>0</v>
      </c>
      <c r="X451" s="89">
        <f t="shared" si="171"/>
        <v>0</v>
      </c>
      <c r="Y451" s="89">
        <f t="shared" si="171"/>
        <v>0</v>
      </c>
      <c r="Z451" s="89">
        <f t="shared" si="171"/>
        <v>0</v>
      </c>
      <c r="AA451" s="89">
        <f t="shared" si="171"/>
        <v>0</v>
      </c>
      <c r="AB451" s="90">
        <f t="shared" si="171"/>
        <v>0</v>
      </c>
      <c r="AD451" s="552">
        <f t="shared" si="160"/>
        <v>0</v>
      </c>
      <c r="AF451" s="552">
        <f t="shared" si="161"/>
        <v>0</v>
      </c>
      <c r="AH451" s="552">
        <f t="shared" si="162"/>
        <v>0</v>
      </c>
      <c r="AJ451" s="188"/>
    </row>
    <row r="452" spans="4:36" ht="12.75" customHeight="1" outlineLevel="1" x14ac:dyDescent="0.2">
      <c r="D452" s="106" t="str">
        <f t="shared" si="158"/>
        <v>[Staff Functions Line 28]</v>
      </c>
      <c r="E452" s="88"/>
      <c r="F452" s="107" t="str">
        <f t="shared" si="141"/>
        <v>£000</v>
      </c>
      <c r="G452" s="89">
        <f t="shared" ref="G452:AB452" si="172">G362*G407</f>
        <v>0</v>
      </c>
      <c r="H452" s="89">
        <f t="shared" si="172"/>
        <v>0</v>
      </c>
      <c r="I452" s="89">
        <f t="shared" si="172"/>
        <v>0</v>
      </c>
      <c r="J452" s="89">
        <f t="shared" si="172"/>
        <v>0</v>
      </c>
      <c r="K452" s="89">
        <f t="shared" si="172"/>
        <v>0</v>
      </c>
      <c r="L452" s="89">
        <f t="shared" si="172"/>
        <v>0</v>
      </c>
      <c r="M452" s="89">
        <f t="shared" si="172"/>
        <v>0</v>
      </c>
      <c r="N452" s="89">
        <f t="shared" si="172"/>
        <v>0</v>
      </c>
      <c r="O452" s="89">
        <f t="shared" si="172"/>
        <v>0</v>
      </c>
      <c r="P452" s="89">
        <f t="shared" si="172"/>
        <v>0</v>
      </c>
      <c r="Q452" s="89">
        <f t="shared" si="172"/>
        <v>0</v>
      </c>
      <c r="R452" s="89">
        <f t="shared" si="172"/>
        <v>0</v>
      </c>
      <c r="S452" s="89">
        <f t="shared" si="172"/>
        <v>0</v>
      </c>
      <c r="T452" s="89">
        <f t="shared" si="172"/>
        <v>0</v>
      </c>
      <c r="U452" s="89">
        <f t="shared" si="172"/>
        <v>0</v>
      </c>
      <c r="V452" s="89">
        <f t="shared" si="172"/>
        <v>0</v>
      </c>
      <c r="W452" s="89">
        <f t="shared" si="172"/>
        <v>0</v>
      </c>
      <c r="X452" s="89">
        <f t="shared" si="172"/>
        <v>0</v>
      </c>
      <c r="Y452" s="89">
        <f t="shared" si="172"/>
        <v>0</v>
      </c>
      <c r="Z452" s="89">
        <f t="shared" si="172"/>
        <v>0</v>
      </c>
      <c r="AA452" s="89">
        <f t="shared" si="172"/>
        <v>0</v>
      </c>
      <c r="AB452" s="90">
        <f t="shared" si="172"/>
        <v>0</v>
      </c>
      <c r="AD452" s="552">
        <f t="shared" si="160"/>
        <v>0</v>
      </c>
      <c r="AF452" s="552">
        <f t="shared" si="161"/>
        <v>0</v>
      </c>
      <c r="AH452" s="552">
        <f t="shared" si="162"/>
        <v>0</v>
      </c>
      <c r="AJ452" s="188"/>
    </row>
    <row r="453" spans="4:36" ht="12.75" customHeight="1" outlineLevel="1" x14ac:dyDescent="0.2">
      <c r="D453" s="106" t="str">
        <f t="shared" si="158"/>
        <v>[Staff Functions Line 29]</v>
      </c>
      <c r="E453" s="88"/>
      <c r="F453" s="107" t="str">
        <f t="shared" si="141"/>
        <v>£000</v>
      </c>
      <c r="G453" s="89">
        <f t="shared" ref="G453:AB453" si="173">G363*G408</f>
        <v>0</v>
      </c>
      <c r="H453" s="89">
        <f t="shared" si="173"/>
        <v>0</v>
      </c>
      <c r="I453" s="89">
        <f t="shared" si="173"/>
        <v>0</v>
      </c>
      <c r="J453" s="89">
        <f t="shared" si="173"/>
        <v>0</v>
      </c>
      <c r="K453" s="89">
        <f t="shared" si="173"/>
        <v>0</v>
      </c>
      <c r="L453" s="89">
        <f t="shared" si="173"/>
        <v>0</v>
      </c>
      <c r="M453" s="89">
        <f t="shared" si="173"/>
        <v>0</v>
      </c>
      <c r="N453" s="89">
        <f t="shared" si="173"/>
        <v>0</v>
      </c>
      <c r="O453" s="89">
        <f t="shared" si="173"/>
        <v>0</v>
      </c>
      <c r="P453" s="89">
        <f t="shared" si="173"/>
        <v>0</v>
      </c>
      <c r="Q453" s="89">
        <f t="shared" si="173"/>
        <v>0</v>
      </c>
      <c r="R453" s="89">
        <f t="shared" si="173"/>
        <v>0</v>
      </c>
      <c r="S453" s="89">
        <f t="shared" si="173"/>
        <v>0</v>
      </c>
      <c r="T453" s="89">
        <f t="shared" si="173"/>
        <v>0</v>
      </c>
      <c r="U453" s="89">
        <f t="shared" si="173"/>
        <v>0</v>
      </c>
      <c r="V453" s="89">
        <f t="shared" si="173"/>
        <v>0</v>
      </c>
      <c r="W453" s="89">
        <f t="shared" si="173"/>
        <v>0</v>
      </c>
      <c r="X453" s="89">
        <f t="shared" si="173"/>
        <v>0</v>
      </c>
      <c r="Y453" s="89">
        <f t="shared" si="173"/>
        <v>0</v>
      </c>
      <c r="Z453" s="89">
        <f t="shared" si="173"/>
        <v>0</v>
      </c>
      <c r="AA453" s="89">
        <f t="shared" si="173"/>
        <v>0</v>
      </c>
      <c r="AB453" s="90">
        <f t="shared" si="173"/>
        <v>0</v>
      </c>
      <c r="AD453" s="552">
        <f t="shared" si="160"/>
        <v>0</v>
      </c>
      <c r="AF453" s="552">
        <f t="shared" si="161"/>
        <v>0</v>
      </c>
      <c r="AH453" s="552">
        <f t="shared" si="162"/>
        <v>0</v>
      </c>
      <c r="AJ453" s="188"/>
    </row>
    <row r="454" spans="4:36" ht="12.75" customHeight="1" outlineLevel="1" x14ac:dyDescent="0.2">
      <c r="D454" s="106" t="str">
        <f t="shared" si="158"/>
        <v>[Staff Functions Line 30]</v>
      </c>
      <c r="E454" s="88"/>
      <c r="F454" s="107" t="str">
        <f t="shared" si="141"/>
        <v>£000</v>
      </c>
      <c r="G454" s="89">
        <f t="shared" ref="G454:AB454" si="174">G364*G409</f>
        <v>0</v>
      </c>
      <c r="H454" s="89">
        <f t="shared" si="174"/>
        <v>0</v>
      </c>
      <c r="I454" s="89">
        <f t="shared" si="174"/>
        <v>0</v>
      </c>
      <c r="J454" s="89">
        <f t="shared" si="174"/>
        <v>0</v>
      </c>
      <c r="K454" s="89">
        <f t="shared" si="174"/>
        <v>0</v>
      </c>
      <c r="L454" s="89">
        <f t="shared" si="174"/>
        <v>0</v>
      </c>
      <c r="M454" s="89">
        <f t="shared" si="174"/>
        <v>0</v>
      </c>
      <c r="N454" s="89">
        <f t="shared" si="174"/>
        <v>0</v>
      </c>
      <c r="O454" s="89">
        <f t="shared" si="174"/>
        <v>0</v>
      </c>
      <c r="P454" s="89">
        <f t="shared" si="174"/>
        <v>0</v>
      </c>
      <c r="Q454" s="89">
        <f t="shared" si="174"/>
        <v>0</v>
      </c>
      <c r="R454" s="89">
        <f t="shared" si="174"/>
        <v>0</v>
      </c>
      <c r="S454" s="89">
        <f t="shared" si="174"/>
        <v>0</v>
      </c>
      <c r="T454" s="89">
        <f t="shared" si="174"/>
        <v>0</v>
      </c>
      <c r="U454" s="89">
        <f t="shared" si="174"/>
        <v>0</v>
      </c>
      <c r="V454" s="89">
        <f t="shared" si="174"/>
        <v>0</v>
      </c>
      <c r="W454" s="89">
        <f t="shared" si="174"/>
        <v>0</v>
      </c>
      <c r="X454" s="89">
        <f t="shared" si="174"/>
        <v>0</v>
      </c>
      <c r="Y454" s="89">
        <f t="shared" si="174"/>
        <v>0</v>
      </c>
      <c r="Z454" s="89">
        <f t="shared" si="174"/>
        <v>0</v>
      </c>
      <c r="AA454" s="89">
        <f t="shared" si="174"/>
        <v>0</v>
      </c>
      <c r="AB454" s="90">
        <f t="shared" si="174"/>
        <v>0</v>
      </c>
      <c r="AD454" s="552">
        <f t="shared" si="160"/>
        <v>0</v>
      </c>
      <c r="AF454" s="552">
        <f t="shared" si="161"/>
        <v>0</v>
      </c>
      <c r="AH454" s="552">
        <f t="shared" si="162"/>
        <v>0</v>
      </c>
      <c r="AJ454" s="188"/>
    </row>
    <row r="455" spans="4:36" ht="12.75" customHeight="1" outlineLevel="1" x14ac:dyDescent="0.2">
      <c r="D455" s="106" t="str">
        <f t="shared" si="158"/>
        <v>[Staff Functions Line 31]</v>
      </c>
      <c r="E455" s="88"/>
      <c r="F455" s="107" t="str">
        <f t="shared" si="141"/>
        <v>£000</v>
      </c>
      <c r="G455" s="89">
        <f t="shared" ref="G455:AB455" si="175">G365*G410</f>
        <v>0</v>
      </c>
      <c r="H455" s="89">
        <f t="shared" si="175"/>
        <v>0</v>
      </c>
      <c r="I455" s="89">
        <f t="shared" si="175"/>
        <v>0</v>
      </c>
      <c r="J455" s="89">
        <f t="shared" si="175"/>
        <v>0</v>
      </c>
      <c r="K455" s="89">
        <f t="shared" si="175"/>
        <v>0</v>
      </c>
      <c r="L455" s="89">
        <f t="shared" si="175"/>
        <v>0</v>
      </c>
      <c r="M455" s="89">
        <f t="shared" si="175"/>
        <v>0</v>
      </c>
      <c r="N455" s="89">
        <f t="shared" si="175"/>
        <v>0</v>
      </c>
      <c r="O455" s="89">
        <f t="shared" si="175"/>
        <v>0</v>
      </c>
      <c r="P455" s="89">
        <f t="shared" si="175"/>
        <v>0</v>
      </c>
      <c r="Q455" s="89">
        <f t="shared" si="175"/>
        <v>0</v>
      </c>
      <c r="R455" s="89">
        <f t="shared" si="175"/>
        <v>0</v>
      </c>
      <c r="S455" s="89">
        <f t="shared" si="175"/>
        <v>0</v>
      </c>
      <c r="T455" s="89">
        <f t="shared" si="175"/>
        <v>0</v>
      </c>
      <c r="U455" s="89">
        <f t="shared" si="175"/>
        <v>0</v>
      </c>
      <c r="V455" s="89">
        <f t="shared" si="175"/>
        <v>0</v>
      </c>
      <c r="W455" s="89">
        <f t="shared" si="175"/>
        <v>0</v>
      </c>
      <c r="X455" s="89">
        <f t="shared" si="175"/>
        <v>0</v>
      </c>
      <c r="Y455" s="89">
        <f t="shared" si="175"/>
        <v>0</v>
      </c>
      <c r="Z455" s="89">
        <f t="shared" si="175"/>
        <v>0</v>
      </c>
      <c r="AA455" s="89">
        <f t="shared" si="175"/>
        <v>0</v>
      </c>
      <c r="AB455" s="90">
        <f t="shared" si="175"/>
        <v>0</v>
      </c>
      <c r="AD455" s="552">
        <f t="shared" si="160"/>
        <v>0</v>
      </c>
      <c r="AF455" s="552">
        <f t="shared" si="161"/>
        <v>0</v>
      </c>
      <c r="AH455" s="552">
        <f t="shared" si="162"/>
        <v>0</v>
      </c>
      <c r="AJ455" s="188"/>
    </row>
    <row r="456" spans="4:36" ht="12.75" customHeight="1" outlineLevel="1" x14ac:dyDescent="0.2">
      <c r="D456" s="106" t="str">
        <f t="shared" si="158"/>
        <v>[Staff Functions Line 32]</v>
      </c>
      <c r="E456" s="88"/>
      <c r="F456" s="107" t="str">
        <f t="shared" si="141"/>
        <v>£000</v>
      </c>
      <c r="G456" s="89">
        <f t="shared" ref="G456:AB456" si="176">G366*G411</f>
        <v>0</v>
      </c>
      <c r="H456" s="89">
        <f t="shared" si="176"/>
        <v>0</v>
      </c>
      <c r="I456" s="89">
        <f t="shared" si="176"/>
        <v>0</v>
      </c>
      <c r="J456" s="89">
        <f t="shared" si="176"/>
        <v>0</v>
      </c>
      <c r="K456" s="89">
        <f t="shared" si="176"/>
        <v>0</v>
      </c>
      <c r="L456" s="89">
        <f t="shared" si="176"/>
        <v>0</v>
      </c>
      <c r="M456" s="89">
        <f t="shared" si="176"/>
        <v>0</v>
      </c>
      <c r="N456" s="89">
        <f t="shared" si="176"/>
        <v>0</v>
      </c>
      <c r="O456" s="89">
        <f t="shared" si="176"/>
        <v>0</v>
      </c>
      <c r="P456" s="89">
        <f t="shared" si="176"/>
        <v>0</v>
      </c>
      <c r="Q456" s="89">
        <f t="shared" si="176"/>
        <v>0</v>
      </c>
      <c r="R456" s="89">
        <f t="shared" si="176"/>
        <v>0</v>
      </c>
      <c r="S456" s="89">
        <f t="shared" si="176"/>
        <v>0</v>
      </c>
      <c r="T456" s="89">
        <f t="shared" si="176"/>
        <v>0</v>
      </c>
      <c r="U456" s="89">
        <f t="shared" si="176"/>
        <v>0</v>
      </c>
      <c r="V456" s="89">
        <f t="shared" si="176"/>
        <v>0</v>
      </c>
      <c r="W456" s="89">
        <f t="shared" si="176"/>
        <v>0</v>
      </c>
      <c r="X456" s="89">
        <f t="shared" si="176"/>
        <v>0</v>
      </c>
      <c r="Y456" s="89">
        <f t="shared" si="176"/>
        <v>0</v>
      </c>
      <c r="Z456" s="89">
        <f t="shared" si="176"/>
        <v>0</v>
      </c>
      <c r="AA456" s="89">
        <f t="shared" si="176"/>
        <v>0</v>
      </c>
      <c r="AB456" s="90">
        <f t="shared" si="176"/>
        <v>0</v>
      </c>
      <c r="AD456" s="552">
        <f t="shared" si="160"/>
        <v>0</v>
      </c>
      <c r="AF456" s="552">
        <f t="shared" si="161"/>
        <v>0</v>
      </c>
      <c r="AH456" s="552">
        <f t="shared" si="162"/>
        <v>0</v>
      </c>
      <c r="AJ456" s="188"/>
    </row>
    <row r="457" spans="4:36" ht="12.75" customHeight="1" outlineLevel="1" x14ac:dyDescent="0.2">
      <c r="D457" s="106" t="str">
        <f t="shared" si="158"/>
        <v>[Staff Functions Line 33]</v>
      </c>
      <c r="E457" s="88"/>
      <c r="F457" s="107" t="str">
        <f t="shared" si="141"/>
        <v>£000</v>
      </c>
      <c r="G457" s="89">
        <f t="shared" ref="G457:AB457" si="177">G367*G412</f>
        <v>0</v>
      </c>
      <c r="H457" s="89">
        <f t="shared" si="177"/>
        <v>0</v>
      </c>
      <c r="I457" s="89">
        <f t="shared" si="177"/>
        <v>0</v>
      </c>
      <c r="J457" s="89">
        <f t="shared" si="177"/>
        <v>0</v>
      </c>
      <c r="K457" s="89">
        <f t="shared" si="177"/>
        <v>0</v>
      </c>
      <c r="L457" s="89">
        <f t="shared" si="177"/>
        <v>0</v>
      </c>
      <c r="M457" s="89">
        <f t="shared" si="177"/>
        <v>0</v>
      </c>
      <c r="N457" s="89">
        <f t="shared" si="177"/>
        <v>0</v>
      </c>
      <c r="O457" s="89">
        <f t="shared" si="177"/>
        <v>0</v>
      </c>
      <c r="P457" s="89">
        <f t="shared" si="177"/>
        <v>0</v>
      </c>
      <c r="Q457" s="89">
        <f t="shared" si="177"/>
        <v>0</v>
      </c>
      <c r="R457" s="89">
        <f t="shared" si="177"/>
        <v>0</v>
      </c>
      <c r="S457" s="89">
        <f t="shared" si="177"/>
        <v>0</v>
      </c>
      <c r="T457" s="89">
        <f t="shared" si="177"/>
        <v>0</v>
      </c>
      <c r="U457" s="89">
        <f t="shared" si="177"/>
        <v>0</v>
      </c>
      <c r="V457" s="89">
        <f t="shared" si="177"/>
        <v>0</v>
      </c>
      <c r="W457" s="89">
        <f t="shared" si="177"/>
        <v>0</v>
      </c>
      <c r="X457" s="89">
        <f t="shared" si="177"/>
        <v>0</v>
      </c>
      <c r="Y457" s="89">
        <f t="shared" si="177"/>
        <v>0</v>
      </c>
      <c r="Z457" s="89">
        <f t="shared" si="177"/>
        <v>0</v>
      </c>
      <c r="AA457" s="89">
        <f t="shared" si="177"/>
        <v>0</v>
      </c>
      <c r="AB457" s="90">
        <f t="shared" si="177"/>
        <v>0</v>
      </c>
      <c r="AD457" s="552">
        <f t="shared" si="160"/>
        <v>0</v>
      </c>
      <c r="AF457" s="552">
        <f t="shared" si="161"/>
        <v>0</v>
      </c>
      <c r="AH457" s="552">
        <f t="shared" si="162"/>
        <v>0</v>
      </c>
      <c r="AJ457" s="188"/>
    </row>
    <row r="458" spans="4:36" ht="12.75" customHeight="1" outlineLevel="1" x14ac:dyDescent="0.2">
      <c r="D458" s="106" t="str">
        <f t="shared" si="158"/>
        <v>[Staff Functions Line 34]</v>
      </c>
      <c r="E458" s="88"/>
      <c r="F458" s="107" t="str">
        <f t="shared" si="141"/>
        <v>£000</v>
      </c>
      <c r="G458" s="89">
        <f t="shared" ref="G458:AB458" si="178">G368*G413</f>
        <v>0</v>
      </c>
      <c r="H458" s="89">
        <f t="shared" si="178"/>
        <v>0</v>
      </c>
      <c r="I458" s="89">
        <f t="shared" si="178"/>
        <v>0</v>
      </c>
      <c r="J458" s="89">
        <f t="shared" si="178"/>
        <v>0</v>
      </c>
      <c r="K458" s="89">
        <f t="shared" si="178"/>
        <v>0</v>
      </c>
      <c r="L458" s="89">
        <f t="shared" si="178"/>
        <v>0</v>
      </c>
      <c r="M458" s="89">
        <f t="shared" si="178"/>
        <v>0</v>
      </c>
      <c r="N458" s="89">
        <f t="shared" si="178"/>
        <v>0</v>
      </c>
      <c r="O458" s="89">
        <f t="shared" si="178"/>
        <v>0</v>
      </c>
      <c r="P458" s="89">
        <f t="shared" si="178"/>
        <v>0</v>
      </c>
      <c r="Q458" s="89">
        <f t="shared" si="178"/>
        <v>0</v>
      </c>
      <c r="R458" s="89">
        <f t="shared" si="178"/>
        <v>0</v>
      </c>
      <c r="S458" s="89">
        <f t="shared" si="178"/>
        <v>0</v>
      </c>
      <c r="T458" s="89">
        <f t="shared" si="178"/>
        <v>0</v>
      </c>
      <c r="U458" s="89">
        <f t="shared" si="178"/>
        <v>0</v>
      </c>
      <c r="V458" s="89">
        <f t="shared" si="178"/>
        <v>0</v>
      </c>
      <c r="W458" s="89">
        <f t="shared" si="178"/>
        <v>0</v>
      </c>
      <c r="X458" s="89">
        <f t="shared" si="178"/>
        <v>0</v>
      </c>
      <c r="Y458" s="89">
        <f t="shared" si="178"/>
        <v>0</v>
      </c>
      <c r="Z458" s="89">
        <f t="shared" si="178"/>
        <v>0</v>
      </c>
      <c r="AA458" s="89">
        <f t="shared" si="178"/>
        <v>0</v>
      </c>
      <c r="AB458" s="90">
        <f t="shared" si="178"/>
        <v>0</v>
      </c>
      <c r="AD458" s="552">
        <f t="shared" si="160"/>
        <v>0</v>
      </c>
      <c r="AF458" s="552">
        <f t="shared" si="161"/>
        <v>0</v>
      </c>
      <c r="AH458" s="552">
        <f t="shared" si="162"/>
        <v>0</v>
      </c>
      <c r="AJ458" s="188"/>
    </row>
    <row r="459" spans="4:36" ht="12.75" customHeight="1" outlineLevel="1" x14ac:dyDescent="0.2">
      <c r="D459" s="106" t="str">
        <f t="shared" si="158"/>
        <v>[Staff Functions Line 35]</v>
      </c>
      <c r="E459" s="88"/>
      <c r="F459" s="107" t="str">
        <f t="shared" si="141"/>
        <v>£000</v>
      </c>
      <c r="G459" s="89">
        <f t="shared" ref="G459:AB459" si="179">G369*G414</f>
        <v>0</v>
      </c>
      <c r="H459" s="89">
        <f t="shared" si="179"/>
        <v>0</v>
      </c>
      <c r="I459" s="89">
        <f t="shared" si="179"/>
        <v>0</v>
      </c>
      <c r="J459" s="89">
        <f t="shared" si="179"/>
        <v>0</v>
      </c>
      <c r="K459" s="89">
        <f t="shared" si="179"/>
        <v>0</v>
      </c>
      <c r="L459" s="89">
        <f t="shared" si="179"/>
        <v>0</v>
      </c>
      <c r="M459" s="89">
        <f t="shared" si="179"/>
        <v>0</v>
      </c>
      <c r="N459" s="89">
        <f t="shared" si="179"/>
        <v>0</v>
      </c>
      <c r="O459" s="89">
        <f t="shared" si="179"/>
        <v>0</v>
      </c>
      <c r="P459" s="89">
        <f t="shared" si="179"/>
        <v>0</v>
      </c>
      <c r="Q459" s="89">
        <f t="shared" si="179"/>
        <v>0</v>
      </c>
      <c r="R459" s="89">
        <f t="shared" si="179"/>
        <v>0</v>
      </c>
      <c r="S459" s="89">
        <f t="shared" si="179"/>
        <v>0</v>
      </c>
      <c r="T459" s="89">
        <f t="shared" si="179"/>
        <v>0</v>
      </c>
      <c r="U459" s="89">
        <f t="shared" si="179"/>
        <v>0</v>
      </c>
      <c r="V459" s="89">
        <f t="shared" si="179"/>
        <v>0</v>
      </c>
      <c r="W459" s="89">
        <f t="shared" si="179"/>
        <v>0</v>
      </c>
      <c r="X459" s="89">
        <f t="shared" si="179"/>
        <v>0</v>
      </c>
      <c r="Y459" s="89">
        <f t="shared" si="179"/>
        <v>0</v>
      </c>
      <c r="Z459" s="89">
        <f t="shared" si="179"/>
        <v>0</v>
      </c>
      <c r="AA459" s="89">
        <f t="shared" si="179"/>
        <v>0</v>
      </c>
      <c r="AB459" s="90">
        <f t="shared" si="179"/>
        <v>0</v>
      </c>
      <c r="AD459" s="552">
        <f t="shared" si="160"/>
        <v>0</v>
      </c>
      <c r="AF459" s="552">
        <f t="shared" si="161"/>
        <v>0</v>
      </c>
      <c r="AH459" s="552">
        <f t="shared" si="162"/>
        <v>0</v>
      </c>
      <c r="AJ459" s="188"/>
    </row>
    <row r="460" spans="4:36" ht="12.75" customHeight="1" outlineLevel="1" x14ac:dyDescent="0.2">
      <c r="D460" s="106" t="str">
        <f t="shared" si="158"/>
        <v>[Staff Functions Line 36]</v>
      </c>
      <c r="E460" s="88"/>
      <c r="F460" s="107" t="str">
        <f t="shared" si="141"/>
        <v>£000</v>
      </c>
      <c r="G460" s="89">
        <f t="shared" ref="G460:AB460" si="180">G370*G415</f>
        <v>0</v>
      </c>
      <c r="H460" s="89">
        <f t="shared" si="180"/>
        <v>0</v>
      </c>
      <c r="I460" s="89">
        <f t="shared" si="180"/>
        <v>0</v>
      </c>
      <c r="J460" s="89">
        <f t="shared" si="180"/>
        <v>0</v>
      </c>
      <c r="K460" s="89">
        <f t="shared" si="180"/>
        <v>0</v>
      </c>
      <c r="L460" s="89">
        <f t="shared" si="180"/>
        <v>0</v>
      </c>
      <c r="M460" s="89">
        <f t="shared" si="180"/>
        <v>0</v>
      </c>
      <c r="N460" s="89">
        <f t="shared" si="180"/>
        <v>0</v>
      </c>
      <c r="O460" s="89">
        <f t="shared" si="180"/>
        <v>0</v>
      </c>
      <c r="P460" s="89">
        <f t="shared" si="180"/>
        <v>0</v>
      </c>
      <c r="Q460" s="89">
        <f t="shared" si="180"/>
        <v>0</v>
      </c>
      <c r="R460" s="89">
        <f t="shared" si="180"/>
        <v>0</v>
      </c>
      <c r="S460" s="89">
        <f t="shared" si="180"/>
        <v>0</v>
      </c>
      <c r="T460" s="89">
        <f t="shared" si="180"/>
        <v>0</v>
      </c>
      <c r="U460" s="89">
        <f t="shared" si="180"/>
        <v>0</v>
      </c>
      <c r="V460" s="89">
        <f t="shared" si="180"/>
        <v>0</v>
      </c>
      <c r="W460" s="89">
        <f t="shared" si="180"/>
        <v>0</v>
      </c>
      <c r="X460" s="89">
        <f t="shared" si="180"/>
        <v>0</v>
      </c>
      <c r="Y460" s="89">
        <f t="shared" si="180"/>
        <v>0</v>
      </c>
      <c r="Z460" s="89">
        <f t="shared" si="180"/>
        <v>0</v>
      </c>
      <c r="AA460" s="89">
        <f t="shared" si="180"/>
        <v>0</v>
      </c>
      <c r="AB460" s="90">
        <f t="shared" si="180"/>
        <v>0</v>
      </c>
      <c r="AD460" s="552">
        <f t="shared" si="160"/>
        <v>0</v>
      </c>
      <c r="AF460" s="552">
        <f t="shared" si="161"/>
        <v>0</v>
      </c>
      <c r="AH460" s="552">
        <f t="shared" si="162"/>
        <v>0</v>
      </c>
      <c r="AJ460" s="188"/>
    </row>
    <row r="461" spans="4:36" ht="12.75" customHeight="1" outlineLevel="1" x14ac:dyDescent="0.2">
      <c r="D461" s="106" t="str">
        <f t="shared" si="158"/>
        <v>[Staff Functions Line 37]</v>
      </c>
      <c r="E461" s="88"/>
      <c r="F461" s="107" t="str">
        <f t="shared" si="141"/>
        <v>£000</v>
      </c>
      <c r="G461" s="89">
        <f t="shared" ref="G461:AB461" si="181">G371*G416</f>
        <v>0</v>
      </c>
      <c r="H461" s="89">
        <f t="shared" si="181"/>
        <v>0</v>
      </c>
      <c r="I461" s="89">
        <f t="shared" si="181"/>
        <v>0</v>
      </c>
      <c r="J461" s="89">
        <f t="shared" si="181"/>
        <v>0</v>
      </c>
      <c r="K461" s="89">
        <f t="shared" si="181"/>
        <v>0</v>
      </c>
      <c r="L461" s="89">
        <f t="shared" si="181"/>
        <v>0</v>
      </c>
      <c r="M461" s="89">
        <f t="shared" si="181"/>
        <v>0</v>
      </c>
      <c r="N461" s="89">
        <f t="shared" si="181"/>
        <v>0</v>
      </c>
      <c r="O461" s="89">
        <f t="shared" si="181"/>
        <v>0</v>
      </c>
      <c r="P461" s="89">
        <f t="shared" si="181"/>
        <v>0</v>
      </c>
      <c r="Q461" s="89">
        <f t="shared" si="181"/>
        <v>0</v>
      </c>
      <c r="R461" s="89">
        <f t="shared" si="181"/>
        <v>0</v>
      </c>
      <c r="S461" s="89">
        <f t="shared" si="181"/>
        <v>0</v>
      </c>
      <c r="T461" s="89">
        <f t="shared" si="181"/>
        <v>0</v>
      </c>
      <c r="U461" s="89">
        <f t="shared" si="181"/>
        <v>0</v>
      </c>
      <c r="V461" s="89">
        <f t="shared" si="181"/>
        <v>0</v>
      </c>
      <c r="W461" s="89">
        <f t="shared" si="181"/>
        <v>0</v>
      </c>
      <c r="X461" s="89">
        <f t="shared" si="181"/>
        <v>0</v>
      </c>
      <c r="Y461" s="89">
        <f t="shared" si="181"/>
        <v>0</v>
      </c>
      <c r="Z461" s="89">
        <f t="shared" si="181"/>
        <v>0</v>
      </c>
      <c r="AA461" s="89">
        <f t="shared" si="181"/>
        <v>0</v>
      </c>
      <c r="AB461" s="90">
        <f t="shared" si="181"/>
        <v>0</v>
      </c>
      <c r="AD461" s="552">
        <f t="shared" si="160"/>
        <v>0</v>
      </c>
      <c r="AF461" s="552">
        <f t="shared" si="161"/>
        <v>0</v>
      </c>
      <c r="AH461" s="552">
        <f t="shared" si="162"/>
        <v>0</v>
      </c>
      <c r="AJ461" s="188"/>
    </row>
    <row r="462" spans="4:36" ht="12.75" customHeight="1" outlineLevel="1" x14ac:dyDescent="0.2">
      <c r="D462" s="106" t="str">
        <f t="shared" si="158"/>
        <v>[Staff Functions Line 38]</v>
      </c>
      <c r="E462" s="88"/>
      <c r="F462" s="107" t="str">
        <f t="shared" si="141"/>
        <v>£000</v>
      </c>
      <c r="G462" s="89">
        <f t="shared" ref="G462:AB462" si="182">G372*G417</f>
        <v>0</v>
      </c>
      <c r="H462" s="89">
        <f t="shared" si="182"/>
        <v>0</v>
      </c>
      <c r="I462" s="89">
        <f t="shared" si="182"/>
        <v>0</v>
      </c>
      <c r="J462" s="89">
        <f t="shared" si="182"/>
        <v>0</v>
      </c>
      <c r="K462" s="89">
        <f t="shared" si="182"/>
        <v>0</v>
      </c>
      <c r="L462" s="89">
        <f t="shared" si="182"/>
        <v>0</v>
      </c>
      <c r="M462" s="89">
        <f t="shared" si="182"/>
        <v>0</v>
      </c>
      <c r="N462" s="89">
        <f t="shared" si="182"/>
        <v>0</v>
      </c>
      <c r="O462" s="89">
        <f t="shared" si="182"/>
        <v>0</v>
      </c>
      <c r="P462" s="89">
        <f t="shared" si="182"/>
        <v>0</v>
      </c>
      <c r="Q462" s="89">
        <f t="shared" si="182"/>
        <v>0</v>
      </c>
      <c r="R462" s="89">
        <f t="shared" si="182"/>
        <v>0</v>
      </c>
      <c r="S462" s="89">
        <f t="shared" si="182"/>
        <v>0</v>
      </c>
      <c r="T462" s="89">
        <f t="shared" si="182"/>
        <v>0</v>
      </c>
      <c r="U462" s="89">
        <f t="shared" si="182"/>
        <v>0</v>
      </c>
      <c r="V462" s="89">
        <f t="shared" si="182"/>
        <v>0</v>
      </c>
      <c r="W462" s="89">
        <f t="shared" si="182"/>
        <v>0</v>
      </c>
      <c r="X462" s="89">
        <f t="shared" si="182"/>
        <v>0</v>
      </c>
      <c r="Y462" s="89">
        <f t="shared" si="182"/>
        <v>0</v>
      </c>
      <c r="Z462" s="89">
        <f t="shared" si="182"/>
        <v>0</v>
      </c>
      <c r="AA462" s="89">
        <f t="shared" si="182"/>
        <v>0</v>
      </c>
      <c r="AB462" s="90">
        <f t="shared" si="182"/>
        <v>0</v>
      </c>
      <c r="AD462" s="552">
        <f t="shared" si="160"/>
        <v>0</v>
      </c>
      <c r="AF462" s="552">
        <f t="shared" si="161"/>
        <v>0</v>
      </c>
      <c r="AH462" s="552">
        <f t="shared" si="162"/>
        <v>0</v>
      </c>
      <c r="AJ462" s="188"/>
    </row>
    <row r="463" spans="4:36" ht="12.75" customHeight="1" outlineLevel="1" x14ac:dyDescent="0.2">
      <c r="D463" s="106" t="str">
        <f t="shared" si="158"/>
        <v>[Staff Functions Line 39]</v>
      </c>
      <c r="E463" s="88"/>
      <c r="F463" s="107" t="str">
        <f t="shared" si="141"/>
        <v>£000</v>
      </c>
      <c r="G463" s="89">
        <f t="shared" ref="G463:AB463" si="183">G373*G418</f>
        <v>0</v>
      </c>
      <c r="H463" s="89">
        <f t="shared" si="183"/>
        <v>0</v>
      </c>
      <c r="I463" s="89">
        <f t="shared" si="183"/>
        <v>0</v>
      </c>
      <c r="J463" s="89">
        <f t="shared" si="183"/>
        <v>0</v>
      </c>
      <c r="K463" s="89">
        <f t="shared" si="183"/>
        <v>0</v>
      </c>
      <c r="L463" s="89">
        <f t="shared" si="183"/>
        <v>0</v>
      </c>
      <c r="M463" s="89">
        <f t="shared" si="183"/>
        <v>0</v>
      </c>
      <c r="N463" s="89">
        <f t="shared" si="183"/>
        <v>0</v>
      </c>
      <c r="O463" s="89">
        <f t="shared" si="183"/>
        <v>0</v>
      </c>
      <c r="P463" s="89">
        <f t="shared" si="183"/>
        <v>0</v>
      </c>
      <c r="Q463" s="89">
        <f t="shared" si="183"/>
        <v>0</v>
      </c>
      <c r="R463" s="89">
        <f t="shared" si="183"/>
        <v>0</v>
      </c>
      <c r="S463" s="89">
        <f t="shared" si="183"/>
        <v>0</v>
      </c>
      <c r="T463" s="89">
        <f t="shared" si="183"/>
        <v>0</v>
      </c>
      <c r="U463" s="89">
        <f t="shared" si="183"/>
        <v>0</v>
      </c>
      <c r="V463" s="89">
        <f t="shared" si="183"/>
        <v>0</v>
      </c>
      <c r="W463" s="89">
        <f t="shared" si="183"/>
        <v>0</v>
      </c>
      <c r="X463" s="89">
        <f t="shared" si="183"/>
        <v>0</v>
      </c>
      <c r="Y463" s="89">
        <f t="shared" si="183"/>
        <v>0</v>
      </c>
      <c r="Z463" s="89">
        <f t="shared" si="183"/>
        <v>0</v>
      </c>
      <c r="AA463" s="89">
        <f t="shared" si="183"/>
        <v>0</v>
      </c>
      <c r="AB463" s="90">
        <f t="shared" si="183"/>
        <v>0</v>
      </c>
      <c r="AD463" s="552">
        <f t="shared" si="160"/>
        <v>0</v>
      </c>
      <c r="AF463" s="552">
        <f t="shared" si="161"/>
        <v>0</v>
      </c>
      <c r="AH463" s="552">
        <f t="shared" si="162"/>
        <v>0</v>
      </c>
      <c r="AJ463" s="188"/>
    </row>
    <row r="464" spans="4:36" ht="12.75" customHeight="1" outlineLevel="1" x14ac:dyDescent="0.2">
      <c r="D464" s="117" t="str">
        <f t="shared" si="158"/>
        <v>[Staff Functions Line 40]</v>
      </c>
      <c r="E464" s="177"/>
      <c r="F464" s="118" t="str">
        <f t="shared" si="141"/>
        <v>£000</v>
      </c>
      <c r="G464" s="93">
        <f t="shared" ref="G464:AB464" si="184">G374*G419</f>
        <v>0</v>
      </c>
      <c r="H464" s="93">
        <f t="shared" si="184"/>
        <v>0</v>
      </c>
      <c r="I464" s="93">
        <f t="shared" si="184"/>
        <v>0</v>
      </c>
      <c r="J464" s="93">
        <f t="shared" si="184"/>
        <v>0</v>
      </c>
      <c r="K464" s="93">
        <f t="shared" si="184"/>
        <v>0</v>
      </c>
      <c r="L464" s="93">
        <f t="shared" si="184"/>
        <v>0</v>
      </c>
      <c r="M464" s="93">
        <f t="shared" si="184"/>
        <v>0</v>
      </c>
      <c r="N464" s="93">
        <f t="shared" si="184"/>
        <v>0</v>
      </c>
      <c r="O464" s="93">
        <f t="shared" si="184"/>
        <v>0</v>
      </c>
      <c r="P464" s="93">
        <f t="shared" si="184"/>
        <v>0</v>
      </c>
      <c r="Q464" s="93">
        <f t="shared" si="184"/>
        <v>0</v>
      </c>
      <c r="R464" s="93">
        <f t="shared" si="184"/>
        <v>0</v>
      </c>
      <c r="S464" s="93">
        <f t="shared" si="184"/>
        <v>0</v>
      </c>
      <c r="T464" s="93">
        <f t="shared" si="184"/>
        <v>0</v>
      </c>
      <c r="U464" s="93">
        <f t="shared" si="184"/>
        <v>0</v>
      </c>
      <c r="V464" s="93">
        <f t="shared" si="184"/>
        <v>0</v>
      </c>
      <c r="W464" s="93">
        <f t="shared" si="184"/>
        <v>0</v>
      </c>
      <c r="X464" s="93">
        <f t="shared" si="184"/>
        <v>0</v>
      </c>
      <c r="Y464" s="93">
        <f t="shared" si="184"/>
        <v>0</v>
      </c>
      <c r="Z464" s="93">
        <f t="shared" si="184"/>
        <v>0</v>
      </c>
      <c r="AA464" s="93">
        <f t="shared" si="184"/>
        <v>0</v>
      </c>
      <c r="AB464" s="94">
        <f t="shared" si="184"/>
        <v>0</v>
      </c>
      <c r="AD464" s="553">
        <f t="shared" si="160"/>
        <v>0</v>
      </c>
      <c r="AF464" s="553">
        <f t="shared" si="161"/>
        <v>0</v>
      </c>
      <c r="AH464" s="553">
        <f t="shared" si="162"/>
        <v>0</v>
      </c>
      <c r="AJ464" s="189"/>
    </row>
    <row r="465" spans="2:36" ht="12.75" customHeight="1" outlineLevel="1" x14ac:dyDescent="0.2">
      <c r="G465" s="89"/>
      <c r="H465" s="89"/>
      <c r="I465" s="89"/>
      <c r="J465" s="89"/>
      <c r="K465" s="89"/>
      <c r="L465" s="89"/>
      <c r="M465" s="89"/>
      <c r="N465" s="89"/>
      <c r="O465" s="89"/>
      <c r="P465" s="89"/>
      <c r="Q465" s="89"/>
      <c r="R465" s="89"/>
      <c r="S465" s="89"/>
      <c r="T465" s="89"/>
      <c r="U465" s="89"/>
      <c r="V465" s="89"/>
      <c r="W465" s="89"/>
      <c r="X465" s="89"/>
      <c r="Y465" s="89"/>
      <c r="Z465" s="89"/>
      <c r="AA465" s="89"/>
      <c r="AB465" s="89"/>
      <c r="AD465" s="89"/>
      <c r="AF465" s="89"/>
      <c r="AH465" s="89"/>
    </row>
    <row r="466" spans="2:36" ht="12.75" customHeight="1" outlineLevel="1" x14ac:dyDescent="0.2">
      <c r="D466" s="201" t="str">
        <f>B423</f>
        <v>Total Redundancy Compensation</v>
      </c>
      <c r="E466" s="202"/>
      <c r="F466" s="203" t="str">
        <f>F464</f>
        <v>£000</v>
      </c>
      <c r="G466" s="204">
        <f t="shared" ref="G466:AB466" si="185">SUM(G425:G464)</f>
        <v>0</v>
      </c>
      <c r="H466" s="204">
        <f t="shared" si="185"/>
        <v>0</v>
      </c>
      <c r="I466" s="204">
        <f t="shared" si="185"/>
        <v>0</v>
      </c>
      <c r="J466" s="204">
        <f t="shared" si="185"/>
        <v>0</v>
      </c>
      <c r="K466" s="204">
        <f t="shared" si="185"/>
        <v>0</v>
      </c>
      <c r="L466" s="204">
        <f t="shared" si="185"/>
        <v>0</v>
      </c>
      <c r="M466" s="204">
        <f t="shared" si="185"/>
        <v>0</v>
      </c>
      <c r="N466" s="204">
        <f t="shared" si="185"/>
        <v>0</v>
      </c>
      <c r="O466" s="204">
        <f t="shared" si="185"/>
        <v>0</v>
      </c>
      <c r="P466" s="204">
        <f t="shared" si="185"/>
        <v>0</v>
      </c>
      <c r="Q466" s="204">
        <f t="shared" si="185"/>
        <v>0</v>
      </c>
      <c r="R466" s="204">
        <f t="shared" si="185"/>
        <v>0</v>
      </c>
      <c r="S466" s="204">
        <f t="shared" si="185"/>
        <v>0</v>
      </c>
      <c r="T466" s="204">
        <f t="shared" si="185"/>
        <v>0</v>
      </c>
      <c r="U466" s="204">
        <f t="shared" si="185"/>
        <v>0</v>
      </c>
      <c r="V466" s="204">
        <f t="shared" si="185"/>
        <v>0</v>
      </c>
      <c r="W466" s="204">
        <f t="shared" si="185"/>
        <v>0</v>
      </c>
      <c r="X466" s="204">
        <f t="shared" si="185"/>
        <v>0</v>
      </c>
      <c r="Y466" s="204">
        <f t="shared" si="185"/>
        <v>0</v>
      </c>
      <c r="Z466" s="204">
        <f t="shared" si="185"/>
        <v>0</v>
      </c>
      <c r="AA466" s="204">
        <f t="shared" si="185"/>
        <v>0</v>
      </c>
      <c r="AB466" s="205">
        <f t="shared" si="185"/>
        <v>0</v>
      </c>
      <c r="AD466" s="550">
        <f t="shared" ref="AD466" si="186">SUM(AD425:AD464)</f>
        <v>0</v>
      </c>
      <c r="AF466" s="550">
        <f t="shared" ref="AF466" si="187">SUM(AF425:AF464)</f>
        <v>0</v>
      </c>
      <c r="AH466" s="550">
        <f t="shared" ref="AH466" si="188">SUM(AH425:AH464)</f>
        <v>0</v>
      </c>
      <c r="AJ466" s="206"/>
    </row>
    <row r="469" spans="2:36" ht="16.5" x14ac:dyDescent="0.25">
      <c r="B469" s="5" t="str">
        <f>"Total "&amp;B13</f>
        <v>Total Staff Costs</v>
      </c>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row>
    <row r="470" spans="2:36" ht="12.75" customHeight="1" outlineLevel="1" x14ac:dyDescent="0.2"/>
    <row r="471" spans="2:36" ht="12.75" customHeight="1" outlineLevel="1" x14ac:dyDescent="0.2">
      <c r="D471" s="100" t="str">
        <f>D328</f>
        <v>Total Cost</v>
      </c>
      <c r="E471" s="84"/>
      <c r="F471" s="186" t="str">
        <f>F430</f>
        <v>£000</v>
      </c>
      <c r="G471" s="85">
        <f t="shared" ref="G471:AB471" si="189">G328</f>
        <v>0</v>
      </c>
      <c r="H471" s="85">
        <f t="shared" si="189"/>
        <v>0</v>
      </c>
      <c r="I471" s="85">
        <f t="shared" si="189"/>
        <v>0</v>
      </c>
      <c r="J471" s="85">
        <f t="shared" si="189"/>
        <v>0</v>
      </c>
      <c r="K471" s="85">
        <f t="shared" si="189"/>
        <v>0</v>
      </c>
      <c r="L471" s="85">
        <f t="shared" si="189"/>
        <v>0</v>
      </c>
      <c r="M471" s="85">
        <f t="shared" si="189"/>
        <v>0</v>
      </c>
      <c r="N471" s="85">
        <f t="shared" si="189"/>
        <v>0</v>
      </c>
      <c r="O471" s="85">
        <f t="shared" si="189"/>
        <v>0</v>
      </c>
      <c r="P471" s="85">
        <f t="shared" si="189"/>
        <v>0</v>
      </c>
      <c r="Q471" s="85">
        <f t="shared" si="189"/>
        <v>0</v>
      </c>
      <c r="R471" s="85">
        <f t="shared" si="189"/>
        <v>0</v>
      </c>
      <c r="S471" s="85">
        <f t="shared" si="189"/>
        <v>0</v>
      </c>
      <c r="T471" s="85">
        <f t="shared" si="189"/>
        <v>0</v>
      </c>
      <c r="U471" s="85">
        <f t="shared" si="189"/>
        <v>0</v>
      </c>
      <c r="V471" s="85">
        <f t="shared" si="189"/>
        <v>0</v>
      </c>
      <c r="W471" s="85">
        <f t="shared" si="189"/>
        <v>0</v>
      </c>
      <c r="X471" s="85">
        <f t="shared" si="189"/>
        <v>0</v>
      </c>
      <c r="Y471" s="85">
        <f t="shared" si="189"/>
        <v>0</v>
      </c>
      <c r="Z471" s="85">
        <f t="shared" si="189"/>
        <v>0</v>
      </c>
      <c r="AA471" s="85">
        <f t="shared" si="189"/>
        <v>0</v>
      </c>
      <c r="AB471" s="86">
        <f t="shared" si="189"/>
        <v>0</v>
      </c>
      <c r="AD471" s="551">
        <f>AD328</f>
        <v>0</v>
      </c>
      <c r="AF471" s="551">
        <f>AF328</f>
        <v>0</v>
      </c>
      <c r="AH471" s="551">
        <f>AH328</f>
        <v>0</v>
      </c>
      <c r="AJ471" s="187"/>
    </row>
    <row r="472" spans="2:36" ht="12.75" customHeight="1" outlineLevel="1" x14ac:dyDescent="0.2">
      <c r="D472" s="117" t="str">
        <f>D466</f>
        <v>Total Redundancy Compensation</v>
      </c>
      <c r="E472" s="177"/>
      <c r="F472" s="118" t="str">
        <f>F431</f>
        <v>£000</v>
      </c>
      <c r="G472" s="93">
        <f t="shared" ref="G472:AB472" si="190">G466</f>
        <v>0</v>
      </c>
      <c r="H472" s="93">
        <f t="shared" si="190"/>
        <v>0</v>
      </c>
      <c r="I472" s="93">
        <f t="shared" si="190"/>
        <v>0</v>
      </c>
      <c r="J472" s="93">
        <f t="shared" si="190"/>
        <v>0</v>
      </c>
      <c r="K472" s="93">
        <f t="shared" si="190"/>
        <v>0</v>
      </c>
      <c r="L472" s="93">
        <f t="shared" si="190"/>
        <v>0</v>
      </c>
      <c r="M472" s="93">
        <f t="shared" si="190"/>
        <v>0</v>
      </c>
      <c r="N472" s="93">
        <f t="shared" si="190"/>
        <v>0</v>
      </c>
      <c r="O472" s="93">
        <f t="shared" si="190"/>
        <v>0</v>
      </c>
      <c r="P472" s="93">
        <f t="shared" si="190"/>
        <v>0</v>
      </c>
      <c r="Q472" s="93">
        <f t="shared" si="190"/>
        <v>0</v>
      </c>
      <c r="R472" s="93">
        <f t="shared" si="190"/>
        <v>0</v>
      </c>
      <c r="S472" s="93">
        <f t="shared" si="190"/>
        <v>0</v>
      </c>
      <c r="T472" s="93">
        <f t="shared" si="190"/>
        <v>0</v>
      </c>
      <c r="U472" s="93">
        <f t="shared" si="190"/>
        <v>0</v>
      </c>
      <c r="V472" s="93">
        <f t="shared" si="190"/>
        <v>0</v>
      </c>
      <c r="W472" s="93">
        <f t="shared" si="190"/>
        <v>0</v>
      </c>
      <c r="X472" s="93">
        <f t="shared" si="190"/>
        <v>0</v>
      </c>
      <c r="Y472" s="93">
        <f t="shared" si="190"/>
        <v>0</v>
      </c>
      <c r="Z472" s="93">
        <f t="shared" si="190"/>
        <v>0</v>
      </c>
      <c r="AA472" s="93">
        <f t="shared" si="190"/>
        <v>0</v>
      </c>
      <c r="AB472" s="94">
        <f t="shared" si="190"/>
        <v>0</v>
      </c>
      <c r="AD472" s="553">
        <f t="shared" ref="AD472" si="191">AD466</f>
        <v>0</v>
      </c>
      <c r="AF472" s="553">
        <f t="shared" ref="AF472" si="192">AF466</f>
        <v>0</v>
      </c>
      <c r="AH472" s="553">
        <f t="shared" ref="AH472" si="193">AH466</f>
        <v>0</v>
      </c>
      <c r="AJ472" s="189"/>
    </row>
    <row r="473" spans="2:36" ht="12.75" customHeight="1" outlineLevel="1" x14ac:dyDescent="0.2">
      <c r="G473" s="89"/>
      <c r="H473" s="89"/>
      <c r="I473" s="89"/>
      <c r="J473" s="89"/>
      <c r="K473" s="89"/>
      <c r="L473" s="89"/>
      <c r="M473" s="89"/>
      <c r="N473" s="89"/>
      <c r="O473" s="89"/>
      <c r="P473" s="89"/>
      <c r="Q473" s="89"/>
      <c r="R473" s="89"/>
      <c r="S473" s="89"/>
      <c r="T473" s="89"/>
      <c r="U473" s="89"/>
      <c r="V473" s="89"/>
      <c r="W473" s="89"/>
      <c r="X473" s="89"/>
      <c r="Y473" s="89"/>
      <c r="Z473" s="89"/>
      <c r="AA473" s="89"/>
      <c r="AB473" s="89"/>
      <c r="AD473" s="89"/>
      <c r="AF473" s="89"/>
      <c r="AH473" s="89"/>
    </row>
    <row r="474" spans="2:36" ht="12.75" customHeight="1" outlineLevel="1" x14ac:dyDescent="0.2">
      <c r="D474" s="201" t="str">
        <f>B469</f>
        <v>Total Staff Costs</v>
      </c>
      <c r="E474" s="202"/>
      <c r="F474" s="203" t="str">
        <f>F472</f>
        <v>£000</v>
      </c>
      <c r="G474" s="204">
        <f t="shared" ref="G474:AB474" si="194">SUM(G471:G472)</f>
        <v>0</v>
      </c>
      <c r="H474" s="204">
        <f t="shared" si="194"/>
        <v>0</v>
      </c>
      <c r="I474" s="204">
        <f t="shared" si="194"/>
        <v>0</v>
      </c>
      <c r="J474" s="204">
        <f t="shared" si="194"/>
        <v>0</v>
      </c>
      <c r="K474" s="204">
        <f t="shared" si="194"/>
        <v>0</v>
      </c>
      <c r="L474" s="204">
        <f t="shared" si="194"/>
        <v>0</v>
      </c>
      <c r="M474" s="204">
        <f t="shared" si="194"/>
        <v>0</v>
      </c>
      <c r="N474" s="204">
        <f t="shared" si="194"/>
        <v>0</v>
      </c>
      <c r="O474" s="204">
        <f t="shared" si="194"/>
        <v>0</v>
      </c>
      <c r="P474" s="204">
        <f t="shared" si="194"/>
        <v>0</v>
      </c>
      <c r="Q474" s="204">
        <f t="shared" si="194"/>
        <v>0</v>
      </c>
      <c r="R474" s="204">
        <f t="shared" si="194"/>
        <v>0</v>
      </c>
      <c r="S474" s="204">
        <f t="shared" si="194"/>
        <v>0</v>
      </c>
      <c r="T474" s="204">
        <f t="shared" si="194"/>
        <v>0</v>
      </c>
      <c r="U474" s="204">
        <f t="shared" si="194"/>
        <v>0</v>
      </c>
      <c r="V474" s="204">
        <f t="shared" si="194"/>
        <v>0</v>
      </c>
      <c r="W474" s="204">
        <f t="shared" si="194"/>
        <v>0</v>
      </c>
      <c r="X474" s="204">
        <f t="shared" si="194"/>
        <v>0</v>
      </c>
      <c r="Y474" s="204">
        <f t="shared" si="194"/>
        <v>0</v>
      </c>
      <c r="Z474" s="204">
        <f t="shared" si="194"/>
        <v>0</v>
      </c>
      <c r="AA474" s="204">
        <f t="shared" si="194"/>
        <v>0</v>
      </c>
      <c r="AB474" s="205">
        <f t="shared" si="194"/>
        <v>0</v>
      </c>
      <c r="AD474" s="550">
        <f t="shared" ref="AD474" si="195">SUM(AD471:AD472)</f>
        <v>0</v>
      </c>
      <c r="AF474" s="550">
        <f t="shared" ref="AF474" si="196">SUM(AF471:AF472)</f>
        <v>0</v>
      </c>
      <c r="AH474" s="550">
        <f t="shared" ref="AH474" si="197">SUM(AH471:AH472)</f>
        <v>0</v>
      </c>
      <c r="AJ474" s="206"/>
    </row>
    <row r="477" spans="2:36" ht="16.5" x14ac:dyDescent="0.25">
      <c r="B477" s="5" t="s">
        <v>20</v>
      </c>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row>
  </sheetData>
  <mergeCells count="4">
    <mergeCell ref="D9:E9"/>
    <mergeCell ref="F9:F11"/>
    <mergeCell ref="AJ9:AJ11"/>
    <mergeCell ref="D10:E11"/>
  </mergeCells>
  <pageMargins left="0.39370078740157483" right="0.39370078740157483" top="0.39370078740157483" bottom="0.39370078740157483" header="0.31496062992125984" footer="0.31496062992125984"/>
  <pageSetup paperSize="8" scale="47" fitToHeight="99" orientation="landscape" r:id="rId1"/>
  <rowBreaks count="3" manualBreakCount="3">
    <brk id="149" max="16383" man="1"/>
    <brk id="284" max="16383" man="1"/>
    <brk id="4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outlinePr summaryBelow="0"/>
    <pageSetUpPr fitToPage="1"/>
  </sheetPr>
  <dimension ref="A2:AJ290"/>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sheetView>
  </sheetViews>
  <sheetFormatPr defaultColWidth="8.85546875" defaultRowHeight="12.75" outlineLevelRow="1" outlineLevelCol="1" x14ac:dyDescent="0.2"/>
  <cols>
    <col min="1" max="1" width="2.7109375" style="3" customWidth="1"/>
    <col min="2" max="3" width="2.42578125" style="3" customWidth="1"/>
    <col min="4" max="4" width="18.140625" style="3" customWidth="1"/>
    <col min="5" max="5" width="22.140625" style="3" customWidth="1"/>
    <col min="6" max="6" width="10.42578125" style="3" customWidth="1"/>
    <col min="7" max="21" width="11.28515625" style="3" customWidth="1"/>
    <col min="22" max="28" width="11.28515625" style="3" customWidth="1" outlineLevel="1"/>
    <col min="29" max="29" width="3.42578125" style="3" customWidth="1"/>
    <col min="30" max="30" width="11.28515625" style="3" customWidth="1"/>
    <col min="31" max="31" width="3.42578125" style="3" customWidth="1"/>
    <col min="32" max="32" width="12.28515625" style="3" customWidth="1"/>
    <col min="33" max="33" width="3.42578125" style="3" customWidth="1"/>
    <col min="34" max="34" width="12.42578125" style="3" customWidth="1"/>
    <col min="35" max="35" width="3.42578125" style="3" customWidth="1"/>
    <col min="36" max="36" width="100" style="3" customWidth="1"/>
    <col min="37" max="16384" width="8.85546875" style="3"/>
  </cols>
  <sheetData>
    <row r="2" spans="1:36"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x14ac:dyDescent="0.2">
      <c r="B4" s="1" t="str">
        <f>'Template Cover'!B4</f>
        <v>Sheet:</v>
      </c>
      <c r="C4" s="2"/>
      <c r="D4" s="2"/>
      <c r="E4" s="2"/>
      <c r="F4" s="2"/>
      <c r="G4" s="2" t="str">
        <f ca="1">MID(CELL("filename",$A$1),FIND("]",CELL("filename",$A$1))+1,99)</f>
        <v>Other Opex</v>
      </c>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9" spans="1:36" ht="25.5" x14ac:dyDescent="0.2">
      <c r="D9" s="805" t="str">
        <f>RN_Switch</f>
        <v>Nominal</v>
      </c>
      <c r="E9" s="806"/>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c r="AJ9" s="790" t="s">
        <v>427</v>
      </c>
    </row>
    <row r="10" spans="1:36" ht="25.5" x14ac:dyDescent="0.2">
      <c r="D10" s="807" t="str">
        <f>Option_Switch</f>
        <v>Base Model</v>
      </c>
      <c r="E10" s="808"/>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c r="AJ10" s="795"/>
    </row>
    <row r="11" spans="1:36" ht="12.75" customHeight="1" x14ac:dyDescent="0.2">
      <c r="D11" s="803"/>
      <c r="E11" s="804"/>
      <c r="F11" s="792" t="s">
        <v>85</v>
      </c>
      <c r="G11" s="98" t="str">
        <f>IF(Timeline!G30="","",Timeline!G30)</f>
        <v/>
      </c>
      <c r="H11" s="98"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c r="AJ11" s="796"/>
    </row>
    <row r="13" spans="1:36" ht="16.5" x14ac:dyDescent="0.25">
      <c r="B13" s="5" t="s">
        <v>129</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5" spans="1:36" ht="15" x14ac:dyDescent="0.25">
      <c r="B15" s="15" t="str">
        <f>'Line Items'!B201</f>
        <v>Other Staff Costs</v>
      </c>
      <c r="C15" s="15"/>
      <c r="D15" s="172"/>
      <c r="E15" s="172"/>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540"/>
      <c r="AF15" s="15"/>
      <c r="AG15" s="540"/>
      <c r="AH15" s="15"/>
      <c r="AI15" s="540"/>
      <c r="AJ15" s="15"/>
    </row>
    <row r="16" spans="1:36" ht="12.75" customHeight="1" outlineLevel="1" x14ac:dyDescent="0.2">
      <c r="A16" s="196"/>
    </row>
    <row r="17" spans="4:36" ht="12.75" customHeight="1" outlineLevel="1" x14ac:dyDescent="0.2">
      <c r="D17" s="100" t="str">
        <f>'Line Items'!D203</f>
        <v>Uniforms &amp; Protective Clothing</v>
      </c>
      <c r="E17" s="84"/>
      <c r="F17" s="101" t="s">
        <v>101</v>
      </c>
      <c r="G17" s="173"/>
      <c r="H17" s="173"/>
      <c r="I17" s="173"/>
      <c r="J17" s="173"/>
      <c r="K17" s="173"/>
      <c r="L17" s="173"/>
      <c r="M17" s="173"/>
      <c r="N17" s="173"/>
      <c r="O17" s="173"/>
      <c r="P17" s="173"/>
      <c r="Q17" s="173"/>
      <c r="R17" s="173"/>
      <c r="S17" s="173"/>
      <c r="T17" s="173"/>
      <c r="U17" s="173"/>
      <c r="V17" s="173"/>
      <c r="W17" s="173"/>
      <c r="X17" s="173"/>
      <c r="Y17" s="173"/>
      <c r="Z17" s="173"/>
      <c r="AA17" s="173"/>
      <c r="AB17" s="469"/>
      <c r="AD17" s="547"/>
      <c r="AF17" s="547"/>
      <c r="AH17" s="547"/>
      <c r="AJ17" s="490"/>
    </row>
    <row r="18" spans="4:36" ht="12.75" customHeight="1" outlineLevel="1" x14ac:dyDescent="0.2">
      <c r="D18" s="106" t="str">
        <f>'Line Items'!D204</f>
        <v>Employee Expenses</v>
      </c>
      <c r="E18" s="88"/>
      <c r="F18" s="107" t="str">
        <f t="shared" ref="F18:F61" si="0">F17</f>
        <v>£000</v>
      </c>
      <c r="G18" s="175"/>
      <c r="H18" s="175"/>
      <c r="I18" s="175"/>
      <c r="J18" s="175"/>
      <c r="K18" s="175"/>
      <c r="L18" s="175"/>
      <c r="M18" s="175"/>
      <c r="N18" s="175"/>
      <c r="O18" s="175"/>
      <c r="P18" s="175"/>
      <c r="Q18" s="175"/>
      <c r="R18" s="175"/>
      <c r="S18" s="175"/>
      <c r="T18" s="175"/>
      <c r="U18" s="175"/>
      <c r="V18" s="175"/>
      <c r="W18" s="175"/>
      <c r="X18" s="175"/>
      <c r="Y18" s="175"/>
      <c r="Z18" s="175"/>
      <c r="AA18" s="175"/>
      <c r="AB18" s="176"/>
      <c r="AD18" s="548"/>
      <c r="AF18" s="548"/>
      <c r="AH18" s="548"/>
      <c r="AJ18" s="491"/>
    </row>
    <row r="19" spans="4:36" ht="12.75" customHeight="1" outlineLevel="1" x14ac:dyDescent="0.2">
      <c r="D19" s="106" t="str">
        <f>'Line Items'!D205</f>
        <v>Medical, Healthcare and Other Staff Benefits</v>
      </c>
      <c r="E19" s="88"/>
      <c r="F19" s="107" t="str">
        <f t="shared" si="0"/>
        <v>£000</v>
      </c>
      <c r="G19" s="175"/>
      <c r="H19" s="175"/>
      <c r="I19" s="175"/>
      <c r="J19" s="175"/>
      <c r="K19" s="175"/>
      <c r="L19" s="175"/>
      <c r="M19" s="175"/>
      <c r="N19" s="175"/>
      <c r="O19" s="175"/>
      <c r="P19" s="175"/>
      <c r="Q19" s="175"/>
      <c r="R19" s="175"/>
      <c r="S19" s="175"/>
      <c r="T19" s="175"/>
      <c r="U19" s="175"/>
      <c r="V19" s="175"/>
      <c r="W19" s="175"/>
      <c r="X19" s="175"/>
      <c r="Y19" s="175"/>
      <c r="Z19" s="175"/>
      <c r="AA19" s="175"/>
      <c r="AB19" s="176"/>
      <c r="AD19" s="548"/>
      <c r="AF19" s="548"/>
      <c r="AH19" s="548"/>
      <c r="AJ19" s="491"/>
    </row>
    <row r="20" spans="4:36" ht="12.75" customHeight="1" outlineLevel="1" x14ac:dyDescent="0.2">
      <c r="D20" s="106" t="str">
        <f>'Line Items'!D206</f>
        <v>Motor Vehicle Expenses</v>
      </c>
      <c r="E20" s="88"/>
      <c r="F20" s="107" t="str">
        <f t="shared" si="0"/>
        <v>£000</v>
      </c>
      <c r="G20" s="175"/>
      <c r="H20" s="175"/>
      <c r="I20" s="175"/>
      <c r="J20" s="175"/>
      <c r="K20" s="175"/>
      <c r="L20" s="175"/>
      <c r="M20" s="175"/>
      <c r="N20" s="175"/>
      <c r="O20" s="175"/>
      <c r="P20" s="175"/>
      <c r="Q20" s="175"/>
      <c r="R20" s="175"/>
      <c r="S20" s="175"/>
      <c r="T20" s="175"/>
      <c r="U20" s="175"/>
      <c r="V20" s="175"/>
      <c r="W20" s="175"/>
      <c r="X20" s="175"/>
      <c r="Y20" s="175"/>
      <c r="Z20" s="175"/>
      <c r="AA20" s="175"/>
      <c r="AB20" s="176"/>
      <c r="AD20" s="548"/>
      <c r="AF20" s="548"/>
      <c r="AH20" s="548"/>
      <c r="AJ20" s="491"/>
    </row>
    <row r="21" spans="4:36" ht="12.75" customHeight="1" outlineLevel="1" x14ac:dyDescent="0.2">
      <c r="D21" s="106" t="str">
        <f>'Line Items'!D207</f>
        <v>Other Expenses</v>
      </c>
      <c r="E21" s="88"/>
      <c r="F21" s="107" t="str">
        <f t="shared" si="0"/>
        <v>£000</v>
      </c>
      <c r="G21" s="175"/>
      <c r="H21" s="175"/>
      <c r="I21" s="175"/>
      <c r="J21" s="175"/>
      <c r="K21" s="175"/>
      <c r="L21" s="175"/>
      <c r="M21" s="175"/>
      <c r="N21" s="175"/>
      <c r="O21" s="175"/>
      <c r="P21" s="175"/>
      <c r="Q21" s="175"/>
      <c r="R21" s="175"/>
      <c r="S21" s="175"/>
      <c r="T21" s="175"/>
      <c r="U21" s="175"/>
      <c r="V21" s="175"/>
      <c r="W21" s="175"/>
      <c r="X21" s="175"/>
      <c r="Y21" s="175"/>
      <c r="Z21" s="175"/>
      <c r="AA21" s="175"/>
      <c r="AB21" s="176"/>
      <c r="AD21" s="548"/>
      <c r="AF21" s="548"/>
      <c r="AH21" s="548"/>
      <c r="AJ21" s="491" t="s">
        <v>618</v>
      </c>
    </row>
    <row r="22" spans="4:36" ht="12.75" customHeight="1" outlineLevel="1" x14ac:dyDescent="0.2">
      <c r="D22" s="106" t="str">
        <f>'Line Items'!D208</f>
        <v>Bonuses</v>
      </c>
      <c r="E22" s="88"/>
      <c r="F22" s="107" t="str">
        <f t="shared" si="0"/>
        <v>£000</v>
      </c>
      <c r="G22" s="175"/>
      <c r="H22" s="175"/>
      <c r="I22" s="175"/>
      <c r="J22" s="175"/>
      <c r="K22" s="175"/>
      <c r="L22" s="175"/>
      <c r="M22" s="175"/>
      <c r="N22" s="175"/>
      <c r="O22" s="175"/>
      <c r="P22" s="175"/>
      <c r="Q22" s="175"/>
      <c r="R22" s="175"/>
      <c r="S22" s="175"/>
      <c r="T22" s="175"/>
      <c r="U22" s="175"/>
      <c r="V22" s="175"/>
      <c r="W22" s="175"/>
      <c r="X22" s="175"/>
      <c r="Y22" s="175"/>
      <c r="Z22" s="175"/>
      <c r="AA22" s="175"/>
      <c r="AB22" s="176"/>
      <c r="AD22" s="548"/>
      <c r="AF22" s="548"/>
      <c r="AH22" s="548"/>
      <c r="AJ22" s="491"/>
    </row>
    <row r="23" spans="4:36" ht="12.75" customHeight="1" outlineLevel="1" x14ac:dyDescent="0.2">
      <c r="D23" s="106" t="str">
        <f>'Line Items'!D209</f>
        <v>Staff Recruitment</v>
      </c>
      <c r="E23" s="88"/>
      <c r="F23" s="107" t="str">
        <f t="shared" si="0"/>
        <v>£000</v>
      </c>
      <c r="G23" s="175"/>
      <c r="H23" s="175"/>
      <c r="I23" s="175"/>
      <c r="J23" s="175"/>
      <c r="K23" s="175"/>
      <c r="L23" s="175"/>
      <c r="M23" s="175"/>
      <c r="N23" s="175"/>
      <c r="O23" s="175"/>
      <c r="P23" s="175"/>
      <c r="Q23" s="175"/>
      <c r="R23" s="175"/>
      <c r="S23" s="175"/>
      <c r="T23" s="175"/>
      <c r="U23" s="175"/>
      <c r="V23" s="175"/>
      <c r="W23" s="175"/>
      <c r="X23" s="175"/>
      <c r="Y23" s="175"/>
      <c r="Z23" s="175"/>
      <c r="AA23" s="175"/>
      <c r="AB23" s="176"/>
      <c r="AD23" s="548"/>
      <c r="AF23" s="548"/>
      <c r="AH23" s="548"/>
      <c r="AJ23" s="491"/>
    </row>
    <row r="24" spans="4:36" ht="12.75" customHeight="1" outlineLevel="1" x14ac:dyDescent="0.2">
      <c r="D24" s="106" t="str">
        <f>'Line Items'!D210</f>
        <v>Staff Training</v>
      </c>
      <c r="E24" s="88"/>
      <c r="F24" s="107" t="str">
        <f t="shared" si="0"/>
        <v>£000</v>
      </c>
      <c r="G24" s="175"/>
      <c r="H24" s="175"/>
      <c r="I24" s="175"/>
      <c r="J24" s="175"/>
      <c r="K24" s="175"/>
      <c r="L24" s="175"/>
      <c r="M24" s="175"/>
      <c r="N24" s="175"/>
      <c r="O24" s="175"/>
      <c r="P24" s="175"/>
      <c r="Q24" s="175"/>
      <c r="R24" s="175"/>
      <c r="S24" s="175"/>
      <c r="T24" s="175"/>
      <c r="U24" s="175"/>
      <c r="V24" s="175"/>
      <c r="W24" s="175"/>
      <c r="X24" s="175"/>
      <c r="Y24" s="175"/>
      <c r="Z24" s="175"/>
      <c r="AA24" s="175"/>
      <c r="AB24" s="176"/>
      <c r="AD24" s="548"/>
      <c r="AF24" s="548"/>
      <c r="AH24" s="548"/>
      <c r="AJ24" s="491"/>
    </row>
    <row r="25" spans="4:36" ht="12.75" customHeight="1" outlineLevel="1" x14ac:dyDescent="0.2">
      <c r="D25" s="106" t="str">
        <f>'Line Items'!D211</f>
        <v>Staff Catering</v>
      </c>
      <c r="E25" s="88"/>
      <c r="F25" s="107" t="str">
        <f t="shared" si="0"/>
        <v>£000</v>
      </c>
      <c r="G25" s="175"/>
      <c r="H25" s="175"/>
      <c r="I25" s="175"/>
      <c r="J25" s="175"/>
      <c r="K25" s="175"/>
      <c r="L25" s="175"/>
      <c r="M25" s="175"/>
      <c r="N25" s="175"/>
      <c r="O25" s="175"/>
      <c r="P25" s="175"/>
      <c r="Q25" s="175"/>
      <c r="R25" s="175"/>
      <c r="S25" s="175"/>
      <c r="T25" s="175"/>
      <c r="U25" s="175"/>
      <c r="V25" s="175"/>
      <c r="W25" s="175"/>
      <c r="X25" s="175"/>
      <c r="Y25" s="175"/>
      <c r="Z25" s="175"/>
      <c r="AA25" s="175"/>
      <c r="AB25" s="176"/>
      <c r="AD25" s="548"/>
      <c r="AF25" s="548"/>
      <c r="AH25" s="548"/>
      <c r="AJ25" s="491"/>
    </row>
    <row r="26" spans="4:36" ht="12.75" customHeight="1" outlineLevel="1" x14ac:dyDescent="0.2">
      <c r="D26" s="106" t="str">
        <f>'Line Items'!D212</f>
        <v>Agency and Casual Staff</v>
      </c>
      <c r="E26" s="88"/>
      <c r="F26" s="107" t="str">
        <f t="shared" si="0"/>
        <v>£000</v>
      </c>
      <c r="G26" s="175"/>
      <c r="H26" s="175"/>
      <c r="I26" s="175"/>
      <c r="J26" s="175"/>
      <c r="K26" s="175"/>
      <c r="L26" s="175"/>
      <c r="M26" s="175"/>
      <c r="N26" s="175"/>
      <c r="O26" s="175"/>
      <c r="P26" s="175"/>
      <c r="Q26" s="175"/>
      <c r="R26" s="175"/>
      <c r="S26" s="175"/>
      <c r="T26" s="175"/>
      <c r="U26" s="175"/>
      <c r="V26" s="175"/>
      <c r="W26" s="175"/>
      <c r="X26" s="175"/>
      <c r="Y26" s="175"/>
      <c r="Z26" s="175"/>
      <c r="AA26" s="175"/>
      <c r="AB26" s="176"/>
      <c r="AD26" s="548"/>
      <c r="AF26" s="548"/>
      <c r="AH26" s="548"/>
      <c r="AJ26" s="491"/>
    </row>
    <row r="27" spans="4:36" ht="12.75" customHeight="1" outlineLevel="1" x14ac:dyDescent="0.2">
      <c r="D27" s="106" t="str">
        <f>'Line Items'!D213</f>
        <v>Reorganisation Costs</v>
      </c>
      <c r="E27" s="88"/>
      <c r="F27" s="107" t="str">
        <f t="shared" si="0"/>
        <v>£000</v>
      </c>
      <c r="G27" s="175"/>
      <c r="H27" s="175"/>
      <c r="I27" s="175"/>
      <c r="J27" s="175"/>
      <c r="K27" s="175"/>
      <c r="L27" s="175"/>
      <c r="M27" s="175"/>
      <c r="N27" s="175"/>
      <c r="O27" s="175"/>
      <c r="P27" s="175"/>
      <c r="Q27" s="175"/>
      <c r="R27" s="175"/>
      <c r="S27" s="175"/>
      <c r="T27" s="175"/>
      <c r="U27" s="175"/>
      <c r="V27" s="175"/>
      <c r="W27" s="175"/>
      <c r="X27" s="175"/>
      <c r="Y27" s="175"/>
      <c r="Z27" s="175"/>
      <c r="AA27" s="175"/>
      <c r="AB27" s="176"/>
      <c r="AD27" s="548"/>
      <c r="AF27" s="548"/>
      <c r="AH27" s="548"/>
      <c r="AJ27" s="491"/>
    </row>
    <row r="28" spans="4:36" ht="12.75" customHeight="1" outlineLevel="1" x14ac:dyDescent="0.2">
      <c r="D28" s="106" t="str">
        <f>'Line Items'!D214</f>
        <v>Internal Communications</v>
      </c>
      <c r="E28" s="88"/>
      <c r="F28" s="107" t="str">
        <f t="shared" si="0"/>
        <v>£000</v>
      </c>
      <c r="G28" s="175"/>
      <c r="H28" s="175"/>
      <c r="I28" s="175"/>
      <c r="J28" s="175"/>
      <c r="K28" s="175"/>
      <c r="L28" s="175"/>
      <c r="M28" s="175"/>
      <c r="N28" s="175"/>
      <c r="O28" s="175"/>
      <c r="P28" s="175"/>
      <c r="Q28" s="175"/>
      <c r="R28" s="175"/>
      <c r="S28" s="175"/>
      <c r="T28" s="175"/>
      <c r="U28" s="175"/>
      <c r="V28" s="175"/>
      <c r="W28" s="175"/>
      <c r="X28" s="175"/>
      <c r="Y28" s="175"/>
      <c r="Z28" s="175"/>
      <c r="AA28" s="175"/>
      <c r="AB28" s="176"/>
      <c r="AD28" s="548"/>
      <c r="AF28" s="548"/>
      <c r="AH28" s="548"/>
      <c r="AJ28" s="491"/>
    </row>
    <row r="29" spans="4:36" ht="12.75" customHeight="1" outlineLevel="1" x14ac:dyDescent="0.2">
      <c r="D29" s="106" t="str">
        <f>'Line Items'!D215</f>
        <v>Change Management</v>
      </c>
      <c r="E29" s="88"/>
      <c r="F29" s="107" t="str">
        <f t="shared" si="0"/>
        <v>£000</v>
      </c>
      <c r="G29" s="175"/>
      <c r="H29" s="175"/>
      <c r="I29" s="175"/>
      <c r="J29" s="175"/>
      <c r="K29" s="175"/>
      <c r="L29" s="175"/>
      <c r="M29" s="175"/>
      <c r="N29" s="175"/>
      <c r="O29" s="175"/>
      <c r="P29" s="175"/>
      <c r="Q29" s="175"/>
      <c r="R29" s="175"/>
      <c r="S29" s="175"/>
      <c r="T29" s="175"/>
      <c r="U29" s="175"/>
      <c r="V29" s="175"/>
      <c r="W29" s="175"/>
      <c r="X29" s="175"/>
      <c r="Y29" s="175"/>
      <c r="Z29" s="175"/>
      <c r="AA29" s="175"/>
      <c r="AB29" s="176"/>
      <c r="AD29" s="548"/>
      <c r="AF29" s="548"/>
      <c r="AH29" s="548"/>
      <c r="AJ29" s="491"/>
    </row>
    <row r="30" spans="4:36" ht="12.75" customHeight="1" outlineLevel="1" x14ac:dyDescent="0.2">
      <c r="D30" s="106" t="str">
        <f>'Line Items'!D216</f>
        <v>Additional Other Staff Costs</v>
      </c>
      <c r="E30" s="88"/>
      <c r="F30" s="107" t="str">
        <f t="shared" si="0"/>
        <v>£000</v>
      </c>
      <c r="G30" s="175"/>
      <c r="H30" s="175"/>
      <c r="I30" s="175"/>
      <c r="J30" s="175"/>
      <c r="K30" s="175"/>
      <c r="L30" s="175"/>
      <c r="M30" s="175"/>
      <c r="N30" s="175"/>
      <c r="O30" s="175"/>
      <c r="P30" s="175"/>
      <c r="Q30" s="175"/>
      <c r="R30" s="175"/>
      <c r="S30" s="175"/>
      <c r="T30" s="175"/>
      <c r="U30" s="175"/>
      <c r="V30" s="175"/>
      <c r="W30" s="175"/>
      <c r="X30" s="175"/>
      <c r="Y30" s="175"/>
      <c r="Z30" s="175"/>
      <c r="AA30" s="175"/>
      <c r="AB30" s="176"/>
      <c r="AD30" s="548"/>
      <c r="AF30" s="548"/>
      <c r="AH30" s="548"/>
      <c r="AJ30" s="491" t="s">
        <v>623</v>
      </c>
    </row>
    <row r="31" spans="4:36" ht="12.75" customHeight="1" outlineLevel="1" x14ac:dyDescent="0.2">
      <c r="D31" s="106" t="str">
        <f>'Line Items'!D217</f>
        <v>Travel and Accommodation</v>
      </c>
      <c r="E31" s="88"/>
      <c r="F31" s="107" t="str">
        <f t="shared" si="0"/>
        <v>£000</v>
      </c>
      <c r="G31" s="175"/>
      <c r="H31" s="175"/>
      <c r="I31" s="175"/>
      <c r="J31" s="175"/>
      <c r="K31" s="175"/>
      <c r="L31" s="175"/>
      <c r="M31" s="175"/>
      <c r="N31" s="175"/>
      <c r="O31" s="175"/>
      <c r="P31" s="175"/>
      <c r="Q31" s="175"/>
      <c r="R31" s="175"/>
      <c r="S31" s="175"/>
      <c r="T31" s="175"/>
      <c r="U31" s="175"/>
      <c r="V31" s="175"/>
      <c r="W31" s="175"/>
      <c r="X31" s="175"/>
      <c r="Y31" s="175"/>
      <c r="Z31" s="175"/>
      <c r="AA31" s="175"/>
      <c r="AB31" s="176"/>
      <c r="AD31" s="548"/>
      <c r="AF31" s="548"/>
      <c r="AH31" s="548"/>
      <c r="AJ31" s="491"/>
    </row>
    <row r="32" spans="4:36" ht="12.75" customHeight="1" outlineLevel="1" x14ac:dyDescent="0.2">
      <c r="D32" s="106" t="str">
        <f>'Line Items'!D218</f>
        <v>Severance / Redundancy</v>
      </c>
      <c r="E32" s="88"/>
      <c r="F32" s="107" t="str">
        <f t="shared" si="0"/>
        <v>£000</v>
      </c>
      <c r="G32" s="175"/>
      <c r="H32" s="175"/>
      <c r="I32" s="175"/>
      <c r="J32" s="175"/>
      <c r="K32" s="175"/>
      <c r="L32" s="175"/>
      <c r="M32" s="175"/>
      <c r="N32" s="175"/>
      <c r="O32" s="175"/>
      <c r="P32" s="175"/>
      <c r="Q32" s="175"/>
      <c r="R32" s="175"/>
      <c r="S32" s="175"/>
      <c r="T32" s="175"/>
      <c r="U32" s="175"/>
      <c r="V32" s="175"/>
      <c r="W32" s="175"/>
      <c r="X32" s="175"/>
      <c r="Y32" s="175"/>
      <c r="Z32" s="175"/>
      <c r="AA32" s="175"/>
      <c r="AB32" s="176"/>
      <c r="AD32" s="548"/>
      <c r="AF32" s="548"/>
      <c r="AH32" s="548"/>
      <c r="AJ32" s="491"/>
    </row>
    <row r="33" spans="4:36" ht="12.75" customHeight="1" outlineLevel="1" x14ac:dyDescent="0.2">
      <c r="D33" s="106" t="str">
        <f>'Line Items'!D219</f>
        <v>Tribunals</v>
      </c>
      <c r="E33" s="88"/>
      <c r="F33" s="107" t="str">
        <f t="shared" si="0"/>
        <v>£000</v>
      </c>
      <c r="G33" s="175"/>
      <c r="H33" s="175"/>
      <c r="I33" s="175"/>
      <c r="J33" s="175"/>
      <c r="K33" s="175"/>
      <c r="L33" s="175"/>
      <c r="M33" s="175"/>
      <c r="N33" s="175"/>
      <c r="O33" s="175"/>
      <c r="P33" s="175"/>
      <c r="Q33" s="175"/>
      <c r="R33" s="175"/>
      <c r="S33" s="175"/>
      <c r="T33" s="175"/>
      <c r="U33" s="175"/>
      <c r="V33" s="175"/>
      <c r="W33" s="175"/>
      <c r="X33" s="175"/>
      <c r="Y33" s="175"/>
      <c r="Z33" s="175"/>
      <c r="AA33" s="175"/>
      <c r="AB33" s="176"/>
      <c r="AD33" s="548"/>
      <c r="AF33" s="548"/>
      <c r="AH33" s="548"/>
      <c r="AJ33" s="491"/>
    </row>
    <row r="34" spans="4:36" ht="12.75" customHeight="1" outlineLevel="1" x14ac:dyDescent="0.2">
      <c r="D34" s="106" t="str">
        <f>'Line Items'!D220</f>
        <v>Pensions advisor</v>
      </c>
      <c r="E34" s="88"/>
      <c r="F34" s="107" t="str">
        <f t="shared" si="0"/>
        <v>£000</v>
      </c>
      <c r="G34" s="175"/>
      <c r="H34" s="175"/>
      <c r="I34" s="175"/>
      <c r="J34" s="175"/>
      <c r="K34" s="175"/>
      <c r="L34" s="175"/>
      <c r="M34" s="175"/>
      <c r="N34" s="175"/>
      <c r="O34" s="175"/>
      <c r="P34" s="175"/>
      <c r="Q34" s="175"/>
      <c r="R34" s="175"/>
      <c r="S34" s="175"/>
      <c r="T34" s="175"/>
      <c r="U34" s="175"/>
      <c r="V34" s="175"/>
      <c r="W34" s="175"/>
      <c r="X34" s="175"/>
      <c r="Y34" s="175"/>
      <c r="Z34" s="175"/>
      <c r="AA34" s="175"/>
      <c r="AB34" s="176"/>
      <c r="AD34" s="548"/>
      <c r="AF34" s="548"/>
      <c r="AH34" s="548"/>
      <c r="AJ34" s="491"/>
    </row>
    <row r="35" spans="4:36" ht="12.75" customHeight="1" outlineLevel="1" x14ac:dyDescent="0.2">
      <c r="D35" s="106" t="str">
        <f>'Line Items'!D221</f>
        <v>Fire and Crime Prevention</v>
      </c>
      <c r="E35" s="88"/>
      <c r="F35" s="107" t="str">
        <f t="shared" si="0"/>
        <v>£000</v>
      </c>
      <c r="G35" s="175"/>
      <c r="H35" s="175"/>
      <c r="I35" s="175"/>
      <c r="J35" s="175"/>
      <c r="K35" s="175"/>
      <c r="L35" s="175"/>
      <c r="M35" s="175"/>
      <c r="N35" s="175"/>
      <c r="O35" s="175"/>
      <c r="P35" s="175"/>
      <c r="Q35" s="175"/>
      <c r="R35" s="175"/>
      <c r="S35" s="175"/>
      <c r="T35" s="175"/>
      <c r="U35" s="175"/>
      <c r="V35" s="175"/>
      <c r="W35" s="175"/>
      <c r="X35" s="175"/>
      <c r="Y35" s="175"/>
      <c r="Z35" s="175"/>
      <c r="AA35" s="175"/>
      <c r="AB35" s="176"/>
      <c r="AD35" s="548"/>
      <c r="AF35" s="548"/>
      <c r="AH35" s="548"/>
      <c r="AJ35" s="491"/>
    </row>
    <row r="36" spans="4:36" ht="12.75" customHeight="1" outlineLevel="1" x14ac:dyDescent="0.2">
      <c r="D36" s="106" t="str">
        <f>'Line Items'!D222</f>
        <v>Conferences and Events</v>
      </c>
      <c r="E36" s="88"/>
      <c r="F36" s="107" t="str">
        <f t="shared" si="0"/>
        <v>£000</v>
      </c>
      <c r="G36" s="175"/>
      <c r="H36" s="175"/>
      <c r="I36" s="175"/>
      <c r="J36" s="175"/>
      <c r="K36" s="175"/>
      <c r="L36" s="175"/>
      <c r="M36" s="175"/>
      <c r="N36" s="175"/>
      <c r="O36" s="175"/>
      <c r="P36" s="175"/>
      <c r="Q36" s="175"/>
      <c r="R36" s="175"/>
      <c r="S36" s="175"/>
      <c r="T36" s="175"/>
      <c r="U36" s="175"/>
      <c r="V36" s="175"/>
      <c r="W36" s="175"/>
      <c r="X36" s="175"/>
      <c r="Y36" s="175"/>
      <c r="Z36" s="175"/>
      <c r="AA36" s="175"/>
      <c r="AB36" s="176"/>
      <c r="AD36" s="548"/>
      <c r="AF36" s="548"/>
      <c r="AH36" s="548"/>
      <c r="AJ36" s="491"/>
    </row>
    <row r="37" spans="4:36" ht="12.75" customHeight="1" outlineLevel="1" x14ac:dyDescent="0.2">
      <c r="D37" s="106" t="str">
        <f>'Line Items'!D223</f>
        <v>Petty cash</v>
      </c>
      <c r="E37" s="88"/>
      <c r="F37" s="107" t="str">
        <f t="shared" si="0"/>
        <v>£000</v>
      </c>
      <c r="G37" s="175"/>
      <c r="H37" s="175"/>
      <c r="I37" s="175"/>
      <c r="J37" s="175"/>
      <c r="K37" s="175"/>
      <c r="L37" s="175"/>
      <c r="M37" s="175"/>
      <c r="N37" s="175"/>
      <c r="O37" s="175"/>
      <c r="P37" s="175"/>
      <c r="Q37" s="175"/>
      <c r="R37" s="175"/>
      <c r="S37" s="175"/>
      <c r="T37" s="175"/>
      <c r="U37" s="175"/>
      <c r="V37" s="175"/>
      <c r="W37" s="175"/>
      <c r="X37" s="175"/>
      <c r="Y37" s="175"/>
      <c r="Z37" s="175"/>
      <c r="AA37" s="175"/>
      <c r="AB37" s="176"/>
      <c r="AD37" s="548"/>
      <c r="AF37" s="548"/>
      <c r="AH37" s="548"/>
      <c r="AJ37" s="220"/>
    </row>
    <row r="38" spans="4:36" ht="12.75" customHeight="1" outlineLevel="1" x14ac:dyDescent="0.2">
      <c r="D38" s="106" t="str">
        <f>'Line Items'!D224</f>
        <v>Long Service awards</v>
      </c>
      <c r="E38" s="88"/>
      <c r="F38" s="107" t="str">
        <f t="shared" si="0"/>
        <v>£000</v>
      </c>
      <c r="G38" s="175"/>
      <c r="H38" s="175"/>
      <c r="I38" s="175"/>
      <c r="J38" s="175"/>
      <c r="K38" s="175"/>
      <c r="L38" s="175"/>
      <c r="M38" s="175"/>
      <c r="N38" s="175"/>
      <c r="O38" s="175"/>
      <c r="P38" s="175"/>
      <c r="Q38" s="175"/>
      <c r="R38" s="175"/>
      <c r="S38" s="175"/>
      <c r="T38" s="175"/>
      <c r="U38" s="175"/>
      <c r="V38" s="175"/>
      <c r="W38" s="175"/>
      <c r="X38" s="175"/>
      <c r="Y38" s="175"/>
      <c r="Z38" s="175"/>
      <c r="AA38" s="175"/>
      <c r="AB38" s="176"/>
      <c r="AD38" s="548"/>
      <c r="AF38" s="548"/>
      <c r="AH38" s="548"/>
      <c r="AJ38" s="220"/>
    </row>
    <row r="39" spans="4:36" ht="12.75" customHeight="1" outlineLevel="1" x14ac:dyDescent="0.2">
      <c r="D39" s="106" t="str">
        <f>'Line Items'!D225</f>
        <v>Provision for new Pension legislation</v>
      </c>
      <c r="E39" s="88"/>
      <c r="F39" s="107" t="str">
        <f t="shared" si="0"/>
        <v>£000</v>
      </c>
      <c r="G39" s="175"/>
      <c r="H39" s="175"/>
      <c r="I39" s="175"/>
      <c r="J39" s="175"/>
      <c r="K39" s="175"/>
      <c r="L39" s="175"/>
      <c r="M39" s="175"/>
      <c r="N39" s="175"/>
      <c r="O39" s="175"/>
      <c r="P39" s="175"/>
      <c r="Q39" s="175"/>
      <c r="R39" s="175"/>
      <c r="S39" s="175"/>
      <c r="T39" s="175"/>
      <c r="U39" s="175"/>
      <c r="V39" s="175"/>
      <c r="W39" s="175"/>
      <c r="X39" s="175"/>
      <c r="Y39" s="175"/>
      <c r="Z39" s="175"/>
      <c r="AA39" s="175"/>
      <c r="AB39" s="176"/>
      <c r="AD39" s="548"/>
      <c r="AF39" s="548"/>
      <c r="AH39" s="548"/>
      <c r="AJ39" s="220"/>
    </row>
    <row r="40" spans="4:36" ht="12.75" customHeight="1" outlineLevel="1" x14ac:dyDescent="0.2">
      <c r="D40" s="106" t="str">
        <f>'Line Items'!D226</f>
        <v>Agency and Casual Staff - Cleaning</v>
      </c>
      <c r="E40" s="88"/>
      <c r="F40" s="107" t="str">
        <f t="shared" si="0"/>
        <v>£000</v>
      </c>
      <c r="G40" s="175"/>
      <c r="H40" s="175"/>
      <c r="I40" s="175"/>
      <c r="J40" s="175"/>
      <c r="K40" s="175"/>
      <c r="L40" s="175"/>
      <c r="M40" s="175"/>
      <c r="N40" s="175"/>
      <c r="O40" s="175"/>
      <c r="P40" s="175"/>
      <c r="Q40" s="175"/>
      <c r="R40" s="175"/>
      <c r="S40" s="175"/>
      <c r="T40" s="175"/>
      <c r="U40" s="175"/>
      <c r="V40" s="175"/>
      <c r="W40" s="175"/>
      <c r="X40" s="175"/>
      <c r="Y40" s="175"/>
      <c r="Z40" s="175"/>
      <c r="AA40" s="175"/>
      <c r="AB40" s="176"/>
      <c r="AD40" s="548"/>
      <c r="AF40" s="548"/>
      <c r="AH40" s="548"/>
      <c r="AJ40" s="220"/>
    </row>
    <row r="41" spans="4:36" ht="12.75" customHeight="1" outlineLevel="1" x14ac:dyDescent="0.2">
      <c r="D41" s="106" t="str">
        <f>'Line Items'!D227</f>
        <v>Agency and Casual Staff - Engineering</v>
      </c>
      <c r="E41" s="88"/>
      <c r="F41" s="107" t="str">
        <f t="shared" si="0"/>
        <v>£000</v>
      </c>
      <c r="G41" s="175"/>
      <c r="H41" s="175"/>
      <c r="I41" s="175"/>
      <c r="J41" s="175"/>
      <c r="K41" s="175"/>
      <c r="L41" s="175"/>
      <c r="M41" s="175"/>
      <c r="N41" s="175"/>
      <c r="O41" s="175"/>
      <c r="P41" s="175"/>
      <c r="Q41" s="175"/>
      <c r="R41" s="175"/>
      <c r="S41" s="175"/>
      <c r="T41" s="175"/>
      <c r="U41" s="175"/>
      <c r="V41" s="175"/>
      <c r="W41" s="175"/>
      <c r="X41" s="175"/>
      <c r="Y41" s="175"/>
      <c r="Z41" s="175"/>
      <c r="AA41" s="175"/>
      <c r="AB41" s="176"/>
      <c r="AD41" s="548"/>
      <c r="AF41" s="548"/>
      <c r="AH41" s="548"/>
      <c r="AJ41" s="220"/>
    </row>
    <row r="42" spans="4:36" ht="12.75" customHeight="1" outlineLevel="1" x14ac:dyDescent="0.2">
      <c r="D42" s="106" t="str">
        <f>'Line Items'!D228</f>
        <v>Agency and Casual Staff - Customer Services</v>
      </c>
      <c r="E42" s="88"/>
      <c r="F42" s="107" t="str">
        <f t="shared" si="0"/>
        <v>£000</v>
      </c>
      <c r="G42" s="175"/>
      <c r="H42" s="175"/>
      <c r="I42" s="175"/>
      <c r="J42" s="175"/>
      <c r="K42" s="175"/>
      <c r="L42" s="175"/>
      <c r="M42" s="175"/>
      <c r="N42" s="175"/>
      <c r="O42" s="175"/>
      <c r="P42" s="175"/>
      <c r="Q42" s="175"/>
      <c r="R42" s="175"/>
      <c r="S42" s="175"/>
      <c r="T42" s="175"/>
      <c r="U42" s="175"/>
      <c r="V42" s="175"/>
      <c r="W42" s="175"/>
      <c r="X42" s="175"/>
      <c r="Y42" s="175"/>
      <c r="Z42" s="175"/>
      <c r="AA42" s="175"/>
      <c r="AB42" s="176"/>
      <c r="AD42" s="548"/>
      <c r="AF42" s="548"/>
      <c r="AH42" s="548"/>
      <c r="AJ42" s="220"/>
    </row>
    <row r="43" spans="4:36" ht="12.75" customHeight="1" outlineLevel="1" x14ac:dyDescent="0.2">
      <c r="D43" s="106" t="str">
        <f>'Line Items'!D229</f>
        <v>Agency and Casual Staff - Revenue Protection</v>
      </c>
      <c r="E43" s="88"/>
      <c r="F43" s="107" t="str">
        <f t="shared" si="0"/>
        <v>£000</v>
      </c>
      <c r="G43" s="175"/>
      <c r="H43" s="175"/>
      <c r="I43" s="175"/>
      <c r="J43" s="175"/>
      <c r="K43" s="175"/>
      <c r="L43" s="175"/>
      <c r="M43" s="175"/>
      <c r="N43" s="175"/>
      <c r="O43" s="175"/>
      <c r="P43" s="175"/>
      <c r="Q43" s="175"/>
      <c r="R43" s="175"/>
      <c r="S43" s="175"/>
      <c r="T43" s="175"/>
      <c r="U43" s="175"/>
      <c r="V43" s="175"/>
      <c r="W43" s="175"/>
      <c r="X43" s="175"/>
      <c r="Y43" s="175"/>
      <c r="Z43" s="175"/>
      <c r="AA43" s="175"/>
      <c r="AB43" s="176"/>
      <c r="AD43" s="548"/>
      <c r="AF43" s="548"/>
      <c r="AH43" s="548"/>
      <c r="AJ43" s="220"/>
    </row>
    <row r="44" spans="4:36" ht="12.75" customHeight="1" outlineLevel="1" x14ac:dyDescent="0.2">
      <c r="D44" s="106" t="str">
        <f>'Line Items'!D230</f>
        <v>Agency and Casual Staff - Other</v>
      </c>
      <c r="E44" s="88"/>
      <c r="F44" s="107" t="str">
        <f t="shared" si="0"/>
        <v>£000</v>
      </c>
      <c r="G44" s="175"/>
      <c r="H44" s="175"/>
      <c r="I44" s="175"/>
      <c r="J44" s="175"/>
      <c r="K44" s="175"/>
      <c r="L44" s="175"/>
      <c r="M44" s="175"/>
      <c r="N44" s="175"/>
      <c r="O44" s="175"/>
      <c r="P44" s="175"/>
      <c r="Q44" s="175"/>
      <c r="R44" s="175"/>
      <c r="S44" s="175"/>
      <c r="T44" s="175"/>
      <c r="U44" s="175"/>
      <c r="V44" s="175"/>
      <c r="W44" s="175"/>
      <c r="X44" s="175"/>
      <c r="Y44" s="175"/>
      <c r="Z44" s="175"/>
      <c r="AA44" s="175"/>
      <c r="AB44" s="176"/>
      <c r="AD44" s="548"/>
      <c r="AF44" s="548"/>
      <c r="AH44" s="548"/>
      <c r="AJ44" s="220"/>
    </row>
    <row r="45" spans="4:36" ht="12.75" customHeight="1" outlineLevel="1" x14ac:dyDescent="0.2">
      <c r="D45" s="106" t="str">
        <f>'Line Items'!D231</f>
        <v>Salary Recharges / Overlays</v>
      </c>
      <c r="E45" s="88"/>
      <c r="F45" s="107" t="str">
        <f t="shared" si="0"/>
        <v>£000</v>
      </c>
      <c r="G45" s="175"/>
      <c r="H45" s="175"/>
      <c r="I45" s="175"/>
      <c r="J45" s="175"/>
      <c r="K45" s="175"/>
      <c r="L45" s="175"/>
      <c r="M45" s="175"/>
      <c r="N45" s="175"/>
      <c r="O45" s="175"/>
      <c r="P45" s="175"/>
      <c r="Q45" s="175"/>
      <c r="R45" s="175"/>
      <c r="S45" s="175"/>
      <c r="T45" s="175"/>
      <c r="U45" s="175"/>
      <c r="V45" s="175"/>
      <c r="W45" s="175"/>
      <c r="X45" s="175"/>
      <c r="Y45" s="175"/>
      <c r="Z45" s="175"/>
      <c r="AA45" s="175"/>
      <c r="AB45" s="176"/>
      <c r="AD45" s="548"/>
      <c r="AF45" s="548"/>
      <c r="AH45" s="548"/>
      <c r="AJ45" s="220"/>
    </row>
    <row r="46" spans="4:36" ht="12.75" customHeight="1" outlineLevel="1" x14ac:dyDescent="0.2">
      <c r="D46" s="106" t="str">
        <f>'Line Items'!D232</f>
        <v>[Other Staff Costs Line 30]</v>
      </c>
      <c r="E46" s="88"/>
      <c r="F46" s="107" t="str">
        <f t="shared" si="0"/>
        <v>£000</v>
      </c>
      <c r="G46" s="175"/>
      <c r="H46" s="175"/>
      <c r="I46" s="175"/>
      <c r="J46" s="175"/>
      <c r="K46" s="175"/>
      <c r="L46" s="175"/>
      <c r="M46" s="175"/>
      <c r="N46" s="175"/>
      <c r="O46" s="175"/>
      <c r="P46" s="175"/>
      <c r="Q46" s="175"/>
      <c r="R46" s="175"/>
      <c r="S46" s="175"/>
      <c r="T46" s="175"/>
      <c r="U46" s="175"/>
      <c r="V46" s="175"/>
      <c r="W46" s="175"/>
      <c r="X46" s="175"/>
      <c r="Y46" s="175"/>
      <c r="Z46" s="175"/>
      <c r="AA46" s="175"/>
      <c r="AB46" s="176"/>
      <c r="AD46" s="548"/>
      <c r="AF46" s="548"/>
      <c r="AH46" s="548"/>
      <c r="AJ46" s="220"/>
    </row>
    <row r="47" spans="4:36" ht="12.75" customHeight="1" outlineLevel="1" x14ac:dyDescent="0.2">
      <c r="D47" s="106" t="str">
        <f>'Line Items'!D233</f>
        <v>[Other Staff Costs Line 31]</v>
      </c>
      <c r="E47" s="88"/>
      <c r="F47" s="107" t="str">
        <f t="shared" si="0"/>
        <v>£000</v>
      </c>
      <c r="G47" s="175"/>
      <c r="H47" s="175"/>
      <c r="I47" s="175"/>
      <c r="J47" s="175"/>
      <c r="K47" s="175"/>
      <c r="L47" s="175"/>
      <c r="M47" s="175"/>
      <c r="N47" s="175"/>
      <c r="O47" s="175"/>
      <c r="P47" s="175"/>
      <c r="Q47" s="175"/>
      <c r="R47" s="175"/>
      <c r="S47" s="175"/>
      <c r="T47" s="175"/>
      <c r="U47" s="175"/>
      <c r="V47" s="175"/>
      <c r="W47" s="175"/>
      <c r="X47" s="175"/>
      <c r="Y47" s="175"/>
      <c r="Z47" s="175"/>
      <c r="AA47" s="175"/>
      <c r="AB47" s="176"/>
      <c r="AD47" s="548"/>
      <c r="AF47" s="548"/>
      <c r="AH47" s="548"/>
      <c r="AJ47" s="220"/>
    </row>
    <row r="48" spans="4:36" ht="12.75" customHeight="1" outlineLevel="1" x14ac:dyDescent="0.2">
      <c r="D48" s="106" t="str">
        <f>'Line Items'!D234</f>
        <v>[Other Staff Costs Line 32]</v>
      </c>
      <c r="E48" s="88"/>
      <c r="F48" s="107" t="str">
        <f t="shared" si="0"/>
        <v>£000</v>
      </c>
      <c r="G48" s="175"/>
      <c r="H48" s="175"/>
      <c r="I48" s="175"/>
      <c r="J48" s="175"/>
      <c r="K48" s="175"/>
      <c r="L48" s="175"/>
      <c r="M48" s="175"/>
      <c r="N48" s="175"/>
      <c r="O48" s="175"/>
      <c r="P48" s="175"/>
      <c r="Q48" s="175"/>
      <c r="R48" s="175"/>
      <c r="S48" s="175"/>
      <c r="T48" s="175"/>
      <c r="U48" s="175"/>
      <c r="V48" s="175"/>
      <c r="W48" s="175"/>
      <c r="X48" s="175"/>
      <c r="Y48" s="175"/>
      <c r="Z48" s="175"/>
      <c r="AA48" s="175"/>
      <c r="AB48" s="176"/>
      <c r="AD48" s="548"/>
      <c r="AF48" s="548"/>
      <c r="AH48" s="548"/>
      <c r="AJ48" s="220"/>
    </row>
    <row r="49" spans="4:36" ht="12.75" customHeight="1" outlineLevel="1" x14ac:dyDescent="0.2">
      <c r="D49" s="106" t="str">
        <f>'Line Items'!D235</f>
        <v>[Other Staff Costs Line 33]</v>
      </c>
      <c r="E49" s="88"/>
      <c r="F49" s="107" t="str">
        <f t="shared" si="0"/>
        <v>£000</v>
      </c>
      <c r="G49" s="175"/>
      <c r="H49" s="175"/>
      <c r="I49" s="175"/>
      <c r="J49" s="175"/>
      <c r="K49" s="175"/>
      <c r="L49" s="175"/>
      <c r="M49" s="175"/>
      <c r="N49" s="175"/>
      <c r="O49" s="175"/>
      <c r="P49" s="175"/>
      <c r="Q49" s="175"/>
      <c r="R49" s="175"/>
      <c r="S49" s="175"/>
      <c r="T49" s="175"/>
      <c r="U49" s="175"/>
      <c r="V49" s="175"/>
      <c r="W49" s="175"/>
      <c r="X49" s="175"/>
      <c r="Y49" s="175"/>
      <c r="Z49" s="175"/>
      <c r="AA49" s="175"/>
      <c r="AB49" s="176"/>
      <c r="AD49" s="548"/>
      <c r="AF49" s="548"/>
      <c r="AH49" s="548"/>
      <c r="AJ49" s="220"/>
    </row>
    <row r="50" spans="4:36" ht="12.75" customHeight="1" outlineLevel="1" x14ac:dyDescent="0.2">
      <c r="D50" s="106" t="str">
        <f>'Line Items'!D236</f>
        <v>[Other Staff Costs Line 34]</v>
      </c>
      <c r="E50" s="88"/>
      <c r="F50" s="107" t="str">
        <f t="shared" si="0"/>
        <v>£000</v>
      </c>
      <c r="G50" s="175"/>
      <c r="H50" s="175"/>
      <c r="I50" s="175"/>
      <c r="J50" s="175"/>
      <c r="K50" s="175"/>
      <c r="L50" s="175"/>
      <c r="M50" s="175"/>
      <c r="N50" s="175"/>
      <c r="O50" s="175"/>
      <c r="P50" s="175"/>
      <c r="Q50" s="175"/>
      <c r="R50" s="175"/>
      <c r="S50" s="175"/>
      <c r="T50" s="175"/>
      <c r="U50" s="175"/>
      <c r="V50" s="175"/>
      <c r="W50" s="175"/>
      <c r="X50" s="175"/>
      <c r="Y50" s="175"/>
      <c r="Z50" s="175"/>
      <c r="AA50" s="175"/>
      <c r="AB50" s="176"/>
      <c r="AD50" s="548"/>
      <c r="AF50" s="548"/>
      <c r="AH50" s="548"/>
      <c r="AJ50" s="220"/>
    </row>
    <row r="51" spans="4:36" ht="12.75" customHeight="1" outlineLevel="1" x14ac:dyDescent="0.2">
      <c r="D51" s="106" t="str">
        <f>'Line Items'!D237</f>
        <v>[Other Staff Costs Line 35]</v>
      </c>
      <c r="E51" s="88"/>
      <c r="F51" s="107" t="str">
        <f t="shared" si="0"/>
        <v>£000</v>
      </c>
      <c r="G51" s="175"/>
      <c r="H51" s="175"/>
      <c r="I51" s="175"/>
      <c r="J51" s="175"/>
      <c r="K51" s="175"/>
      <c r="L51" s="175"/>
      <c r="M51" s="175"/>
      <c r="N51" s="175"/>
      <c r="O51" s="175"/>
      <c r="P51" s="175"/>
      <c r="Q51" s="175"/>
      <c r="R51" s="175"/>
      <c r="S51" s="175"/>
      <c r="T51" s="175"/>
      <c r="U51" s="175"/>
      <c r="V51" s="175"/>
      <c r="W51" s="175"/>
      <c r="X51" s="175"/>
      <c r="Y51" s="175"/>
      <c r="Z51" s="175"/>
      <c r="AA51" s="175"/>
      <c r="AB51" s="176"/>
      <c r="AD51" s="548"/>
      <c r="AF51" s="548"/>
      <c r="AH51" s="548"/>
      <c r="AJ51" s="220"/>
    </row>
    <row r="52" spans="4:36" ht="12.75" customHeight="1" outlineLevel="1" x14ac:dyDescent="0.2">
      <c r="D52" s="106" t="str">
        <f>'Line Items'!D238</f>
        <v>[Other Staff Costs Line 36]</v>
      </c>
      <c r="E52" s="88"/>
      <c r="F52" s="107" t="str">
        <f t="shared" si="0"/>
        <v>£000</v>
      </c>
      <c r="G52" s="175"/>
      <c r="H52" s="175"/>
      <c r="I52" s="175"/>
      <c r="J52" s="175"/>
      <c r="K52" s="175"/>
      <c r="L52" s="175"/>
      <c r="M52" s="175"/>
      <c r="N52" s="175"/>
      <c r="O52" s="175"/>
      <c r="P52" s="175"/>
      <c r="Q52" s="175"/>
      <c r="R52" s="175"/>
      <c r="S52" s="175"/>
      <c r="T52" s="175"/>
      <c r="U52" s="175"/>
      <c r="V52" s="175"/>
      <c r="W52" s="175"/>
      <c r="X52" s="175"/>
      <c r="Y52" s="175"/>
      <c r="Z52" s="175"/>
      <c r="AA52" s="175"/>
      <c r="AB52" s="176"/>
      <c r="AD52" s="548"/>
      <c r="AF52" s="548"/>
      <c r="AH52" s="548"/>
      <c r="AJ52" s="220"/>
    </row>
    <row r="53" spans="4:36" ht="12.75" customHeight="1" outlineLevel="1" x14ac:dyDescent="0.2">
      <c r="D53" s="106" t="str">
        <f>'Line Items'!D239</f>
        <v>[Other Staff Costs Line 37]</v>
      </c>
      <c r="E53" s="88"/>
      <c r="F53" s="107" t="str">
        <f t="shared" si="0"/>
        <v>£000</v>
      </c>
      <c r="G53" s="175"/>
      <c r="H53" s="175"/>
      <c r="I53" s="175"/>
      <c r="J53" s="175"/>
      <c r="K53" s="175"/>
      <c r="L53" s="175"/>
      <c r="M53" s="175"/>
      <c r="N53" s="175"/>
      <c r="O53" s="175"/>
      <c r="P53" s="175"/>
      <c r="Q53" s="175"/>
      <c r="R53" s="175"/>
      <c r="S53" s="175"/>
      <c r="T53" s="175"/>
      <c r="U53" s="175"/>
      <c r="V53" s="175"/>
      <c r="W53" s="175"/>
      <c r="X53" s="175"/>
      <c r="Y53" s="175"/>
      <c r="Z53" s="175"/>
      <c r="AA53" s="175"/>
      <c r="AB53" s="176"/>
      <c r="AD53" s="548"/>
      <c r="AF53" s="548"/>
      <c r="AH53" s="548"/>
      <c r="AJ53" s="220"/>
    </row>
    <row r="54" spans="4:36" ht="12.75" customHeight="1" outlineLevel="1" x14ac:dyDescent="0.2">
      <c r="D54" s="106" t="str">
        <f>'Line Items'!D240</f>
        <v>[Other Staff Costs Line 38]</v>
      </c>
      <c r="E54" s="88"/>
      <c r="F54" s="107" t="str">
        <f t="shared" si="0"/>
        <v>£000</v>
      </c>
      <c r="G54" s="175"/>
      <c r="H54" s="175"/>
      <c r="I54" s="175"/>
      <c r="J54" s="175"/>
      <c r="K54" s="175"/>
      <c r="L54" s="175"/>
      <c r="M54" s="175"/>
      <c r="N54" s="175"/>
      <c r="O54" s="175"/>
      <c r="P54" s="175"/>
      <c r="Q54" s="175"/>
      <c r="R54" s="175"/>
      <c r="S54" s="175"/>
      <c r="T54" s="175"/>
      <c r="U54" s="175"/>
      <c r="V54" s="175"/>
      <c r="W54" s="175"/>
      <c r="X54" s="175"/>
      <c r="Y54" s="175"/>
      <c r="Z54" s="175"/>
      <c r="AA54" s="175"/>
      <c r="AB54" s="176"/>
      <c r="AD54" s="548"/>
      <c r="AF54" s="548"/>
      <c r="AH54" s="548"/>
      <c r="AJ54" s="220"/>
    </row>
    <row r="55" spans="4:36" ht="12.75" customHeight="1" outlineLevel="1" x14ac:dyDescent="0.2">
      <c r="D55" s="106" t="str">
        <f>'Line Items'!D241</f>
        <v>[Other Staff Costs Line 39]</v>
      </c>
      <c r="E55" s="88"/>
      <c r="F55" s="107" t="str">
        <f t="shared" si="0"/>
        <v>£000</v>
      </c>
      <c r="G55" s="175"/>
      <c r="H55" s="175"/>
      <c r="I55" s="175"/>
      <c r="J55" s="175"/>
      <c r="K55" s="175"/>
      <c r="L55" s="175"/>
      <c r="M55" s="175"/>
      <c r="N55" s="175"/>
      <c r="O55" s="175"/>
      <c r="P55" s="175"/>
      <c r="Q55" s="175"/>
      <c r="R55" s="175"/>
      <c r="S55" s="175"/>
      <c r="T55" s="175"/>
      <c r="U55" s="175"/>
      <c r="V55" s="175"/>
      <c r="W55" s="175"/>
      <c r="X55" s="175"/>
      <c r="Y55" s="175"/>
      <c r="Z55" s="175"/>
      <c r="AA55" s="175"/>
      <c r="AB55" s="176"/>
      <c r="AD55" s="548"/>
      <c r="AF55" s="548"/>
      <c r="AH55" s="548"/>
      <c r="AJ55" s="220"/>
    </row>
    <row r="56" spans="4:36" ht="12.75" customHeight="1" outlineLevel="1" x14ac:dyDescent="0.2">
      <c r="D56" s="106" t="str">
        <f>'Line Items'!D242</f>
        <v>[Other Staff Costs Line 40]</v>
      </c>
      <c r="E56" s="88"/>
      <c r="F56" s="107" t="str">
        <f t="shared" si="0"/>
        <v>£000</v>
      </c>
      <c r="G56" s="175"/>
      <c r="H56" s="175"/>
      <c r="I56" s="175"/>
      <c r="J56" s="175"/>
      <c r="K56" s="175"/>
      <c r="L56" s="175"/>
      <c r="M56" s="175"/>
      <c r="N56" s="175"/>
      <c r="O56" s="175"/>
      <c r="P56" s="175"/>
      <c r="Q56" s="175"/>
      <c r="R56" s="175"/>
      <c r="S56" s="175"/>
      <c r="T56" s="175"/>
      <c r="U56" s="175"/>
      <c r="V56" s="175"/>
      <c r="W56" s="175"/>
      <c r="X56" s="175"/>
      <c r="Y56" s="175"/>
      <c r="Z56" s="175"/>
      <c r="AA56" s="175"/>
      <c r="AB56" s="176"/>
      <c r="AD56" s="548"/>
      <c r="AF56" s="548"/>
      <c r="AH56" s="548"/>
      <c r="AJ56" s="220"/>
    </row>
    <row r="57" spans="4:36" ht="12.75" customHeight="1" outlineLevel="1" x14ac:dyDescent="0.2">
      <c r="D57" s="106" t="str">
        <f>'Line Items'!D243</f>
        <v>[Other Staff Costs Line 41]</v>
      </c>
      <c r="E57" s="88"/>
      <c r="F57" s="107" t="str">
        <f t="shared" si="0"/>
        <v>£000</v>
      </c>
      <c r="G57" s="175"/>
      <c r="H57" s="175"/>
      <c r="I57" s="175"/>
      <c r="J57" s="175"/>
      <c r="K57" s="175"/>
      <c r="L57" s="175"/>
      <c r="M57" s="175"/>
      <c r="N57" s="175"/>
      <c r="O57" s="175"/>
      <c r="P57" s="175"/>
      <c r="Q57" s="175"/>
      <c r="R57" s="175"/>
      <c r="S57" s="175"/>
      <c r="T57" s="175"/>
      <c r="U57" s="175"/>
      <c r="V57" s="175"/>
      <c r="W57" s="175"/>
      <c r="X57" s="175"/>
      <c r="Y57" s="175"/>
      <c r="Z57" s="175"/>
      <c r="AA57" s="175"/>
      <c r="AB57" s="176"/>
      <c r="AD57" s="548"/>
      <c r="AF57" s="548"/>
      <c r="AH57" s="548"/>
      <c r="AJ57" s="220"/>
    </row>
    <row r="58" spans="4:36" ht="12.75" customHeight="1" outlineLevel="1" x14ac:dyDescent="0.2">
      <c r="D58" s="106" t="str">
        <f>'Line Items'!D244</f>
        <v>[Other Staff Costs Line 42]</v>
      </c>
      <c r="E58" s="88"/>
      <c r="F58" s="107" t="str">
        <f t="shared" si="0"/>
        <v>£000</v>
      </c>
      <c r="G58" s="175"/>
      <c r="H58" s="175"/>
      <c r="I58" s="175"/>
      <c r="J58" s="175"/>
      <c r="K58" s="175"/>
      <c r="L58" s="175"/>
      <c r="M58" s="175"/>
      <c r="N58" s="175"/>
      <c r="O58" s="175"/>
      <c r="P58" s="175"/>
      <c r="Q58" s="175"/>
      <c r="R58" s="175"/>
      <c r="S58" s="175"/>
      <c r="T58" s="175"/>
      <c r="U58" s="175"/>
      <c r="V58" s="175"/>
      <c r="W58" s="175"/>
      <c r="X58" s="175"/>
      <c r="Y58" s="175"/>
      <c r="Z58" s="175"/>
      <c r="AA58" s="175"/>
      <c r="AB58" s="176"/>
      <c r="AD58" s="548"/>
      <c r="AF58" s="548"/>
      <c r="AH58" s="548"/>
      <c r="AJ58" s="220"/>
    </row>
    <row r="59" spans="4:36" ht="12.75" customHeight="1" outlineLevel="1" x14ac:dyDescent="0.2">
      <c r="D59" s="106" t="str">
        <f>'Line Items'!D245</f>
        <v>[Other Staff Costs Line 43]</v>
      </c>
      <c r="E59" s="88"/>
      <c r="F59" s="107" t="str">
        <f t="shared" si="0"/>
        <v>£000</v>
      </c>
      <c r="G59" s="175"/>
      <c r="H59" s="175"/>
      <c r="I59" s="175"/>
      <c r="J59" s="175"/>
      <c r="K59" s="175"/>
      <c r="L59" s="175"/>
      <c r="M59" s="175"/>
      <c r="N59" s="175"/>
      <c r="O59" s="175"/>
      <c r="P59" s="175"/>
      <c r="Q59" s="175"/>
      <c r="R59" s="175"/>
      <c r="S59" s="175"/>
      <c r="T59" s="175"/>
      <c r="U59" s="175"/>
      <c r="V59" s="175"/>
      <c r="W59" s="175"/>
      <c r="X59" s="175"/>
      <c r="Y59" s="175"/>
      <c r="Z59" s="175"/>
      <c r="AA59" s="175"/>
      <c r="AB59" s="176"/>
      <c r="AD59" s="548"/>
      <c r="AF59" s="548"/>
      <c r="AH59" s="548"/>
      <c r="AJ59" s="220"/>
    </row>
    <row r="60" spans="4:36" ht="12.75" customHeight="1" outlineLevel="1" x14ac:dyDescent="0.2">
      <c r="D60" s="106" t="str">
        <f>'Line Items'!D246</f>
        <v>[Other Staff Costs Line 44]</v>
      </c>
      <c r="E60" s="88"/>
      <c r="F60" s="107" t="str">
        <f t="shared" si="0"/>
        <v>£000</v>
      </c>
      <c r="G60" s="175"/>
      <c r="H60" s="175"/>
      <c r="I60" s="175"/>
      <c r="J60" s="175"/>
      <c r="K60" s="175"/>
      <c r="L60" s="175"/>
      <c r="M60" s="175"/>
      <c r="N60" s="175"/>
      <c r="O60" s="175"/>
      <c r="P60" s="175"/>
      <c r="Q60" s="175"/>
      <c r="R60" s="175"/>
      <c r="S60" s="175"/>
      <c r="T60" s="175"/>
      <c r="U60" s="175"/>
      <c r="V60" s="175"/>
      <c r="W60" s="175"/>
      <c r="X60" s="175"/>
      <c r="Y60" s="175"/>
      <c r="Z60" s="175"/>
      <c r="AA60" s="175"/>
      <c r="AB60" s="176"/>
      <c r="AD60" s="548"/>
      <c r="AF60" s="548"/>
      <c r="AH60" s="548"/>
      <c r="AJ60" s="220"/>
    </row>
    <row r="61" spans="4:36" ht="12.75" customHeight="1" outlineLevel="1" x14ac:dyDescent="0.2">
      <c r="D61" s="117" t="str">
        <f>'Line Items'!D247</f>
        <v>[Other Staff Costs Line 45]</v>
      </c>
      <c r="E61" s="177"/>
      <c r="F61" s="118" t="str">
        <f t="shared" si="0"/>
        <v>£000</v>
      </c>
      <c r="G61" s="178"/>
      <c r="H61" s="178"/>
      <c r="I61" s="178"/>
      <c r="J61" s="178"/>
      <c r="K61" s="178"/>
      <c r="L61" s="178"/>
      <c r="M61" s="178"/>
      <c r="N61" s="178"/>
      <c r="O61" s="178"/>
      <c r="P61" s="178"/>
      <c r="Q61" s="178"/>
      <c r="R61" s="178"/>
      <c r="S61" s="178"/>
      <c r="T61" s="178"/>
      <c r="U61" s="178"/>
      <c r="V61" s="178"/>
      <c r="W61" s="178"/>
      <c r="X61" s="178"/>
      <c r="Y61" s="178"/>
      <c r="Z61" s="178"/>
      <c r="AA61" s="178"/>
      <c r="AB61" s="179"/>
      <c r="AD61" s="549"/>
      <c r="AF61" s="549"/>
      <c r="AH61" s="549"/>
      <c r="AJ61" s="221"/>
    </row>
    <row r="62" spans="4:36" ht="12.75" customHeight="1" outlineLevel="1" x14ac:dyDescent="0.2">
      <c r="G62" s="89"/>
      <c r="H62" s="89"/>
      <c r="I62" s="89"/>
      <c r="J62" s="89"/>
      <c r="K62" s="89"/>
      <c r="L62" s="89"/>
      <c r="M62" s="89"/>
      <c r="N62" s="89"/>
      <c r="O62" s="89"/>
      <c r="P62" s="89"/>
      <c r="Q62" s="89"/>
      <c r="R62" s="89"/>
      <c r="S62" s="89"/>
      <c r="T62" s="89"/>
      <c r="U62" s="89"/>
      <c r="V62" s="89"/>
      <c r="W62" s="89"/>
      <c r="X62" s="89"/>
      <c r="Y62" s="89"/>
      <c r="Z62" s="89"/>
      <c r="AA62" s="89"/>
      <c r="AB62" s="89"/>
      <c r="AD62" s="89"/>
      <c r="AF62" s="89"/>
      <c r="AH62" s="89"/>
    </row>
    <row r="63" spans="4:36" ht="12.75" customHeight="1" outlineLevel="1" x14ac:dyDescent="0.2">
      <c r="D63" s="222" t="str">
        <f>"Total "&amp;B15</f>
        <v>Total Other Staff Costs</v>
      </c>
      <c r="E63" s="223"/>
      <c r="F63" s="224" t="str">
        <f>F61</f>
        <v>£000</v>
      </c>
      <c r="G63" s="225">
        <f t="shared" ref="G63:AB63" si="1">SUM(G17:G61)</f>
        <v>0</v>
      </c>
      <c r="H63" s="225">
        <f t="shared" si="1"/>
        <v>0</v>
      </c>
      <c r="I63" s="225">
        <f t="shared" si="1"/>
        <v>0</v>
      </c>
      <c r="J63" s="225">
        <f t="shared" si="1"/>
        <v>0</v>
      </c>
      <c r="K63" s="225">
        <f t="shared" si="1"/>
        <v>0</v>
      </c>
      <c r="L63" s="225">
        <f t="shared" si="1"/>
        <v>0</v>
      </c>
      <c r="M63" s="225">
        <f t="shared" si="1"/>
        <v>0</v>
      </c>
      <c r="N63" s="225">
        <f t="shared" si="1"/>
        <v>0</v>
      </c>
      <c r="O63" s="225">
        <f t="shared" si="1"/>
        <v>0</v>
      </c>
      <c r="P63" s="225">
        <f t="shared" si="1"/>
        <v>0</v>
      </c>
      <c r="Q63" s="225">
        <f t="shared" si="1"/>
        <v>0</v>
      </c>
      <c r="R63" s="225">
        <f t="shared" si="1"/>
        <v>0</v>
      </c>
      <c r="S63" s="225">
        <f t="shared" si="1"/>
        <v>0</v>
      </c>
      <c r="T63" s="225">
        <f t="shared" si="1"/>
        <v>0</v>
      </c>
      <c r="U63" s="225">
        <f t="shared" si="1"/>
        <v>0</v>
      </c>
      <c r="V63" s="225">
        <f t="shared" si="1"/>
        <v>0</v>
      </c>
      <c r="W63" s="225">
        <f t="shared" si="1"/>
        <v>0</v>
      </c>
      <c r="X63" s="225">
        <f t="shared" si="1"/>
        <v>0</v>
      </c>
      <c r="Y63" s="225">
        <f t="shared" si="1"/>
        <v>0</v>
      </c>
      <c r="Z63" s="225">
        <f t="shared" si="1"/>
        <v>0</v>
      </c>
      <c r="AA63" s="225">
        <f t="shared" si="1"/>
        <v>0</v>
      </c>
      <c r="AB63" s="226">
        <f t="shared" si="1"/>
        <v>0</v>
      </c>
      <c r="AD63" s="550">
        <f>SUM(AD17:AD61)</f>
        <v>0</v>
      </c>
      <c r="AF63" s="550">
        <f>SUM(AF17:AF61)</f>
        <v>0</v>
      </c>
      <c r="AH63" s="550">
        <f>SUM(AH17:AH61)</f>
        <v>0</v>
      </c>
      <c r="AJ63" s="227"/>
    </row>
    <row r="64" spans="4:36" x14ac:dyDescent="0.2">
      <c r="G64" s="89"/>
      <c r="H64" s="89"/>
      <c r="I64" s="89"/>
      <c r="J64" s="89"/>
      <c r="K64" s="89"/>
      <c r="L64" s="89"/>
      <c r="M64" s="89"/>
      <c r="N64" s="89"/>
      <c r="O64" s="89"/>
      <c r="P64" s="89"/>
      <c r="Q64" s="89"/>
      <c r="R64" s="89"/>
      <c r="S64" s="89"/>
      <c r="T64" s="89"/>
      <c r="U64" s="89"/>
      <c r="V64" s="89"/>
      <c r="W64" s="89"/>
      <c r="X64" s="89"/>
      <c r="Y64" s="89"/>
      <c r="Z64" s="89"/>
      <c r="AA64" s="89"/>
      <c r="AB64" s="89"/>
      <c r="AD64" s="89"/>
      <c r="AF64" s="89"/>
      <c r="AH64" s="89"/>
    </row>
    <row r="65" spans="2:36" ht="15" x14ac:dyDescent="0.25">
      <c r="B65" s="15" t="str">
        <f>'Line Items'!B249</f>
        <v>Station &amp; Train Operations</v>
      </c>
      <c r="C65" s="15"/>
      <c r="D65" s="172"/>
      <c r="E65" s="172"/>
      <c r="F65" s="15"/>
      <c r="G65" s="190"/>
      <c r="H65" s="190"/>
      <c r="I65" s="190"/>
      <c r="J65" s="190"/>
      <c r="K65" s="190"/>
      <c r="L65" s="190"/>
      <c r="M65" s="190"/>
      <c r="N65" s="190"/>
      <c r="O65" s="190"/>
      <c r="P65" s="190"/>
      <c r="Q65" s="190"/>
      <c r="R65" s="190"/>
      <c r="S65" s="190"/>
      <c r="T65" s="190"/>
      <c r="U65" s="190"/>
      <c r="V65" s="190"/>
      <c r="W65" s="190"/>
      <c r="X65" s="190"/>
      <c r="Y65" s="190"/>
      <c r="Z65" s="190"/>
      <c r="AA65" s="190"/>
      <c r="AB65" s="190"/>
      <c r="AC65" s="15"/>
      <c r="AD65" s="190"/>
      <c r="AE65" s="540"/>
      <c r="AF65" s="190"/>
      <c r="AG65" s="540"/>
      <c r="AH65" s="190"/>
      <c r="AI65" s="540"/>
      <c r="AJ65" s="15"/>
    </row>
    <row r="66" spans="2:36" ht="12.75" customHeight="1" outlineLevel="1" x14ac:dyDescent="0.2">
      <c r="G66" s="89"/>
      <c r="H66" s="89"/>
      <c r="I66" s="89"/>
      <c r="J66" s="89"/>
      <c r="K66" s="89"/>
      <c r="L66" s="89"/>
      <c r="M66" s="89"/>
      <c r="N66" s="89"/>
      <c r="O66" s="89"/>
      <c r="P66" s="89"/>
      <c r="Q66" s="89"/>
      <c r="R66" s="89"/>
      <c r="S66" s="89"/>
      <c r="T66" s="89"/>
      <c r="U66" s="89"/>
      <c r="V66" s="89"/>
      <c r="W66" s="89"/>
      <c r="X66" s="89"/>
      <c r="Y66" s="89"/>
      <c r="Z66" s="89"/>
      <c r="AA66" s="89"/>
      <c r="AB66" s="89"/>
      <c r="AD66" s="89"/>
      <c r="AF66" s="89"/>
      <c r="AH66" s="89"/>
    </row>
    <row r="67" spans="2:36" ht="12.75" customHeight="1" outlineLevel="1" x14ac:dyDescent="0.2">
      <c r="D67" s="478" t="str">
        <f>'Line Items'!D251</f>
        <v>Diesel Fuel</v>
      </c>
      <c r="E67" s="479"/>
      <c r="F67" s="480" t="s">
        <v>101</v>
      </c>
      <c r="G67" s="481"/>
      <c r="H67" s="481"/>
      <c r="I67" s="482"/>
      <c r="J67" s="481"/>
      <c r="K67" s="482"/>
      <c r="L67" s="481"/>
      <c r="M67" s="481"/>
      <c r="N67" s="481"/>
      <c r="O67" s="481"/>
      <c r="P67" s="481"/>
      <c r="Q67" s="481"/>
      <c r="R67" s="481"/>
      <c r="S67" s="481"/>
      <c r="T67" s="481"/>
      <c r="U67" s="481"/>
      <c r="V67" s="481"/>
      <c r="W67" s="481"/>
      <c r="X67" s="481"/>
      <c r="Y67" s="481"/>
      <c r="Z67" s="481"/>
      <c r="AA67" s="481"/>
      <c r="AB67" s="483"/>
      <c r="AD67" s="547"/>
      <c r="AF67" s="547"/>
      <c r="AH67" s="547"/>
      <c r="AJ67" s="490"/>
    </row>
    <row r="68" spans="2:36" ht="12.75" customHeight="1" outlineLevel="1" x14ac:dyDescent="0.2">
      <c r="D68" s="106" t="str">
        <f>'Line Items'!D252</f>
        <v>Traincrew Hire Costs</v>
      </c>
      <c r="E68" s="88"/>
      <c r="F68" s="107" t="str">
        <f t="shared" ref="F68:F116" si="2">F67</f>
        <v>£000</v>
      </c>
      <c r="G68" s="175"/>
      <c r="H68" s="175"/>
      <c r="I68" s="175"/>
      <c r="J68" s="175"/>
      <c r="K68" s="175"/>
      <c r="L68" s="175"/>
      <c r="M68" s="175"/>
      <c r="N68" s="175"/>
      <c r="O68" s="175"/>
      <c r="P68" s="175"/>
      <c r="Q68" s="175"/>
      <c r="R68" s="175"/>
      <c r="S68" s="175"/>
      <c r="T68" s="175"/>
      <c r="U68" s="175"/>
      <c r="V68" s="175"/>
      <c r="W68" s="175"/>
      <c r="X68" s="175"/>
      <c r="Y68" s="175"/>
      <c r="Z68" s="175"/>
      <c r="AA68" s="175"/>
      <c r="AB68" s="477"/>
      <c r="AD68" s="548"/>
      <c r="AF68" s="548"/>
      <c r="AH68" s="548"/>
      <c r="AJ68" s="491"/>
    </row>
    <row r="69" spans="2:36" ht="12.75" customHeight="1" outlineLevel="1" x14ac:dyDescent="0.2">
      <c r="D69" s="106" t="str">
        <f>'Line Items'!D253</f>
        <v>Rolling Stock Hire Costs</v>
      </c>
      <c r="E69" s="88"/>
      <c r="F69" s="107" t="str">
        <f t="shared" si="2"/>
        <v>£000</v>
      </c>
      <c r="G69" s="175"/>
      <c r="H69" s="175"/>
      <c r="I69" s="175"/>
      <c r="J69" s="175"/>
      <c r="K69" s="175"/>
      <c r="L69" s="175"/>
      <c r="M69" s="175"/>
      <c r="N69" s="175"/>
      <c r="O69" s="175"/>
      <c r="P69" s="175"/>
      <c r="Q69" s="175"/>
      <c r="R69" s="175"/>
      <c r="S69" s="175"/>
      <c r="T69" s="175"/>
      <c r="U69" s="175"/>
      <c r="V69" s="175"/>
      <c r="W69" s="175"/>
      <c r="X69" s="175"/>
      <c r="Y69" s="175"/>
      <c r="Z69" s="175"/>
      <c r="AA69" s="175"/>
      <c r="AB69" s="176"/>
      <c r="AD69" s="548"/>
      <c r="AF69" s="548"/>
      <c r="AH69" s="548"/>
      <c r="AJ69" s="491"/>
    </row>
    <row r="70" spans="2:36" ht="12.75" customHeight="1" outlineLevel="1" x14ac:dyDescent="0.2">
      <c r="D70" s="106" t="str">
        <f>'Line Items'!D254</f>
        <v>Train Cleaning</v>
      </c>
      <c r="E70" s="88"/>
      <c r="F70" s="107" t="str">
        <f t="shared" si="2"/>
        <v>£000</v>
      </c>
      <c r="G70" s="175"/>
      <c r="H70" s="175"/>
      <c r="I70" s="175"/>
      <c r="J70" s="175"/>
      <c r="K70" s="175"/>
      <c r="L70" s="175"/>
      <c r="M70" s="175"/>
      <c r="N70" s="175"/>
      <c r="O70" s="175"/>
      <c r="P70" s="175"/>
      <c r="Q70" s="175"/>
      <c r="R70" s="175"/>
      <c r="S70" s="175"/>
      <c r="T70" s="175"/>
      <c r="U70" s="175"/>
      <c r="V70" s="175"/>
      <c r="W70" s="175"/>
      <c r="X70" s="175"/>
      <c r="Y70" s="175"/>
      <c r="Z70" s="175"/>
      <c r="AA70" s="175"/>
      <c r="AB70" s="176"/>
      <c r="AD70" s="548"/>
      <c r="AF70" s="548"/>
      <c r="AH70" s="548"/>
      <c r="AJ70" s="491"/>
    </row>
    <row r="71" spans="2:36" ht="12.75" customHeight="1" outlineLevel="1" x14ac:dyDescent="0.2">
      <c r="D71" s="106" t="str">
        <f>'Line Items'!D255</f>
        <v>Station Cleaning</v>
      </c>
      <c r="E71" s="88"/>
      <c r="F71" s="107" t="str">
        <f t="shared" si="2"/>
        <v>£000</v>
      </c>
      <c r="G71" s="175"/>
      <c r="H71" s="175"/>
      <c r="I71" s="175"/>
      <c r="J71" s="175"/>
      <c r="K71" s="175"/>
      <c r="L71" s="175"/>
      <c r="M71" s="175"/>
      <c r="N71" s="175"/>
      <c r="O71" s="175"/>
      <c r="P71" s="175"/>
      <c r="Q71" s="175"/>
      <c r="R71" s="175"/>
      <c r="S71" s="175"/>
      <c r="T71" s="175"/>
      <c r="U71" s="175"/>
      <c r="V71" s="175"/>
      <c r="W71" s="175"/>
      <c r="X71" s="175"/>
      <c r="Y71" s="175"/>
      <c r="Z71" s="175"/>
      <c r="AA71" s="175"/>
      <c r="AB71" s="176"/>
      <c r="AD71" s="548"/>
      <c r="AF71" s="548"/>
      <c r="AH71" s="548"/>
      <c r="AJ71" s="491"/>
    </row>
    <row r="72" spans="2:36" ht="12.75" customHeight="1" outlineLevel="1" x14ac:dyDescent="0.2">
      <c r="D72" s="106" t="str">
        <f>'Line Items'!D256</f>
        <v>Station Security</v>
      </c>
      <c r="E72" s="88"/>
      <c r="F72" s="107" t="str">
        <f t="shared" si="2"/>
        <v>£000</v>
      </c>
      <c r="G72" s="175"/>
      <c r="H72" s="175"/>
      <c r="I72" s="175"/>
      <c r="J72" s="175"/>
      <c r="K72" s="175"/>
      <c r="L72" s="175"/>
      <c r="M72" s="175"/>
      <c r="N72" s="175"/>
      <c r="O72" s="175"/>
      <c r="P72" s="175"/>
      <c r="Q72" s="175"/>
      <c r="R72" s="175"/>
      <c r="S72" s="175"/>
      <c r="T72" s="175"/>
      <c r="U72" s="175"/>
      <c r="V72" s="175"/>
      <c r="W72" s="175"/>
      <c r="X72" s="175"/>
      <c r="Y72" s="175"/>
      <c r="Z72" s="175"/>
      <c r="AA72" s="175"/>
      <c r="AB72" s="176"/>
      <c r="AD72" s="548"/>
      <c r="AF72" s="548"/>
      <c r="AH72" s="548"/>
      <c r="AJ72" s="491"/>
    </row>
    <row r="73" spans="2:36" ht="12.75" customHeight="1" outlineLevel="1" x14ac:dyDescent="0.2">
      <c r="D73" s="106" t="str">
        <f>'Line Items'!D257</f>
        <v>Station Maintenance</v>
      </c>
      <c r="E73" s="88"/>
      <c r="F73" s="107" t="str">
        <f t="shared" si="2"/>
        <v>£000</v>
      </c>
      <c r="G73" s="175"/>
      <c r="H73" s="175"/>
      <c r="I73" s="175"/>
      <c r="J73" s="175"/>
      <c r="K73" s="175"/>
      <c r="L73" s="175"/>
      <c r="M73" s="175"/>
      <c r="N73" s="175"/>
      <c r="O73" s="175"/>
      <c r="P73" s="175"/>
      <c r="Q73" s="175"/>
      <c r="R73" s="175"/>
      <c r="S73" s="175"/>
      <c r="T73" s="175"/>
      <c r="U73" s="175"/>
      <c r="V73" s="175"/>
      <c r="W73" s="175"/>
      <c r="X73" s="175"/>
      <c r="Y73" s="175"/>
      <c r="Z73" s="175"/>
      <c r="AA73" s="175"/>
      <c r="AB73" s="176"/>
      <c r="AD73" s="548"/>
      <c r="AF73" s="548"/>
      <c r="AH73" s="548"/>
      <c r="AJ73" s="491"/>
    </row>
    <row r="74" spans="2:36" ht="12.75" customHeight="1" outlineLevel="1" x14ac:dyDescent="0.2">
      <c r="D74" s="106" t="str">
        <f>'Line Items'!D258</f>
        <v>Station Utilities</v>
      </c>
      <c r="E74" s="88"/>
      <c r="F74" s="107" t="str">
        <f t="shared" si="2"/>
        <v>£000</v>
      </c>
      <c r="G74" s="175"/>
      <c r="H74" s="175"/>
      <c r="I74" s="175"/>
      <c r="J74" s="175"/>
      <c r="K74" s="175"/>
      <c r="L74" s="175"/>
      <c r="M74" s="175"/>
      <c r="N74" s="175"/>
      <c r="O74" s="175"/>
      <c r="P74" s="175"/>
      <c r="Q74" s="175"/>
      <c r="R74" s="175"/>
      <c r="S74" s="175"/>
      <c r="T74" s="175"/>
      <c r="U74" s="175"/>
      <c r="V74" s="175"/>
      <c r="W74" s="175"/>
      <c r="X74" s="175"/>
      <c r="Y74" s="175"/>
      <c r="Z74" s="175"/>
      <c r="AA74" s="175"/>
      <c r="AB74" s="176"/>
      <c r="AD74" s="548"/>
      <c r="AF74" s="548"/>
      <c r="AH74" s="548"/>
      <c r="AJ74" s="491"/>
    </row>
    <row r="75" spans="2:36" ht="12.75" customHeight="1" outlineLevel="1" x14ac:dyDescent="0.2">
      <c r="D75" s="106" t="str">
        <f>'Line Items'!D259</f>
        <v>Station Property And Equipment</v>
      </c>
      <c r="E75" s="88"/>
      <c r="F75" s="107" t="str">
        <f t="shared" si="2"/>
        <v>£000</v>
      </c>
      <c r="G75" s="175"/>
      <c r="H75" s="175"/>
      <c r="I75" s="175"/>
      <c r="J75" s="175"/>
      <c r="K75" s="175"/>
      <c r="L75" s="175"/>
      <c r="M75" s="175"/>
      <c r="N75" s="175"/>
      <c r="O75" s="175"/>
      <c r="P75" s="175"/>
      <c r="Q75" s="175"/>
      <c r="R75" s="175"/>
      <c r="S75" s="175"/>
      <c r="T75" s="175"/>
      <c r="U75" s="175"/>
      <c r="V75" s="175"/>
      <c r="W75" s="175"/>
      <c r="X75" s="175"/>
      <c r="Y75" s="175"/>
      <c r="Z75" s="175"/>
      <c r="AA75" s="175"/>
      <c r="AB75" s="176"/>
      <c r="AD75" s="548"/>
      <c r="AF75" s="548"/>
      <c r="AH75" s="548"/>
      <c r="AJ75" s="491"/>
    </row>
    <row r="76" spans="2:36" ht="12.75" customHeight="1" outlineLevel="1" x14ac:dyDescent="0.2">
      <c r="D76" s="106" t="str">
        <f>'Line Items'!D260</f>
        <v>Ticket Machine Leases</v>
      </c>
      <c r="E76" s="88"/>
      <c r="F76" s="107" t="str">
        <f t="shared" si="2"/>
        <v>£000</v>
      </c>
      <c r="G76" s="175"/>
      <c r="H76" s="175"/>
      <c r="I76" s="175"/>
      <c r="J76" s="175"/>
      <c r="K76" s="175"/>
      <c r="L76" s="175"/>
      <c r="M76" s="175"/>
      <c r="N76" s="175"/>
      <c r="O76" s="175"/>
      <c r="P76" s="175"/>
      <c r="Q76" s="175"/>
      <c r="R76" s="175"/>
      <c r="S76" s="175"/>
      <c r="T76" s="175"/>
      <c r="U76" s="175"/>
      <c r="V76" s="175"/>
      <c r="W76" s="175"/>
      <c r="X76" s="175"/>
      <c r="Y76" s="175"/>
      <c r="Z76" s="175"/>
      <c r="AA76" s="175"/>
      <c r="AB76" s="176"/>
      <c r="AD76" s="548"/>
      <c r="AF76" s="548"/>
      <c r="AH76" s="548"/>
      <c r="AJ76" s="491"/>
    </row>
    <row r="77" spans="2:36" ht="12.75" customHeight="1" outlineLevel="1" x14ac:dyDescent="0.2">
      <c r="D77" s="106" t="str">
        <f>'Line Items'!D261</f>
        <v>Ticket Machine Maintenance</v>
      </c>
      <c r="E77" s="88"/>
      <c r="F77" s="107" t="str">
        <f t="shared" si="2"/>
        <v>£000</v>
      </c>
      <c r="G77" s="175"/>
      <c r="H77" s="175"/>
      <c r="I77" s="175"/>
      <c r="J77" s="175"/>
      <c r="K77" s="175"/>
      <c r="L77" s="175"/>
      <c r="M77" s="175"/>
      <c r="N77" s="175"/>
      <c r="O77" s="175"/>
      <c r="P77" s="175"/>
      <c r="Q77" s="175"/>
      <c r="R77" s="175"/>
      <c r="S77" s="175"/>
      <c r="T77" s="175"/>
      <c r="U77" s="175"/>
      <c r="V77" s="175"/>
      <c r="W77" s="175"/>
      <c r="X77" s="175"/>
      <c r="Y77" s="175"/>
      <c r="Z77" s="175"/>
      <c r="AA77" s="175"/>
      <c r="AB77" s="176"/>
      <c r="AD77" s="548"/>
      <c r="AF77" s="548"/>
      <c r="AH77" s="548"/>
      <c r="AJ77" s="491"/>
    </row>
    <row r="78" spans="2:36" ht="12.75" customHeight="1" outlineLevel="1" x14ac:dyDescent="0.2">
      <c r="D78" s="106" t="str">
        <f>'Line Items'!D262</f>
        <v>CIS Maintenance</v>
      </c>
      <c r="E78" s="88"/>
      <c r="F78" s="107" t="str">
        <f t="shared" si="2"/>
        <v>£000</v>
      </c>
      <c r="G78" s="175"/>
      <c r="H78" s="175"/>
      <c r="I78" s="175"/>
      <c r="J78" s="175"/>
      <c r="K78" s="175"/>
      <c r="L78" s="175"/>
      <c r="M78" s="175"/>
      <c r="N78" s="175"/>
      <c r="O78" s="175"/>
      <c r="P78" s="175"/>
      <c r="Q78" s="175"/>
      <c r="R78" s="175"/>
      <c r="S78" s="175"/>
      <c r="T78" s="175"/>
      <c r="U78" s="175"/>
      <c r="V78" s="175"/>
      <c r="W78" s="175"/>
      <c r="X78" s="175"/>
      <c r="Y78" s="175"/>
      <c r="Z78" s="175"/>
      <c r="AA78" s="175"/>
      <c r="AB78" s="176"/>
      <c r="AD78" s="548"/>
      <c r="AF78" s="548"/>
      <c r="AH78" s="548"/>
      <c r="AJ78" s="491"/>
    </row>
    <row r="79" spans="2:36" ht="12.75" customHeight="1" outlineLevel="1" x14ac:dyDescent="0.2">
      <c r="D79" s="106" t="str">
        <f>'Line Items'!D263</f>
        <v>Other Station Services</v>
      </c>
      <c r="E79" s="88"/>
      <c r="F79" s="107" t="str">
        <f t="shared" si="2"/>
        <v>£000</v>
      </c>
      <c r="G79" s="175"/>
      <c r="H79" s="175"/>
      <c r="I79" s="175"/>
      <c r="J79" s="175"/>
      <c r="K79" s="175"/>
      <c r="L79" s="175"/>
      <c r="M79" s="175"/>
      <c r="N79" s="175"/>
      <c r="O79" s="175"/>
      <c r="P79" s="175"/>
      <c r="Q79" s="175"/>
      <c r="R79" s="175"/>
      <c r="S79" s="175"/>
      <c r="T79" s="175"/>
      <c r="U79" s="175"/>
      <c r="V79" s="175"/>
      <c r="W79" s="175"/>
      <c r="X79" s="175"/>
      <c r="Y79" s="175"/>
      <c r="Z79" s="175"/>
      <c r="AA79" s="175"/>
      <c r="AB79" s="176"/>
      <c r="AD79" s="548"/>
      <c r="AF79" s="548"/>
      <c r="AH79" s="548"/>
      <c r="AJ79" s="491" t="s">
        <v>621</v>
      </c>
    </row>
    <row r="80" spans="2:36" ht="12.75" customHeight="1" outlineLevel="1" x14ac:dyDescent="0.2">
      <c r="D80" s="106" t="str">
        <f>'Line Items'!D264</f>
        <v>On Board Costs</v>
      </c>
      <c r="E80" s="88"/>
      <c r="F80" s="107" t="str">
        <f t="shared" si="2"/>
        <v>£000</v>
      </c>
      <c r="G80" s="175"/>
      <c r="H80" s="175"/>
      <c r="I80" s="175"/>
      <c r="J80" s="175"/>
      <c r="K80" s="175"/>
      <c r="L80" s="175"/>
      <c r="M80" s="175"/>
      <c r="N80" s="175"/>
      <c r="O80" s="175"/>
      <c r="P80" s="175"/>
      <c r="Q80" s="175"/>
      <c r="R80" s="175"/>
      <c r="S80" s="175"/>
      <c r="T80" s="175"/>
      <c r="U80" s="175"/>
      <c r="V80" s="175"/>
      <c r="W80" s="175"/>
      <c r="X80" s="175"/>
      <c r="Y80" s="175"/>
      <c r="Z80" s="175"/>
      <c r="AA80" s="175"/>
      <c r="AB80" s="176"/>
      <c r="AD80" s="548"/>
      <c r="AF80" s="548"/>
      <c r="AH80" s="548"/>
      <c r="AJ80" s="491" t="s">
        <v>622</v>
      </c>
    </row>
    <row r="81" spans="4:36" ht="12.75" customHeight="1" outlineLevel="1" x14ac:dyDescent="0.2">
      <c r="D81" s="106" t="str">
        <f>'Line Items'!D265</f>
        <v>Commissions Payable</v>
      </c>
      <c r="E81" s="88"/>
      <c r="F81" s="107" t="str">
        <f t="shared" si="2"/>
        <v>£000</v>
      </c>
      <c r="G81" s="175"/>
      <c r="H81" s="175"/>
      <c r="I81" s="175"/>
      <c r="J81" s="175"/>
      <c r="K81" s="175"/>
      <c r="L81" s="175"/>
      <c r="M81" s="175"/>
      <c r="N81" s="175"/>
      <c r="O81" s="175"/>
      <c r="P81" s="175"/>
      <c r="Q81" s="175"/>
      <c r="R81" s="175"/>
      <c r="S81" s="175"/>
      <c r="T81" s="175"/>
      <c r="U81" s="175"/>
      <c r="V81" s="175"/>
      <c r="W81" s="175"/>
      <c r="X81" s="175"/>
      <c r="Y81" s="175"/>
      <c r="Z81" s="175"/>
      <c r="AA81" s="175"/>
      <c r="AB81" s="176"/>
      <c r="AD81" s="548"/>
      <c r="AF81" s="548"/>
      <c r="AH81" s="548"/>
      <c r="AJ81" s="491" t="s">
        <v>619</v>
      </c>
    </row>
    <row r="82" spans="4:36" ht="12.75" customHeight="1" outlineLevel="1" x14ac:dyDescent="0.2">
      <c r="D82" s="106" t="str">
        <f>'Line Items'!D266</f>
        <v>Ticket and Systems Costs</v>
      </c>
      <c r="E82" s="88"/>
      <c r="F82" s="107" t="str">
        <f t="shared" si="2"/>
        <v>£000</v>
      </c>
      <c r="G82" s="175"/>
      <c r="H82" s="175"/>
      <c r="I82" s="175"/>
      <c r="J82" s="175"/>
      <c r="K82" s="175"/>
      <c r="L82" s="175"/>
      <c r="M82" s="175"/>
      <c r="N82" s="175"/>
      <c r="O82" s="175"/>
      <c r="P82" s="175"/>
      <c r="Q82" s="175"/>
      <c r="R82" s="175"/>
      <c r="S82" s="175"/>
      <c r="T82" s="175"/>
      <c r="U82" s="175"/>
      <c r="V82" s="175"/>
      <c r="W82" s="175"/>
      <c r="X82" s="175"/>
      <c r="Y82" s="175"/>
      <c r="Z82" s="175"/>
      <c r="AA82" s="175"/>
      <c r="AB82" s="176"/>
      <c r="AD82" s="548"/>
      <c r="AF82" s="548"/>
      <c r="AH82" s="548"/>
      <c r="AJ82" s="491" t="s">
        <v>620</v>
      </c>
    </row>
    <row r="83" spans="4:36" ht="12.75" customHeight="1" outlineLevel="1" x14ac:dyDescent="0.2">
      <c r="D83" s="106" t="str">
        <f>'Line Items'!D267</f>
        <v>Other Retailing Costs</v>
      </c>
      <c r="E83" s="88"/>
      <c r="F83" s="107" t="str">
        <f t="shared" si="2"/>
        <v>£000</v>
      </c>
      <c r="G83" s="175"/>
      <c r="H83" s="175"/>
      <c r="I83" s="175"/>
      <c r="J83" s="175"/>
      <c r="K83" s="175"/>
      <c r="L83" s="175"/>
      <c r="M83" s="175"/>
      <c r="N83" s="175"/>
      <c r="O83" s="175"/>
      <c r="P83" s="175"/>
      <c r="Q83" s="175"/>
      <c r="R83" s="175"/>
      <c r="S83" s="175"/>
      <c r="T83" s="175"/>
      <c r="U83" s="175"/>
      <c r="V83" s="175"/>
      <c r="W83" s="175"/>
      <c r="X83" s="175"/>
      <c r="Y83" s="175"/>
      <c r="Z83" s="175"/>
      <c r="AA83" s="175"/>
      <c r="AB83" s="176"/>
      <c r="AD83" s="548"/>
      <c r="AF83" s="548"/>
      <c r="AH83" s="548"/>
      <c r="AJ83" s="491" t="s">
        <v>625</v>
      </c>
    </row>
    <row r="84" spans="4:36" ht="12.75" customHeight="1" outlineLevel="1" x14ac:dyDescent="0.2">
      <c r="D84" s="106" t="str">
        <f>'Line Items'!D268</f>
        <v>Compensation Claims</v>
      </c>
      <c r="E84" s="88"/>
      <c r="F84" s="107" t="str">
        <f t="shared" si="2"/>
        <v>£000</v>
      </c>
      <c r="G84" s="175"/>
      <c r="H84" s="175"/>
      <c r="I84" s="175"/>
      <c r="J84" s="175"/>
      <c r="K84" s="175"/>
      <c r="L84" s="175"/>
      <c r="M84" s="175"/>
      <c r="N84" s="175"/>
      <c r="O84" s="175"/>
      <c r="P84" s="175"/>
      <c r="Q84" s="175"/>
      <c r="R84" s="175"/>
      <c r="S84" s="175"/>
      <c r="T84" s="175"/>
      <c r="U84" s="175"/>
      <c r="V84" s="175"/>
      <c r="W84" s="175"/>
      <c r="X84" s="175"/>
      <c r="Y84" s="175"/>
      <c r="Z84" s="175"/>
      <c r="AA84" s="175"/>
      <c r="AB84" s="176"/>
      <c r="AD84" s="548"/>
      <c r="AF84" s="548"/>
      <c r="AH84" s="548"/>
      <c r="AJ84" s="491"/>
    </row>
    <row r="85" spans="4:36" ht="12.75" customHeight="1" outlineLevel="1" x14ac:dyDescent="0.2">
      <c r="D85" s="106" t="str">
        <f>'Line Items'!D269</f>
        <v>SEFT</v>
      </c>
      <c r="E85" s="88"/>
      <c r="F85" s="107" t="str">
        <f t="shared" si="2"/>
        <v>£000</v>
      </c>
      <c r="G85" s="175"/>
      <c r="H85" s="175"/>
      <c r="I85" s="175"/>
      <c r="J85" s="175"/>
      <c r="K85" s="175"/>
      <c r="L85" s="175"/>
      <c r="M85" s="175"/>
      <c r="N85" s="175"/>
      <c r="O85" s="175"/>
      <c r="P85" s="175"/>
      <c r="Q85" s="175"/>
      <c r="R85" s="175"/>
      <c r="S85" s="175"/>
      <c r="T85" s="175"/>
      <c r="U85" s="175"/>
      <c r="V85" s="175"/>
      <c r="W85" s="175"/>
      <c r="X85" s="175"/>
      <c r="Y85" s="175"/>
      <c r="Z85" s="175"/>
      <c r="AA85" s="175"/>
      <c r="AB85" s="176"/>
      <c r="AD85" s="548"/>
      <c r="AF85" s="548"/>
      <c r="AH85" s="548"/>
      <c r="AJ85" s="491"/>
    </row>
    <row r="86" spans="4:36" ht="12.75" customHeight="1" outlineLevel="1" x14ac:dyDescent="0.2">
      <c r="D86" s="106" t="str">
        <f>'Line Items'!D270</f>
        <v>Additional Station &amp; Train Operations</v>
      </c>
      <c r="E86" s="88"/>
      <c r="F86" s="107" t="str">
        <f t="shared" si="2"/>
        <v>£000</v>
      </c>
      <c r="G86" s="175"/>
      <c r="H86" s="175"/>
      <c r="I86" s="175"/>
      <c r="J86" s="175"/>
      <c r="K86" s="175"/>
      <c r="L86" s="175"/>
      <c r="M86" s="175"/>
      <c r="N86" s="175"/>
      <c r="O86" s="175"/>
      <c r="P86" s="175"/>
      <c r="Q86" s="175"/>
      <c r="R86" s="175"/>
      <c r="S86" s="175"/>
      <c r="T86" s="175"/>
      <c r="U86" s="175"/>
      <c r="V86" s="175"/>
      <c r="W86" s="175"/>
      <c r="X86" s="175"/>
      <c r="Y86" s="175"/>
      <c r="Z86" s="175"/>
      <c r="AA86" s="175"/>
      <c r="AB86" s="176"/>
      <c r="AD86" s="548"/>
      <c r="AF86" s="548"/>
      <c r="AH86" s="548"/>
      <c r="AJ86" s="491" t="s">
        <v>624</v>
      </c>
    </row>
    <row r="87" spans="4:36" ht="12.75" customHeight="1" outlineLevel="1" x14ac:dyDescent="0.2">
      <c r="D87" s="106" t="str">
        <f>'Line Items'!D271</f>
        <v>Station Travel Plans</v>
      </c>
      <c r="E87" s="88"/>
      <c r="F87" s="107" t="str">
        <f t="shared" si="2"/>
        <v>£000</v>
      </c>
      <c r="G87" s="175"/>
      <c r="H87" s="175"/>
      <c r="I87" s="175"/>
      <c r="J87" s="175"/>
      <c r="K87" s="175"/>
      <c r="L87" s="175"/>
      <c r="M87" s="175"/>
      <c r="N87" s="175"/>
      <c r="O87" s="175"/>
      <c r="P87" s="175"/>
      <c r="Q87" s="175"/>
      <c r="R87" s="175"/>
      <c r="S87" s="175"/>
      <c r="T87" s="175"/>
      <c r="U87" s="175"/>
      <c r="V87" s="175"/>
      <c r="W87" s="175"/>
      <c r="X87" s="175"/>
      <c r="Y87" s="175"/>
      <c r="Z87" s="175"/>
      <c r="AA87" s="175"/>
      <c r="AB87" s="176"/>
      <c r="AD87" s="548"/>
      <c r="AF87" s="548"/>
      <c r="AH87" s="548"/>
      <c r="AJ87" s="491"/>
    </row>
    <row r="88" spans="4:36" ht="12.75" customHeight="1" outlineLevel="1" x14ac:dyDescent="0.2">
      <c r="D88" s="106" t="str">
        <f>'Line Items'!D272</f>
        <v>Station Car Parks</v>
      </c>
      <c r="E88" s="88"/>
      <c r="F88" s="107" t="str">
        <f t="shared" si="2"/>
        <v>£000</v>
      </c>
      <c r="G88" s="175"/>
      <c r="H88" s="175"/>
      <c r="I88" s="175"/>
      <c r="J88" s="175"/>
      <c r="K88" s="175"/>
      <c r="L88" s="175"/>
      <c r="M88" s="175"/>
      <c r="N88" s="175"/>
      <c r="O88" s="175"/>
      <c r="P88" s="175"/>
      <c r="Q88" s="175"/>
      <c r="R88" s="175"/>
      <c r="S88" s="175"/>
      <c r="T88" s="175"/>
      <c r="U88" s="175"/>
      <c r="V88" s="175"/>
      <c r="W88" s="175"/>
      <c r="X88" s="175"/>
      <c r="Y88" s="175"/>
      <c r="Z88" s="175"/>
      <c r="AA88" s="175"/>
      <c r="AB88" s="176"/>
      <c r="AD88" s="548"/>
      <c r="AF88" s="548"/>
      <c r="AH88" s="548"/>
      <c r="AJ88" s="491"/>
    </row>
    <row r="89" spans="4:36" ht="12.75" customHeight="1" outlineLevel="1" x14ac:dyDescent="0.2">
      <c r="D89" s="106" t="str">
        <f>'Line Items'!D273</f>
        <v>Gate Maintenance</v>
      </c>
      <c r="E89" s="88"/>
      <c r="F89" s="107" t="str">
        <f t="shared" si="2"/>
        <v>£000</v>
      </c>
      <c r="G89" s="175"/>
      <c r="H89" s="175"/>
      <c r="I89" s="175"/>
      <c r="J89" s="175"/>
      <c r="K89" s="175"/>
      <c r="L89" s="175"/>
      <c r="M89" s="175"/>
      <c r="N89" s="175"/>
      <c r="O89" s="175"/>
      <c r="P89" s="175"/>
      <c r="Q89" s="175"/>
      <c r="R89" s="175"/>
      <c r="S89" s="175"/>
      <c r="T89" s="175"/>
      <c r="U89" s="175"/>
      <c r="V89" s="175"/>
      <c r="W89" s="175"/>
      <c r="X89" s="175"/>
      <c r="Y89" s="175"/>
      <c r="Z89" s="175"/>
      <c r="AA89" s="175"/>
      <c r="AB89" s="176"/>
      <c r="AD89" s="548"/>
      <c r="AF89" s="548"/>
      <c r="AH89" s="548"/>
      <c r="AJ89" s="491"/>
    </row>
    <row r="90" spans="4:36" ht="12.75" customHeight="1" outlineLevel="1" x14ac:dyDescent="0.2">
      <c r="D90" s="106" t="str">
        <f>'Line Items'!D274</f>
        <v>Cycle Parking</v>
      </c>
      <c r="E90" s="88"/>
      <c r="F90" s="107" t="str">
        <f t="shared" si="2"/>
        <v>£000</v>
      </c>
      <c r="G90" s="175"/>
      <c r="H90" s="175"/>
      <c r="I90" s="175"/>
      <c r="J90" s="175"/>
      <c r="K90" s="175"/>
      <c r="L90" s="175"/>
      <c r="M90" s="175"/>
      <c r="N90" s="175"/>
      <c r="O90" s="175"/>
      <c r="P90" s="175"/>
      <c r="Q90" s="175"/>
      <c r="R90" s="175"/>
      <c r="S90" s="175"/>
      <c r="T90" s="175"/>
      <c r="U90" s="175"/>
      <c r="V90" s="175"/>
      <c r="W90" s="175"/>
      <c r="X90" s="175"/>
      <c r="Y90" s="175"/>
      <c r="Z90" s="175"/>
      <c r="AA90" s="175"/>
      <c r="AB90" s="176"/>
      <c r="AD90" s="548"/>
      <c r="AF90" s="548"/>
      <c r="AH90" s="548"/>
      <c r="AJ90" s="491"/>
    </row>
    <row r="91" spans="4:36" ht="12.75" customHeight="1" outlineLevel="1" x14ac:dyDescent="0.2">
      <c r="D91" s="106" t="str">
        <f>'Line Items'!D275</f>
        <v>Track Litter clearance</v>
      </c>
      <c r="E91" s="88"/>
      <c r="F91" s="107" t="str">
        <f t="shared" si="2"/>
        <v>£000</v>
      </c>
      <c r="G91" s="175"/>
      <c r="H91" s="175"/>
      <c r="I91" s="175"/>
      <c r="J91" s="175"/>
      <c r="K91" s="175"/>
      <c r="L91" s="175"/>
      <c r="M91" s="175"/>
      <c r="N91" s="175"/>
      <c r="O91" s="175"/>
      <c r="P91" s="175"/>
      <c r="Q91" s="175"/>
      <c r="R91" s="175"/>
      <c r="S91" s="175"/>
      <c r="T91" s="175"/>
      <c r="U91" s="175"/>
      <c r="V91" s="175"/>
      <c r="W91" s="175"/>
      <c r="X91" s="175"/>
      <c r="Y91" s="175"/>
      <c r="Z91" s="175"/>
      <c r="AA91" s="175"/>
      <c r="AB91" s="176"/>
      <c r="AD91" s="548"/>
      <c r="AF91" s="548"/>
      <c r="AH91" s="548"/>
      <c r="AJ91" s="220"/>
    </row>
    <row r="92" spans="4:36" ht="12.75" customHeight="1" outlineLevel="1" x14ac:dyDescent="0.2">
      <c r="D92" s="106" t="str">
        <f>'Line Items'!D276</f>
        <v>Oyster PAYG</v>
      </c>
      <c r="E92" s="88"/>
      <c r="F92" s="107" t="str">
        <f t="shared" si="2"/>
        <v>£000</v>
      </c>
      <c r="G92" s="175"/>
      <c r="H92" s="175"/>
      <c r="I92" s="175"/>
      <c r="J92" s="175"/>
      <c r="K92" s="175"/>
      <c r="L92" s="175"/>
      <c r="M92" s="175"/>
      <c r="N92" s="175"/>
      <c r="O92" s="175"/>
      <c r="P92" s="175"/>
      <c r="Q92" s="175"/>
      <c r="R92" s="175"/>
      <c r="S92" s="175"/>
      <c r="T92" s="175"/>
      <c r="U92" s="175"/>
      <c r="V92" s="175"/>
      <c r="W92" s="175"/>
      <c r="X92" s="175"/>
      <c r="Y92" s="175"/>
      <c r="Z92" s="175"/>
      <c r="AA92" s="175"/>
      <c r="AB92" s="176"/>
      <c r="AD92" s="548"/>
      <c r="AF92" s="548"/>
      <c r="AH92" s="548"/>
      <c r="AJ92" s="220"/>
    </row>
    <row r="93" spans="4:36" ht="12.75" customHeight="1" outlineLevel="1" x14ac:dyDescent="0.2">
      <c r="D93" s="106" t="str">
        <f>'Line Items'!D277</f>
        <v>External service contracts</v>
      </c>
      <c r="E93" s="88"/>
      <c r="F93" s="107" t="str">
        <f t="shared" si="2"/>
        <v>£000</v>
      </c>
      <c r="G93" s="175"/>
      <c r="H93" s="175"/>
      <c r="I93" s="175"/>
      <c r="J93" s="175"/>
      <c r="K93" s="175"/>
      <c r="L93" s="175"/>
      <c r="M93" s="175"/>
      <c r="N93" s="175"/>
      <c r="O93" s="175"/>
      <c r="P93" s="175"/>
      <c r="Q93" s="175"/>
      <c r="R93" s="175"/>
      <c r="S93" s="175"/>
      <c r="T93" s="175"/>
      <c r="U93" s="175"/>
      <c r="V93" s="175"/>
      <c r="W93" s="175"/>
      <c r="X93" s="175"/>
      <c r="Y93" s="175"/>
      <c r="Z93" s="175"/>
      <c r="AA93" s="175"/>
      <c r="AB93" s="176"/>
      <c r="AD93" s="548"/>
      <c r="AF93" s="548"/>
      <c r="AH93" s="548"/>
      <c r="AJ93" s="220"/>
    </row>
    <row r="94" spans="4:36" ht="12.75" customHeight="1" outlineLevel="1" x14ac:dyDescent="0.2">
      <c r="D94" s="106" t="str">
        <f>'Line Items'!D278</f>
        <v>DOO Equipment</v>
      </c>
      <c r="E94" s="88"/>
      <c r="F94" s="107" t="str">
        <f t="shared" si="2"/>
        <v>£000</v>
      </c>
      <c r="G94" s="175"/>
      <c r="H94" s="175"/>
      <c r="I94" s="175"/>
      <c r="J94" s="175"/>
      <c r="K94" s="175"/>
      <c r="L94" s="175"/>
      <c r="M94" s="175"/>
      <c r="N94" s="175"/>
      <c r="O94" s="175"/>
      <c r="P94" s="175"/>
      <c r="Q94" s="175"/>
      <c r="R94" s="175"/>
      <c r="S94" s="175"/>
      <c r="T94" s="175"/>
      <c r="U94" s="175"/>
      <c r="V94" s="175"/>
      <c r="W94" s="175"/>
      <c r="X94" s="175"/>
      <c r="Y94" s="175"/>
      <c r="Z94" s="175"/>
      <c r="AA94" s="175"/>
      <c r="AB94" s="176"/>
      <c r="AD94" s="548"/>
      <c r="AF94" s="548"/>
      <c r="AH94" s="548"/>
      <c r="AJ94" s="220"/>
    </row>
    <row r="95" spans="4:36" ht="12.75" customHeight="1" outlineLevel="1" x14ac:dyDescent="0.2">
      <c r="D95" s="106" t="str">
        <f>'Line Items'!D279</f>
        <v>Stations DDA</v>
      </c>
      <c r="E95" s="88"/>
      <c r="F95" s="107" t="str">
        <f t="shared" si="2"/>
        <v>£000</v>
      </c>
      <c r="G95" s="175"/>
      <c r="H95" s="175"/>
      <c r="I95" s="175"/>
      <c r="J95" s="175"/>
      <c r="K95" s="175"/>
      <c r="L95" s="175"/>
      <c r="M95" s="175"/>
      <c r="N95" s="175"/>
      <c r="O95" s="175"/>
      <c r="P95" s="175"/>
      <c r="Q95" s="175"/>
      <c r="R95" s="175"/>
      <c r="S95" s="175"/>
      <c r="T95" s="175"/>
      <c r="U95" s="175"/>
      <c r="V95" s="175"/>
      <c r="W95" s="175"/>
      <c r="X95" s="175"/>
      <c r="Y95" s="175"/>
      <c r="Z95" s="175"/>
      <c r="AA95" s="175"/>
      <c r="AB95" s="176"/>
      <c r="AD95" s="548"/>
      <c r="AF95" s="548"/>
      <c r="AH95" s="548"/>
      <c r="AJ95" s="220"/>
    </row>
    <row r="96" spans="4:36" ht="12.75" customHeight="1" outlineLevel="1" x14ac:dyDescent="0.2">
      <c r="D96" s="106" t="str">
        <f>'Line Items'!D280</f>
        <v>ERTMS</v>
      </c>
      <c r="E96" s="88"/>
      <c r="F96" s="107" t="str">
        <f t="shared" si="2"/>
        <v>£000</v>
      </c>
      <c r="G96" s="175"/>
      <c r="H96" s="175"/>
      <c r="I96" s="175"/>
      <c r="J96" s="175"/>
      <c r="K96" s="175"/>
      <c r="L96" s="175"/>
      <c r="M96" s="175"/>
      <c r="N96" s="175"/>
      <c r="O96" s="175"/>
      <c r="P96" s="175"/>
      <c r="Q96" s="175"/>
      <c r="R96" s="175"/>
      <c r="S96" s="175"/>
      <c r="T96" s="175"/>
      <c r="U96" s="175"/>
      <c r="V96" s="175"/>
      <c r="W96" s="175"/>
      <c r="X96" s="175"/>
      <c r="Y96" s="175"/>
      <c r="Z96" s="175"/>
      <c r="AA96" s="175"/>
      <c r="AB96" s="176"/>
      <c r="AD96" s="548"/>
      <c r="AF96" s="548"/>
      <c r="AH96" s="548"/>
      <c r="AJ96" s="220"/>
    </row>
    <row r="97" spans="4:36" ht="12.75" customHeight="1" outlineLevel="1" x14ac:dyDescent="0.2">
      <c r="D97" s="106" t="str">
        <f>'Line Items'!D281</f>
        <v>Wifi - Opex</v>
      </c>
      <c r="E97" s="88"/>
      <c r="F97" s="107" t="str">
        <f t="shared" si="2"/>
        <v>£000</v>
      </c>
      <c r="G97" s="175"/>
      <c r="H97" s="175"/>
      <c r="I97" s="175"/>
      <c r="J97" s="175"/>
      <c r="K97" s="175"/>
      <c r="L97" s="175"/>
      <c r="M97" s="175"/>
      <c r="N97" s="175"/>
      <c r="O97" s="175"/>
      <c r="P97" s="175"/>
      <c r="Q97" s="175"/>
      <c r="R97" s="175"/>
      <c r="S97" s="175"/>
      <c r="T97" s="175"/>
      <c r="U97" s="175"/>
      <c r="V97" s="175"/>
      <c r="W97" s="175"/>
      <c r="X97" s="175"/>
      <c r="Y97" s="175"/>
      <c r="Z97" s="175"/>
      <c r="AA97" s="175"/>
      <c r="AB97" s="176"/>
      <c r="AD97" s="548"/>
      <c r="AF97" s="548"/>
      <c r="AH97" s="548"/>
      <c r="AJ97" s="491" t="s">
        <v>739</v>
      </c>
    </row>
    <row r="98" spans="4:36" ht="12.75" customHeight="1" outlineLevel="1" x14ac:dyDescent="0.2">
      <c r="D98" s="106" t="str">
        <f>'Line Items'!D282</f>
        <v>Schedule 1.7 Annual Station Condition Amount - Opex</v>
      </c>
      <c r="E98" s="88"/>
      <c r="F98" s="107" t="str">
        <f t="shared" si="2"/>
        <v>£000</v>
      </c>
      <c r="G98" s="175"/>
      <c r="H98" s="175"/>
      <c r="I98" s="175"/>
      <c r="J98" s="175"/>
      <c r="K98" s="175"/>
      <c r="L98" s="175"/>
      <c r="M98" s="175"/>
      <c r="N98" s="175"/>
      <c r="O98" s="175"/>
      <c r="P98" s="175"/>
      <c r="Q98" s="175"/>
      <c r="R98" s="175"/>
      <c r="S98" s="175"/>
      <c r="T98" s="175"/>
      <c r="U98" s="175"/>
      <c r="V98" s="175"/>
      <c r="W98" s="175"/>
      <c r="X98" s="175"/>
      <c r="Y98" s="175"/>
      <c r="Z98" s="175"/>
      <c r="AA98" s="175"/>
      <c r="AB98" s="176"/>
      <c r="AD98" s="548"/>
      <c r="AF98" s="548"/>
      <c r="AH98" s="548"/>
      <c r="AJ98" s="220" t="s">
        <v>745</v>
      </c>
    </row>
    <row r="99" spans="4:36" ht="12.75" customHeight="1" outlineLevel="1" x14ac:dyDescent="0.2">
      <c r="D99" s="106" t="str">
        <f>'Line Items'!D283</f>
        <v>[Station &amp; Train Operations Line 33]</v>
      </c>
      <c r="E99" s="88"/>
      <c r="F99" s="107" t="str">
        <f t="shared" si="2"/>
        <v>£000</v>
      </c>
      <c r="G99" s="175"/>
      <c r="H99" s="175"/>
      <c r="I99" s="175"/>
      <c r="J99" s="175"/>
      <c r="K99" s="175"/>
      <c r="L99" s="175"/>
      <c r="M99" s="175"/>
      <c r="N99" s="175"/>
      <c r="O99" s="175"/>
      <c r="P99" s="175"/>
      <c r="Q99" s="175"/>
      <c r="R99" s="175"/>
      <c r="S99" s="175"/>
      <c r="T99" s="175"/>
      <c r="U99" s="175"/>
      <c r="V99" s="175"/>
      <c r="W99" s="175"/>
      <c r="X99" s="175"/>
      <c r="Y99" s="175"/>
      <c r="Z99" s="175"/>
      <c r="AA99" s="175"/>
      <c r="AB99" s="176"/>
      <c r="AD99" s="548"/>
      <c r="AF99" s="548"/>
      <c r="AH99" s="548"/>
      <c r="AJ99" s="220"/>
    </row>
    <row r="100" spans="4:36" ht="12.75" customHeight="1" outlineLevel="1" x14ac:dyDescent="0.2">
      <c r="D100" s="106" t="str">
        <f>'Line Items'!D284</f>
        <v>[Station &amp; Train Operations Line 34]</v>
      </c>
      <c r="E100" s="88"/>
      <c r="F100" s="107" t="str">
        <f t="shared" si="2"/>
        <v>£000</v>
      </c>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6"/>
      <c r="AD100" s="548"/>
      <c r="AF100" s="548"/>
      <c r="AH100" s="548"/>
      <c r="AJ100" s="220"/>
    </row>
    <row r="101" spans="4:36" ht="12.75" customHeight="1" outlineLevel="1" x14ac:dyDescent="0.2">
      <c r="D101" s="106" t="str">
        <f>'Line Items'!D285</f>
        <v>[Station &amp; Train Operations Line 35]</v>
      </c>
      <c r="E101" s="88"/>
      <c r="F101" s="107" t="str">
        <f t="shared" si="2"/>
        <v>£000</v>
      </c>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6"/>
      <c r="AD101" s="548"/>
      <c r="AF101" s="548"/>
      <c r="AH101" s="548"/>
      <c r="AJ101" s="220"/>
    </row>
    <row r="102" spans="4:36" ht="12.75" customHeight="1" outlineLevel="1" x14ac:dyDescent="0.2">
      <c r="D102" s="106" t="str">
        <f>'Line Items'!D286</f>
        <v>[Station &amp; Train Operations Line 36]</v>
      </c>
      <c r="E102" s="88"/>
      <c r="F102" s="107" t="str">
        <f t="shared" si="2"/>
        <v>£000</v>
      </c>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6"/>
      <c r="AD102" s="548"/>
      <c r="AF102" s="548"/>
      <c r="AH102" s="548"/>
      <c r="AJ102" s="220"/>
    </row>
    <row r="103" spans="4:36" ht="12.75" customHeight="1" outlineLevel="1" x14ac:dyDescent="0.2">
      <c r="D103" s="106" t="str">
        <f>'Line Items'!D287</f>
        <v>[Station &amp; Train Operations Line 37]</v>
      </c>
      <c r="E103" s="88"/>
      <c r="F103" s="107" t="str">
        <f t="shared" si="2"/>
        <v>£000</v>
      </c>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6"/>
      <c r="AD103" s="548"/>
      <c r="AF103" s="548"/>
      <c r="AH103" s="548"/>
      <c r="AJ103" s="220"/>
    </row>
    <row r="104" spans="4:36" ht="12.75" customHeight="1" outlineLevel="1" x14ac:dyDescent="0.2">
      <c r="D104" s="106" t="str">
        <f>'Line Items'!D288</f>
        <v>[Station &amp; Train Operations Line 38]</v>
      </c>
      <c r="E104" s="88"/>
      <c r="F104" s="107" t="str">
        <f t="shared" si="2"/>
        <v>£000</v>
      </c>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6"/>
      <c r="AD104" s="548"/>
      <c r="AF104" s="548"/>
      <c r="AH104" s="548"/>
      <c r="AJ104" s="220"/>
    </row>
    <row r="105" spans="4:36" ht="12.75" customHeight="1" outlineLevel="1" x14ac:dyDescent="0.2">
      <c r="D105" s="106" t="str">
        <f>'Line Items'!D289</f>
        <v>[Station &amp; Train Operations Line 39]</v>
      </c>
      <c r="E105" s="88"/>
      <c r="F105" s="107" t="str">
        <f t="shared" si="2"/>
        <v>£000</v>
      </c>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6"/>
      <c r="AD105" s="548"/>
      <c r="AF105" s="548"/>
      <c r="AH105" s="548"/>
      <c r="AJ105" s="220"/>
    </row>
    <row r="106" spans="4:36" ht="12.75" customHeight="1" outlineLevel="1" x14ac:dyDescent="0.2">
      <c r="D106" s="106" t="str">
        <f>'Line Items'!D290</f>
        <v>[Station &amp; Train Operations Line 40]</v>
      </c>
      <c r="E106" s="88"/>
      <c r="F106" s="107" t="str">
        <f t="shared" si="2"/>
        <v>£000</v>
      </c>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6"/>
      <c r="AD106" s="548"/>
      <c r="AF106" s="548"/>
      <c r="AH106" s="548"/>
      <c r="AJ106" s="220"/>
    </row>
    <row r="107" spans="4:36" ht="12.75" customHeight="1" outlineLevel="1" x14ac:dyDescent="0.2">
      <c r="D107" s="106" t="str">
        <f>'Line Items'!D291</f>
        <v>[Station &amp; Train Operations Line 41]</v>
      </c>
      <c r="E107" s="88"/>
      <c r="F107" s="107" t="str">
        <f t="shared" si="2"/>
        <v>£000</v>
      </c>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6"/>
      <c r="AD107" s="548"/>
      <c r="AF107" s="548"/>
      <c r="AH107" s="548"/>
      <c r="AJ107" s="220"/>
    </row>
    <row r="108" spans="4:36" ht="12.75" customHeight="1" outlineLevel="1" x14ac:dyDescent="0.2">
      <c r="D108" s="106" t="str">
        <f>'Line Items'!D292</f>
        <v>[Station &amp; Train Operations Line 42]</v>
      </c>
      <c r="E108" s="88"/>
      <c r="F108" s="107" t="str">
        <f t="shared" si="2"/>
        <v>£000</v>
      </c>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D108" s="548"/>
      <c r="AF108" s="548"/>
      <c r="AH108" s="548"/>
      <c r="AJ108" s="220"/>
    </row>
    <row r="109" spans="4:36" ht="12.75" customHeight="1" outlineLevel="1" x14ac:dyDescent="0.2">
      <c r="D109" s="106" t="str">
        <f>'Line Items'!D293</f>
        <v>[Station &amp; Train Operations Line 43]</v>
      </c>
      <c r="E109" s="88"/>
      <c r="F109" s="107" t="str">
        <f t="shared" si="2"/>
        <v>£000</v>
      </c>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6"/>
      <c r="AD109" s="548"/>
      <c r="AF109" s="548"/>
      <c r="AH109" s="548"/>
      <c r="AJ109" s="220"/>
    </row>
    <row r="110" spans="4:36" ht="12.75" customHeight="1" outlineLevel="1" x14ac:dyDescent="0.2">
      <c r="D110" s="106" t="str">
        <f>'Line Items'!D294</f>
        <v>[Station &amp; Train Operations Line 44]</v>
      </c>
      <c r="E110" s="88"/>
      <c r="F110" s="107" t="str">
        <f t="shared" si="2"/>
        <v>£000</v>
      </c>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6"/>
      <c r="AD110" s="548"/>
      <c r="AF110" s="548"/>
      <c r="AH110" s="548"/>
      <c r="AJ110" s="220"/>
    </row>
    <row r="111" spans="4:36" ht="12.75" customHeight="1" outlineLevel="1" x14ac:dyDescent="0.2">
      <c r="D111" s="106" t="str">
        <f>'Line Items'!D295</f>
        <v>[Station &amp; Train Operations Line 45]</v>
      </c>
      <c r="E111" s="88"/>
      <c r="F111" s="107" t="str">
        <f t="shared" si="2"/>
        <v>£000</v>
      </c>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6"/>
      <c r="AD111" s="548"/>
      <c r="AF111" s="548"/>
      <c r="AH111" s="548"/>
      <c r="AJ111" s="220"/>
    </row>
    <row r="112" spans="4:36" ht="12.75" customHeight="1" outlineLevel="1" x14ac:dyDescent="0.2">
      <c r="D112" s="106" t="str">
        <f>'Line Items'!D296</f>
        <v>[Station &amp; Train Operations Line 46]</v>
      </c>
      <c r="E112" s="88"/>
      <c r="F112" s="107" t="str">
        <f t="shared" si="2"/>
        <v>£000</v>
      </c>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6"/>
      <c r="AD112" s="548"/>
      <c r="AF112" s="548"/>
      <c r="AH112" s="548"/>
      <c r="AJ112" s="220"/>
    </row>
    <row r="113" spans="2:36" ht="12.75" customHeight="1" outlineLevel="1" x14ac:dyDescent="0.2">
      <c r="D113" s="106" t="str">
        <f>'Line Items'!D297</f>
        <v>[Station &amp; Train Operations Line 47]</v>
      </c>
      <c r="E113" s="88"/>
      <c r="F113" s="107" t="str">
        <f t="shared" si="2"/>
        <v>£000</v>
      </c>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6"/>
      <c r="AD113" s="548"/>
      <c r="AF113" s="548"/>
      <c r="AH113" s="548"/>
      <c r="AJ113" s="220"/>
    </row>
    <row r="114" spans="2:36" ht="12.75" customHeight="1" outlineLevel="1" x14ac:dyDescent="0.2">
      <c r="D114" s="106" t="str">
        <f>'Line Items'!D298</f>
        <v>[Station &amp; Train Operations Line 48]</v>
      </c>
      <c r="E114" s="88"/>
      <c r="F114" s="107" t="str">
        <f t="shared" si="2"/>
        <v>£000</v>
      </c>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6"/>
      <c r="AD114" s="548"/>
      <c r="AF114" s="548"/>
      <c r="AH114" s="548"/>
      <c r="AJ114" s="220"/>
    </row>
    <row r="115" spans="2:36" ht="12.75" customHeight="1" outlineLevel="1" x14ac:dyDescent="0.2">
      <c r="D115" s="106" t="str">
        <f>'Line Items'!D299</f>
        <v>[Station &amp; Train Operations Line 49]</v>
      </c>
      <c r="E115" s="88"/>
      <c r="F115" s="107" t="str">
        <f t="shared" si="2"/>
        <v>£000</v>
      </c>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6"/>
      <c r="AD115" s="548"/>
      <c r="AF115" s="548"/>
      <c r="AH115" s="548"/>
      <c r="AJ115" s="220"/>
    </row>
    <row r="116" spans="2:36" ht="12.75" customHeight="1" outlineLevel="1" x14ac:dyDescent="0.2">
      <c r="D116" s="117" t="str">
        <f>'Line Items'!D300</f>
        <v>[Station &amp; Train Operations Line 50]</v>
      </c>
      <c r="E116" s="231"/>
      <c r="F116" s="118" t="str">
        <f t="shared" si="2"/>
        <v>£000</v>
      </c>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9"/>
      <c r="AD116" s="549"/>
      <c r="AF116" s="549"/>
      <c r="AH116" s="549"/>
      <c r="AJ116" s="221"/>
    </row>
    <row r="117" spans="2:36" ht="12.75" customHeight="1" outlineLevel="1" x14ac:dyDescent="0.2">
      <c r="G117" s="89"/>
      <c r="H117" s="89"/>
      <c r="I117" s="89"/>
      <c r="J117" s="89"/>
      <c r="K117" s="89"/>
      <c r="L117" s="89"/>
      <c r="M117" s="89"/>
      <c r="N117" s="89"/>
      <c r="O117" s="89"/>
      <c r="P117" s="89"/>
      <c r="Q117" s="89"/>
      <c r="R117" s="89"/>
      <c r="S117" s="89"/>
      <c r="T117" s="89"/>
      <c r="U117" s="89"/>
      <c r="V117" s="89"/>
      <c r="W117" s="89"/>
      <c r="X117" s="89"/>
      <c r="Y117" s="89"/>
      <c r="Z117" s="89"/>
      <c r="AA117" s="89"/>
      <c r="AB117" s="89"/>
      <c r="AD117" s="89"/>
      <c r="AF117" s="89"/>
      <c r="AH117" s="89"/>
    </row>
    <row r="118" spans="2:36" ht="12.75" customHeight="1" outlineLevel="1" x14ac:dyDescent="0.2">
      <c r="D118" s="222" t="str">
        <f>"Total "&amp;B65</f>
        <v>Total Station &amp; Train Operations</v>
      </c>
      <c r="E118" s="223"/>
      <c r="F118" s="224" t="str">
        <f>F116</f>
        <v>£000</v>
      </c>
      <c r="G118" s="225">
        <f t="shared" ref="G118:AB118" si="3">SUM(G67:G116)</f>
        <v>0</v>
      </c>
      <c r="H118" s="225">
        <f t="shared" si="3"/>
        <v>0</v>
      </c>
      <c r="I118" s="225">
        <f t="shared" si="3"/>
        <v>0</v>
      </c>
      <c r="J118" s="225">
        <f t="shared" si="3"/>
        <v>0</v>
      </c>
      <c r="K118" s="225">
        <f t="shared" si="3"/>
        <v>0</v>
      </c>
      <c r="L118" s="225">
        <f t="shared" si="3"/>
        <v>0</v>
      </c>
      <c r="M118" s="225">
        <f t="shared" si="3"/>
        <v>0</v>
      </c>
      <c r="N118" s="225">
        <f t="shared" si="3"/>
        <v>0</v>
      </c>
      <c r="O118" s="225">
        <f t="shared" si="3"/>
        <v>0</v>
      </c>
      <c r="P118" s="225">
        <f t="shared" si="3"/>
        <v>0</v>
      </c>
      <c r="Q118" s="225">
        <f t="shared" si="3"/>
        <v>0</v>
      </c>
      <c r="R118" s="225">
        <f t="shared" si="3"/>
        <v>0</v>
      </c>
      <c r="S118" s="225">
        <f t="shared" si="3"/>
        <v>0</v>
      </c>
      <c r="T118" s="225">
        <f t="shared" si="3"/>
        <v>0</v>
      </c>
      <c r="U118" s="225">
        <f t="shared" si="3"/>
        <v>0</v>
      </c>
      <c r="V118" s="225">
        <f t="shared" si="3"/>
        <v>0</v>
      </c>
      <c r="W118" s="225">
        <f t="shared" si="3"/>
        <v>0</v>
      </c>
      <c r="X118" s="225">
        <f t="shared" si="3"/>
        <v>0</v>
      </c>
      <c r="Y118" s="225">
        <f t="shared" si="3"/>
        <v>0</v>
      </c>
      <c r="Z118" s="225">
        <f t="shared" si="3"/>
        <v>0</v>
      </c>
      <c r="AA118" s="225">
        <f t="shared" si="3"/>
        <v>0</v>
      </c>
      <c r="AB118" s="226">
        <f t="shared" si="3"/>
        <v>0</v>
      </c>
      <c r="AD118" s="550">
        <f>SUM(AD67:AD116)</f>
        <v>0</v>
      </c>
      <c r="AF118" s="550">
        <f>SUM(AF67:AF116)</f>
        <v>0</v>
      </c>
      <c r="AH118" s="550">
        <f>SUM(AH67:AH116)</f>
        <v>0</v>
      </c>
      <c r="AJ118" s="227"/>
    </row>
    <row r="119" spans="2:36" x14ac:dyDescent="0.2">
      <c r="G119" s="89"/>
      <c r="H119" s="89"/>
      <c r="I119" s="89"/>
      <c r="J119" s="89"/>
      <c r="K119" s="89"/>
      <c r="L119" s="89"/>
      <c r="M119" s="89"/>
      <c r="N119" s="89"/>
      <c r="O119" s="89"/>
      <c r="P119" s="89"/>
      <c r="Q119" s="89"/>
      <c r="R119" s="89"/>
      <c r="S119" s="89"/>
      <c r="T119" s="89"/>
      <c r="U119" s="89"/>
      <c r="V119" s="89"/>
      <c r="W119" s="89"/>
      <c r="X119" s="89"/>
      <c r="Y119" s="89"/>
      <c r="Z119" s="89"/>
      <c r="AA119" s="89"/>
      <c r="AB119" s="89"/>
      <c r="AD119" s="89"/>
      <c r="AF119" s="89"/>
      <c r="AH119" s="89"/>
    </row>
    <row r="120" spans="2:36" ht="15" x14ac:dyDescent="0.25">
      <c r="B120" s="15" t="str">
        <f>'Line Items'!B302</f>
        <v>Rolling Stock Maintenance</v>
      </c>
      <c r="C120" s="15"/>
      <c r="D120" s="172"/>
      <c r="E120" s="172"/>
      <c r="F120" s="15"/>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5"/>
      <c r="AD120" s="190"/>
      <c r="AE120" s="540"/>
      <c r="AF120" s="190"/>
      <c r="AG120" s="540"/>
      <c r="AH120" s="190"/>
      <c r="AI120" s="540"/>
      <c r="AJ120" s="15"/>
    </row>
    <row r="121" spans="2:36" ht="12.75" customHeight="1" outlineLevel="1" x14ac:dyDescent="0.2">
      <c r="G121" s="89"/>
      <c r="H121" s="89"/>
      <c r="I121" s="89"/>
      <c r="J121" s="89"/>
      <c r="K121" s="89"/>
      <c r="L121" s="89"/>
      <c r="M121" s="89"/>
      <c r="N121" s="89"/>
      <c r="O121" s="89"/>
      <c r="P121" s="89"/>
      <c r="Q121" s="89"/>
      <c r="R121" s="89"/>
      <c r="S121" s="89"/>
      <c r="T121" s="89"/>
      <c r="U121" s="89"/>
      <c r="V121" s="89"/>
      <c r="W121" s="89"/>
      <c r="X121" s="89"/>
      <c r="Y121" s="89"/>
      <c r="Z121" s="89"/>
      <c r="AA121" s="89"/>
      <c r="AB121" s="89"/>
      <c r="AD121" s="89"/>
      <c r="AF121" s="89"/>
      <c r="AH121" s="89"/>
    </row>
    <row r="122" spans="2:36" ht="12.75" customHeight="1" outlineLevel="1" x14ac:dyDescent="0.2">
      <c r="D122" s="100" t="str">
        <f>'Line Items'!D304</f>
        <v>Fleet materials</v>
      </c>
      <c r="E122" s="84"/>
      <c r="F122" s="101" t="s">
        <v>101</v>
      </c>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469"/>
      <c r="AD122" s="547"/>
      <c r="AF122" s="547"/>
      <c r="AH122" s="547"/>
      <c r="AJ122" s="219" t="s">
        <v>626</v>
      </c>
    </row>
    <row r="123" spans="2:36" ht="12.75" customHeight="1" outlineLevel="1" x14ac:dyDescent="0.2">
      <c r="D123" s="106" t="str">
        <f>'Line Items'!D305</f>
        <v>Third party RS maintainer</v>
      </c>
      <c r="E123" s="88"/>
      <c r="F123" s="107" t="str">
        <f t="shared" ref="F123:F166" si="4">F122</f>
        <v>£000</v>
      </c>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6"/>
      <c r="AD123" s="548"/>
      <c r="AF123" s="548"/>
      <c r="AH123" s="548"/>
      <c r="AJ123" s="220"/>
    </row>
    <row r="124" spans="2:36" ht="12.75" customHeight="1" outlineLevel="1" x14ac:dyDescent="0.2">
      <c r="D124" s="106" t="str">
        <f>'Line Items'!D306</f>
        <v>HQ Depot Costs</v>
      </c>
      <c r="E124" s="88"/>
      <c r="F124" s="107" t="str">
        <f t="shared" si="4"/>
        <v>£000</v>
      </c>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6"/>
      <c r="AD124" s="548"/>
      <c r="AF124" s="548"/>
      <c r="AH124" s="548"/>
      <c r="AJ124" s="220"/>
    </row>
    <row r="125" spans="2:36" ht="12.75" customHeight="1" outlineLevel="1" x14ac:dyDescent="0.2">
      <c r="D125" s="106" t="str">
        <f>'Line Items'!D307</f>
        <v>Depot: Administrative Costs</v>
      </c>
      <c r="E125" s="88"/>
      <c r="F125" s="107" t="str">
        <f t="shared" si="4"/>
        <v>£000</v>
      </c>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6"/>
      <c r="AD125" s="548"/>
      <c r="AF125" s="548"/>
      <c r="AH125" s="548"/>
      <c r="AJ125" s="220"/>
    </row>
    <row r="126" spans="2:36" ht="12.75" customHeight="1" outlineLevel="1" x14ac:dyDescent="0.2">
      <c r="D126" s="106" t="str">
        <f>'Line Items'!D308</f>
        <v>Depot: Security Costs</v>
      </c>
      <c r="E126" s="88"/>
      <c r="F126" s="107" t="str">
        <f t="shared" si="4"/>
        <v>£000</v>
      </c>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6"/>
      <c r="AD126" s="548"/>
      <c r="AF126" s="548"/>
      <c r="AH126" s="548"/>
      <c r="AJ126" s="220"/>
    </row>
    <row r="127" spans="2:36" ht="12.75" customHeight="1" outlineLevel="1" x14ac:dyDescent="0.2">
      <c r="D127" s="106" t="str">
        <f>'Line Items'!D309</f>
        <v>Depot: Building Costs</v>
      </c>
      <c r="E127" s="88"/>
      <c r="F127" s="107" t="str">
        <f t="shared" si="4"/>
        <v>£000</v>
      </c>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6"/>
      <c r="AD127" s="548"/>
      <c r="AF127" s="548"/>
      <c r="AH127" s="548"/>
      <c r="AJ127" s="220"/>
    </row>
    <row r="128" spans="2:36" ht="12.75" customHeight="1" outlineLevel="1" x14ac:dyDescent="0.2">
      <c r="D128" s="106" t="str">
        <f>'Line Items'!D310</f>
        <v>Depot: IT Equipment</v>
      </c>
      <c r="E128" s="88"/>
      <c r="F128" s="107" t="str">
        <f t="shared" si="4"/>
        <v>£000</v>
      </c>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6"/>
      <c r="AD128" s="548"/>
      <c r="AF128" s="548"/>
      <c r="AH128" s="548"/>
      <c r="AJ128" s="220"/>
    </row>
    <row r="129" spans="4:36" ht="12.75" customHeight="1" outlineLevel="1" x14ac:dyDescent="0.2">
      <c r="D129" s="106" t="str">
        <f>'Line Items'!D311</f>
        <v>Depot: Industry Payments</v>
      </c>
      <c r="E129" s="88"/>
      <c r="F129" s="107" t="str">
        <f t="shared" si="4"/>
        <v>£000</v>
      </c>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6"/>
      <c r="AD129" s="548"/>
      <c r="AF129" s="548"/>
      <c r="AH129" s="548"/>
      <c r="AJ129" s="220"/>
    </row>
    <row r="130" spans="4:36" ht="12.75" customHeight="1" outlineLevel="1" x14ac:dyDescent="0.2">
      <c r="D130" s="106" t="str">
        <f>'Line Items'!D312</f>
        <v>Cost of Goods Sold: Materials</v>
      </c>
      <c r="E130" s="88"/>
      <c r="F130" s="107" t="str">
        <f t="shared" si="4"/>
        <v>£000</v>
      </c>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6"/>
      <c r="AD130" s="548"/>
      <c r="AF130" s="548"/>
      <c r="AH130" s="548"/>
      <c r="AJ130" s="220"/>
    </row>
    <row r="131" spans="4:36" ht="12.75" customHeight="1" outlineLevel="1" x14ac:dyDescent="0.2">
      <c r="D131" s="106" t="str">
        <f>'Line Items'!D313</f>
        <v>Cost of Goods Sold: Fuel</v>
      </c>
      <c r="E131" s="88"/>
      <c r="F131" s="107" t="str">
        <f t="shared" si="4"/>
        <v>£000</v>
      </c>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6"/>
      <c r="AD131" s="548"/>
      <c r="AF131" s="548"/>
      <c r="AH131" s="548"/>
      <c r="AJ131" s="220"/>
    </row>
    <row r="132" spans="4:36" ht="12.75" customHeight="1" outlineLevel="1" x14ac:dyDescent="0.2">
      <c r="D132" s="106" t="str">
        <f>'Line Items'!D314</f>
        <v>Cost of Goods Sold: Contractors</v>
      </c>
      <c r="E132" s="88"/>
      <c r="F132" s="107" t="str">
        <f t="shared" si="4"/>
        <v>£000</v>
      </c>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6"/>
      <c r="AD132" s="548"/>
      <c r="AF132" s="548"/>
      <c r="AH132" s="548"/>
      <c r="AJ132" s="220"/>
    </row>
    <row r="133" spans="4:36" ht="12.75" customHeight="1" outlineLevel="1" x14ac:dyDescent="0.2">
      <c r="D133" s="106" t="str">
        <f>'Line Items'!D315</f>
        <v>Depot Operating Lease Costs</v>
      </c>
      <c r="E133" s="88"/>
      <c r="F133" s="107" t="str">
        <f t="shared" si="4"/>
        <v>£000</v>
      </c>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6"/>
      <c r="AD133" s="548"/>
      <c r="AF133" s="548"/>
      <c r="AH133" s="548"/>
      <c r="AJ133" s="220"/>
    </row>
    <row r="134" spans="4:36" ht="12.75" customHeight="1" outlineLevel="1" x14ac:dyDescent="0.2">
      <c r="D134" s="106" t="str">
        <f>'Line Items'!D316</f>
        <v>ROSCO Insurance</v>
      </c>
      <c r="E134" s="88"/>
      <c r="F134" s="107" t="str">
        <f t="shared" si="4"/>
        <v>£000</v>
      </c>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D134" s="548"/>
      <c r="AF134" s="548"/>
      <c r="AH134" s="548"/>
      <c r="AJ134" s="220"/>
    </row>
    <row r="135" spans="4:36" ht="12.75" customHeight="1" outlineLevel="1" x14ac:dyDescent="0.2">
      <c r="D135" s="106" t="str">
        <f>'Line Items'!D317</f>
        <v>Stores</v>
      </c>
      <c r="E135" s="88"/>
      <c r="F135" s="107" t="str">
        <f t="shared" si="4"/>
        <v>£000</v>
      </c>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6"/>
      <c r="AD135" s="548"/>
      <c r="AF135" s="548"/>
      <c r="AH135" s="548"/>
      <c r="AJ135" s="220"/>
    </row>
    <row r="136" spans="4:36" ht="12.75" customHeight="1" outlineLevel="1" x14ac:dyDescent="0.2">
      <c r="D136" s="106" t="str">
        <f>'Line Items'!D318</f>
        <v>Other Rolling Stock Maintenance Costs</v>
      </c>
      <c r="E136" s="88"/>
      <c r="F136" s="107" t="str">
        <f t="shared" si="4"/>
        <v>£000</v>
      </c>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6"/>
      <c r="AD136" s="548"/>
      <c r="AF136" s="548"/>
      <c r="AH136" s="548"/>
      <c r="AJ136" s="220"/>
    </row>
    <row r="137" spans="4:36" ht="12.75" customHeight="1" outlineLevel="1" x14ac:dyDescent="0.2">
      <c r="D137" s="106" t="str">
        <f>'Line Items'!D319</f>
        <v>Additional Rolling Stock Maintenance</v>
      </c>
      <c r="E137" s="88"/>
      <c r="F137" s="107" t="str">
        <f t="shared" si="4"/>
        <v>£000</v>
      </c>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6"/>
      <c r="AD137" s="548"/>
      <c r="AF137" s="548"/>
      <c r="AH137" s="548"/>
      <c r="AJ137" s="491" t="s">
        <v>627</v>
      </c>
    </row>
    <row r="138" spans="4:36" ht="12.75" customHeight="1" outlineLevel="1" x14ac:dyDescent="0.2">
      <c r="D138" s="106" t="str">
        <f>'Line Items'!D320</f>
        <v>Depot: Plant</v>
      </c>
      <c r="E138" s="88"/>
      <c r="F138" s="107" t="str">
        <f t="shared" si="4"/>
        <v>£000</v>
      </c>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6"/>
      <c r="AD138" s="548"/>
      <c r="AF138" s="548"/>
      <c r="AH138" s="548"/>
      <c r="AJ138" s="220"/>
    </row>
    <row r="139" spans="4:36" ht="12.75" customHeight="1" outlineLevel="1" x14ac:dyDescent="0.2">
      <c r="D139" s="106" t="str">
        <f>'Line Items'!D321</f>
        <v>Depot: Track</v>
      </c>
      <c r="E139" s="88"/>
      <c r="F139" s="107" t="str">
        <f t="shared" si="4"/>
        <v>£000</v>
      </c>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6"/>
      <c r="AD139" s="548"/>
      <c r="AF139" s="548"/>
      <c r="AH139" s="548"/>
      <c r="AJ139" s="220"/>
    </row>
    <row r="140" spans="4:36" ht="12.75" customHeight="1" outlineLevel="1" x14ac:dyDescent="0.2">
      <c r="D140" s="106" t="str">
        <f>'Line Items'!D322</f>
        <v>Depot: Equipment</v>
      </c>
      <c r="E140" s="88"/>
      <c r="F140" s="107" t="str">
        <f t="shared" si="4"/>
        <v>£000</v>
      </c>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6"/>
      <c r="AD140" s="548"/>
      <c r="AF140" s="548"/>
      <c r="AH140" s="548"/>
      <c r="AJ140" s="220"/>
    </row>
    <row r="141" spans="4:36" ht="12.75" customHeight="1" outlineLevel="1" x14ac:dyDescent="0.2">
      <c r="D141" s="106" t="str">
        <f>'Line Items'!D323</f>
        <v>Depot Utilities</v>
      </c>
      <c r="E141" s="88"/>
      <c r="F141" s="107" t="str">
        <f t="shared" si="4"/>
        <v>£000</v>
      </c>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6"/>
      <c r="AD141" s="548"/>
      <c r="AF141" s="548"/>
      <c r="AH141" s="548"/>
      <c r="AJ141" s="220"/>
    </row>
    <row r="142" spans="4:36" ht="12.75" customHeight="1" outlineLevel="1" x14ac:dyDescent="0.2">
      <c r="D142" s="106" t="str">
        <f>'Line Items'!D324</f>
        <v>Track maintenance</v>
      </c>
      <c r="E142" s="88"/>
      <c r="F142" s="107" t="str">
        <f t="shared" si="4"/>
        <v>£000</v>
      </c>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6"/>
      <c r="AD142" s="548"/>
      <c r="AF142" s="548"/>
      <c r="AH142" s="548"/>
      <c r="AJ142" s="220"/>
    </row>
    <row r="143" spans="4:36" ht="12.75" customHeight="1" outlineLevel="1" x14ac:dyDescent="0.2">
      <c r="D143" s="106" t="str">
        <f>'Line Items'!D325</f>
        <v>Technical and Engineering Support</v>
      </c>
      <c r="E143" s="88"/>
      <c r="F143" s="107" t="str">
        <f t="shared" si="4"/>
        <v>£000</v>
      </c>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6"/>
      <c r="AD143" s="548"/>
      <c r="AF143" s="548"/>
      <c r="AH143" s="548"/>
      <c r="AJ143" s="220"/>
    </row>
    <row r="144" spans="4:36" ht="12.75" customHeight="1" outlineLevel="1" x14ac:dyDescent="0.2">
      <c r="D144" s="106" t="str">
        <f>'Line Items'!D326</f>
        <v>CET &amp; CWM</v>
      </c>
      <c r="E144" s="88"/>
      <c r="F144" s="107" t="str">
        <f t="shared" si="4"/>
        <v>£000</v>
      </c>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6"/>
      <c r="AD144" s="548"/>
      <c r="AF144" s="548"/>
      <c r="AH144" s="548"/>
      <c r="AJ144" s="220"/>
    </row>
    <row r="145" spans="4:36" ht="12.75" customHeight="1" outlineLevel="1" x14ac:dyDescent="0.2">
      <c r="D145" s="106" t="str">
        <f>'Line Items'!D327</f>
        <v>Other Rolling Stock charges</v>
      </c>
      <c r="E145" s="88"/>
      <c r="F145" s="107" t="str">
        <f t="shared" si="4"/>
        <v>£000</v>
      </c>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6"/>
      <c r="AD145" s="548"/>
      <c r="AF145" s="548"/>
      <c r="AH145" s="548"/>
      <c r="AJ145" s="220"/>
    </row>
    <row r="146" spans="4:36" ht="12.75" customHeight="1" outlineLevel="1" x14ac:dyDescent="0.2">
      <c r="D146" s="106" t="str">
        <f>'Line Items'!D328</f>
        <v>Overhead Line maintenance</v>
      </c>
      <c r="E146" s="88"/>
      <c r="F146" s="107" t="str">
        <f t="shared" si="4"/>
        <v>£000</v>
      </c>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6"/>
      <c r="AD146" s="548"/>
      <c r="AF146" s="548"/>
      <c r="AH146" s="548"/>
      <c r="AJ146" s="220"/>
    </row>
    <row r="147" spans="4:36" ht="12.75" customHeight="1" outlineLevel="1" x14ac:dyDescent="0.2">
      <c r="D147" s="106" t="str">
        <f>'Line Items'!D329</f>
        <v>Depot: M&amp;E maintenance</v>
      </c>
      <c r="E147" s="88"/>
      <c r="F147" s="107" t="str">
        <f t="shared" si="4"/>
        <v>£000</v>
      </c>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D147" s="548"/>
      <c r="AF147" s="548"/>
      <c r="AH147" s="548"/>
      <c r="AJ147" s="220"/>
    </row>
    <row r="148" spans="4:36" ht="12.75" customHeight="1" outlineLevel="1" x14ac:dyDescent="0.2">
      <c r="D148" s="106" t="str">
        <f>'Line Items'!D330</f>
        <v>Depot: Cleaning</v>
      </c>
      <c r="E148" s="88"/>
      <c r="F148" s="107" t="str">
        <f t="shared" si="4"/>
        <v>£000</v>
      </c>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6"/>
      <c r="AD148" s="548"/>
      <c r="AF148" s="548"/>
      <c r="AH148" s="548"/>
      <c r="AJ148" s="220"/>
    </row>
    <row r="149" spans="4:36" ht="12.75" customHeight="1" outlineLevel="1" x14ac:dyDescent="0.2">
      <c r="D149" s="106" t="str">
        <f>'Line Items'!D331</f>
        <v>Cambridge to Stansted option maintenance costs</v>
      </c>
      <c r="E149" s="88"/>
      <c r="F149" s="107" t="str">
        <f t="shared" si="4"/>
        <v>£000</v>
      </c>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6"/>
      <c r="AD149" s="548"/>
      <c r="AF149" s="548"/>
      <c r="AH149" s="548"/>
      <c r="AJ149" s="220"/>
    </row>
    <row r="150" spans="4:36" ht="12.75" customHeight="1" outlineLevel="1" x14ac:dyDescent="0.2">
      <c r="D150" s="106" t="str">
        <f>'Line Items'!D332</f>
        <v>[Rolling Stock Maintenance Line 29]</v>
      </c>
      <c r="E150" s="88"/>
      <c r="F150" s="107" t="str">
        <f t="shared" si="4"/>
        <v>£000</v>
      </c>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6"/>
      <c r="AD150" s="548"/>
      <c r="AF150" s="548"/>
      <c r="AH150" s="548"/>
      <c r="AJ150" s="220"/>
    </row>
    <row r="151" spans="4:36" ht="12.75" customHeight="1" outlineLevel="1" x14ac:dyDescent="0.2">
      <c r="D151" s="106" t="str">
        <f>'Line Items'!D333</f>
        <v>[Rolling Stock Maintenance Line 30]</v>
      </c>
      <c r="E151" s="88"/>
      <c r="F151" s="107" t="str">
        <f t="shared" si="4"/>
        <v>£000</v>
      </c>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6"/>
      <c r="AD151" s="548"/>
      <c r="AF151" s="548"/>
      <c r="AH151" s="548"/>
      <c r="AJ151" s="220"/>
    </row>
    <row r="152" spans="4:36" ht="12.75" customHeight="1" outlineLevel="1" x14ac:dyDescent="0.2">
      <c r="D152" s="106" t="str">
        <f>'Line Items'!D334</f>
        <v>[Rolling Stock Maintenance Line 31]</v>
      </c>
      <c r="E152" s="88"/>
      <c r="F152" s="107" t="str">
        <f t="shared" si="4"/>
        <v>£000</v>
      </c>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6"/>
      <c r="AD152" s="548"/>
      <c r="AF152" s="548"/>
      <c r="AH152" s="548"/>
      <c r="AJ152" s="220"/>
    </row>
    <row r="153" spans="4:36" ht="12.75" customHeight="1" outlineLevel="1" x14ac:dyDescent="0.2">
      <c r="D153" s="106" t="str">
        <f>'Line Items'!D335</f>
        <v>[Rolling Stock Maintenance Line 32]</v>
      </c>
      <c r="E153" s="88"/>
      <c r="F153" s="107" t="str">
        <f t="shared" si="4"/>
        <v>£000</v>
      </c>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6"/>
      <c r="AD153" s="548"/>
      <c r="AF153" s="548"/>
      <c r="AH153" s="548"/>
      <c r="AJ153" s="220"/>
    </row>
    <row r="154" spans="4:36" ht="12.75" customHeight="1" outlineLevel="1" x14ac:dyDescent="0.2">
      <c r="D154" s="106" t="str">
        <f>'Line Items'!D336</f>
        <v>[Rolling Stock Maintenance Line 33]</v>
      </c>
      <c r="E154" s="88"/>
      <c r="F154" s="107" t="str">
        <f t="shared" si="4"/>
        <v>£000</v>
      </c>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6"/>
      <c r="AD154" s="548"/>
      <c r="AF154" s="548"/>
      <c r="AH154" s="548"/>
      <c r="AJ154" s="220"/>
    </row>
    <row r="155" spans="4:36" ht="12.75" customHeight="1" outlineLevel="1" x14ac:dyDescent="0.2">
      <c r="D155" s="106" t="str">
        <f>'Line Items'!D337</f>
        <v>[Rolling Stock Maintenance Line 34]</v>
      </c>
      <c r="E155" s="88"/>
      <c r="F155" s="107" t="str">
        <f t="shared" si="4"/>
        <v>£000</v>
      </c>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6"/>
      <c r="AD155" s="548"/>
      <c r="AF155" s="548"/>
      <c r="AH155" s="548"/>
      <c r="AJ155" s="220"/>
    </row>
    <row r="156" spans="4:36" ht="12.75" customHeight="1" outlineLevel="1" x14ac:dyDescent="0.2">
      <c r="D156" s="106" t="str">
        <f>'Line Items'!D338</f>
        <v>[Rolling Stock Maintenance Line 35]</v>
      </c>
      <c r="E156" s="88"/>
      <c r="F156" s="107" t="str">
        <f t="shared" si="4"/>
        <v>£000</v>
      </c>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6"/>
      <c r="AD156" s="548"/>
      <c r="AF156" s="548"/>
      <c r="AH156" s="548"/>
      <c r="AJ156" s="220"/>
    </row>
    <row r="157" spans="4:36" ht="12.75" customHeight="1" outlineLevel="1" x14ac:dyDescent="0.2">
      <c r="D157" s="106" t="str">
        <f>'Line Items'!D339</f>
        <v>[Rolling Stock Maintenance Line 36]</v>
      </c>
      <c r="E157" s="88"/>
      <c r="F157" s="107" t="str">
        <f t="shared" si="4"/>
        <v>£000</v>
      </c>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6"/>
      <c r="AD157" s="548"/>
      <c r="AF157" s="548"/>
      <c r="AH157" s="548"/>
      <c r="AJ157" s="220"/>
    </row>
    <row r="158" spans="4:36" ht="12.75" customHeight="1" outlineLevel="1" x14ac:dyDescent="0.2">
      <c r="D158" s="106" t="str">
        <f>'Line Items'!D340</f>
        <v>[Rolling Stock Maintenance Line 37]</v>
      </c>
      <c r="E158" s="88"/>
      <c r="F158" s="107" t="str">
        <f t="shared" si="4"/>
        <v>£000</v>
      </c>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6"/>
      <c r="AD158" s="548"/>
      <c r="AF158" s="548"/>
      <c r="AH158" s="548"/>
      <c r="AJ158" s="220"/>
    </row>
    <row r="159" spans="4:36" ht="12.75" customHeight="1" outlineLevel="1" x14ac:dyDescent="0.2">
      <c r="D159" s="106" t="str">
        <f>'Line Items'!D341</f>
        <v>[Rolling Stock Maintenance Line 38]</v>
      </c>
      <c r="E159" s="88"/>
      <c r="F159" s="107" t="str">
        <f t="shared" si="4"/>
        <v>£000</v>
      </c>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6"/>
      <c r="AD159" s="548"/>
      <c r="AF159" s="548"/>
      <c r="AH159" s="548"/>
      <c r="AJ159" s="220"/>
    </row>
    <row r="160" spans="4:36" ht="12.75" customHeight="1" outlineLevel="1" x14ac:dyDescent="0.2">
      <c r="D160" s="106" t="str">
        <f>'Line Items'!D342</f>
        <v>[Rolling Stock Maintenance Line 39]</v>
      </c>
      <c r="E160" s="88"/>
      <c r="F160" s="107" t="str">
        <f t="shared" si="4"/>
        <v>£000</v>
      </c>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6"/>
      <c r="AD160" s="548"/>
      <c r="AF160" s="548"/>
      <c r="AH160" s="548"/>
      <c r="AJ160" s="220"/>
    </row>
    <row r="161" spans="2:36" ht="12.75" customHeight="1" outlineLevel="1" x14ac:dyDescent="0.2">
      <c r="D161" s="106" t="str">
        <f>'Line Items'!D343</f>
        <v>[Rolling Stock Maintenance Line 40]</v>
      </c>
      <c r="E161" s="88"/>
      <c r="F161" s="107" t="str">
        <f t="shared" si="4"/>
        <v>£000</v>
      </c>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D161" s="548"/>
      <c r="AF161" s="548"/>
      <c r="AH161" s="548"/>
      <c r="AJ161" s="220"/>
    </row>
    <row r="162" spans="2:36" ht="12.75" customHeight="1" outlineLevel="1" x14ac:dyDescent="0.2">
      <c r="D162" s="106" t="str">
        <f>'Line Items'!D344</f>
        <v>[Rolling Stock Maintenance Line 41]</v>
      </c>
      <c r="E162" s="88"/>
      <c r="F162" s="107" t="str">
        <f t="shared" si="4"/>
        <v>£000</v>
      </c>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6"/>
      <c r="AD162" s="548"/>
      <c r="AF162" s="548"/>
      <c r="AH162" s="548"/>
      <c r="AJ162" s="220"/>
    </row>
    <row r="163" spans="2:36" ht="12.75" customHeight="1" outlineLevel="1" x14ac:dyDescent="0.2">
      <c r="D163" s="106" t="str">
        <f>'Line Items'!D345</f>
        <v>[Rolling Stock Maintenance Line 42]</v>
      </c>
      <c r="E163" s="88"/>
      <c r="F163" s="107" t="str">
        <f t="shared" si="4"/>
        <v>£000</v>
      </c>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6"/>
      <c r="AD163" s="548"/>
      <c r="AF163" s="548"/>
      <c r="AH163" s="548"/>
      <c r="AJ163" s="220"/>
    </row>
    <row r="164" spans="2:36" ht="12.75" customHeight="1" outlineLevel="1" x14ac:dyDescent="0.2">
      <c r="D164" s="106" t="str">
        <f>'Line Items'!D346</f>
        <v>[Rolling Stock Maintenance Line 43]</v>
      </c>
      <c r="E164" s="88"/>
      <c r="F164" s="107" t="str">
        <f t="shared" si="4"/>
        <v>£000</v>
      </c>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6"/>
      <c r="AD164" s="548"/>
      <c r="AF164" s="548"/>
      <c r="AH164" s="548"/>
      <c r="AJ164" s="220"/>
    </row>
    <row r="165" spans="2:36" ht="12.75" customHeight="1" outlineLevel="1" x14ac:dyDescent="0.2">
      <c r="D165" s="106" t="str">
        <f>'Line Items'!D347</f>
        <v>[Rolling Stock Maintenance Line 44]</v>
      </c>
      <c r="E165" s="88"/>
      <c r="F165" s="107" t="str">
        <f t="shared" si="4"/>
        <v>£000</v>
      </c>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6"/>
      <c r="AD165" s="548"/>
      <c r="AF165" s="548"/>
      <c r="AH165" s="548"/>
      <c r="AJ165" s="220"/>
    </row>
    <row r="166" spans="2:36" ht="12.75" customHeight="1" outlineLevel="1" x14ac:dyDescent="0.2">
      <c r="D166" s="117" t="str">
        <f>'Line Items'!D348</f>
        <v>[Rolling Stock Maintenance Line 45]</v>
      </c>
      <c r="E166" s="177"/>
      <c r="F166" s="118" t="str">
        <f t="shared" si="4"/>
        <v>£000</v>
      </c>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9"/>
      <c r="AD166" s="549"/>
      <c r="AF166" s="549"/>
      <c r="AH166" s="549"/>
      <c r="AJ166" s="221"/>
    </row>
    <row r="167" spans="2:36" ht="12.75" customHeight="1" outlineLevel="1" x14ac:dyDescent="0.2">
      <c r="G167" s="89"/>
      <c r="H167" s="89"/>
      <c r="I167" s="89"/>
      <c r="J167" s="89"/>
      <c r="K167" s="89"/>
      <c r="L167" s="89"/>
      <c r="M167" s="89"/>
      <c r="N167" s="89"/>
      <c r="O167" s="89"/>
      <c r="P167" s="89"/>
      <c r="Q167" s="89"/>
      <c r="R167" s="89"/>
      <c r="S167" s="89"/>
      <c r="T167" s="89"/>
      <c r="U167" s="89"/>
      <c r="V167" s="89"/>
      <c r="W167" s="89"/>
      <c r="X167" s="89"/>
      <c r="Y167" s="89"/>
      <c r="Z167" s="89"/>
      <c r="AA167" s="89"/>
      <c r="AB167" s="89"/>
      <c r="AD167" s="89"/>
      <c r="AF167" s="89"/>
      <c r="AH167" s="89"/>
    </row>
    <row r="168" spans="2:36" ht="12.75" customHeight="1" outlineLevel="1" x14ac:dyDescent="0.2">
      <c r="D168" s="222" t="str">
        <f>"Total "&amp;B120</f>
        <v>Total Rolling Stock Maintenance</v>
      </c>
      <c r="E168" s="223"/>
      <c r="F168" s="224" t="str">
        <f>F166</f>
        <v>£000</v>
      </c>
      <c r="G168" s="225">
        <f>SUM(G122:G166)</f>
        <v>0</v>
      </c>
      <c r="H168" s="225">
        <f t="shared" ref="H168:AB168" si="5">SUM(H122:H166)</f>
        <v>0</v>
      </c>
      <c r="I168" s="225">
        <f>SUM(I122:I166)</f>
        <v>0</v>
      </c>
      <c r="J168" s="225">
        <f t="shared" si="5"/>
        <v>0</v>
      </c>
      <c r="K168" s="225">
        <f t="shared" si="5"/>
        <v>0</v>
      </c>
      <c r="L168" s="225">
        <f t="shared" si="5"/>
        <v>0</v>
      </c>
      <c r="M168" s="225">
        <f t="shared" si="5"/>
        <v>0</v>
      </c>
      <c r="N168" s="225">
        <f t="shared" si="5"/>
        <v>0</v>
      </c>
      <c r="O168" s="225">
        <f t="shared" si="5"/>
        <v>0</v>
      </c>
      <c r="P168" s="225">
        <f t="shared" si="5"/>
        <v>0</v>
      </c>
      <c r="Q168" s="225">
        <f t="shared" si="5"/>
        <v>0</v>
      </c>
      <c r="R168" s="225">
        <f t="shared" si="5"/>
        <v>0</v>
      </c>
      <c r="S168" s="225">
        <f t="shared" si="5"/>
        <v>0</v>
      </c>
      <c r="T168" s="225">
        <f t="shared" si="5"/>
        <v>0</v>
      </c>
      <c r="U168" s="225">
        <f t="shared" si="5"/>
        <v>0</v>
      </c>
      <c r="V168" s="225">
        <f t="shared" si="5"/>
        <v>0</v>
      </c>
      <c r="W168" s="225">
        <f t="shared" si="5"/>
        <v>0</v>
      </c>
      <c r="X168" s="225">
        <f t="shared" si="5"/>
        <v>0</v>
      </c>
      <c r="Y168" s="225">
        <f t="shared" si="5"/>
        <v>0</v>
      </c>
      <c r="Z168" s="225">
        <f t="shared" si="5"/>
        <v>0</v>
      </c>
      <c r="AA168" s="225">
        <f t="shared" si="5"/>
        <v>0</v>
      </c>
      <c r="AB168" s="226">
        <f t="shared" si="5"/>
        <v>0</v>
      </c>
      <c r="AD168" s="550">
        <f t="shared" ref="AD168:AF168" si="6">SUM(AD122:AD166)</f>
        <v>0</v>
      </c>
      <c r="AF168" s="550">
        <f t="shared" si="6"/>
        <v>0</v>
      </c>
      <c r="AH168" s="550">
        <f t="shared" ref="AH168" si="7">SUM(AH122:AH166)</f>
        <v>0</v>
      </c>
      <c r="AJ168" s="227"/>
    </row>
    <row r="169" spans="2:36" x14ac:dyDescent="0.2">
      <c r="G169" s="89"/>
      <c r="H169" s="89"/>
      <c r="I169" s="89"/>
      <c r="J169" s="89"/>
      <c r="K169" s="89"/>
      <c r="L169" s="89"/>
      <c r="M169" s="89"/>
      <c r="N169" s="89"/>
      <c r="O169" s="89"/>
      <c r="P169" s="89"/>
      <c r="Q169" s="89"/>
      <c r="R169" s="89"/>
      <c r="S169" s="89"/>
      <c r="T169" s="89"/>
      <c r="U169" s="89"/>
      <c r="V169" s="89"/>
      <c r="W169" s="89"/>
      <c r="X169" s="89"/>
      <c r="Y169" s="89"/>
      <c r="Z169" s="89"/>
      <c r="AA169" s="89"/>
      <c r="AB169" s="89"/>
      <c r="AD169" s="89"/>
      <c r="AF169" s="89"/>
      <c r="AH169" s="89"/>
    </row>
    <row r="170" spans="2:36" ht="15" x14ac:dyDescent="0.25">
      <c r="B170" s="15" t="str">
        <f>'Line Items'!B350</f>
        <v>Industry &amp; Professional Services</v>
      </c>
      <c r="C170" s="15"/>
      <c r="D170" s="172"/>
      <c r="E170" s="172"/>
      <c r="F170" s="15"/>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5"/>
      <c r="AD170" s="190"/>
      <c r="AE170" s="540"/>
      <c r="AF170" s="190"/>
      <c r="AG170" s="540"/>
      <c r="AH170" s="190"/>
      <c r="AI170" s="540"/>
      <c r="AJ170" s="15"/>
    </row>
    <row r="171" spans="2:36" ht="12.75" customHeight="1" outlineLevel="1" x14ac:dyDescent="0.2">
      <c r="G171" s="89"/>
      <c r="H171" s="89"/>
      <c r="I171" s="89"/>
      <c r="J171" s="89"/>
      <c r="K171" s="89"/>
      <c r="L171" s="89"/>
      <c r="M171" s="89"/>
      <c r="N171" s="89"/>
      <c r="O171" s="89"/>
      <c r="P171" s="89"/>
      <c r="Q171" s="89"/>
      <c r="R171" s="89"/>
      <c r="S171" s="89"/>
      <c r="T171" s="89"/>
      <c r="U171" s="89"/>
      <c r="V171" s="89"/>
      <c r="W171" s="89"/>
      <c r="X171" s="89"/>
      <c r="Y171" s="89"/>
      <c r="Z171" s="89"/>
      <c r="AA171" s="89"/>
      <c r="AB171" s="89"/>
      <c r="AD171" s="89"/>
      <c r="AF171" s="89"/>
      <c r="AH171" s="89"/>
    </row>
    <row r="172" spans="2:36" ht="12.75" customHeight="1" outlineLevel="1" x14ac:dyDescent="0.2">
      <c r="D172" s="100" t="str">
        <f>'Line Items'!D352</f>
        <v>British Transport Police</v>
      </c>
      <c r="E172" s="84"/>
      <c r="F172" s="101" t="s">
        <v>101</v>
      </c>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469"/>
      <c r="AD172" s="547"/>
      <c r="AF172" s="547"/>
      <c r="AH172" s="547"/>
      <c r="AJ172" s="219" t="s">
        <v>188</v>
      </c>
    </row>
    <row r="173" spans="2:36" ht="12.75" customHeight="1" outlineLevel="1" x14ac:dyDescent="0.2">
      <c r="D173" s="106" t="str">
        <f>'Line Items'!D353</f>
        <v>Hire of Buses</v>
      </c>
      <c r="E173" s="88"/>
      <c r="F173" s="107" t="str">
        <f t="shared" ref="F173:F216" si="8">F172</f>
        <v>£000</v>
      </c>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6"/>
      <c r="AD173" s="548"/>
      <c r="AF173" s="548"/>
      <c r="AH173" s="548"/>
      <c r="AJ173" s="220" t="s">
        <v>628</v>
      </c>
    </row>
    <row r="174" spans="2:36" ht="12.75" customHeight="1" outlineLevel="1" x14ac:dyDescent="0.2">
      <c r="D174" s="106" t="str">
        <f>'Line Items'!D354</f>
        <v>Hire of Taxis</v>
      </c>
      <c r="E174" s="88"/>
      <c r="F174" s="107" t="str">
        <f t="shared" si="8"/>
        <v>£000</v>
      </c>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D174" s="548"/>
      <c r="AF174" s="548"/>
      <c r="AH174" s="548"/>
      <c r="AJ174" s="220" t="s">
        <v>629</v>
      </c>
    </row>
    <row r="175" spans="2:36" ht="12.75" customHeight="1" outlineLevel="1" x14ac:dyDescent="0.2">
      <c r="D175" s="106" t="str">
        <f>'Line Items'!D355</f>
        <v>Bus Feeder Charges</v>
      </c>
      <c r="E175" s="88"/>
      <c r="F175" s="107" t="str">
        <f t="shared" si="8"/>
        <v>£000</v>
      </c>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6"/>
      <c r="AD175" s="548"/>
      <c r="AF175" s="548"/>
      <c r="AH175" s="548"/>
      <c r="AJ175" s="220" t="s">
        <v>630</v>
      </c>
    </row>
    <row r="176" spans="2:36" ht="12.75" customHeight="1" outlineLevel="1" x14ac:dyDescent="0.2">
      <c r="D176" s="106" t="str">
        <f>'Line Items'!D356</f>
        <v>Property Management</v>
      </c>
      <c r="E176" s="88"/>
      <c r="F176" s="107" t="str">
        <f t="shared" si="8"/>
        <v>£000</v>
      </c>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6"/>
      <c r="AD176" s="548"/>
      <c r="AF176" s="548"/>
      <c r="AH176" s="548"/>
      <c r="AJ176" s="220" t="s">
        <v>631</v>
      </c>
    </row>
    <row r="177" spans="4:36" ht="12.75" customHeight="1" outlineLevel="1" x14ac:dyDescent="0.2">
      <c r="D177" s="106" t="str">
        <f>'Line Items'!D357</f>
        <v>Car Park Management</v>
      </c>
      <c r="E177" s="88"/>
      <c r="F177" s="107" t="str">
        <f t="shared" si="8"/>
        <v>£000</v>
      </c>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6"/>
      <c r="AD177" s="548"/>
      <c r="AF177" s="548"/>
      <c r="AH177" s="548"/>
      <c r="AJ177" s="220" t="s">
        <v>632</v>
      </c>
    </row>
    <row r="178" spans="4:36" ht="12.75" customHeight="1" outlineLevel="1" x14ac:dyDescent="0.2">
      <c r="D178" s="106" t="str">
        <f>'Line Items'!D358</f>
        <v>Catering Contract</v>
      </c>
      <c r="E178" s="88"/>
      <c r="F178" s="107" t="str">
        <f t="shared" si="8"/>
        <v>£000</v>
      </c>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6"/>
      <c r="AD178" s="548"/>
      <c r="AF178" s="548"/>
      <c r="AH178" s="548"/>
      <c r="AJ178" s="220" t="s">
        <v>633</v>
      </c>
    </row>
    <row r="179" spans="4:36" ht="12.75" customHeight="1" outlineLevel="1" x14ac:dyDescent="0.2">
      <c r="D179" s="106" t="str">
        <f>'Line Items'!D359</f>
        <v>Marketing Contracts</v>
      </c>
      <c r="E179" s="88"/>
      <c r="F179" s="107" t="str">
        <f t="shared" si="8"/>
        <v>£000</v>
      </c>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6"/>
      <c r="AD179" s="548"/>
      <c r="AF179" s="548"/>
      <c r="AH179" s="548"/>
      <c r="AJ179" s="220" t="s">
        <v>633</v>
      </c>
    </row>
    <row r="180" spans="4:36" ht="12.75" customHeight="1" outlineLevel="1" x14ac:dyDescent="0.2">
      <c r="D180" s="106" t="str">
        <f>'Line Items'!D360</f>
        <v>Customer service centre costs</v>
      </c>
      <c r="E180" s="88"/>
      <c r="F180" s="107" t="str">
        <f t="shared" si="8"/>
        <v>£000</v>
      </c>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6"/>
      <c r="AD180" s="548"/>
      <c r="AF180" s="548"/>
      <c r="AH180" s="548"/>
      <c r="AJ180" s="220" t="s">
        <v>196</v>
      </c>
    </row>
    <row r="181" spans="4:36" ht="12.75" customHeight="1" outlineLevel="1" x14ac:dyDescent="0.2">
      <c r="D181" s="106" t="str">
        <f>'Line Items'!D361</f>
        <v>ATOC/RSP</v>
      </c>
      <c r="E181" s="88"/>
      <c r="F181" s="107" t="str">
        <f t="shared" si="8"/>
        <v>£000</v>
      </c>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6"/>
      <c r="AD181" s="548"/>
      <c r="AF181" s="548"/>
      <c r="AH181" s="548"/>
      <c r="AJ181" s="220" t="s">
        <v>634</v>
      </c>
    </row>
    <row r="182" spans="4:36" ht="12.75" customHeight="1" outlineLevel="1" x14ac:dyDescent="0.2">
      <c r="D182" s="106" t="str">
        <f>'Line Items'!D362</f>
        <v>NRES</v>
      </c>
      <c r="E182" s="88"/>
      <c r="F182" s="107" t="str">
        <f t="shared" si="8"/>
        <v>£000</v>
      </c>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6"/>
      <c r="AD182" s="548"/>
      <c r="AF182" s="548"/>
      <c r="AH182" s="548"/>
      <c r="AJ182" s="220" t="s">
        <v>635</v>
      </c>
    </row>
    <row r="183" spans="4:36" ht="12.75" customHeight="1" outlineLevel="1" x14ac:dyDescent="0.2">
      <c r="D183" s="106" t="str">
        <f>'Line Items'!D363</f>
        <v>RSSB</v>
      </c>
      <c r="E183" s="88"/>
      <c r="F183" s="107" t="str">
        <f t="shared" si="8"/>
        <v>£000</v>
      </c>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6"/>
      <c r="AD183" s="548"/>
      <c r="AF183" s="548"/>
      <c r="AH183" s="548"/>
      <c r="AJ183" s="220" t="s">
        <v>636</v>
      </c>
    </row>
    <row r="184" spans="4:36" ht="12.75" customHeight="1" outlineLevel="1" x14ac:dyDescent="0.2">
      <c r="D184" s="106" t="str">
        <f>'Line Items'!D364</f>
        <v>Auditors</v>
      </c>
      <c r="E184" s="88"/>
      <c r="F184" s="107" t="str">
        <f t="shared" si="8"/>
        <v>£000</v>
      </c>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6"/>
      <c r="AD184" s="548"/>
      <c r="AF184" s="548"/>
      <c r="AH184" s="548"/>
      <c r="AJ184" s="220" t="s">
        <v>200</v>
      </c>
    </row>
    <row r="185" spans="4:36" ht="12.75" customHeight="1" outlineLevel="1" x14ac:dyDescent="0.2">
      <c r="D185" s="106" t="str">
        <f>'Line Items'!D365</f>
        <v>Legal Fees</v>
      </c>
      <c r="E185" s="88"/>
      <c r="F185" s="107" t="str">
        <f t="shared" si="8"/>
        <v>£000</v>
      </c>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6"/>
      <c r="AD185" s="548"/>
      <c r="AF185" s="548"/>
      <c r="AH185" s="548"/>
      <c r="AJ185" s="220" t="s">
        <v>201</v>
      </c>
    </row>
    <row r="186" spans="4:36" ht="12.75" customHeight="1" outlineLevel="1" x14ac:dyDescent="0.2">
      <c r="D186" s="106" t="str">
        <f>'Line Items'!D366</f>
        <v>Other Professional Services</v>
      </c>
      <c r="E186" s="88"/>
      <c r="F186" s="107" t="str">
        <f t="shared" si="8"/>
        <v>£000</v>
      </c>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6"/>
      <c r="AD186" s="548"/>
      <c r="AF186" s="548"/>
      <c r="AH186" s="548"/>
      <c r="AJ186" s="220" t="s">
        <v>638</v>
      </c>
    </row>
    <row r="187" spans="4:36" ht="12.75" customHeight="1" outlineLevel="1" x14ac:dyDescent="0.2">
      <c r="D187" s="106" t="str">
        <f>'Line Items'!D367</f>
        <v>Other Contracted Services</v>
      </c>
      <c r="E187" s="88"/>
      <c r="F187" s="107" t="str">
        <f t="shared" si="8"/>
        <v>£000</v>
      </c>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D187" s="548"/>
      <c r="AF187" s="548"/>
      <c r="AH187" s="548"/>
      <c r="AJ187" s="220" t="s">
        <v>639</v>
      </c>
    </row>
    <row r="188" spans="4:36" ht="12.75" customHeight="1" outlineLevel="1" x14ac:dyDescent="0.2">
      <c r="D188" s="106" t="str">
        <f>'Line Items'!D368</f>
        <v>Rail Regulators Fees</v>
      </c>
      <c r="E188" s="88"/>
      <c r="F188" s="107" t="str">
        <f t="shared" si="8"/>
        <v>£000</v>
      </c>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6"/>
      <c r="AD188" s="548"/>
      <c r="AF188" s="548"/>
      <c r="AH188" s="548"/>
      <c r="AJ188" s="220" t="s">
        <v>204</v>
      </c>
    </row>
    <row r="189" spans="4:36" ht="12.75" customHeight="1" outlineLevel="1" x14ac:dyDescent="0.2">
      <c r="D189" s="106" t="str">
        <f>'Line Items'!D369</f>
        <v>Additional Industry &amp; Professional Services</v>
      </c>
      <c r="E189" s="88"/>
      <c r="F189" s="107" t="str">
        <f t="shared" si="8"/>
        <v>£000</v>
      </c>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6"/>
      <c r="AD189" s="548"/>
      <c r="AF189" s="548"/>
      <c r="AH189" s="548"/>
      <c r="AJ189" s="220" t="s">
        <v>640</v>
      </c>
    </row>
    <row r="190" spans="4:36" ht="12.75" customHeight="1" outlineLevel="1" x14ac:dyDescent="0.2">
      <c r="D190" s="106" t="str">
        <f>'Line Items'!D370</f>
        <v>Cash Collection</v>
      </c>
      <c r="E190" s="88"/>
      <c r="F190" s="107" t="str">
        <f t="shared" si="8"/>
        <v>£000</v>
      </c>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6"/>
      <c r="AD190" s="548"/>
      <c r="AF190" s="548"/>
      <c r="AH190" s="548"/>
      <c r="AJ190" s="220" t="s">
        <v>637</v>
      </c>
    </row>
    <row r="191" spans="4:36" ht="12.75" customHeight="1" outlineLevel="1" x14ac:dyDescent="0.2">
      <c r="D191" s="106" t="str">
        <f>'Line Items'!D371</f>
        <v>SFO Station Repairing Lease: Civils - Planned</v>
      </c>
      <c r="E191" s="88"/>
      <c r="F191" s="107" t="str">
        <f t="shared" si="8"/>
        <v>£000</v>
      </c>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6"/>
      <c r="AD191" s="548"/>
      <c r="AF191" s="548"/>
      <c r="AH191" s="548"/>
      <c r="AJ191" s="220"/>
    </row>
    <row r="192" spans="4:36" ht="12.75" customHeight="1" outlineLevel="1" x14ac:dyDescent="0.2">
      <c r="D192" s="106" t="str">
        <f>'Line Items'!D372</f>
        <v>SFO Station Repairing Lease: Civils - Unplanned</v>
      </c>
      <c r="E192" s="88"/>
      <c r="F192" s="107" t="str">
        <f t="shared" si="8"/>
        <v>£000</v>
      </c>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6"/>
      <c r="AD192" s="548"/>
      <c r="AF192" s="548"/>
      <c r="AH192" s="548"/>
      <c r="AJ192" s="220"/>
    </row>
    <row r="193" spans="4:36" ht="12.75" customHeight="1" outlineLevel="1" x14ac:dyDescent="0.2">
      <c r="D193" s="106" t="str">
        <f>'Line Items'!D373</f>
        <v>SFO Station Repairing Lease: M&amp;E - Planned</v>
      </c>
      <c r="E193" s="88"/>
      <c r="F193" s="107" t="str">
        <f t="shared" si="8"/>
        <v>£000</v>
      </c>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6"/>
      <c r="AD193" s="548"/>
      <c r="AF193" s="548"/>
      <c r="AH193" s="548"/>
      <c r="AJ193" s="220"/>
    </row>
    <row r="194" spans="4:36" ht="12.75" customHeight="1" outlineLevel="1" x14ac:dyDescent="0.2">
      <c r="D194" s="106" t="str">
        <f>'Line Items'!D374</f>
        <v>SFO Station Repairing Lease: M&amp;E - Unplanned</v>
      </c>
      <c r="E194" s="88"/>
      <c r="F194" s="107" t="str">
        <f t="shared" si="8"/>
        <v>£000</v>
      </c>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6"/>
      <c r="AD194" s="548"/>
      <c r="AF194" s="548"/>
      <c r="AH194" s="548"/>
      <c r="AJ194" s="220"/>
    </row>
    <row r="195" spans="4:36" ht="12.75" customHeight="1" outlineLevel="1" x14ac:dyDescent="0.2">
      <c r="D195" s="106" t="str">
        <f>'Line Items'!D375</f>
        <v>SFO Station Repairing Lease: Lifts - Planned</v>
      </c>
      <c r="E195" s="88"/>
      <c r="F195" s="107" t="str">
        <f t="shared" si="8"/>
        <v>£000</v>
      </c>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6"/>
      <c r="AD195" s="548"/>
      <c r="AF195" s="548"/>
      <c r="AH195" s="548"/>
      <c r="AJ195" s="220"/>
    </row>
    <row r="196" spans="4:36" ht="12.75" customHeight="1" outlineLevel="1" x14ac:dyDescent="0.2">
      <c r="D196" s="106" t="str">
        <f>'Line Items'!D376</f>
        <v>SFO Station Repairing Lease: Lifts - Unplanned</v>
      </c>
      <c r="E196" s="88"/>
      <c r="F196" s="107" t="str">
        <f t="shared" si="8"/>
        <v>£000</v>
      </c>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6"/>
      <c r="AD196" s="548"/>
      <c r="AF196" s="548"/>
      <c r="AH196" s="548"/>
      <c r="AJ196" s="220"/>
    </row>
    <row r="197" spans="4:36" ht="12.75" customHeight="1" outlineLevel="1" x14ac:dyDescent="0.2">
      <c r="D197" s="106" t="str">
        <f>'Line Items'!D377</f>
        <v>Community Rail Partnership (CRP)</v>
      </c>
      <c r="E197" s="88"/>
      <c r="F197" s="107" t="str">
        <f t="shared" si="8"/>
        <v>£000</v>
      </c>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6"/>
      <c r="AD197" s="548"/>
      <c r="AF197" s="548"/>
      <c r="AH197" s="548"/>
      <c r="AJ197" s="220"/>
    </row>
    <row r="198" spans="4:36" ht="12.75" customHeight="1" outlineLevel="1" x14ac:dyDescent="0.2">
      <c r="D198" s="106" t="str">
        <f>'Line Items'!D378</f>
        <v>[Industry &amp; Professional Services Line 27]</v>
      </c>
      <c r="E198" s="88"/>
      <c r="F198" s="107" t="str">
        <f t="shared" si="8"/>
        <v>£000</v>
      </c>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6"/>
      <c r="AD198" s="548"/>
      <c r="AF198" s="548"/>
      <c r="AH198" s="548"/>
      <c r="AJ198" s="220"/>
    </row>
    <row r="199" spans="4:36" ht="12.75" customHeight="1" outlineLevel="1" x14ac:dyDescent="0.2">
      <c r="D199" s="106" t="str">
        <f>'Line Items'!D379</f>
        <v>[Industry &amp; Professional Services Line 28]</v>
      </c>
      <c r="E199" s="88"/>
      <c r="F199" s="107" t="str">
        <f t="shared" si="8"/>
        <v>£000</v>
      </c>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6"/>
      <c r="AD199" s="548"/>
      <c r="AF199" s="548"/>
      <c r="AH199" s="548"/>
      <c r="AJ199" s="220"/>
    </row>
    <row r="200" spans="4:36" ht="12.75" customHeight="1" outlineLevel="1" x14ac:dyDescent="0.2">
      <c r="D200" s="106" t="str">
        <f>'Line Items'!D380</f>
        <v>[Industry &amp; Professional Services Line 29]</v>
      </c>
      <c r="E200" s="88"/>
      <c r="F200" s="107" t="str">
        <f t="shared" si="8"/>
        <v>£000</v>
      </c>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D200" s="548"/>
      <c r="AF200" s="548"/>
      <c r="AH200" s="548"/>
      <c r="AJ200" s="220"/>
    </row>
    <row r="201" spans="4:36" ht="12.75" customHeight="1" outlineLevel="1" x14ac:dyDescent="0.2">
      <c r="D201" s="106" t="str">
        <f>'Line Items'!D381</f>
        <v>[Industry &amp; Professional Services Line 30]</v>
      </c>
      <c r="E201" s="88"/>
      <c r="F201" s="107" t="str">
        <f t="shared" si="8"/>
        <v>£000</v>
      </c>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6"/>
      <c r="AD201" s="548"/>
      <c r="AF201" s="548"/>
      <c r="AH201" s="548"/>
      <c r="AJ201" s="220"/>
    </row>
    <row r="202" spans="4:36" ht="12.75" customHeight="1" outlineLevel="1" x14ac:dyDescent="0.2">
      <c r="D202" s="106" t="str">
        <f>'Line Items'!D382</f>
        <v>[Industry &amp; Professional Services Line 31]</v>
      </c>
      <c r="E202" s="88"/>
      <c r="F202" s="107" t="str">
        <f t="shared" si="8"/>
        <v>£000</v>
      </c>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6"/>
      <c r="AD202" s="548"/>
      <c r="AF202" s="548"/>
      <c r="AH202" s="548"/>
      <c r="AJ202" s="220"/>
    </row>
    <row r="203" spans="4:36" ht="12.75" customHeight="1" outlineLevel="1" x14ac:dyDescent="0.2">
      <c r="D203" s="106" t="str">
        <f>'Line Items'!D383</f>
        <v>[Industry &amp; Professional Services Line 32]</v>
      </c>
      <c r="E203" s="88"/>
      <c r="F203" s="107" t="str">
        <f t="shared" si="8"/>
        <v>£000</v>
      </c>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6"/>
      <c r="AD203" s="548"/>
      <c r="AF203" s="548"/>
      <c r="AH203" s="548"/>
      <c r="AJ203" s="220"/>
    </row>
    <row r="204" spans="4:36" ht="12.75" customHeight="1" outlineLevel="1" x14ac:dyDescent="0.2">
      <c r="D204" s="106" t="str">
        <f>'Line Items'!D384</f>
        <v>[Industry &amp; Professional Services Line 33]</v>
      </c>
      <c r="E204" s="88"/>
      <c r="F204" s="107" t="str">
        <f t="shared" si="8"/>
        <v>£000</v>
      </c>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6"/>
      <c r="AD204" s="548"/>
      <c r="AF204" s="548"/>
      <c r="AH204" s="548"/>
      <c r="AJ204" s="220"/>
    </row>
    <row r="205" spans="4:36" ht="12.75" customHeight="1" outlineLevel="1" x14ac:dyDescent="0.2">
      <c r="D205" s="106" t="str">
        <f>'Line Items'!D385</f>
        <v>[Industry &amp; Professional Services Line 34]</v>
      </c>
      <c r="E205" s="88"/>
      <c r="F205" s="107" t="str">
        <f t="shared" si="8"/>
        <v>£000</v>
      </c>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6"/>
      <c r="AD205" s="548"/>
      <c r="AF205" s="548"/>
      <c r="AH205" s="548"/>
      <c r="AJ205" s="220"/>
    </row>
    <row r="206" spans="4:36" ht="12.75" customHeight="1" outlineLevel="1" x14ac:dyDescent="0.2">
      <c r="D206" s="106" t="str">
        <f>'Line Items'!D386</f>
        <v>[Industry &amp; Professional Services Line 35]</v>
      </c>
      <c r="E206" s="88"/>
      <c r="F206" s="107" t="str">
        <f t="shared" si="8"/>
        <v>£000</v>
      </c>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6"/>
      <c r="AD206" s="548"/>
      <c r="AF206" s="548"/>
      <c r="AH206" s="548"/>
      <c r="AJ206" s="220"/>
    </row>
    <row r="207" spans="4:36" ht="12.75" customHeight="1" outlineLevel="1" x14ac:dyDescent="0.2">
      <c r="D207" s="106" t="str">
        <f>'Line Items'!D387</f>
        <v>[Industry &amp; Professional Services Line 36]</v>
      </c>
      <c r="E207" s="88"/>
      <c r="F207" s="107" t="str">
        <f t="shared" si="8"/>
        <v>£000</v>
      </c>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6"/>
      <c r="AD207" s="548"/>
      <c r="AF207" s="548"/>
      <c r="AH207" s="548"/>
      <c r="AJ207" s="220"/>
    </row>
    <row r="208" spans="4:36" ht="12.75" customHeight="1" outlineLevel="1" x14ac:dyDescent="0.2">
      <c r="D208" s="106" t="str">
        <f>'Line Items'!D388</f>
        <v>[Industry &amp; Professional Services Line 37]</v>
      </c>
      <c r="E208" s="88"/>
      <c r="F208" s="107" t="str">
        <f t="shared" si="8"/>
        <v>£000</v>
      </c>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6"/>
      <c r="AD208" s="548"/>
      <c r="AF208" s="548"/>
      <c r="AH208" s="548"/>
      <c r="AJ208" s="220"/>
    </row>
    <row r="209" spans="2:36" ht="12.75" customHeight="1" outlineLevel="1" x14ac:dyDescent="0.2">
      <c r="D209" s="106" t="str">
        <f>'Line Items'!D389</f>
        <v>[Industry &amp; Professional Services Line 38]</v>
      </c>
      <c r="E209" s="88"/>
      <c r="F209" s="107" t="str">
        <f t="shared" si="8"/>
        <v>£000</v>
      </c>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6"/>
      <c r="AD209" s="548"/>
      <c r="AF209" s="548"/>
      <c r="AH209" s="548"/>
      <c r="AJ209" s="220"/>
    </row>
    <row r="210" spans="2:36" ht="12.75" customHeight="1" outlineLevel="1" x14ac:dyDescent="0.2">
      <c r="D210" s="106" t="str">
        <f>'Line Items'!D390</f>
        <v>[Industry &amp; Professional Services Line 39]</v>
      </c>
      <c r="E210" s="88"/>
      <c r="F210" s="107" t="str">
        <f t="shared" si="8"/>
        <v>£000</v>
      </c>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6"/>
      <c r="AD210" s="548"/>
      <c r="AF210" s="548"/>
      <c r="AH210" s="548"/>
      <c r="AJ210" s="220"/>
    </row>
    <row r="211" spans="2:36" ht="12.75" customHeight="1" outlineLevel="1" x14ac:dyDescent="0.2">
      <c r="D211" s="106" t="str">
        <f>'Line Items'!D391</f>
        <v>[Industry &amp; Professional Services Line 40]</v>
      </c>
      <c r="E211" s="88"/>
      <c r="F211" s="107" t="str">
        <f t="shared" si="8"/>
        <v>£000</v>
      </c>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6"/>
      <c r="AD211" s="548"/>
      <c r="AF211" s="548"/>
      <c r="AH211" s="548"/>
      <c r="AJ211" s="220"/>
    </row>
    <row r="212" spans="2:36" ht="12.75" customHeight="1" outlineLevel="1" x14ac:dyDescent="0.2">
      <c r="D212" s="106" t="str">
        <f>'Line Items'!D392</f>
        <v>[Industry &amp; Professional Services Line 41]</v>
      </c>
      <c r="E212" s="88"/>
      <c r="F212" s="107" t="str">
        <f t="shared" si="8"/>
        <v>£000</v>
      </c>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6"/>
      <c r="AD212" s="548"/>
      <c r="AF212" s="548"/>
      <c r="AH212" s="548"/>
      <c r="AJ212" s="220"/>
    </row>
    <row r="213" spans="2:36" ht="12.75" customHeight="1" outlineLevel="1" x14ac:dyDescent="0.2">
      <c r="D213" s="106" t="str">
        <f>'Line Items'!D393</f>
        <v>[Industry &amp; Professional Services Line 42]</v>
      </c>
      <c r="E213" s="88"/>
      <c r="F213" s="107" t="str">
        <f t="shared" si="8"/>
        <v>£000</v>
      </c>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6"/>
      <c r="AD213" s="548"/>
      <c r="AF213" s="548"/>
      <c r="AH213" s="548"/>
      <c r="AJ213" s="220"/>
    </row>
    <row r="214" spans="2:36" ht="12.75" customHeight="1" outlineLevel="1" x14ac:dyDescent="0.2">
      <c r="D214" s="106" t="str">
        <f>'Line Items'!D394</f>
        <v>[Industry &amp; Professional Services Line 43]</v>
      </c>
      <c r="E214" s="88"/>
      <c r="F214" s="107" t="str">
        <f t="shared" si="8"/>
        <v>£000</v>
      </c>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D214" s="548"/>
      <c r="AF214" s="548"/>
      <c r="AH214" s="548"/>
      <c r="AJ214" s="220"/>
    </row>
    <row r="215" spans="2:36" ht="12.75" customHeight="1" outlineLevel="1" x14ac:dyDescent="0.2">
      <c r="D215" s="106" t="str">
        <f>'Line Items'!D395</f>
        <v>[Industry &amp; Professional Services Line 44]</v>
      </c>
      <c r="E215" s="88"/>
      <c r="F215" s="107" t="str">
        <f t="shared" si="8"/>
        <v>£000</v>
      </c>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6"/>
      <c r="AD215" s="548"/>
      <c r="AF215" s="548"/>
      <c r="AH215" s="548"/>
      <c r="AJ215" s="220"/>
    </row>
    <row r="216" spans="2:36" ht="12.75" customHeight="1" outlineLevel="1" x14ac:dyDescent="0.2">
      <c r="D216" s="117" t="str">
        <f>'Line Items'!D396</f>
        <v>[Industry &amp; Professional Services Line 45]</v>
      </c>
      <c r="E216" s="177"/>
      <c r="F216" s="118" t="str">
        <f t="shared" si="8"/>
        <v>£000</v>
      </c>
      <c r="G216" s="178"/>
      <c r="H216" s="178"/>
      <c r="I216" s="178"/>
      <c r="J216" s="178"/>
      <c r="K216" s="178"/>
      <c r="L216" s="178"/>
      <c r="M216" s="178"/>
      <c r="N216" s="178"/>
      <c r="O216" s="178"/>
      <c r="P216" s="178"/>
      <c r="Q216" s="178"/>
      <c r="R216" s="178"/>
      <c r="S216" s="178"/>
      <c r="T216" s="178"/>
      <c r="U216" s="178"/>
      <c r="V216" s="178"/>
      <c r="W216" s="178"/>
      <c r="X216" s="178"/>
      <c r="Y216" s="178"/>
      <c r="Z216" s="178"/>
      <c r="AA216" s="178"/>
      <c r="AB216" s="179"/>
      <c r="AD216" s="549"/>
      <c r="AF216" s="549"/>
      <c r="AH216" s="549"/>
      <c r="AJ216" s="221"/>
    </row>
    <row r="217" spans="2:36" ht="12.75" customHeight="1" outlineLevel="1" x14ac:dyDescent="0.2">
      <c r="G217" s="89"/>
      <c r="H217" s="89"/>
      <c r="I217" s="89"/>
      <c r="J217" s="89"/>
      <c r="K217" s="89"/>
      <c r="L217" s="89"/>
      <c r="M217" s="89"/>
      <c r="N217" s="89"/>
      <c r="O217" s="89"/>
      <c r="P217" s="89"/>
      <c r="Q217" s="89"/>
      <c r="R217" s="89"/>
      <c r="S217" s="89"/>
      <c r="T217" s="89"/>
      <c r="U217" s="89"/>
      <c r="V217" s="89"/>
      <c r="W217" s="89"/>
      <c r="X217" s="89"/>
      <c r="Y217" s="89"/>
      <c r="Z217" s="89"/>
      <c r="AA217" s="89"/>
      <c r="AB217" s="89"/>
      <c r="AD217" s="89"/>
      <c r="AF217" s="89"/>
      <c r="AH217" s="89"/>
    </row>
    <row r="218" spans="2:36" ht="12.75" customHeight="1" outlineLevel="1" x14ac:dyDescent="0.2">
      <c r="D218" s="222" t="str">
        <f>"Total "&amp;B170</f>
        <v>Total Industry &amp; Professional Services</v>
      </c>
      <c r="E218" s="223"/>
      <c r="F218" s="224" t="str">
        <f>F216</f>
        <v>£000</v>
      </c>
      <c r="G218" s="225">
        <f>SUM(G172:G216)</f>
        <v>0</v>
      </c>
      <c r="H218" s="225">
        <f t="shared" ref="H218:S218" si="9">SUM(H172:H216)</f>
        <v>0</v>
      </c>
      <c r="I218" s="225">
        <f t="shared" si="9"/>
        <v>0</v>
      </c>
      <c r="J218" s="225">
        <f t="shared" si="9"/>
        <v>0</v>
      </c>
      <c r="K218" s="225">
        <f t="shared" si="9"/>
        <v>0</v>
      </c>
      <c r="L218" s="225">
        <f t="shared" si="9"/>
        <v>0</v>
      </c>
      <c r="M218" s="225">
        <f t="shared" si="9"/>
        <v>0</v>
      </c>
      <c r="N218" s="225">
        <f t="shared" si="9"/>
        <v>0</v>
      </c>
      <c r="O218" s="225">
        <f t="shared" si="9"/>
        <v>0</v>
      </c>
      <c r="P218" s="225">
        <f t="shared" si="9"/>
        <v>0</v>
      </c>
      <c r="Q218" s="225">
        <f t="shared" si="9"/>
        <v>0</v>
      </c>
      <c r="R218" s="225">
        <f t="shared" si="9"/>
        <v>0</v>
      </c>
      <c r="S218" s="225">
        <f t="shared" si="9"/>
        <v>0</v>
      </c>
      <c r="T218" s="225">
        <f>SUM(T172:T216)</f>
        <v>0</v>
      </c>
      <c r="U218" s="225">
        <f>SUM(U172:U216)</f>
        <v>0</v>
      </c>
      <c r="V218" s="225">
        <f t="shared" ref="V218:AB218" si="10">SUM(V172:V216)</f>
        <v>0</v>
      </c>
      <c r="W218" s="225">
        <f t="shared" si="10"/>
        <v>0</v>
      </c>
      <c r="X218" s="225">
        <f t="shared" si="10"/>
        <v>0</v>
      </c>
      <c r="Y218" s="225">
        <f t="shared" si="10"/>
        <v>0</v>
      </c>
      <c r="Z218" s="225">
        <f t="shared" si="10"/>
        <v>0</v>
      </c>
      <c r="AA218" s="225">
        <f t="shared" si="10"/>
        <v>0</v>
      </c>
      <c r="AB218" s="226">
        <f t="shared" si="10"/>
        <v>0</v>
      </c>
      <c r="AD218" s="550">
        <f t="shared" ref="AD218:AF218" si="11">SUM(AD172:AD216)</f>
        <v>0</v>
      </c>
      <c r="AF218" s="550">
        <f t="shared" si="11"/>
        <v>0</v>
      </c>
      <c r="AH218" s="550">
        <f t="shared" ref="AH218" si="12">SUM(AH172:AH216)</f>
        <v>0</v>
      </c>
      <c r="AJ218" s="227"/>
    </row>
    <row r="219" spans="2:36" x14ac:dyDescent="0.2">
      <c r="G219" s="89"/>
      <c r="H219" s="89"/>
      <c r="I219" s="89"/>
      <c r="J219" s="89"/>
      <c r="K219" s="89"/>
      <c r="L219" s="89"/>
      <c r="M219" s="89"/>
      <c r="N219" s="89"/>
      <c r="O219" s="89"/>
      <c r="P219" s="89"/>
      <c r="Q219" s="89"/>
      <c r="R219" s="89"/>
      <c r="S219" s="89"/>
      <c r="T219" s="89"/>
      <c r="U219" s="89"/>
      <c r="V219" s="89"/>
      <c r="W219" s="89"/>
      <c r="X219" s="89"/>
      <c r="Y219" s="89"/>
      <c r="Z219" s="89"/>
      <c r="AA219" s="89"/>
      <c r="AB219" s="89"/>
      <c r="AD219" s="89"/>
      <c r="AF219" s="89"/>
      <c r="AH219" s="89"/>
    </row>
    <row r="220" spans="2:36" ht="15" x14ac:dyDescent="0.25">
      <c r="B220" s="15" t="str">
        <f>'Line Items'!B398</f>
        <v>Administrative Costs &amp; Other</v>
      </c>
      <c r="C220" s="15"/>
      <c r="D220" s="172"/>
      <c r="E220" s="172"/>
      <c r="F220" s="15"/>
      <c r="G220" s="190"/>
      <c r="H220" s="190"/>
      <c r="I220" s="190"/>
      <c r="J220" s="190"/>
      <c r="K220" s="190"/>
      <c r="L220" s="190"/>
      <c r="M220" s="190"/>
      <c r="N220" s="190"/>
      <c r="O220" s="190"/>
      <c r="P220" s="190"/>
      <c r="Q220" s="190"/>
      <c r="R220" s="190"/>
      <c r="S220" s="190"/>
      <c r="T220" s="190"/>
      <c r="U220" s="190"/>
      <c r="V220" s="190"/>
      <c r="W220" s="190"/>
      <c r="X220" s="190"/>
      <c r="Y220" s="190"/>
      <c r="Z220" s="190"/>
      <c r="AA220" s="190"/>
      <c r="AB220" s="190"/>
      <c r="AC220" s="15"/>
      <c r="AD220" s="190"/>
      <c r="AE220" s="540"/>
      <c r="AF220" s="190"/>
      <c r="AG220" s="540"/>
      <c r="AH220" s="190"/>
      <c r="AI220" s="540"/>
      <c r="AJ220" s="15"/>
    </row>
    <row r="221" spans="2:36" ht="12.75" customHeight="1" outlineLevel="1" x14ac:dyDescent="0.2">
      <c r="G221" s="89"/>
      <c r="H221" s="89"/>
      <c r="I221" s="89"/>
      <c r="J221" s="89"/>
      <c r="K221" s="89"/>
      <c r="L221" s="89"/>
      <c r="M221" s="89"/>
      <c r="N221" s="89"/>
      <c r="O221" s="89"/>
      <c r="P221" s="89"/>
      <c r="Q221" s="89"/>
      <c r="R221" s="89"/>
      <c r="S221" s="89"/>
      <c r="T221" s="89"/>
      <c r="U221" s="89"/>
      <c r="V221" s="89"/>
      <c r="W221" s="89"/>
      <c r="X221" s="89"/>
      <c r="Y221" s="89"/>
      <c r="Z221" s="89"/>
      <c r="AA221" s="89"/>
      <c r="AB221" s="89"/>
      <c r="AD221" s="89"/>
      <c r="AF221" s="89"/>
      <c r="AH221" s="89"/>
    </row>
    <row r="222" spans="2:36" ht="12.75" customHeight="1" outlineLevel="1" x14ac:dyDescent="0.2">
      <c r="D222" s="100" t="str">
        <f>'Line Items'!D400</f>
        <v>Telecoms</v>
      </c>
      <c r="E222" s="84"/>
      <c r="F222" s="101" t="s">
        <v>101</v>
      </c>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469"/>
      <c r="AD222" s="547"/>
      <c r="AF222" s="547"/>
      <c r="AH222" s="547"/>
      <c r="AJ222" s="490" t="s">
        <v>208</v>
      </c>
    </row>
    <row r="223" spans="2:36" ht="12.75" customHeight="1" outlineLevel="1" x14ac:dyDescent="0.2">
      <c r="D223" s="106" t="str">
        <f>'Line Items'!D401</f>
        <v>Systems &amp; IT</v>
      </c>
      <c r="E223" s="88"/>
      <c r="F223" s="107" t="str">
        <f t="shared" ref="F223:F266" si="13">F222</f>
        <v>£000</v>
      </c>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6"/>
      <c r="AD223" s="548"/>
      <c r="AF223" s="548"/>
      <c r="AH223" s="548"/>
      <c r="AJ223" s="491" t="s">
        <v>209</v>
      </c>
    </row>
    <row r="224" spans="2:36" ht="12.75" customHeight="1" outlineLevel="1" x14ac:dyDescent="0.2">
      <c r="D224" s="106" t="str">
        <f>'Line Items'!D402</f>
        <v>Office Equipment</v>
      </c>
      <c r="E224" s="88"/>
      <c r="F224" s="107" t="str">
        <f t="shared" si="13"/>
        <v>£000</v>
      </c>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6"/>
      <c r="AD224" s="548"/>
      <c r="AF224" s="548"/>
      <c r="AH224" s="548"/>
      <c r="AJ224" s="491" t="s">
        <v>641</v>
      </c>
    </row>
    <row r="225" spans="4:36" ht="12.75" customHeight="1" outlineLevel="1" x14ac:dyDescent="0.2">
      <c r="D225" s="106" t="str">
        <f>'Line Items'!D403</f>
        <v>Postage &amp; Stationery</v>
      </c>
      <c r="E225" s="88"/>
      <c r="F225" s="107" t="str">
        <f t="shared" si="13"/>
        <v>£000</v>
      </c>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6"/>
      <c r="AD225" s="548"/>
      <c r="AF225" s="548"/>
      <c r="AH225" s="548"/>
      <c r="AJ225" s="491" t="s">
        <v>211</v>
      </c>
    </row>
    <row r="226" spans="4:36" ht="12.75" customHeight="1" outlineLevel="1" x14ac:dyDescent="0.2">
      <c r="D226" s="106" t="str">
        <f>'Line Items'!D404</f>
        <v>Advertising</v>
      </c>
      <c r="E226" s="88"/>
      <c r="F226" s="107" t="str">
        <f t="shared" si="13"/>
        <v>£000</v>
      </c>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6"/>
      <c r="AD226" s="548"/>
      <c r="AF226" s="548"/>
      <c r="AH226" s="548"/>
      <c r="AJ226" s="491" t="s">
        <v>642</v>
      </c>
    </row>
    <row r="227" spans="4:36" ht="12.75" customHeight="1" outlineLevel="1" x14ac:dyDescent="0.2">
      <c r="D227" s="106" t="str">
        <f>'Line Items'!D405</f>
        <v>Other Marketing Costs</v>
      </c>
      <c r="E227" s="88"/>
      <c r="F227" s="107" t="str">
        <f t="shared" si="13"/>
        <v>£000</v>
      </c>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D227" s="548"/>
      <c r="AF227" s="548"/>
      <c r="AH227" s="548"/>
      <c r="AJ227" s="491" t="s">
        <v>643</v>
      </c>
    </row>
    <row r="228" spans="4:36" ht="12.75" customHeight="1" outlineLevel="1" x14ac:dyDescent="0.2">
      <c r="D228" s="106" t="str">
        <f>'Line Items'!D406</f>
        <v>Insurance</v>
      </c>
      <c r="E228" s="88"/>
      <c r="F228" s="107" t="str">
        <f t="shared" si="13"/>
        <v>£000</v>
      </c>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6"/>
      <c r="AD228" s="548"/>
      <c r="AF228" s="548"/>
      <c r="AH228" s="548"/>
      <c r="AJ228" s="491" t="s">
        <v>214</v>
      </c>
    </row>
    <row r="229" spans="4:36" ht="12.75" customHeight="1" outlineLevel="1" x14ac:dyDescent="0.2">
      <c r="D229" s="106" t="str">
        <f>'Line Items'!D407</f>
        <v>Rents &amp; Rates</v>
      </c>
      <c r="E229" s="88"/>
      <c r="F229" s="107" t="str">
        <f t="shared" si="13"/>
        <v>£000</v>
      </c>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6"/>
      <c r="AD229" s="548"/>
      <c r="AF229" s="548"/>
      <c r="AH229" s="548"/>
      <c r="AJ229" s="491" t="s">
        <v>215</v>
      </c>
    </row>
    <row r="230" spans="4:36" ht="12.75" customHeight="1" outlineLevel="1" x14ac:dyDescent="0.2">
      <c r="D230" s="106" t="str">
        <f>'Line Items'!D408</f>
        <v>Bank Charges</v>
      </c>
      <c r="E230" s="88"/>
      <c r="F230" s="107" t="str">
        <f t="shared" si="13"/>
        <v>£000</v>
      </c>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6"/>
      <c r="AD230" s="548"/>
      <c r="AF230" s="548"/>
      <c r="AH230" s="548"/>
      <c r="AJ230" s="491" t="s">
        <v>216</v>
      </c>
    </row>
    <row r="231" spans="4:36" ht="12.75" customHeight="1" outlineLevel="1" x14ac:dyDescent="0.2">
      <c r="D231" s="106" t="str">
        <f>'Line Items'!D409</f>
        <v>Waste Disposal</v>
      </c>
      <c r="E231" s="88"/>
      <c r="F231" s="107" t="str">
        <f t="shared" si="13"/>
        <v>£000</v>
      </c>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6"/>
      <c r="AD231" s="548"/>
      <c r="AF231" s="548"/>
      <c r="AH231" s="548"/>
      <c r="AJ231" s="491" t="s">
        <v>217</v>
      </c>
    </row>
    <row r="232" spans="4:36" ht="12.75" customHeight="1" outlineLevel="1" x14ac:dyDescent="0.2">
      <c r="D232" s="106" t="str">
        <f>'Line Items'!D410</f>
        <v>Subscriptions</v>
      </c>
      <c r="E232" s="88"/>
      <c r="F232" s="107" t="str">
        <f t="shared" si="13"/>
        <v>£000</v>
      </c>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6"/>
      <c r="AD232" s="548"/>
      <c r="AF232" s="548"/>
      <c r="AH232" s="548"/>
      <c r="AJ232" s="491" t="s">
        <v>218</v>
      </c>
    </row>
    <row r="233" spans="4:36" ht="12.75" customHeight="1" outlineLevel="1" x14ac:dyDescent="0.2">
      <c r="D233" s="106" t="str">
        <f>'Line Items'!D411</f>
        <v>Road Vehicles</v>
      </c>
      <c r="E233" s="88"/>
      <c r="F233" s="107" t="str">
        <f t="shared" si="13"/>
        <v>£000</v>
      </c>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6"/>
      <c r="AD233" s="548"/>
      <c r="AF233" s="548"/>
      <c r="AH233" s="548"/>
      <c r="AJ233" s="491" t="s">
        <v>219</v>
      </c>
    </row>
    <row r="234" spans="4:36" ht="12.75" customHeight="1" outlineLevel="1" x14ac:dyDescent="0.2">
      <c r="D234" s="106" t="str">
        <f>'Line Items'!D412</f>
        <v>Office Utilities &amp; Maintenance</v>
      </c>
      <c r="E234" s="88"/>
      <c r="F234" s="107" t="str">
        <f t="shared" si="13"/>
        <v>£000</v>
      </c>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6"/>
      <c r="AD234" s="548"/>
      <c r="AF234" s="548"/>
      <c r="AH234" s="548"/>
      <c r="AJ234" s="491" t="s">
        <v>220</v>
      </c>
    </row>
    <row r="235" spans="4:36" ht="12.75" customHeight="1" outlineLevel="1" x14ac:dyDescent="0.2">
      <c r="D235" s="106" t="str">
        <f>'Line Items'!D413</f>
        <v>Office Security</v>
      </c>
      <c r="E235" s="88"/>
      <c r="F235" s="107" t="str">
        <f t="shared" si="13"/>
        <v>£000</v>
      </c>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6"/>
      <c r="AD235" s="548"/>
      <c r="AF235" s="548"/>
      <c r="AH235" s="548"/>
      <c r="AJ235" s="491" t="s">
        <v>221</v>
      </c>
    </row>
    <row r="236" spans="4:36" ht="12.75" customHeight="1" outlineLevel="1" x14ac:dyDescent="0.2">
      <c r="D236" s="106" t="str">
        <f>'Line Items'!D414</f>
        <v>Management Fee</v>
      </c>
      <c r="E236" s="88"/>
      <c r="F236" s="107" t="str">
        <f t="shared" si="13"/>
        <v>£000</v>
      </c>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6"/>
      <c r="AD236" s="548"/>
      <c r="AF236" s="548"/>
      <c r="AH236" s="548"/>
      <c r="AJ236" s="491" t="s">
        <v>222</v>
      </c>
    </row>
    <row r="237" spans="4:36" ht="12.75" customHeight="1" outlineLevel="1" x14ac:dyDescent="0.2">
      <c r="D237" s="106" t="str">
        <f>'Line Items'!D415</f>
        <v>NPS Contingency</v>
      </c>
      <c r="E237" s="88"/>
      <c r="F237" s="107" t="str">
        <f t="shared" si="13"/>
        <v>£000</v>
      </c>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6"/>
      <c r="AD237" s="548"/>
      <c r="AF237" s="548"/>
      <c r="AH237" s="548"/>
      <c r="AJ237" s="491" t="s">
        <v>223</v>
      </c>
    </row>
    <row r="238" spans="4:36" ht="12.75" customHeight="1" outlineLevel="1" x14ac:dyDescent="0.2">
      <c r="D238" s="106" t="str">
        <f>'Line Items'!D416</f>
        <v>Bad Debts</v>
      </c>
      <c r="E238" s="88"/>
      <c r="F238" s="107" t="str">
        <f t="shared" si="13"/>
        <v>£000</v>
      </c>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6"/>
      <c r="AD238" s="548"/>
      <c r="AF238" s="548"/>
      <c r="AH238" s="548"/>
      <c r="AJ238" s="491" t="s">
        <v>224</v>
      </c>
    </row>
    <row r="239" spans="4:36" ht="12.75" customHeight="1" outlineLevel="1" x14ac:dyDescent="0.2">
      <c r="D239" s="106" t="str">
        <f>'Line Items'!D417</f>
        <v>Additional Administration Costs &amp; Other</v>
      </c>
      <c r="E239" s="88"/>
      <c r="F239" s="107" t="str">
        <f t="shared" si="13"/>
        <v>£000</v>
      </c>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6"/>
      <c r="AD239" s="548"/>
      <c r="AF239" s="548"/>
      <c r="AH239" s="548"/>
      <c r="AJ239" s="491" t="s">
        <v>225</v>
      </c>
    </row>
    <row r="240" spans="4:36" ht="12.75" customHeight="1" outlineLevel="1" x14ac:dyDescent="0.2">
      <c r="D240" s="106" t="str">
        <f>'Line Items'!D418</f>
        <v>Access to Season Ticket Initiative</v>
      </c>
      <c r="E240" s="88"/>
      <c r="F240" s="107" t="str">
        <f t="shared" si="13"/>
        <v>£000</v>
      </c>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D240" s="548"/>
      <c r="AF240" s="548"/>
      <c r="AH240" s="548"/>
      <c r="AJ240" s="491" t="s">
        <v>226</v>
      </c>
    </row>
    <row r="241" spans="4:36" ht="12.75" customHeight="1" outlineLevel="1" x14ac:dyDescent="0.2">
      <c r="D241" s="106" t="str">
        <f>'Line Items'!D419</f>
        <v>Road Vehicle Maintenance</v>
      </c>
      <c r="E241" s="88"/>
      <c r="F241" s="107" t="str">
        <f t="shared" si="13"/>
        <v>£000</v>
      </c>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6"/>
      <c r="AD241" s="548"/>
      <c r="AF241" s="548"/>
      <c r="AH241" s="548"/>
      <c r="AJ241" s="491" t="s">
        <v>227</v>
      </c>
    </row>
    <row r="242" spans="4:36" ht="12.75" customHeight="1" outlineLevel="1" x14ac:dyDescent="0.2">
      <c r="D242" s="106" t="str">
        <f>'Line Items'!D420</f>
        <v>Train counts and Ticketless travel surveys</v>
      </c>
      <c r="E242" s="88"/>
      <c r="F242" s="107" t="str">
        <f t="shared" si="13"/>
        <v>£000</v>
      </c>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6"/>
      <c r="AD242" s="548"/>
      <c r="AF242" s="548"/>
      <c r="AH242" s="548"/>
      <c r="AJ242" s="491" t="s">
        <v>228</v>
      </c>
    </row>
    <row r="243" spans="4:36" ht="12.75" customHeight="1" outlineLevel="1" x14ac:dyDescent="0.2">
      <c r="D243" s="106" t="str">
        <f>'Line Items'!D421</f>
        <v>Stamp Duty</v>
      </c>
      <c r="E243" s="88"/>
      <c r="F243" s="107" t="str">
        <f t="shared" si="13"/>
        <v>£000</v>
      </c>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6"/>
      <c r="AD243" s="548"/>
      <c r="AF243" s="548"/>
      <c r="AH243" s="548"/>
      <c r="AJ243" s="220" t="s">
        <v>644</v>
      </c>
    </row>
    <row r="244" spans="4:36" ht="12.75" customHeight="1" outlineLevel="1" x14ac:dyDescent="0.2">
      <c r="D244" s="106" t="str">
        <f>'Line Items'!D422</f>
        <v>Publications &amp; periodicals</v>
      </c>
      <c r="E244" s="88"/>
      <c r="F244" s="107" t="str">
        <f t="shared" si="13"/>
        <v>£000</v>
      </c>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6"/>
      <c r="AD244" s="548"/>
      <c r="AF244" s="548"/>
      <c r="AH244" s="548"/>
      <c r="AJ244" s="220" t="s">
        <v>229</v>
      </c>
    </row>
    <row r="245" spans="4:36" ht="12.75" customHeight="1" outlineLevel="1" x14ac:dyDescent="0.2">
      <c r="D245" s="106" t="str">
        <f>'Line Items'!D423</f>
        <v>Printing</v>
      </c>
      <c r="E245" s="88"/>
      <c r="F245" s="107" t="str">
        <f t="shared" si="13"/>
        <v>£000</v>
      </c>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6"/>
      <c r="AD245" s="548"/>
      <c r="AF245" s="548"/>
      <c r="AH245" s="548"/>
      <c r="AJ245" s="220" t="s">
        <v>230</v>
      </c>
    </row>
    <row r="246" spans="4:36" ht="12.75" customHeight="1" outlineLevel="1" x14ac:dyDescent="0.2">
      <c r="D246" s="106" t="str">
        <f>'Line Items'!D424</f>
        <v>Quality and Safety</v>
      </c>
      <c r="E246" s="88"/>
      <c r="F246" s="107" t="str">
        <f t="shared" si="13"/>
        <v>£000</v>
      </c>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6"/>
      <c r="AD246" s="548"/>
      <c r="AF246" s="548"/>
      <c r="AH246" s="548"/>
      <c r="AJ246" s="220"/>
    </row>
    <row r="247" spans="4:36" ht="12.75" customHeight="1" outlineLevel="1" x14ac:dyDescent="0.2">
      <c r="D247" s="106" t="str">
        <f>'Line Items'!D425</f>
        <v>Other Costs</v>
      </c>
      <c r="E247" s="88"/>
      <c r="F247" s="107" t="str">
        <f t="shared" si="13"/>
        <v>£000</v>
      </c>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6"/>
      <c r="AD247" s="548"/>
      <c r="AF247" s="548"/>
      <c r="AH247" s="548"/>
      <c r="AJ247" s="220" t="s">
        <v>129</v>
      </c>
    </row>
    <row r="248" spans="4:36" ht="12.75" customHeight="1" outlineLevel="1" x14ac:dyDescent="0.2">
      <c r="D248" s="106" t="str">
        <f>'Line Items'!D426</f>
        <v>Matched funding option</v>
      </c>
      <c r="E248" s="88"/>
      <c r="F248" s="107" t="str">
        <f t="shared" si="13"/>
        <v>£000</v>
      </c>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6"/>
      <c r="AD248" s="548"/>
      <c r="AF248" s="548"/>
      <c r="AH248" s="548"/>
      <c r="AJ248" s="220"/>
    </row>
    <row r="249" spans="4:36" ht="12.75" customHeight="1" outlineLevel="1" x14ac:dyDescent="0.2">
      <c r="D249" s="106" t="str">
        <f>'Line Items'!D427</f>
        <v>[Administrative Costs &amp; Other Line 28]</v>
      </c>
      <c r="E249" s="88"/>
      <c r="F249" s="107" t="str">
        <f t="shared" si="13"/>
        <v>£000</v>
      </c>
      <c r="G249" s="175"/>
      <c r="H249" s="175"/>
      <c r="I249" s="175"/>
      <c r="J249" s="175"/>
      <c r="K249" s="175"/>
      <c r="L249" s="232"/>
      <c r="M249" s="175"/>
      <c r="N249" s="175"/>
      <c r="O249" s="175"/>
      <c r="P249" s="175"/>
      <c r="Q249" s="175"/>
      <c r="R249" s="175"/>
      <c r="S249" s="175"/>
      <c r="T249" s="175"/>
      <c r="U249" s="175"/>
      <c r="V249" s="175"/>
      <c r="W249" s="175"/>
      <c r="X249" s="175"/>
      <c r="Y249" s="175"/>
      <c r="Z249" s="175"/>
      <c r="AA249" s="175"/>
      <c r="AB249" s="176"/>
      <c r="AD249" s="548"/>
      <c r="AF249" s="548"/>
      <c r="AH249" s="548"/>
      <c r="AJ249" s="220"/>
    </row>
    <row r="250" spans="4:36" ht="12.75" customHeight="1" outlineLevel="1" x14ac:dyDescent="0.2">
      <c r="D250" s="106" t="str">
        <f>'Line Items'!D428</f>
        <v>[Administrative Costs &amp; Other Line 29]</v>
      </c>
      <c r="E250" s="88"/>
      <c r="F250" s="107" t="str">
        <f t="shared" si="13"/>
        <v>£000</v>
      </c>
      <c r="G250" s="232"/>
      <c r="H250" s="175"/>
      <c r="I250" s="175"/>
      <c r="J250" s="175"/>
      <c r="K250" s="175"/>
      <c r="L250" s="175"/>
      <c r="M250" s="175"/>
      <c r="N250" s="175"/>
      <c r="O250" s="175"/>
      <c r="P250" s="175"/>
      <c r="Q250" s="175"/>
      <c r="R250" s="175"/>
      <c r="S250" s="175"/>
      <c r="T250" s="175"/>
      <c r="U250" s="175"/>
      <c r="V250" s="175"/>
      <c r="W250" s="175"/>
      <c r="X250" s="175"/>
      <c r="Y250" s="175"/>
      <c r="Z250" s="175"/>
      <c r="AA250" s="175"/>
      <c r="AB250" s="176"/>
      <c r="AD250" s="548"/>
      <c r="AF250" s="548"/>
      <c r="AH250" s="548"/>
      <c r="AJ250" s="220"/>
    </row>
    <row r="251" spans="4:36" ht="12.75" customHeight="1" outlineLevel="1" x14ac:dyDescent="0.2">
      <c r="D251" s="106" t="str">
        <f>'Line Items'!D429</f>
        <v>[Administrative Costs &amp; Other Line 30]</v>
      </c>
      <c r="E251" s="88"/>
      <c r="F251" s="107" t="str">
        <f t="shared" si="13"/>
        <v>£000</v>
      </c>
      <c r="G251" s="232"/>
      <c r="H251" s="175"/>
      <c r="I251" s="175"/>
      <c r="J251" s="175"/>
      <c r="K251" s="175"/>
      <c r="L251" s="175"/>
      <c r="M251" s="175"/>
      <c r="N251" s="175"/>
      <c r="O251" s="175"/>
      <c r="P251" s="175"/>
      <c r="Q251" s="175"/>
      <c r="R251" s="175"/>
      <c r="S251" s="175"/>
      <c r="T251" s="175"/>
      <c r="U251" s="175"/>
      <c r="V251" s="175"/>
      <c r="W251" s="175"/>
      <c r="X251" s="175"/>
      <c r="Y251" s="175"/>
      <c r="Z251" s="175"/>
      <c r="AA251" s="175"/>
      <c r="AB251" s="176"/>
      <c r="AD251" s="548"/>
      <c r="AF251" s="548"/>
      <c r="AH251" s="548"/>
      <c r="AJ251" s="220"/>
    </row>
    <row r="252" spans="4:36" ht="12.75" customHeight="1" outlineLevel="1" x14ac:dyDescent="0.2">
      <c r="D252" s="106" t="str">
        <f>'Line Items'!D430</f>
        <v>[Administrative Costs &amp; Other Line 31]</v>
      </c>
      <c r="E252" s="88"/>
      <c r="F252" s="107" t="str">
        <f t="shared" si="13"/>
        <v>£000</v>
      </c>
      <c r="G252" s="232"/>
      <c r="H252" s="175"/>
      <c r="I252" s="175"/>
      <c r="J252" s="175"/>
      <c r="K252" s="175"/>
      <c r="L252" s="175"/>
      <c r="M252" s="175"/>
      <c r="N252" s="175"/>
      <c r="O252" s="175"/>
      <c r="P252" s="175"/>
      <c r="Q252" s="175"/>
      <c r="R252" s="175"/>
      <c r="S252" s="175"/>
      <c r="T252" s="175"/>
      <c r="U252" s="175"/>
      <c r="V252" s="175"/>
      <c r="W252" s="175"/>
      <c r="X252" s="175"/>
      <c r="Y252" s="175"/>
      <c r="Z252" s="175"/>
      <c r="AA252" s="175"/>
      <c r="AB252" s="176"/>
      <c r="AD252" s="548"/>
      <c r="AF252" s="548"/>
      <c r="AH252" s="548"/>
      <c r="AJ252" s="220"/>
    </row>
    <row r="253" spans="4:36" ht="12.75" customHeight="1" outlineLevel="1" x14ac:dyDescent="0.2">
      <c r="D253" s="106" t="str">
        <f>'Line Items'!D431</f>
        <v>[Administrative Costs &amp; Other Line 32]</v>
      </c>
      <c r="E253" s="88"/>
      <c r="F253" s="107" t="str">
        <f t="shared" si="13"/>
        <v>£000</v>
      </c>
      <c r="G253" s="232"/>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D253" s="548"/>
      <c r="AF253" s="548"/>
      <c r="AH253" s="548"/>
      <c r="AJ253" s="220"/>
    </row>
    <row r="254" spans="4:36" ht="12.75" customHeight="1" outlineLevel="1" x14ac:dyDescent="0.2">
      <c r="D254" s="106" t="str">
        <f>'Line Items'!D432</f>
        <v>[Administrative Costs &amp; Other Line 33]</v>
      </c>
      <c r="E254" s="88"/>
      <c r="F254" s="107" t="str">
        <f t="shared" si="13"/>
        <v>£000</v>
      </c>
      <c r="G254" s="232"/>
      <c r="H254" s="175"/>
      <c r="I254" s="175"/>
      <c r="J254" s="175"/>
      <c r="K254" s="175"/>
      <c r="L254" s="175"/>
      <c r="M254" s="175"/>
      <c r="N254" s="175"/>
      <c r="O254" s="175"/>
      <c r="P254" s="175"/>
      <c r="Q254" s="175"/>
      <c r="R254" s="175"/>
      <c r="S254" s="175"/>
      <c r="T254" s="175"/>
      <c r="U254" s="175"/>
      <c r="V254" s="175"/>
      <c r="W254" s="175"/>
      <c r="X254" s="175"/>
      <c r="Y254" s="175"/>
      <c r="Z254" s="175"/>
      <c r="AA254" s="175"/>
      <c r="AB254" s="176"/>
      <c r="AD254" s="548"/>
      <c r="AF254" s="548"/>
      <c r="AH254" s="548"/>
      <c r="AJ254" s="220"/>
    </row>
    <row r="255" spans="4:36" ht="12.75" customHeight="1" outlineLevel="1" x14ac:dyDescent="0.2">
      <c r="D255" s="106" t="str">
        <f>'Line Items'!D433</f>
        <v>[Administrative Costs &amp; Other Line 34]</v>
      </c>
      <c r="E255" s="88"/>
      <c r="F255" s="107" t="str">
        <f t="shared" si="13"/>
        <v>£000</v>
      </c>
      <c r="G255" s="232"/>
      <c r="H255" s="175"/>
      <c r="I255" s="175"/>
      <c r="J255" s="175"/>
      <c r="K255" s="175"/>
      <c r="L255" s="175"/>
      <c r="M255" s="175"/>
      <c r="N255" s="175"/>
      <c r="O255" s="175"/>
      <c r="P255" s="175"/>
      <c r="Q255" s="175"/>
      <c r="R255" s="175"/>
      <c r="S255" s="175"/>
      <c r="T255" s="175"/>
      <c r="U255" s="175"/>
      <c r="V255" s="175"/>
      <c r="W255" s="175"/>
      <c r="X255" s="175"/>
      <c r="Y255" s="175"/>
      <c r="Z255" s="175"/>
      <c r="AA255" s="175"/>
      <c r="AB255" s="176"/>
      <c r="AD255" s="548"/>
      <c r="AF255" s="548"/>
      <c r="AH255" s="548"/>
      <c r="AJ255" s="220"/>
    </row>
    <row r="256" spans="4:36" ht="12.75" customHeight="1" outlineLevel="1" x14ac:dyDescent="0.2">
      <c r="D256" s="106" t="str">
        <f>'Line Items'!D434</f>
        <v>[Administrative Costs &amp; Other Line 35]</v>
      </c>
      <c r="E256" s="88"/>
      <c r="F256" s="107" t="str">
        <f t="shared" si="13"/>
        <v>£000</v>
      </c>
      <c r="G256" s="232"/>
      <c r="H256" s="175"/>
      <c r="I256" s="175"/>
      <c r="J256" s="175"/>
      <c r="K256" s="175"/>
      <c r="L256" s="175"/>
      <c r="M256" s="175"/>
      <c r="N256" s="175"/>
      <c r="O256" s="175"/>
      <c r="P256" s="175"/>
      <c r="Q256" s="175"/>
      <c r="R256" s="175"/>
      <c r="S256" s="175"/>
      <c r="T256" s="175"/>
      <c r="U256" s="175"/>
      <c r="V256" s="175"/>
      <c r="W256" s="175"/>
      <c r="X256" s="175"/>
      <c r="Y256" s="175"/>
      <c r="Z256" s="175"/>
      <c r="AA256" s="175"/>
      <c r="AB256" s="176"/>
      <c r="AD256" s="548"/>
      <c r="AF256" s="548"/>
      <c r="AH256" s="548"/>
      <c r="AJ256" s="220"/>
    </row>
    <row r="257" spans="2:36" ht="12.75" customHeight="1" outlineLevel="1" x14ac:dyDescent="0.2">
      <c r="D257" s="106" t="str">
        <f>'Line Items'!D435</f>
        <v>[Administrative Costs &amp; Other Line 36]</v>
      </c>
      <c r="E257" s="88"/>
      <c r="F257" s="107" t="str">
        <f t="shared" si="13"/>
        <v>£000</v>
      </c>
      <c r="G257" s="232"/>
      <c r="H257" s="175"/>
      <c r="I257" s="175"/>
      <c r="J257" s="175"/>
      <c r="K257" s="175"/>
      <c r="L257" s="175"/>
      <c r="M257" s="175"/>
      <c r="N257" s="175"/>
      <c r="O257" s="175"/>
      <c r="P257" s="175"/>
      <c r="Q257" s="175"/>
      <c r="R257" s="175"/>
      <c r="S257" s="175"/>
      <c r="T257" s="175"/>
      <c r="U257" s="175"/>
      <c r="V257" s="175"/>
      <c r="W257" s="175"/>
      <c r="X257" s="175"/>
      <c r="Y257" s="175"/>
      <c r="Z257" s="175"/>
      <c r="AA257" s="175"/>
      <c r="AB257" s="176"/>
      <c r="AD257" s="548"/>
      <c r="AF257" s="548"/>
      <c r="AH257" s="548"/>
      <c r="AJ257" s="220"/>
    </row>
    <row r="258" spans="2:36" ht="12.75" customHeight="1" outlineLevel="1" x14ac:dyDescent="0.2">
      <c r="D258" s="106" t="str">
        <f>'Line Items'!D436</f>
        <v>[Administrative Costs &amp; Other Line 37]</v>
      </c>
      <c r="E258" s="88"/>
      <c r="F258" s="107" t="str">
        <f t="shared" si="13"/>
        <v>£000</v>
      </c>
      <c r="G258" s="232"/>
      <c r="H258" s="175"/>
      <c r="I258" s="175"/>
      <c r="J258" s="175"/>
      <c r="K258" s="175"/>
      <c r="L258" s="175"/>
      <c r="M258" s="175"/>
      <c r="N258" s="175"/>
      <c r="O258" s="175"/>
      <c r="P258" s="175"/>
      <c r="Q258" s="175"/>
      <c r="R258" s="175"/>
      <c r="S258" s="175"/>
      <c r="T258" s="175"/>
      <c r="U258" s="175"/>
      <c r="V258" s="175"/>
      <c r="W258" s="175"/>
      <c r="X258" s="175"/>
      <c r="Y258" s="175"/>
      <c r="Z258" s="175"/>
      <c r="AA258" s="175"/>
      <c r="AB258" s="176"/>
      <c r="AD258" s="548"/>
      <c r="AF258" s="548"/>
      <c r="AH258" s="548"/>
      <c r="AJ258" s="220"/>
    </row>
    <row r="259" spans="2:36" ht="12.75" customHeight="1" outlineLevel="1" x14ac:dyDescent="0.2">
      <c r="D259" s="106" t="str">
        <f>'Line Items'!D437</f>
        <v>[Administrative Costs &amp; Other Line 38]</v>
      </c>
      <c r="E259" s="88"/>
      <c r="F259" s="107" t="str">
        <f t="shared" si="13"/>
        <v>£000</v>
      </c>
      <c r="G259" s="232"/>
      <c r="H259" s="175"/>
      <c r="I259" s="175"/>
      <c r="J259" s="175"/>
      <c r="K259" s="175"/>
      <c r="L259" s="175"/>
      <c r="M259" s="175"/>
      <c r="N259" s="175"/>
      <c r="O259" s="175"/>
      <c r="P259" s="175"/>
      <c r="Q259" s="175"/>
      <c r="R259" s="175"/>
      <c r="S259" s="175"/>
      <c r="T259" s="175"/>
      <c r="U259" s="175"/>
      <c r="V259" s="175"/>
      <c r="W259" s="175"/>
      <c r="X259" s="175"/>
      <c r="Y259" s="175"/>
      <c r="Z259" s="175"/>
      <c r="AA259" s="175"/>
      <c r="AB259" s="176"/>
      <c r="AD259" s="548"/>
      <c r="AF259" s="548"/>
      <c r="AH259" s="548"/>
      <c r="AJ259" s="220"/>
    </row>
    <row r="260" spans="2:36" ht="12.75" customHeight="1" outlineLevel="1" x14ac:dyDescent="0.2">
      <c r="D260" s="106" t="str">
        <f>'Line Items'!D438</f>
        <v>[Administrative Costs &amp; Other Line 39]</v>
      </c>
      <c r="E260" s="88"/>
      <c r="F260" s="107" t="str">
        <f t="shared" si="13"/>
        <v>£000</v>
      </c>
      <c r="G260" s="232"/>
      <c r="H260" s="175"/>
      <c r="I260" s="175"/>
      <c r="J260" s="175"/>
      <c r="K260" s="175"/>
      <c r="L260" s="175"/>
      <c r="M260" s="175"/>
      <c r="N260" s="175"/>
      <c r="O260" s="175"/>
      <c r="P260" s="175"/>
      <c r="Q260" s="175"/>
      <c r="R260" s="175"/>
      <c r="S260" s="175"/>
      <c r="T260" s="175"/>
      <c r="U260" s="175"/>
      <c r="V260" s="175"/>
      <c r="W260" s="175"/>
      <c r="X260" s="175"/>
      <c r="Y260" s="175"/>
      <c r="Z260" s="175"/>
      <c r="AA260" s="175"/>
      <c r="AB260" s="176"/>
      <c r="AD260" s="548"/>
      <c r="AF260" s="548"/>
      <c r="AH260" s="548"/>
      <c r="AJ260" s="220"/>
    </row>
    <row r="261" spans="2:36" ht="12.75" customHeight="1" outlineLevel="1" x14ac:dyDescent="0.2">
      <c r="D261" s="106" t="str">
        <f>'Line Items'!D439</f>
        <v>[Administrative Costs &amp; Other Line 40]</v>
      </c>
      <c r="E261" s="88"/>
      <c r="F261" s="107" t="str">
        <f t="shared" si="13"/>
        <v>£000</v>
      </c>
      <c r="G261" s="232"/>
      <c r="H261" s="175"/>
      <c r="I261" s="175"/>
      <c r="J261" s="175"/>
      <c r="K261" s="175"/>
      <c r="L261" s="175"/>
      <c r="M261" s="175"/>
      <c r="N261" s="175"/>
      <c r="O261" s="175"/>
      <c r="P261" s="175"/>
      <c r="Q261" s="175"/>
      <c r="R261" s="175"/>
      <c r="S261" s="175"/>
      <c r="T261" s="175"/>
      <c r="U261" s="175"/>
      <c r="V261" s="175"/>
      <c r="W261" s="175"/>
      <c r="X261" s="175"/>
      <c r="Y261" s="175"/>
      <c r="Z261" s="175"/>
      <c r="AA261" s="175"/>
      <c r="AB261" s="176"/>
      <c r="AD261" s="548"/>
      <c r="AF261" s="548"/>
      <c r="AH261" s="548"/>
      <c r="AJ261" s="220"/>
    </row>
    <row r="262" spans="2:36" ht="12.75" customHeight="1" outlineLevel="1" x14ac:dyDescent="0.2">
      <c r="D262" s="106" t="str">
        <f>'Line Items'!D440</f>
        <v>[Administrative Costs &amp; Other Line 41]</v>
      </c>
      <c r="E262" s="88"/>
      <c r="F262" s="107" t="str">
        <f t="shared" si="13"/>
        <v>£000</v>
      </c>
      <c r="G262" s="232"/>
      <c r="H262" s="175"/>
      <c r="I262" s="175"/>
      <c r="J262" s="175"/>
      <c r="K262" s="175"/>
      <c r="L262" s="175"/>
      <c r="M262" s="175"/>
      <c r="N262" s="175"/>
      <c r="O262" s="175"/>
      <c r="P262" s="175"/>
      <c r="Q262" s="175"/>
      <c r="R262" s="175"/>
      <c r="S262" s="175"/>
      <c r="T262" s="175"/>
      <c r="U262" s="175"/>
      <c r="V262" s="175"/>
      <c r="W262" s="175"/>
      <c r="X262" s="175"/>
      <c r="Y262" s="175"/>
      <c r="Z262" s="175"/>
      <c r="AA262" s="175"/>
      <c r="AB262" s="176"/>
      <c r="AD262" s="548"/>
      <c r="AF262" s="548"/>
      <c r="AH262" s="548"/>
      <c r="AJ262" s="220"/>
    </row>
    <row r="263" spans="2:36" ht="12.75" customHeight="1" outlineLevel="1" x14ac:dyDescent="0.2">
      <c r="D263" s="106" t="str">
        <f>'Line Items'!D441</f>
        <v>[Administrative Costs &amp; Other Line 42]</v>
      </c>
      <c r="E263" s="88"/>
      <c r="F263" s="107" t="str">
        <f t="shared" si="13"/>
        <v>£000</v>
      </c>
      <c r="G263" s="232"/>
      <c r="H263" s="175"/>
      <c r="I263" s="175"/>
      <c r="J263" s="175"/>
      <c r="K263" s="175"/>
      <c r="L263" s="175"/>
      <c r="M263" s="175"/>
      <c r="N263" s="175"/>
      <c r="O263" s="175"/>
      <c r="P263" s="175"/>
      <c r="Q263" s="175"/>
      <c r="R263" s="175"/>
      <c r="S263" s="175"/>
      <c r="T263" s="175"/>
      <c r="U263" s="175"/>
      <c r="V263" s="175"/>
      <c r="W263" s="175"/>
      <c r="X263" s="175"/>
      <c r="Y263" s="175"/>
      <c r="Z263" s="175"/>
      <c r="AA263" s="175"/>
      <c r="AB263" s="176"/>
      <c r="AD263" s="548"/>
      <c r="AF263" s="548"/>
      <c r="AH263" s="548"/>
      <c r="AJ263" s="220"/>
    </row>
    <row r="264" spans="2:36" ht="12.75" customHeight="1" outlineLevel="1" x14ac:dyDescent="0.2">
      <c r="D264" s="106" t="str">
        <f>'Line Items'!D442</f>
        <v>[Administrative Costs &amp; Other Line 43]</v>
      </c>
      <c r="E264" s="88"/>
      <c r="F264" s="107" t="str">
        <f t="shared" si="13"/>
        <v>£000</v>
      </c>
      <c r="G264" s="232"/>
      <c r="H264" s="175"/>
      <c r="I264" s="175"/>
      <c r="J264" s="175"/>
      <c r="K264" s="175"/>
      <c r="L264" s="175"/>
      <c r="M264" s="175"/>
      <c r="N264" s="175"/>
      <c r="O264" s="175"/>
      <c r="P264" s="175"/>
      <c r="Q264" s="175"/>
      <c r="R264" s="175"/>
      <c r="S264" s="175"/>
      <c r="T264" s="175"/>
      <c r="U264" s="175"/>
      <c r="V264" s="175"/>
      <c r="W264" s="175"/>
      <c r="X264" s="175"/>
      <c r="Y264" s="175"/>
      <c r="Z264" s="175"/>
      <c r="AA264" s="175"/>
      <c r="AB264" s="176"/>
      <c r="AD264" s="548"/>
      <c r="AF264" s="548"/>
      <c r="AH264" s="548"/>
      <c r="AJ264" s="220"/>
    </row>
    <row r="265" spans="2:36" ht="12.75" customHeight="1" outlineLevel="1" x14ac:dyDescent="0.2">
      <c r="D265" s="106" t="str">
        <f>'Line Items'!D443</f>
        <v>[Administrative Costs &amp; Other Line 44]</v>
      </c>
      <c r="E265" s="88"/>
      <c r="F265" s="107" t="str">
        <f t="shared" si="13"/>
        <v>£000</v>
      </c>
      <c r="G265" s="232"/>
      <c r="H265" s="232"/>
      <c r="I265" s="232"/>
      <c r="J265" s="232"/>
      <c r="K265" s="232"/>
      <c r="L265" s="232"/>
      <c r="M265" s="232"/>
      <c r="N265" s="232"/>
      <c r="O265" s="232"/>
      <c r="P265" s="232"/>
      <c r="Q265" s="232"/>
      <c r="R265" s="232"/>
      <c r="S265" s="232"/>
      <c r="T265" s="232"/>
      <c r="U265" s="232"/>
      <c r="V265" s="232"/>
      <c r="W265" s="232"/>
      <c r="X265" s="232"/>
      <c r="Y265" s="232"/>
      <c r="Z265" s="232"/>
      <c r="AA265" s="232"/>
      <c r="AB265" s="176"/>
      <c r="AD265" s="548"/>
      <c r="AF265" s="548"/>
      <c r="AH265" s="548"/>
      <c r="AJ265" s="220"/>
    </row>
    <row r="266" spans="2:36" ht="12.75" customHeight="1" outlineLevel="1" x14ac:dyDescent="0.2">
      <c r="D266" s="117" t="str">
        <f>'Line Items'!D444</f>
        <v>[Administrative Costs &amp; Other Line 45]</v>
      </c>
      <c r="E266" s="177"/>
      <c r="F266" s="118" t="str">
        <f t="shared" si="13"/>
        <v>£000</v>
      </c>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9"/>
      <c r="AD266" s="549"/>
      <c r="AF266" s="549"/>
      <c r="AH266" s="549"/>
      <c r="AJ266" s="221"/>
    </row>
    <row r="267" spans="2:36" ht="12.75" customHeight="1" outlineLevel="1" x14ac:dyDescent="0.2">
      <c r="G267" s="89"/>
      <c r="H267" s="89"/>
      <c r="I267" s="89"/>
      <c r="J267" s="89"/>
      <c r="K267" s="89"/>
      <c r="L267" s="89"/>
      <c r="M267" s="89"/>
      <c r="N267" s="89"/>
      <c r="O267" s="89"/>
      <c r="P267" s="89"/>
      <c r="Q267" s="89"/>
      <c r="R267" s="89"/>
      <c r="S267" s="89"/>
      <c r="T267" s="89"/>
      <c r="U267" s="89"/>
      <c r="V267" s="89"/>
      <c r="W267" s="89"/>
      <c r="X267" s="89"/>
      <c r="Y267" s="89"/>
      <c r="Z267" s="89"/>
      <c r="AA267" s="89"/>
      <c r="AB267" s="89"/>
      <c r="AD267" s="89"/>
      <c r="AF267" s="89"/>
      <c r="AH267" s="89"/>
    </row>
    <row r="268" spans="2:36" ht="12.75" customHeight="1" outlineLevel="1" x14ac:dyDescent="0.2">
      <c r="D268" s="222" t="str">
        <f>"Total "&amp;B220</f>
        <v>Total Administrative Costs &amp; Other</v>
      </c>
      <c r="E268" s="223"/>
      <c r="F268" s="224" t="str">
        <f>F266</f>
        <v>£000</v>
      </c>
      <c r="G268" s="225">
        <f>SUM(G222:G266)</f>
        <v>0</v>
      </c>
      <c r="H268" s="225">
        <f t="shared" ref="H268:AB268" si="14">SUM(H222:H266)</f>
        <v>0</v>
      </c>
      <c r="I268" s="225">
        <f t="shared" si="14"/>
        <v>0</v>
      </c>
      <c r="J268" s="225">
        <f t="shared" si="14"/>
        <v>0</v>
      </c>
      <c r="K268" s="225">
        <f t="shared" si="14"/>
        <v>0</v>
      </c>
      <c r="L268" s="225">
        <f t="shared" si="14"/>
        <v>0</v>
      </c>
      <c r="M268" s="225">
        <f t="shared" si="14"/>
        <v>0</v>
      </c>
      <c r="N268" s="225">
        <f t="shared" si="14"/>
        <v>0</v>
      </c>
      <c r="O268" s="225">
        <f t="shared" si="14"/>
        <v>0</v>
      </c>
      <c r="P268" s="225">
        <f t="shared" si="14"/>
        <v>0</v>
      </c>
      <c r="Q268" s="225">
        <f t="shared" si="14"/>
        <v>0</v>
      </c>
      <c r="R268" s="225">
        <f t="shared" si="14"/>
        <v>0</v>
      </c>
      <c r="S268" s="225">
        <f t="shared" si="14"/>
        <v>0</v>
      </c>
      <c r="T268" s="225">
        <f t="shared" si="14"/>
        <v>0</v>
      </c>
      <c r="U268" s="225">
        <f t="shared" si="14"/>
        <v>0</v>
      </c>
      <c r="V268" s="225">
        <f t="shared" si="14"/>
        <v>0</v>
      </c>
      <c r="W268" s="225">
        <f t="shared" si="14"/>
        <v>0</v>
      </c>
      <c r="X268" s="225">
        <f t="shared" si="14"/>
        <v>0</v>
      </c>
      <c r="Y268" s="225">
        <f t="shared" si="14"/>
        <v>0</v>
      </c>
      <c r="Z268" s="225">
        <f t="shared" si="14"/>
        <v>0</v>
      </c>
      <c r="AA268" s="225">
        <f t="shared" si="14"/>
        <v>0</v>
      </c>
      <c r="AB268" s="226">
        <f t="shared" si="14"/>
        <v>0</v>
      </c>
      <c r="AD268" s="550">
        <f t="shared" ref="AD268:AF268" si="15">SUM(AD222:AD266)</f>
        <v>0</v>
      </c>
      <c r="AF268" s="550">
        <f t="shared" si="15"/>
        <v>0</v>
      </c>
      <c r="AH268" s="550">
        <f t="shared" ref="AH268" si="16">SUM(AH222:AH266)</f>
        <v>0</v>
      </c>
      <c r="AJ268" s="227"/>
    </row>
    <row r="269" spans="2:36" x14ac:dyDescent="0.2">
      <c r="G269" s="89"/>
      <c r="H269" s="89"/>
      <c r="I269" s="89"/>
      <c r="J269" s="89"/>
      <c r="K269" s="89"/>
      <c r="L269" s="89"/>
      <c r="M269" s="89"/>
      <c r="N269" s="89"/>
      <c r="O269" s="89"/>
      <c r="P269" s="89"/>
      <c r="Q269" s="89"/>
      <c r="R269" s="89"/>
      <c r="S269" s="89"/>
      <c r="T269" s="89"/>
      <c r="U269" s="89"/>
      <c r="V269" s="89"/>
      <c r="W269" s="89"/>
      <c r="X269" s="89"/>
      <c r="Y269" s="89"/>
      <c r="Z269" s="89"/>
      <c r="AA269" s="89"/>
      <c r="AB269" s="89"/>
      <c r="AD269" s="89"/>
      <c r="AF269" s="89"/>
      <c r="AH269" s="89"/>
    </row>
    <row r="270" spans="2:36" ht="15" x14ac:dyDescent="0.25">
      <c r="B270" s="15" t="str">
        <f>'Line Items'!B446</f>
        <v>Non-Cash Costs</v>
      </c>
      <c r="C270" s="15"/>
      <c r="D270" s="172"/>
      <c r="E270" s="172"/>
      <c r="F270" s="15"/>
      <c r="G270" s="190"/>
      <c r="H270" s="190"/>
      <c r="I270" s="190"/>
      <c r="J270" s="190"/>
      <c r="K270" s="190"/>
      <c r="L270" s="190"/>
      <c r="M270" s="190"/>
      <c r="N270" s="190"/>
      <c r="O270" s="190"/>
      <c r="P270" s="190"/>
      <c r="Q270" s="190"/>
      <c r="R270" s="190"/>
      <c r="S270" s="190"/>
      <c r="T270" s="190"/>
      <c r="U270" s="190"/>
      <c r="V270" s="190"/>
      <c r="W270" s="190"/>
      <c r="X270" s="190"/>
      <c r="Y270" s="190"/>
      <c r="Z270" s="190"/>
      <c r="AA270" s="190"/>
      <c r="AB270" s="190"/>
      <c r="AC270" s="15"/>
      <c r="AD270" s="190"/>
      <c r="AE270" s="540"/>
      <c r="AF270" s="190"/>
      <c r="AG270" s="540"/>
      <c r="AH270" s="190"/>
      <c r="AI270" s="540"/>
      <c r="AJ270" s="15"/>
    </row>
    <row r="271" spans="2:36" ht="12.75" customHeight="1" outlineLevel="1" x14ac:dyDescent="0.2">
      <c r="G271" s="89"/>
      <c r="H271" s="89"/>
      <c r="I271" s="89"/>
      <c r="J271" s="89"/>
      <c r="K271" s="89"/>
      <c r="L271" s="89"/>
      <c r="M271" s="89"/>
      <c r="N271" s="89"/>
      <c r="O271" s="89"/>
      <c r="P271" s="89"/>
      <c r="Q271" s="89"/>
      <c r="R271" s="89"/>
      <c r="S271" s="89"/>
      <c r="T271" s="89"/>
      <c r="U271" s="89"/>
      <c r="V271" s="89"/>
      <c r="W271" s="89"/>
      <c r="X271" s="89"/>
      <c r="Y271" s="89"/>
      <c r="Z271" s="89"/>
      <c r="AA271" s="89"/>
      <c r="AB271" s="89"/>
      <c r="AD271" s="89"/>
      <c r="AF271" s="89"/>
      <c r="AH271" s="89"/>
    </row>
    <row r="272" spans="2:36" ht="12.75" customHeight="1" outlineLevel="1" x14ac:dyDescent="0.2">
      <c r="D272" s="100" t="str">
        <f>'Line Items'!D448</f>
        <v>Amortisation</v>
      </c>
      <c r="E272" s="84"/>
      <c r="F272" s="101" t="s">
        <v>101</v>
      </c>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469"/>
      <c r="AD272" s="547"/>
      <c r="AF272" s="547"/>
      <c r="AH272" s="547"/>
      <c r="AJ272" s="219"/>
    </row>
    <row r="273" spans="2:36" ht="12.75" customHeight="1" outlineLevel="1" x14ac:dyDescent="0.2">
      <c r="D273" s="117" t="str">
        <f>'Line Items'!D449</f>
        <v>Depreciation</v>
      </c>
      <c r="E273" s="177"/>
      <c r="F273" s="233" t="str">
        <f>'TOC Capex'!F118</f>
        <v>£000</v>
      </c>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9"/>
      <c r="AD273" s="549"/>
      <c r="AF273" s="549"/>
      <c r="AH273" s="549"/>
      <c r="AJ273" s="221"/>
    </row>
    <row r="274" spans="2:36" ht="12.75" customHeight="1" outlineLevel="1" x14ac:dyDescent="0.2">
      <c r="G274" s="89"/>
      <c r="H274" s="89"/>
      <c r="I274" s="89"/>
      <c r="J274" s="89"/>
      <c r="K274" s="89"/>
      <c r="L274" s="89"/>
      <c r="M274" s="89"/>
      <c r="N274" s="89"/>
      <c r="O274" s="89"/>
      <c r="P274" s="89"/>
      <c r="Q274" s="89"/>
      <c r="R274" s="89"/>
      <c r="S274" s="89"/>
      <c r="T274" s="89"/>
      <c r="U274" s="89"/>
      <c r="V274" s="89"/>
      <c r="W274" s="89"/>
      <c r="X274" s="89"/>
      <c r="Y274" s="89"/>
      <c r="Z274" s="89"/>
      <c r="AA274" s="89"/>
      <c r="AB274" s="89"/>
      <c r="AD274" s="89"/>
      <c r="AF274" s="89"/>
      <c r="AH274" s="89"/>
    </row>
    <row r="275" spans="2:36" ht="12.75" customHeight="1" outlineLevel="1" x14ac:dyDescent="0.2">
      <c r="D275" s="222" t="str">
        <f>"Total "&amp;B270</f>
        <v>Total Non-Cash Costs</v>
      </c>
      <c r="E275" s="223"/>
      <c r="F275" s="224" t="str">
        <f>F273</f>
        <v>£000</v>
      </c>
      <c r="G275" s="225">
        <f t="shared" ref="G275:AB275" si="17">SUM(G272:G273)</f>
        <v>0</v>
      </c>
      <c r="H275" s="225">
        <f t="shared" si="17"/>
        <v>0</v>
      </c>
      <c r="I275" s="225">
        <f t="shared" si="17"/>
        <v>0</v>
      </c>
      <c r="J275" s="225">
        <f t="shared" si="17"/>
        <v>0</v>
      </c>
      <c r="K275" s="225">
        <f t="shared" si="17"/>
        <v>0</v>
      </c>
      <c r="L275" s="225">
        <f t="shared" si="17"/>
        <v>0</v>
      </c>
      <c r="M275" s="225">
        <f t="shared" si="17"/>
        <v>0</v>
      </c>
      <c r="N275" s="225">
        <f t="shared" si="17"/>
        <v>0</v>
      </c>
      <c r="O275" s="225">
        <f t="shared" si="17"/>
        <v>0</v>
      </c>
      <c r="P275" s="225">
        <f t="shared" si="17"/>
        <v>0</v>
      </c>
      <c r="Q275" s="225">
        <f t="shared" si="17"/>
        <v>0</v>
      </c>
      <c r="R275" s="225">
        <f t="shared" si="17"/>
        <v>0</v>
      </c>
      <c r="S275" s="225">
        <f t="shared" si="17"/>
        <v>0</v>
      </c>
      <c r="T275" s="225">
        <f t="shared" si="17"/>
        <v>0</v>
      </c>
      <c r="U275" s="225">
        <f t="shared" si="17"/>
        <v>0</v>
      </c>
      <c r="V275" s="225">
        <f t="shared" si="17"/>
        <v>0</v>
      </c>
      <c r="W275" s="225">
        <f t="shared" si="17"/>
        <v>0</v>
      </c>
      <c r="X275" s="225">
        <f t="shared" si="17"/>
        <v>0</v>
      </c>
      <c r="Y275" s="225">
        <f t="shared" si="17"/>
        <v>0</v>
      </c>
      <c r="Z275" s="225">
        <f t="shared" si="17"/>
        <v>0</v>
      </c>
      <c r="AA275" s="225">
        <f t="shared" si="17"/>
        <v>0</v>
      </c>
      <c r="AB275" s="226">
        <f t="shared" si="17"/>
        <v>0</v>
      </c>
      <c r="AD275" s="550">
        <f t="shared" ref="AD275:AF275" si="18">SUM(AD272:AD273)</f>
        <v>0</v>
      </c>
      <c r="AF275" s="550">
        <f t="shared" si="18"/>
        <v>0</v>
      </c>
      <c r="AH275" s="550">
        <f t="shared" ref="AH275" si="19">SUM(AH272:AH273)</f>
        <v>0</v>
      </c>
      <c r="AJ275" s="227"/>
    </row>
    <row r="276" spans="2:36" x14ac:dyDescent="0.2">
      <c r="G276" s="89"/>
      <c r="H276" s="89"/>
      <c r="I276" s="89"/>
      <c r="J276" s="89"/>
      <c r="K276" s="89"/>
      <c r="L276" s="89"/>
      <c r="M276" s="89"/>
      <c r="N276" s="89"/>
      <c r="O276" s="89"/>
      <c r="P276" s="89"/>
      <c r="Q276" s="89"/>
      <c r="R276" s="89"/>
      <c r="S276" s="89"/>
      <c r="T276" s="89"/>
      <c r="U276" s="89"/>
      <c r="V276" s="89"/>
      <c r="W276" s="89"/>
      <c r="X276" s="89"/>
      <c r="Y276" s="89"/>
      <c r="Z276" s="89"/>
      <c r="AA276" s="89"/>
      <c r="AB276" s="89"/>
      <c r="AD276" s="89"/>
      <c r="AF276" s="89"/>
      <c r="AH276" s="89"/>
    </row>
    <row r="277" spans="2:36" x14ac:dyDescent="0.2">
      <c r="G277" s="89"/>
      <c r="H277" s="89"/>
      <c r="I277" s="89"/>
      <c r="J277" s="89"/>
      <c r="K277" s="89"/>
      <c r="L277" s="89"/>
      <c r="M277" s="89"/>
      <c r="N277" s="89"/>
      <c r="O277" s="89"/>
      <c r="P277" s="89"/>
      <c r="Q277" s="89"/>
      <c r="R277" s="89"/>
      <c r="S277" s="89"/>
      <c r="T277" s="89"/>
      <c r="U277" s="89"/>
      <c r="V277" s="89"/>
      <c r="W277" s="89"/>
      <c r="X277" s="89"/>
      <c r="Y277" s="89"/>
      <c r="Z277" s="89"/>
      <c r="AA277" s="89"/>
      <c r="AB277" s="89"/>
      <c r="AD277" s="89"/>
      <c r="AF277" s="89"/>
      <c r="AH277" s="89"/>
    </row>
    <row r="278" spans="2:36" ht="16.5" x14ac:dyDescent="0.25">
      <c r="B278" s="5" t="str">
        <f>"Total "&amp;B13</f>
        <v>Total Other Operating Costs</v>
      </c>
      <c r="C278" s="5"/>
      <c r="D278" s="5"/>
      <c r="E278" s="5"/>
      <c r="F278" s="5"/>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5"/>
      <c r="AD278" s="192"/>
      <c r="AE278" s="5"/>
      <c r="AF278" s="192"/>
      <c r="AG278" s="5"/>
      <c r="AH278" s="192"/>
      <c r="AI278" s="5"/>
      <c r="AJ278" s="5"/>
    </row>
    <row r="279" spans="2:36" ht="12.75" customHeight="1" outlineLevel="1" x14ac:dyDescent="0.2">
      <c r="G279" s="89"/>
      <c r="H279" s="89"/>
      <c r="I279" s="89"/>
      <c r="J279" s="89"/>
      <c r="K279" s="89"/>
      <c r="L279" s="89"/>
      <c r="M279" s="89"/>
      <c r="N279" s="89"/>
      <c r="O279" s="89"/>
      <c r="P279" s="89"/>
      <c r="Q279" s="89"/>
      <c r="R279" s="89"/>
      <c r="S279" s="89"/>
      <c r="T279" s="89"/>
      <c r="U279" s="89"/>
      <c r="V279" s="89"/>
      <c r="W279" s="89"/>
      <c r="X279" s="89"/>
      <c r="Y279" s="89"/>
      <c r="Z279" s="89"/>
      <c r="AA279" s="89"/>
      <c r="AB279" s="89"/>
      <c r="AD279" s="89"/>
      <c r="AF279" s="89"/>
      <c r="AH279" s="89"/>
    </row>
    <row r="280" spans="2:36" ht="12.75" customHeight="1" outlineLevel="1" x14ac:dyDescent="0.2">
      <c r="D280" s="100" t="str">
        <f>D63</f>
        <v>Total Other Staff Costs</v>
      </c>
      <c r="E280" s="84"/>
      <c r="F280" s="186" t="str">
        <f t="shared" ref="F280:AB280" si="20">F63</f>
        <v>£000</v>
      </c>
      <c r="G280" s="85">
        <f t="shared" si="20"/>
        <v>0</v>
      </c>
      <c r="H280" s="85">
        <f t="shared" si="20"/>
        <v>0</v>
      </c>
      <c r="I280" s="85">
        <f t="shared" si="20"/>
        <v>0</v>
      </c>
      <c r="J280" s="85">
        <f t="shared" si="20"/>
        <v>0</v>
      </c>
      <c r="K280" s="85">
        <f t="shared" si="20"/>
        <v>0</v>
      </c>
      <c r="L280" s="85">
        <f t="shared" si="20"/>
        <v>0</v>
      </c>
      <c r="M280" s="85">
        <f t="shared" si="20"/>
        <v>0</v>
      </c>
      <c r="N280" s="85">
        <f t="shared" si="20"/>
        <v>0</v>
      </c>
      <c r="O280" s="85">
        <f t="shared" si="20"/>
        <v>0</v>
      </c>
      <c r="P280" s="85">
        <f t="shared" si="20"/>
        <v>0</v>
      </c>
      <c r="Q280" s="85">
        <f t="shared" si="20"/>
        <v>0</v>
      </c>
      <c r="R280" s="85">
        <f t="shared" si="20"/>
        <v>0</v>
      </c>
      <c r="S280" s="85">
        <f t="shared" si="20"/>
        <v>0</v>
      </c>
      <c r="T280" s="85">
        <f t="shared" si="20"/>
        <v>0</v>
      </c>
      <c r="U280" s="85">
        <f t="shared" si="20"/>
        <v>0</v>
      </c>
      <c r="V280" s="85">
        <f t="shared" si="20"/>
        <v>0</v>
      </c>
      <c r="W280" s="85">
        <f t="shared" si="20"/>
        <v>0</v>
      </c>
      <c r="X280" s="85">
        <f t="shared" si="20"/>
        <v>0</v>
      </c>
      <c r="Y280" s="85">
        <f t="shared" si="20"/>
        <v>0</v>
      </c>
      <c r="Z280" s="85">
        <f t="shared" si="20"/>
        <v>0</v>
      </c>
      <c r="AA280" s="85">
        <f t="shared" si="20"/>
        <v>0</v>
      </c>
      <c r="AB280" s="86">
        <f t="shared" si="20"/>
        <v>0</v>
      </c>
      <c r="AD280" s="551">
        <f>AD63</f>
        <v>0</v>
      </c>
      <c r="AF280" s="551">
        <f>AF63</f>
        <v>0</v>
      </c>
      <c r="AH280" s="551">
        <f>AH63</f>
        <v>0</v>
      </c>
      <c r="AJ280" s="219">
        <f>AJ63</f>
        <v>0</v>
      </c>
    </row>
    <row r="281" spans="2:36" ht="12.75" customHeight="1" outlineLevel="1" x14ac:dyDescent="0.2">
      <c r="D281" s="106" t="str">
        <f>D118</f>
        <v>Total Station &amp; Train Operations</v>
      </c>
      <c r="E281" s="88"/>
      <c r="F281" s="107" t="str">
        <f t="shared" ref="F281:AB281" si="21">F118</f>
        <v>£000</v>
      </c>
      <c r="G281" s="89">
        <f t="shared" si="21"/>
        <v>0</v>
      </c>
      <c r="H281" s="89">
        <f t="shared" si="21"/>
        <v>0</v>
      </c>
      <c r="I281" s="89">
        <f t="shared" si="21"/>
        <v>0</v>
      </c>
      <c r="J281" s="89">
        <f t="shared" si="21"/>
        <v>0</v>
      </c>
      <c r="K281" s="89">
        <f t="shared" si="21"/>
        <v>0</v>
      </c>
      <c r="L281" s="89">
        <f t="shared" si="21"/>
        <v>0</v>
      </c>
      <c r="M281" s="89">
        <f t="shared" si="21"/>
        <v>0</v>
      </c>
      <c r="N281" s="89">
        <f t="shared" si="21"/>
        <v>0</v>
      </c>
      <c r="O281" s="89">
        <f t="shared" si="21"/>
        <v>0</v>
      </c>
      <c r="P281" s="89">
        <f t="shared" si="21"/>
        <v>0</v>
      </c>
      <c r="Q281" s="89">
        <f t="shared" si="21"/>
        <v>0</v>
      </c>
      <c r="R281" s="89">
        <f t="shared" si="21"/>
        <v>0</v>
      </c>
      <c r="S281" s="89">
        <f t="shared" si="21"/>
        <v>0</v>
      </c>
      <c r="T281" s="89">
        <f t="shared" si="21"/>
        <v>0</v>
      </c>
      <c r="U281" s="89">
        <f t="shared" si="21"/>
        <v>0</v>
      </c>
      <c r="V281" s="89">
        <f t="shared" si="21"/>
        <v>0</v>
      </c>
      <c r="W281" s="89">
        <f t="shared" si="21"/>
        <v>0</v>
      </c>
      <c r="X281" s="89">
        <f t="shared" si="21"/>
        <v>0</v>
      </c>
      <c r="Y281" s="89">
        <f t="shared" si="21"/>
        <v>0</v>
      </c>
      <c r="Z281" s="89">
        <f t="shared" si="21"/>
        <v>0</v>
      </c>
      <c r="AA281" s="89">
        <f t="shared" si="21"/>
        <v>0</v>
      </c>
      <c r="AB281" s="90">
        <f t="shared" si="21"/>
        <v>0</v>
      </c>
      <c r="AD281" s="552">
        <f t="shared" ref="AD281:AF281" si="22">AD118</f>
        <v>0</v>
      </c>
      <c r="AF281" s="552">
        <f t="shared" si="22"/>
        <v>0</v>
      </c>
      <c r="AH281" s="552">
        <f t="shared" ref="AH281" si="23">AH118</f>
        <v>0</v>
      </c>
      <c r="AJ281" s="220">
        <f>AJ118</f>
        <v>0</v>
      </c>
    </row>
    <row r="282" spans="2:36" ht="12.75" customHeight="1" outlineLevel="1" x14ac:dyDescent="0.2">
      <c r="D282" s="106" t="str">
        <f>D168</f>
        <v>Total Rolling Stock Maintenance</v>
      </c>
      <c r="E282" s="88"/>
      <c r="F282" s="107" t="str">
        <f t="shared" ref="F282:AB282" si="24">F168</f>
        <v>£000</v>
      </c>
      <c r="G282" s="89">
        <f t="shared" si="24"/>
        <v>0</v>
      </c>
      <c r="H282" s="89">
        <f t="shared" si="24"/>
        <v>0</v>
      </c>
      <c r="I282" s="89">
        <f t="shared" si="24"/>
        <v>0</v>
      </c>
      <c r="J282" s="89">
        <f t="shared" si="24"/>
        <v>0</v>
      </c>
      <c r="K282" s="89">
        <f t="shared" si="24"/>
        <v>0</v>
      </c>
      <c r="L282" s="89">
        <f t="shared" si="24"/>
        <v>0</v>
      </c>
      <c r="M282" s="89">
        <f t="shared" si="24"/>
        <v>0</v>
      </c>
      <c r="N282" s="89">
        <f t="shared" si="24"/>
        <v>0</v>
      </c>
      <c r="O282" s="89">
        <f t="shared" si="24"/>
        <v>0</v>
      </c>
      <c r="P282" s="89">
        <f t="shared" si="24"/>
        <v>0</v>
      </c>
      <c r="Q282" s="89">
        <f t="shared" si="24"/>
        <v>0</v>
      </c>
      <c r="R282" s="89">
        <f t="shared" si="24"/>
        <v>0</v>
      </c>
      <c r="S282" s="89">
        <f t="shared" si="24"/>
        <v>0</v>
      </c>
      <c r="T282" s="89">
        <f t="shared" si="24"/>
        <v>0</v>
      </c>
      <c r="U282" s="89">
        <f t="shared" si="24"/>
        <v>0</v>
      </c>
      <c r="V282" s="89">
        <f t="shared" si="24"/>
        <v>0</v>
      </c>
      <c r="W282" s="89">
        <f t="shared" si="24"/>
        <v>0</v>
      </c>
      <c r="X282" s="89">
        <f t="shared" si="24"/>
        <v>0</v>
      </c>
      <c r="Y282" s="89">
        <f t="shared" si="24"/>
        <v>0</v>
      </c>
      <c r="Z282" s="89">
        <f t="shared" si="24"/>
        <v>0</v>
      </c>
      <c r="AA282" s="89">
        <f t="shared" si="24"/>
        <v>0</v>
      </c>
      <c r="AB282" s="90">
        <f t="shared" si="24"/>
        <v>0</v>
      </c>
      <c r="AD282" s="552">
        <f t="shared" ref="AD282:AF282" si="25">AD168</f>
        <v>0</v>
      </c>
      <c r="AF282" s="552">
        <f t="shared" si="25"/>
        <v>0</v>
      </c>
      <c r="AH282" s="552">
        <f t="shared" ref="AH282" si="26">AH168</f>
        <v>0</v>
      </c>
      <c r="AJ282" s="220">
        <f>AJ168</f>
        <v>0</v>
      </c>
    </row>
    <row r="283" spans="2:36" ht="12.75" customHeight="1" outlineLevel="1" x14ac:dyDescent="0.2">
      <c r="D283" s="106" t="str">
        <f>D218</f>
        <v>Total Industry &amp; Professional Services</v>
      </c>
      <c r="E283" s="88"/>
      <c r="F283" s="107" t="str">
        <f t="shared" ref="F283:AB283" si="27">F218</f>
        <v>£000</v>
      </c>
      <c r="G283" s="89">
        <f t="shared" si="27"/>
        <v>0</v>
      </c>
      <c r="H283" s="89">
        <f t="shared" si="27"/>
        <v>0</v>
      </c>
      <c r="I283" s="89">
        <f t="shared" si="27"/>
        <v>0</v>
      </c>
      <c r="J283" s="89">
        <f t="shared" si="27"/>
        <v>0</v>
      </c>
      <c r="K283" s="89">
        <f t="shared" si="27"/>
        <v>0</v>
      </c>
      <c r="L283" s="89">
        <f t="shared" si="27"/>
        <v>0</v>
      </c>
      <c r="M283" s="89">
        <f t="shared" si="27"/>
        <v>0</v>
      </c>
      <c r="N283" s="89">
        <f t="shared" si="27"/>
        <v>0</v>
      </c>
      <c r="O283" s="89">
        <f t="shared" si="27"/>
        <v>0</v>
      </c>
      <c r="P283" s="89">
        <f t="shared" si="27"/>
        <v>0</v>
      </c>
      <c r="Q283" s="89">
        <f t="shared" si="27"/>
        <v>0</v>
      </c>
      <c r="R283" s="89">
        <f t="shared" si="27"/>
        <v>0</v>
      </c>
      <c r="S283" s="89">
        <f t="shared" si="27"/>
        <v>0</v>
      </c>
      <c r="T283" s="89">
        <f t="shared" si="27"/>
        <v>0</v>
      </c>
      <c r="U283" s="89">
        <f t="shared" si="27"/>
        <v>0</v>
      </c>
      <c r="V283" s="89">
        <f t="shared" si="27"/>
        <v>0</v>
      </c>
      <c r="W283" s="89">
        <f t="shared" si="27"/>
        <v>0</v>
      </c>
      <c r="X283" s="89">
        <f t="shared" si="27"/>
        <v>0</v>
      </c>
      <c r="Y283" s="89">
        <f t="shared" si="27"/>
        <v>0</v>
      </c>
      <c r="Z283" s="89">
        <f t="shared" si="27"/>
        <v>0</v>
      </c>
      <c r="AA283" s="89">
        <f t="shared" si="27"/>
        <v>0</v>
      </c>
      <c r="AB283" s="90">
        <f t="shared" si="27"/>
        <v>0</v>
      </c>
      <c r="AD283" s="552">
        <f t="shared" ref="AD283:AF283" si="28">AD218</f>
        <v>0</v>
      </c>
      <c r="AF283" s="552">
        <f t="shared" si="28"/>
        <v>0</v>
      </c>
      <c r="AH283" s="552">
        <f t="shared" ref="AH283" si="29">AH218</f>
        <v>0</v>
      </c>
      <c r="AJ283" s="220">
        <f>AJ218</f>
        <v>0</v>
      </c>
    </row>
    <row r="284" spans="2:36" ht="12.75" customHeight="1" outlineLevel="1" x14ac:dyDescent="0.2">
      <c r="D284" s="106" t="str">
        <f>D268</f>
        <v>Total Administrative Costs &amp; Other</v>
      </c>
      <c r="E284" s="88"/>
      <c r="F284" s="107" t="str">
        <f t="shared" ref="F284:AB284" si="30">F268</f>
        <v>£000</v>
      </c>
      <c r="G284" s="89">
        <f t="shared" si="30"/>
        <v>0</v>
      </c>
      <c r="H284" s="89">
        <f t="shared" si="30"/>
        <v>0</v>
      </c>
      <c r="I284" s="89">
        <f t="shared" si="30"/>
        <v>0</v>
      </c>
      <c r="J284" s="89">
        <f t="shared" si="30"/>
        <v>0</v>
      </c>
      <c r="K284" s="89">
        <f t="shared" si="30"/>
        <v>0</v>
      </c>
      <c r="L284" s="89">
        <f t="shared" si="30"/>
        <v>0</v>
      </c>
      <c r="M284" s="89">
        <f t="shared" si="30"/>
        <v>0</v>
      </c>
      <c r="N284" s="89">
        <f t="shared" si="30"/>
        <v>0</v>
      </c>
      <c r="O284" s="89">
        <f t="shared" si="30"/>
        <v>0</v>
      </c>
      <c r="P284" s="89">
        <f t="shared" si="30"/>
        <v>0</v>
      </c>
      <c r="Q284" s="89">
        <f t="shared" si="30"/>
        <v>0</v>
      </c>
      <c r="R284" s="89">
        <f t="shared" si="30"/>
        <v>0</v>
      </c>
      <c r="S284" s="89">
        <f t="shared" si="30"/>
        <v>0</v>
      </c>
      <c r="T284" s="89">
        <f t="shared" si="30"/>
        <v>0</v>
      </c>
      <c r="U284" s="89">
        <f t="shared" si="30"/>
        <v>0</v>
      </c>
      <c r="V284" s="89">
        <f t="shared" si="30"/>
        <v>0</v>
      </c>
      <c r="W284" s="89">
        <f t="shared" si="30"/>
        <v>0</v>
      </c>
      <c r="X284" s="89">
        <f t="shared" si="30"/>
        <v>0</v>
      </c>
      <c r="Y284" s="89">
        <f t="shared" si="30"/>
        <v>0</v>
      </c>
      <c r="Z284" s="89">
        <f t="shared" si="30"/>
        <v>0</v>
      </c>
      <c r="AA284" s="89">
        <f t="shared" si="30"/>
        <v>0</v>
      </c>
      <c r="AB284" s="90">
        <f t="shared" si="30"/>
        <v>0</v>
      </c>
      <c r="AD284" s="552">
        <f t="shared" ref="AD284:AF284" si="31">AD268</f>
        <v>0</v>
      </c>
      <c r="AF284" s="552">
        <f t="shared" si="31"/>
        <v>0</v>
      </c>
      <c r="AH284" s="552">
        <f t="shared" ref="AH284" si="32">AH268</f>
        <v>0</v>
      </c>
      <c r="AJ284" s="220">
        <f>AJ268</f>
        <v>0</v>
      </c>
    </row>
    <row r="285" spans="2:36" ht="12.75" customHeight="1" outlineLevel="1" x14ac:dyDescent="0.2">
      <c r="D285" s="117" t="str">
        <f>D275</f>
        <v>Total Non-Cash Costs</v>
      </c>
      <c r="E285" s="177"/>
      <c r="F285" s="118" t="str">
        <f t="shared" ref="F285:AB285" si="33">F275</f>
        <v>£000</v>
      </c>
      <c r="G285" s="93">
        <f t="shared" si="33"/>
        <v>0</v>
      </c>
      <c r="H285" s="93">
        <f t="shared" si="33"/>
        <v>0</v>
      </c>
      <c r="I285" s="93">
        <f t="shared" si="33"/>
        <v>0</v>
      </c>
      <c r="J285" s="93">
        <f t="shared" si="33"/>
        <v>0</v>
      </c>
      <c r="K285" s="93">
        <f t="shared" si="33"/>
        <v>0</v>
      </c>
      <c r="L285" s="93">
        <f t="shared" si="33"/>
        <v>0</v>
      </c>
      <c r="M285" s="93">
        <f t="shared" si="33"/>
        <v>0</v>
      </c>
      <c r="N285" s="93">
        <f t="shared" si="33"/>
        <v>0</v>
      </c>
      <c r="O285" s="93">
        <f t="shared" si="33"/>
        <v>0</v>
      </c>
      <c r="P285" s="93">
        <f t="shared" si="33"/>
        <v>0</v>
      </c>
      <c r="Q285" s="93">
        <f t="shared" si="33"/>
        <v>0</v>
      </c>
      <c r="R285" s="93">
        <f t="shared" si="33"/>
        <v>0</v>
      </c>
      <c r="S285" s="93">
        <f t="shared" si="33"/>
        <v>0</v>
      </c>
      <c r="T285" s="93">
        <f t="shared" si="33"/>
        <v>0</v>
      </c>
      <c r="U285" s="93">
        <f t="shared" si="33"/>
        <v>0</v>
      </c>
      <c r="V285" s="93">
        <f t="shared" si="33"/>
        <v>0</v>
      </c>
      <c r="W285" s="93">
        <f t="shared" si="33"/>
        <v>0</v>
      </c>
      <c r="X285" s="93">
        <f t="shared" si="33"/>
        <v>0</v>
      </c>
      <c r="Y285" s="93">
        <f t="shared" si="33"/>
        <v>0</v>
      </c>
      <c r="Z285" s="93">
        <f t="shared" si="33"/>
        <v>0</v>
      </c>
      <c r="AA285" s="93">
        <f t="shared" si="33"/>
        <v>0</v>
      </c>
      <c r="AB285" s="94">
        <f t="shared" si="33"/>
        <v>0</v>
      </c>
      <c r="AD285" s="553">
        <f t="shared" ref="AD285:AF285" si="34">AD275</f>
        <v>0</v>
      </c>
      <c r="AF285" s="553">
        <f t="shared" si="34"/>
        <v>0</v>
      </c>
      <c r="AH285" s="553">
        <f t="shared" ref="AH285" si="35">AH275</f>
        <v>0</v>
      </c>
      <c r="AJ285" s="221">
        <f>AJ275</f>
        <v>0</v>
      </c>
    </row>
    <row r="286" spans="2:36" ht="12.75" customHeight="1" outlineLevel="1" x14ac:dyDescent="0.2">
      <c r="G286" s="89"/>
      <c r="H286" s="89"/>
      <c r="I286" s="89"/>
      <c r="J286" s="89"/>
      <c r="K286" s="89"/>
      <c r="L286" s="89"/>
      <c r="M286" s="89"/>
      <c r="N286" s="89"/>
      <c r="O286" s="89"/>
      <c r="P286" s="89"/>
      <c r="Q286" s="89"/>
      <c r="R286" s="89"/>
      <c r="S286" s="89"/>
      <c r="T286" s="89"/>
      <c r="U286" s="89"/>
      <c r="V286" s="89"/>
      <c r="W286" s="89"/>
      <c r="X286" s="89"/>
      <c r="Y286" s="89"/>
      <c r="Z286" s="89"/>
      <c r="AA286" s="89"/>
      <c r="AB286" s="89"/>
      <c r="AD286" s="89"/>
      <c r="AF286" s="89"/>
      <c r="AH286" s="89"/>
    </row>
    <row r="287" spans="2:36" ht="12.75" customHeight="1" outlineLevel="1" x14ac:dyDescent="0.2">
      <c r="D287" s="222" t="str">
        <f>B278</f>
        <v>Total Other Operating Costs</v>
      </c>
      <c r="E287" s="223"/>
      <c r="F287" s="224" t="str">
        <f>F285</f>
        <v>£000</v>
      </c>
      <c r="G287" s="225">
        <f t="shared" ref="G287:AB287" si="36">SUM(G280:G285)</f>
        <v>0</v>
      </c>
      <c r="H287" s="225">
        <f t="shared" si="36"/>
        <v>0</v>
      </c>
      <c r="I287" s="225">
        <f t="shared" si="36"/>
        <v>0</v>
      </c>
      <c r="J287" s="225">
        <f t="shared" si="36"/>
        <v>0</v>
      </c>
      <c r="K287" s="225">
        <f t="shared" si="36"/>
        <v>0</v>
      </c>
      <c r="L287" s="225">
        <f t="shared" si="36"/>
        <v>0</v>
      </c>
      <c r="M287" s="225">
        <f t="shared" si="36"/>
        <v>0</v>
      </c>
      <c r="N287" s="225">
        <f t="shared" si="36"/>
        <v>0</v>
      </c>
      <c r="O287" s="225">
        <f t="shared" si="36"/>
        <v>0</v>
      </c>
      <c r="P287" s="225">
        <f t="shared" si="36"/>
        <v>0</v>
      </c>
      <c r="Q287" s="225">
        <f t="shared" si="36"/>
        <v>0</v>
      </c>
      <c r="R287" s="225">
        <f t="shared" si="36"/>
        <v>0</v>
      </c>
      <c r="S287" s="225">
        <f t="shared" si="36"/>
        <v>0</v>
      </c>
      <c r="T287" s="225">
        <f t="shared" si="36"/>
        <v>0</v>
      </c>
      <c r="U287" s="225">
        <f t="shared" si="36"/>
        <v>0</v>
      </c>
      <c r="V287" s="225">
        <f t="shared" si="36"/>
        <v>0</v>
      </c>
      <c r="W287" s="225">
        <f t="shared" si="36"/>
        <v>0</v>
      </c>
      <c r="X287" s="225">
        <f t="shared" si="36"/>
        <v>0</v>
      </c>
      <c r="Y287" s="225">
        <f t="shared" si="36"/>
        <v>0</v>
      </c>
      <c r="Z287" s="225">
        <f t="shared" si="36"/>
        <v>0</v>
      </c>
      <c r="AA287" s="225">
        <f t="shared" si="36"/>
        <v>0</v>
      </c>
      <c r="AB287" s="226">
        <f t="shared" si="36"/>
        <v>0</v>
      </c>
      <c r="AD287" s="550">
        <f t="shared" ref="AD287:AF287" si="37">SUM(AD280:AD285)</f>
        <v>0</v>
      </c>
      <c r="AF287" s="550">
        <f t="shared" si="37"/>
        <v>0</v>
      </c>
      <c r="AH287" s="550">
        <f t="shared" ref="AH287" si="38">SUM(AH280:AH285)</f>
        <v>0</v>
      </c>
      <c r="AJ287" s="227"/>
    </row>
    <row r="290" spans="2:36" ht="16.5" x14ac:dyDescent="0.25">
      <c r="B290" s="5" t="s">
        <v>20</v>
      </c>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row>
  </sheetData>
  <mergeCells count="4">
    <mergeCell ref="D9:E9"/>
    <mergeCell ref="F9:F11"/>
    <mergeCell ref="AJ9:AJ11"/>
    <mergeCell ref="D10:E11"/>
  </mergeCells>
  <pageMargins left="0.39370078740157483" right="0.39370078740157483" top="0.39370078740157483" bottom="0.39370078740157483" header="0.31496062992125984" footer="0.31496062992125984"/>
  <pageSetup paperSize="8" fitToHeight="9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outlinePr summaryBelow="0"/>
  </sheetPr>
  <dimension ref="B2:AL1406"/>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sheetView>
  </sheetViews>
  <sheetFormatPr defaultColWidth="9" defaultRowHeight="12.75" outlineLevelRow="1" outlineLevelCol="1" x14ac:dyDescent="0.2"/>
  <cols>
    <col min="1" max="1" width="3.28515625" style="3" customWidth="1"/>
    <col min="2" max="3" width="2.42578125" style="3" customWidth="1"/>
    <col min="4" max="5" width="24.28515625" style="3" customWidth="1"/>
    <col min="6" max="6" width="13.85546875" style="3" customWidth="1"/>
    <col min="7" max="21" width="10.7109375" style="3" customWidth="1"/>
    <col min="22" max="28" width="10.7109375" style="3" customWidth="1" outlineLevel="1"/>
    <col min="29" max="29" width="3.28515625" style="3" customWidth="1"/>
    <col min="30" max="30" width="10.7109375" style="3" customWidth="1"/>
    <col min="31" max="31" width="3.28515625" style="3" customWidth="1"/>
    <col min="32" max="32" width="10.7109375" style="3" customWidth="1"/>
    <col min="33" max="33" width="3.28515625" style="3" customWidth="1"/>
    <col min="34" max="34" width="10.7109375" style="3" customWidth="1"/>
    <col min="35" max="35" width="3.28515625" style="3" customWidth="1"/>
    <col min="36" max="36" width="77.7109375" style="3" customWidth="1"/>
    <col min="37" max="37" width="9" style="3"/>
    <col min="38" max="38" width="9" customWidth="1"/>
    <col min="39" max="16384" width="9" style="3"/>
  </cols>
  <sheetData>
    <row r="2" spans="2:36"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2:36"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2:36" x14ac:dyDescent="0.2">
      <c r="B4" s="1" t="str">
        <f>'Template Cover'!B4</f>
        <v>Sheet:</v>
      </c>
      <c r="C4" s="2"/>
      <c r="D4" s="2"/>
      <c r="E4" s="2"/>
      <c r="F4" s="2"/>
      <c r="G4" s="2" t="str">
        <f ca="1">MID(CELL("filename",$A$1),FIND("]",CELL("filename",$A$1))+1,99)</f>
        <v>RS Charges</v>
      </c>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2:36"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2:36"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2:36"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9" spans="2:36" ht="38.25" x14ac:dyDescent="0.2">
      <c r="D9" s="805" t="str">
        <f>RN_Switch</f>
        <v>Nominal</v>
      </c>
      <c r="E9" s="806"/>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c r="AJ9" s="790" t="s">
        <v>427</v>
      </c>
    </row>
    <row r="10" spans="2:36" ht="25.5" x14ac:dyDescent="0.2">
      <c r="D10" s="797" t="str">
        <f>Option_Switch</f>
        <v>Base Model</v>
      </c>
      <c r="E10" s="798"/>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c r="AJ10" s="795"/>
    </row>
    <row r="11" spans="2:36" x14ac:dyDescent="0.2">
      <c r="D11" s="803"/>
      <c r="E11" s="804"/>
      <c r="F11" s="792" t="s">
        <v>85</v>
      </c>
      <c r="G11" s="649" t="str">
        <f>IF(Timeline!G30="","",Timeline!G30)</f>
        <v/>
      </c>
      <c r="H11" s="649"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c r="AJ11" s="796"/>
    </row>
    <row r="13" spans="2:36" ht="16.5" x14ac:dyDescent="0.25">
      <c r="B13" s="5" t="s">
        <v>467</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5" spans="2:36" ht="15" x14ac:dyDescent="0.25">
      <c r="B15" s="15" t="s">
        <v>468</v>
      </c>
      <c r="C15" s="15"/>
      <c r="D15" s="172"/>
      <c r="E15" s="172"/>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540"/>
      <c r="AF15" s="15"/>
      <c r="AG15" s="540"/>
      <c r="AH15" s="15"/>
      <c r="AI15" s="540"/>
      <c r="AJ15" s="15"/>
    </row>
    <row r="16" spans="2:36" ht="12.75" customHeight="1" outlineLevel="1" x14ac:dyDescent="0.2"/>
    <row r="17" spans="3:36" ht="12.75" customHeight="1" outlineLevel="1" x14ac:dyDescent="0.2">
      <c r="C17" s="147" t="s">
        <v>469</v>
      </c>
    </row>
    <row r="18" spans="3:36" ht="12.75" customHeight="1" outlineLevel="1" x14ac:dyDescent="0.2">
      <c r="D18" s="100" t="str">
        <f>'Line Items'!D456</f>
        <v>Class 153</v>
      </c>
      <c r="E18" s="84"/>
      <c r="F18" s="101" t="s">
        <v>470</v>
      </c>
      <c r="G18" s="173"/>
      <c r="H18" s="173"/>
      <c r="I18" s="173"/>
      <c r="J18" s="173"/>
      <c r="K18" s="173"/>
      <c r="L18" s="173"/>
      <c r="M18" s="173"/>
      <c r="N18" s="173"/>
      <c r="O18" s="173"/>
      <c r="P18" s="173"/>
      <c r="Q18" s="173"/>
      <c r="R18" s="173"/>
      <c r="S18" s="173"/>
      <c r="T18" s="173"/>
      <c r="U18" s="173"/>
      <c r="V18" s="173"/>
      <c r="W18" s="173"/>
      <c r="X18" s="173"/>
      <c r="Y18" s="173"/>
      <c r="Z18" s="173"/>
      <c r="AA18" s="173"/>
      <c r="AB18" s="191"/>
      <c r="AD18" s="547"/>
      <c r="AF18" s="547"/>
      <c r="AH18" s="547"/>
      <c r="AJ18" s="489" t="s">
        <v>645</v>
      </c>
    </row>
    <row r="19" spans="3:36" ht="12.75" customHeight="1" outlineLevel="1" x14ac:dyDescent="0.2">
      <c r="D19" s="106" t="str">
        <f>'Line Items'!D457</f>
        <v>Class 156</v>
      </c>
      <c r="E19" s="88"/>
      <c r="F19" s="107" t="str">
        <f t="shared" ref="F19:F67" si="0">F18</f>
        <v>Veh</v>
      </c>
      <c r="G19" s="175"/>
      <c r="H19" s="175"/>
      <c r="I19" s="175"/>
      <c r="J19" s="175"/>
      <c r="K19" s="175"/>
      <c r="L19" s="175"/>
      <c r="M19" s="175"/>
      <c r="N19" s="175"/>
      <c r="O19" s="175"/>
      <c r="P19" s="175"/>
      <c r="Q19" s="175"/>
      <c r="R19" s="175"/>
      <c r="S19" s="175"/>
      <c r="T19" s="175"/>
      <c r="U19" s="175"/>
      <c r="V19" s="175"/>
      <c r="W19" s="175"/>
      <c r="X19" s="175"/>
      <c r="Y19" s="175"/>
      <c r="Z19" s="175"/>
      <c r="AA19" s="175"/>
      <c r="AB19" s="176"/>
      <c r="AD19" s="548"/>
      <c r="AF19" s="548"/>
      <c r="AH19" s="548"/>
      <c r="AJ19" s="220"/>
    </row>
    <row r="20" spans="3:36" ht="12.75" customHeight="1" outlineLevel="1" x14ac:dyDescent="0.2">
      <c r="D20" s="106" t="str">
        <f>'Line Items'!D458</f>
        <v>Class 170/2</v>
      </c>
      <c r="E20" s="88"/>
      <c r="F20" s="107" t="str">
        <f t="shared" si="0"/>
        <v>Veh</v>
      </c>
      <c r="G20" s="175"/>
      <c r="H20" s="175"/>
      <c r="I20" s="175"/>
      <c r="J20" s="175"/>
      <c r="K20" s="175"/>
      <c r="L20" s="175"/>
      <c r="M20" s="175"/>
      <c r="N20" s="175"/>
      <c r="O20" s="175"/>
      <c r="P20" s="175"/>
      <c r="Q20" s="175"/>
      <c r="R20" s="175"/>
      <c r="S20" s="175"/>
      <c r="T20" s="175"/>
      <c r="U20" s="175"/>
      <c r="V20" s="175"/>
      <c r="W20" s="175"/>
      <c r="X20" s="175"/>
      <c r="Y20" s="175"/>
      <c r="Z20" s="175"/>
      <c r="AA20" s="175"/>
      <c r="AB20" s="176"/>
      <c r="AD20" s="548"/>
      <c r="AF20" s="548"/>
      <c r="AH20" s="548"/>
      <c r="AJ20" s="220"/>
    </row>
    <row r="21" spans="3:36" ht="12.75" customHeight="1" outlineLevel="1" x14ac:dyDescent="0.2">
      <c r="D21" s="106" t="str">
        <f>'Line Items'!D459</f>
        <v>Class 170/3</v>
      </c>
      <c r="E21" s="88"/>
      <c r="F21" s="107" t="str">
        <f t="shared" si="0"/>
        <v>Veh</v>
      </c>
      <c r="G21" s="175"/>
      <c r="H21" s="175"/>
      <c r="I21" s="175"/>
      <c r="J21" s="175"/>
      <c r="K21" s="175"/>
      <c r="L21" s="175"/>
      <c r="M21" s="175"/>
      <c r="N21" s="175"/>
      <c r="O21" s="175"/>
      <c r="P21" s="175"/>
      <c r="Q21" s="175"/>
      <c r="R21" s="175"/>
      <c r="S21" s="175"/>
      <c r="T21" s="175"/>
      <c r="U21" s="175"/>
      <c r="V21" s="175"/>
      <c r="W21" s="175"/>
      <c r="X21" s="175"/>
      <c r="Y21" s="175"/>
      <c r="Z21" s="175"/>
      <c r="AA21" s="175"/>
      <c r="AB21" s="176"/>
      <c r="AD21" s="548"/>
      <c r="AF21" s="548"/>
      <c r="AH21" s="548"/>
      <c r="AJ21" s="220"/>
    </row>
    <row r="22" spans="3:36" ht="12.75" customHeight="1" outlineLevel="1" x14ac:dyDescent="0.2">
      <c r="D22" s="106" t="str">
        <f>'Line Items'!D460</f>
        <v>Class 315</v>
      </c>
      <c r="E22" s="88"/>
      <c r="F22" s="107" t="str">
        <f t="shared" si="0"/>
        <v>Veh</v>
      </c>
      <c r="G22" s="175"/>
      <c r="H22" s="175"/>
      <c r="I22" s="175"/>
      <c r="J22" s="175"/>
      <c r="K22" s="175"/>
      <c r="L22" s="175"/>
      <c r="M22" s="175"/>
      <c r="N22" s="175"/>
      <c r="O22" s="175"/>
      <c r="P22" s="175"/>
      <c r="Q22" s="175"/>
      <c r="R22" s="175"/>
      <c r="S22" s="175"/>
      <c r="T22" s="175"/>
      <c r="U22" s="175"/>
      <c r="V22" s="175"/>
      <c r="W22" s="175"/>
      <c r="X22" s="175"/>
      <c r="Y22" s="175"/>
      <c r="Z22" s="175"/>
      <c r="AA22" s="175"/>
      <c r="AB22" s="176"/>
      <c r="AD22" s="548"/>
      <c r="AF22" s="548"/>
      <c r="AH22" s="548"/>
      <c r="AJ22" s="220"/>
    </row>
    <row r="23" spans="3:36" ht="12.75" customHeight="1" outlineLevel="1" x14ac:dyDescent="0.2">
      <c r="D23" s="106" t="str">
        <f>'Line Items'!D461</f>
        <v>Class 317/8</v>
      </c>
      <c r="E23" s="88"/>
      <c r="F23" s="107" t="str">
        <f t="shared" si="0"/>
        <v>Veh</v>
      </c>
      <c r="G23" s="175"/>
      <c r="H23" s="175"/>
      <c r="I23" s="175"/>
      <c r="J23" s="175"/>
      <c r="K23" s="175"/>
      <c r="L23" s="175"/>
      <c r="M23" s="175"/>
      <c r="N23" s="175"/>
      <c r="O23" s="175"/>
      <c r="P23" s="175"/>
      <c r="Q23" s="175"/>
      <c r="R23" s="175"/>
      <c r="S23" s="175"/>
      <c r="T23" s="175"/>
      <c r="U23" s="175"/>
      <c r="V23" s="175"/>
      <c r="W23" s="175"/>
      <c r="X23" s="175"/>
      <c r="Y23" s="175"/>
      <c r="Z23" s="175"/>
      <c r="AA23" s="175"/>
      <c r="AB23" s="176"/>
      <c r="AD23" s="548"/>
      <c r="AF23" s="548"/>
      <c r="AH23" s="548"/>
      <c r="AJ23" s="220"/>
    </row>
    <row r="24" spans="3:36" ht="12.75" customHeight="1" outlineLevel="1" x14ac:dyDescent="0.2">
      <c r="D24" s="106" t="str">
        <f>'Line Items'!D462</f>
        <v>Class 317/6</v>
      </c>
      <c r="E24" s="88"/>
      <c r="F24" s="107" t="str">
        <f t="shared" si="0"/>
        <v>Veh</v>
      </c>
      <c r="G24" s="175"/>
      <c r="H24" s="175"/>
      <c r="I24" s="175"/>
      <c r="J24" s="175"/>
      <c r="K24" s="175"/>
      <c r="L24" s="175"/>
      <c r="M24" s="175"/>
      <c r="N24" s="175"/>
      <c r="O24" s="175"/>
      <c r="P24" s="175"/>
      <c r="Q24" s="175"/>
      <c r="R24" s="175"/>
      <c r="S24" s="175"/>
      <c r="T24" s="175"/>
      <c r="U24" s="175"/>
      <c r="V24" s="175"/>
      <c r="W24" s="175"/>
      <c r="X24" s="175"/>
      <c r="Y24" s="175"/>
      <c r="Z24" s="175"/>
      <c r="AA24" s="175"/>
      <c r="AB24" s="176"/>
      <c r="AD24" s="548"/>
      <c r="AF24" s="548"/>
      <c r="AH24" s="548"/>
      <c r="AJ24" s="220"/>
    </row>
    <row r="25" spans="3:36" ht="12.75" customHeight="1" outlineLevel="1" x14ac:dyDescent="0.2">
      <c r="D25" s="106" t="str">
        <f>'Line Items'!D463</f>
        <v>Class 317/5</v>
      </c>
      <c r="E25" s="88"/>
      <c r="F25" s="107" t="str">
        <f t="shared" si="0"/>
        <v>Veh</v>
      </c>
      <c r="G25" s="175"/>
      <c r="H25" s="175"/>
      <c r="I25" s="175"/>
      <c r="J25" s="175"/>
      <c r="K25" s="175"/>
      <c r="L25" s="175"/>
      <c r="M25" s="175"/>
      <c r="N25" s="175"/>
      <c r="O25" s="175"/>
      <c r="P25" s="175"/>
      <c r="Q25" s="175"/>
      <c r="R25" s="175"/>
      <c r="S25" s="175"/>
      <c r="T25" s="175"/>
      <c r="U25" s="175"/>
      <c r="V25" s="175"/>
      <c r="W25" s="175"/>
      <c r="X25" s="175"/>
      <c r="Y25" s="175"/>
      <c r="Z25" s="175"/>
      <c r="AA25" s="175"/>
      <c r="AB25" s="176"/>
      <c r="AD25" s="548"/>
      <c r="AF25" s="548"/>
      <c r="AH25" s="548"/>
      <c r="AJ25" s="220"/>
    </row>
    <row r="26" spans="3:36" ht="12.75" customHeight="1" outlineLevel="1" x14ac:dyDescent="0.2">
      <c r="D26" s="106" t="str">
        <f>'Line Items'!D464</f>
        <v>Class 321</v>
      </c>
      <c r="E26" s="88"/>
      <c r="F26" s="107" t="str">
        <f t="shared" si="0"/>
        <v>Veh</v>
      </c>
      <c r="G26" s="175"/>
      <c r="H26" s="175"/>
      <c r="I26" s="175"/>
      <c r="J26" s="175"/>
      <c r="K26" s="175"/>
      <c r="L26" s="175"/>
      <c r="M26" s="175"/>
      <c r="N26" s="175"/>
      <c r="O26" s="175"/>
      <c r="P26" s="175"/>
      <c r="Q26" s="175"/>
      <c r="R26" s="175"/>
      <c r="S26" s="175"/>
      <c r="T26" s="175"/>
      <c r="U26" s="175"/>
      <c r="V26" s="175"/>
      <c r="W26" s="175"/>
      <c r="X26" s="175"/>
      <c r="Y26" s="175"/>
      <c r="Z26" s="175"/>
      <c r="AA26" s="175"/>
      <c r="AB26" s="176"/>
      <c r="AD26" s="548"/>
      <c r="AF26" s="548"/>
      <c r="AH26" s="548"/>
      <c r="AJ26" s="220"/>
    </row>
    <row r="27" spans="3:36" ht="12.75" customHeight="1" outlineLevel="1" x14ac:dyDescent="0.2">
      <c r="D27" s="106" t="str">
        <f>'Line Items'!D465</f>
        <v>Class 360</v>
      </c>
      <c r="E27" s="88"/>
      <c r="F27" s="107" t="str">
        <f t="shared" si="0"/>
        <v>Veh</v>
      </c>
      <c r="G27" s="175"/>
      <c r="H27" s="175"/>
      <c r="I27" s="175"/>
      <c r="J27" s="175"/>
      <c r="K27" s="175"/>
      <c r="L27" s="175"/>
      <c r="M27" s="175"/>
      <c r="N27" s="175"/>
      <c r="O27" s="175"/>
      <c r="P27" s="175"/>
      <c r="Q27" s="175"/>
      <c r="R27" s="175"/>
      <c r="S27" s="175"/>
      <c r="T27" s="175"/>
      <c r="U27" s="175"/>
      <c r="V27" s="175"/>
      <c r="W27" s="175"/>
      <c r="X27" s="175"/>
      <c r="Y27" s="175"/>
      <c r="Z27" s="175"/>
      <c r="AA27" s="175"/>
      <c r="AB27" s="176"/>
      <c r="AD27" s="548"/>
      <c r="AF27" s="548"/>
      <c r="AH27" s="548"/>
      <c r="AJ27" s="220"/>
    </row>
    <row r="28" spans="3:36" ht="12.75" customHeight="1" outlineLevel="1" x14ac:dyDescent="0.2">
      <c r="D28" s="106" t="str">
        <f>'Line Items'!D466</f>
        <v>Class 379</v>
      </c>
      <c r="E28" s="88"/>
      <c r="F28" s="107" t="str">
        <f t="shared" si="0"/>
        <v>Veh</v>
      </c>
      <c r="G28" s="175"/>
      <c r="H28" s="175"/>
      <c r="I28" s="175"/>
      <c r="J28" s="175"/>
      <c r="K28" s="175"/>
      <c r="L28" s="175"/>
      <c r="M28" s="175"/>
      <c r="N28" s="175"/>
      <c r="O28" s="175"/>
      <c r="P28" s="175"/>
      <c r="Q28" s="175"/>
      <c r="R28" s="175"/>
      <c r="S28" s="175"/>
      <c r="T28" s="175"/>
      <c r="U28" s="175"/>
      <c r="V28" s="175"/>
      <c r="W28" s="175"/>
      <c r="X28" s="175"/>
      <c r="Y28" s="175"/>
      <c r="Z28" s="175"/>
      <c r="AA28" s="175"/>
      <c r="AB28" s="176"/>
      <c r="AD28" s="548"/>
      <c r="AF28" s="548"/>
      <c r="AH28" s="548"/>
      <c r="AJ28" s="220"/>
    </row>
    <row r="29" spans="3:36" ht="12.75" customHeight="1" outlineLevel="1" x14ac:dyDescent="0.2">
      <c r="D29" s="106" t="str">
        <f>'Line Items'!D467</f>
        <v>Class 90</v>
      </c>
      <c r="E29" s="88"/>
      <c r="F29" s="107" t="str">
        <f t="shared" si="0"/>
        <v>Veh</v>
      </c>
      <c r="G29" s="175"/>
      <c r="H29" s="175"/>
      <c r="I29" s="175"/>
      <c r="J29" s="175"/>
      <c r="K29" s="175"/>
      <c r="L29" s="175"/>
      <c r="M29" s="175"/>
      <c r="N29" s="175"/>
      <c r="O29" s="175"/>
      <c r="P29" s="175"/>
      <c r="Q29" s="175"/>
      <c r="R29" s="175"/>
      <c r="S29" s="175"/>
      <c r="T29" s="175"/>
      <c r="U29" s="175"/>
      <c r="V29" s="175"/>
      <c r="W29" s="175"/>
      <c r="X29" s="175"/>
      <c r="Y29" s="175"/>
      <c r="Z29" s="175"/>
      <c r="AA29" s="175"/>
      <c r="AB29" s="176"/>
      <c r="AD29" s="548"/>
      <c r="AF29" s="548"/>
      <c r="AH29" s="548"/>
      <c r="AJ29" s="220"/>
    </row>
    <row r="30" spans="3:36" ht="12.75" customHeight="1" outlineLevel="1" x14ac:dyDescent="0.2">
      <c r="D30" s="106" t="str">
        <f>'Line Items'!D468</f>
        <v>Class Mk 3 - TSO</v>
      </c>
      <c r="E30" s="88"/>
      <c r="F30" s="107" t="str">
        <f t="shared" si="0"/>
        <v>Veh</v>
      </c>
      <c r="G30" s="175"/>
      <c r="H30" s="175"/>
      <c r="I30" s="175"/>
      <c r="J30" s="175"/>
      <c r="K30" s="175"/>
      <c r="L30" s="175"/>
      <c r="M30" s="175"/>
      <c r="N30" s="175"/>
      <c r="O30" s="175"/>
      <c r="P30" s="175"/>
      <c r="Q30" s="175"/>
      <c r="R30" s="175"/>
      <c r="S30" s="175"/>
      <c r="T30" s="175"/>
      <c r="U30" s="175"/>
      <c r="V30" s="175"/>
      <c r="W30" s="175"/>
      <c r="X30" s="175"/>
      <c r="Y30" s="175"/>
      <c r="Z30" s="175"/>
      <c r="AA30" s="175"/>
      <c r="AB30" s="176"/>
      <c r="AD30" s="548"/>
      <c r="AF30" s="548"/>
      <c r="AH30" s="548"/>
      <c r="AJ30" s="220"/>
    </row>
    <row r="31" spans="3:36" ht="12.75" customHeight="1" outlineLevel="1" x14ac:dyDescent="0.2">
      <c r="D31" s="106" t="str">
        <f>'Line Items'!D469</f>
        <v>Class Mk 3 - TSOB</v>
      </c>
      <c r="E31" s="88"/>
      <c r="F31" s="107" t="str">
        <f t="shared" si="0"/>
        <v>Veh</v>
      </c>
      <c r="G31" s="175"/>
      <c r="H31" s="175"/>
      <c r="I31" s="175"/>
      <c r="J31" s="175"/>
      <c r="K31" s="175"/>
      <c r="L31" s="175"/>
      <c r="M31" s="175"/>
      <c r="N31" s="175"/>
      <c r="O31" s="175"/>
      <c r="P31" s="175"/>
      <c r="Q31" s="175"/>
      <c r="R31" s="175"/>
      <c r="S31" s="175"/>
      <c r="T31" s="175"/>
      <c r="U31" s="175"/>
      <c r="V31" s="175"/>
      <c r="W31" s="175"/>
      <c r="X31" s="175"/>
      <c r="Y31" s="175"/>
      <c r="Z31" s="175"/>
      <c r="AA31" s="175"/>
      <c r="AB31" s="176"/>
      <c r="AD31" s="548"/>
      <c r="AF31" s="548"/>
      <c r="AH31" s="548"/>
      <c r="AJ31" s="220"/>
    </row>
    <row r="32" spans="3:36" ht="12.75" customHeight="1" outlineLevel="1" x14ac:dyDescent="0.2">
      <c r="D32" s="106" t="str">
        <f>'Line Items'!D470</f>
        <v>Class Mk 3 - FO</v>
      </c>
      <c r="E32" s="88"/>
      <c r="F32" s="107" t="str">
        <f t="shared" si="0"/>
        <v>Veh</v>
      </c>
      <c r="G32" s="175"/>
      <c r="H32" s="175"/>
      <c r="I32" s="175"/>
      <c r="J32" s="175"/>
      <c r="K32" s="175"/>
      <c r="L32" s="175"/>
      <c r="M32" s="175"/>
      <c r="N32" s="175"/>
      <c r="O32" s="175"/>
      <c r="P32" s="175"/>
      <c r="Q32" s="175"/>
      <c r="R32" s="175"/>
      <c r="S32" s="175"/>
      <c r="T32" s="175"/>
      <c r="U32" s="175"/>
      <c r="V32" s="175"/>
      <c r="W32" s="175"/>
      <c r="X32" s="175"/>
      <c r="Y32" s="175"/>
      <c r="Z32" s="175"/>
      <c r="AA32" s="175"/>
      <c r="AB32" s="176"/>
      <c r="AD32" s="548"/>
      <c r="AF32" s="548"/>
      <c r="AH32" s="548"/>
      <c r="AJ32" s="220"/>
    </row>
    <row r="33" spans="4:36" ht="12.75" customHeight="1" outlineLevel="1" x14ac:dyDescent="0.2">
      <c r="D33" s="106" t="str">
        <f>'Line Items'!D471</f>
        <v>Class Mk 3 - RFM</v>
      </c>
      <c r="E33" s="88"/>
      <c r="F33" s="107" t="str">
        <f t="shared" si="0"/>
        <v>Veh</v>
      </c>
      <c r="G33" s="175"/>
      <c r="H33" s="175"/>
      <c r="I33" s="175"/>
      <c r="J33" s="175"/>
      <c r="K33" s="175"/>
      <c r="L33" s="175"/>
      <c r="M33" s="175"/>
      <c r="N33" s="175"/>
      <c r="O33" s="175"/>
      <c r="P33" s="175"/>
      <c r="Q33" s="175"/>
      <c r="R33" s="175"/>
      <c r="S33" s="175"/>
      <c r="T33" s="175"/>
      <c r="U33" s="175"/>
      <c r="V33" s="175"/>
      <c r="W33" s="175"/>
      <c r="X33" s="175"/>
      <c r="Y33" s="175"/>
      <c r="Z33" s="175"/>
      <c r="AA33" s="175"/>
      <c r="AB33" s="176"/>
      <c r="AD33" s="548"/>
      <c r="AF33" s="548"/>
      <c r="AH33" s="548"/>
      <c r="AJ33" s="220"/>
    </row>
    <row r="34" spans="4:36" ht="12.75" customHeight="1" outlineLevel="1" x14ac:dyDescent="0.2">
      <c r="D34" s="106" t="str">
        <f>'Line Items'!D472</f>
        <v>Class Mk 3 - DVT</v>
      </c>
      <c r="E34" s="88"/>
      <c r="F34" s="107" t="str">
        <f t="shared" si="0"/>
        <v>Veh</v>
      </c>
      <c r="G34" s="175"/>
      <c r="H34" s="175"/>
      <c r="I34" s="175"/>
      <c r="J34" s="175"/>
      <c r="K34" s="175"/>
      <c r="L34" s="175"/>
      <c r="M34" s="175"/>
      <c r="N34" s="175"/>
      <c r="O34" s="175"/>
      <c r="P34" s="175"/>
      <c r="Q34" s="175"/>
      <c r="R34" s="175"/>
      <c r="S34" s="175"/>
      <c r="T34" s="175"/>
      <c r="U34" s="175"/>
      <c r="V34" s="175"/>
      <c r="W34" s="175"/>
      <c r="X34" s="175"/>
      <c r="Y34" s="175"/>
      <c r="Z34" s="175"/>
      <c r="AA34" s="175"/>
      <c r="AB34" s="176"/>
      <c r="AD34" s="548"/>
      <c r="AF34" s="548"/>
      <c r="AH34" s="548"/>
      <c r="AJ34" s="220"/>
    </row>
    <row r="35" spans="4:36" ht="12.75" customHeight="1" outlineLevel="1" x14ac:dyDescent="0.2">
      <c r="D35" s="106" t="str">
        <f>'Line Items'!D473</f>
        <v>[Rolling Stock Line 18]</v>
      </c>
      <c r="E35" s="88"/>
      <c r="F35" s="107" t="str">
        <f t="shared" si="0"/>
        <v>Veh</v>
      </c>
      <c r="G35" s="175"/>
      <c r="H35" s="175"/>
      <c r="I35" s="175"/>
      <c r="J35" s="175"/>
      <c r="K35" s="175"/>
      <c r="L35" s="175"/>
      <c r="M35" s="175"/>
      <c r="N35" s="175"/>
      <c r="O35" s="175"/>
      <c r="P35" s="175"/>
      <c r="Q35" s="175"/>
      <c r="R35" s="175"/>
      <c r="S35" s="175"/>
      <c r="T35" s="175"/>
      <c r="U35" s="175"/>
      <c r="V35" s="175"/>
      <c r="W35" s="175"/>
      <c r="X35" s="175"/>
      <c r="Y35" s="175"/>
      <c r="Z35" s="175"/>
      <c r="AA35" s="175"/>
      <c r="AB35" s="176"/>
      <c r="AD35" s="548"/>
      <c r="AF35" s="548"/>
      <c r="AH35" s="548"/>
      <c r="AJ35" s="220"/>
    </row>
    <row r="36" spans="4:36" ht="12.75" customHeight="1" outlineLevel="1" x14ac:dyDescent="0.2">
      <c r="D36" s="106" t="str">
        <f>'Line Items'!D474</f>
        <v>[Rolling Stock Line 19]</v>
      </c>
      <c r="E36" s="88"/>
      <c r="F36" s="107" t="str">
        <f t="shared" si="0"/>
        <v>Veh</v>
      </c>
      <c r="G36" s="175"/>
      <c r="H36" s="175"/>
      <c r="I36" s="175"/>
      <c r="J36" s="175"/>
      <c r="K36" s="175"/>
      <c r="L36" s="175"/>
      <c r="M36" s="175"/>
      <c r="N36" s="175"/>
      <c r="O36" s="175"/>
      <c r="P36" s="175"/>
      <c r="Q36" s="175"/>
      <c r="R36" s="175"/>
      <c r="S36" s="175"/>
      <c r="T36" s="175"/>
      <c r="U36" s="175"/>
      <c r="V36" s="175"/>
      <c r="W36" s="175"/>
      <c r="X36" s="175"/>
      <c r="Y36" s="175"/>
      <c r="Z36" s="175"/>
      <c r="AA36" s="175"/>
      <c r="AB36" s="176"/>
      <c r="AD36" s="548"/>
      <c r="AF36" s="548"/>
      <c r="AH36" s="548"/>
      <c r="AJ36" s="220"/>
    </row>
    <row r="37" spans="4:36" ht="12.75" customHeight="1" outlineLevel="1" x14ac:dyDescent="0.2">
      <c r="D37" s="106" t="str">
        <f>'Line Items'!D475</f>
        <v>[Rolling Stock Line 20]</v>
      </c>
      <c r="E37" s="88"/>
      <c r="F37" s="107" t="str">
        <f t="shared" si="0"/>
        <v>Veh</v>
      </c>
      <c r="G37" s="175"/>
      <c r="H37" s="175"/>
      <c r="I37" s="175"/>
      <c r="J37" s="175"/>
      <c r="K37" s="175"/>
      <c r="L37" s="175"/>
      <c r="M37" s="175"/>
      <c r="N37" s="175"/>
      <c r="O37" s="175"/>
      <c r="P37" s="175"/>
      <c r="Q37" s="175"/>
      <c r="R37" s="175"/>
      <c r="S37" s="175"/>
      <c r="T37" s="175"/>
      <c r="U37" s="175"/>
      <c r="V37" s="175"/>
      <c r="W37" s="175"/>
      <c r="X37" s="175"/>
      <c r="Y37" s="175"/>
      <c r="Z37" s="175"/>
      <c r="AA37" s="175"/>
      <c r="AB37" s="176"/>
      <c r="AD37" s="548"/>
      <c r="AF37" s="548"/>
      <c r="AH37" s="548"/>
      <c r="AJ37" s="220"/>
    </row>
    <row r="38" spans="4:36" ht="12.75" customHeight="1" outlineLevel="1" x14ac:dyDescent="0.2">
      <c r="D38" s="106" t="str">
        <f>'Line Items'!D476</f>
        <v>[Rolling Stock Line 21]</v>
      </c>
      <c r="E38" s="88"/>
      <c r="F38" s="107" t="str">
        <f t="shared" si="0"/>
        <v>Veh</v>
      </c>
      <c r="G38" s="175"/>
      <c r="H38" s="175"/>
      <c r="I38" s="175"/>
      <c r="J38" s="175"/>
      <c r="K38" s="175"/>
      <c r="L38" s="175"/>
      <c r="M38" s="175"/>
      <c r="N38" s="175"/>
      <c r="O38" s="175"/>
      <c r="P38" s="175"/>
      <c r="Q38" s="175"/>
      <c r="R38" s="175"/>
      <c r="S38" s="175"/>
      <c r="T38" s="175"/>
      <c r="U38" s="175"/>
      <c r="V38" s="175"/>
      <c r="W38" s="175"/>
      <c r="X38" s="175"/>
      <c r="Y38" s="175"/>
      <c r="Z38" s="175"/>
      <c r="AA38" s="175"/>
      <c r="AB38" s="176"/>
      <c r="AD38" s="548"/>
      <c r="AF38" s="548"/>
      <c r="AH38" s="548"/>
      <c r="AJ38" s="220"/>
    </row>
    <row r="39" spans="4:36" ht="12.75" customHeight="1" outlineLevel="1" x14ac:dyDescent="0.2">
      <c r="D39" s="106" t="str">
        <f>'Line Items'!D477</f>
        <v>[Rolling Stock Line 22]</v>
      </c>
      <c r="E39" s="88"/>
      <c r="F39" s="107" t="str">
        <f t="shared" si="0"/>
        <v>Veh</v>
      </c>
      <c r="G39" s="175"/>
      <c r="H39" s="175"/>
      <c r="I39" s="175"/>
      <c r="J39" s="175"/>
      <c r="K39" s="175"/>
      <c r="L39" s="175"/>
      <c r="M39" s="175"/>
      <c r="N39" s="175"/>
      <c r="O39" s="175"/>
      <c r="P39" s="175"/>
      <c r="Q39" s="175"/>
      <c r="R39" s="175"/>
      <c r="S39" s="175"/>
      <c r="T39" s="175"/>
      <c r="U39" s="175"/>
      <c r="V39" s="175"/>
      <c r="W39" s="175"/>
      <c r="X39" s="175"/>
      <c r="Y39" s="175"/>
      <c r="Z39" s="175"/>
      <c r="AA39" s="175"/>
      <c r="AB39" s="176"/>
      <c r="AD39" s="548"/>
      <c r="AF39" s="548"/>
      <c r="AH39" s="548"/>
      <c r="AJ39" s="220"/>
    </row>
    <row r="40" spans="4:36" ht="12.75" customHeight="1" outlineLevel="1" x14ac:dyDescent="0.2">
      <c r="D40" s="106" t="str">
        <f>'Line Items'!D478</f>
        <v>[Rolling Stock Line 23]</v>
      </c>
      <c r="E40" s="88"/>
      <c r="F40" s="107" t="str">
        <f t="shared" si="0"/>
        <v>Veh</v>
      </c>
      <c r="G40" s="175"/>
      <c r="H40" s="175"/>
      <c r="I40" s="175"/>
      <c r="J40" s="175"/>
      <c r="K40" s="175"/>
      <c r="L40" s="175"/>
      <c r="M40" s="175"/>
      <c r="N40" s="175"/>
      <c r="O40" s="175"/>
      <c r="P40" s="175"/>
      <c r="Q40" s="175"/>
      <c r="R40" s="175"/>
      <c r="S40" s="175"/>
      <c r="T40" s="175"/>
      <c r="U40" s="175"/>
      <c r="V40" s="175"/>
      <c r="W40" s="175"/>
      <c r="X40" s="175"/>
      <c r="Y40" s="175"/>
      <c r="Z40" s="175"/>
      <c r="AA40" s="175"/>
      <c r="AB40" s="176"/>
      <c r="AD40" s="548"/>
      <c r="AF40" s="548"/>
      <c r="AH40" s="548"/>
      <c r="AJ40" s="220"/>
    </row>
    <row r="41" spans="4:36" ht="12.75" customHeight="1" outlineLevel="1" x14ac:dyDescent="0.2">
      <c r="D41" s="106" t="str">
        <f>'Line Items'!D479</f>
        <v>[Rolling Stock Line 24]</v>
      </c>
      <c r="E41" s="88"/>
      <c r="F41" s="107" t="str">
        <f t="shared" si="0"/>
        <v>Veh</v>
      </c>
      <c r="G41" s="175"/>
      <c r="H41" s="175"/>
      <c r="I41" s="175"/>
      <c r="J41" s="175"/>
      <c r="K41" s="175"/>
      <c r="L41" s="175"/>
      <c r="M41" s="175"/>
      <c r="N41" s="175"/>
      <c r="O41" s="175"/>
      <c r="P41" s="175"/>
      <c r="Q41" s="175"/>
      <c r="R41" s="175"/>
      <c r="S41" s="175"/>
      <c r="T41" s="175"/>
      <c r="U41" s="175"/>
      <c r="V41" s="175"/>
      <c r="W41" s="175"/>
      <c r="X41" s="175"/>
      <c r="Y41" s="175"/>
      <c r="Z41" s="175"/>
      <c r="AA41" s="175"/>
      <c r="AB41" s="176"/>
      <c r="AD41" s="548"/>
      <c r="AF41" s="548"/>
      <c r="AH41" s="548"/>
      <c r="AJ41" s="220"/>
    </row>
    <row r="42" spans="4:36" ht="12.75" customHeight="1" outlineLevel="1" x14ac:dyDescent="0.2">
      <c r="D42" s="106" t="str">
        <f>'Line Items'!D480</f>
        <v>[Rolling Stock Line 25]</v>
      </c>
      <c r="E42" s="88"/>
      <c r="F42" s="107" t="str">
        <f t="shared" si="0"/>
        <v>Veh</v>
      </c>
      <c r="G42" s="175"/>
      <c r="H42" s="175"/>
      <c r="I42" s="175"/>
      <c r="J42" s="175"/>
      <c r="K42" s="175"/>
      <c r="L42" s="175"/>
      <c r="M42" s="175"/>
      <c r="N42" s="175"/>
      <c r="O42" s="175"/>
      <c r="P42" s="175"/>
      <c r="Q42" s="175"/>
      <c r="R42" s="175"/>
      <c r="S42" s="175"/>
      <c r="T42" s="175"/>
      <c r="U42" s="175"/>
      <c r="V42" s="175"/>
      <c r="W42" s="175"/>
      <c r="X42" s="175"/>
      <c r="Y42" s="175"/>
      <c r="Z42" s="175"/>
      <c r="AA42" s="175"/>
      <c r="AB42" s="176"/>
      <c r="AD42" s="548"/>
      <c r="AF42" s="548"/>
      <c r="AH42" s="548"/>
      <c r="AJ42" s="220"/>
    </row>
    <row r="43" spans="4:36" ht="12.75" customHeight="1" outlineLevel="1" x14ac:dyDescent="0.2">
      <c r="D43" s="106" t="str">
        <f>'Line Items'!D481</f>
        <v>[Rolling Stock Line 26]</v>
      </c>
      <c r="E43" s="88"/>
      <c r="F43" s="107" t="str">
        <f t="shared" si="0"/>
        <v>Veh</v>
      </c>
      <c r="G43" s="175"/>
      <c r="H43" s="175"/>
      <c r="I43" s="175"/>
      <c r="J43" s="175"/>
      <c r="K43" s="175"/>
      <c r="L43" s="175"/>
      <c r="M43" s="175"/>
      <c r="N43" s="175"/>
      <c r="O43" s="175"/>
      <c r="P43" s="175"/>
      <c r="Q43" s="175"/>
      <c r="R43" s="175"/>
      <c r="S43" s="175"/>
      <c r="T43" s="175"/>
      <c r="U43" s="175"/>
      <c r="V43" s="175"/>
      <c r="W43" s="175"/>
      <c r="X43" s="175"/>
      <c r="Y43" s="175"/>
      <c r="Z43" s="175"/>
      <c r="AA43" s="175"/>
      <c r="AB43" s="176"/>
      <c r="AD43" s="548"/>
      <c r="AF43" s="548"/>
      <c r="AH43" s="548"/>
      <c r="AJ43" s="220"/>
    </row>
    <row r="44" spans="4:36" ht="12.75" customHeight="1" outlineLevel="1" x14ac:dyDescent="0.2">
      <c r="D44" s="106" t="str">
        <f>'Line Items'!D482</f>
        <v>[Rolling Stock Line 27]</v>
      </c>
      <c r="E44" s="88"/>
      <c r="F44" s="107" t="str">
        <f t="shared" si="0"/>
        <v>Veh</v>
      </c>
      <c r="G44" s="175"/>
      <c r="H44" s="175"/>
      <c r="I44" s="175"/>
      <c r="J44" s="175"/>
      <c r="K44" s="175"/>
      <c r="L44" s="175"/>
      <c r="M44" s="175"/>
      <c r="N44" s="175"/>
      <c r="O44" s="175"/>
      <c r="P44" s="175"/>
      <c r="Q44" s="175"/>
      <c r="R44" s="175"/>
      <c r="S44" s="175"/>
      <c r="T44" s="175"/>
      <c r="U44" s="175"/>
      <c r="V44" s="175"/>
      <c r="W44" s="175"/>
      <c r="X44" s="175"/>
      <c r="Y44" s="175"/>
      <c r="Z44" s="175"/>
      <c r="AA44" s="175"/>
      <c r="AB44" s="176"/>
      <c r="AD44" s="548"/>
      <c r="AF44" s="548"/>
      <c r="AH44" s="548"/>
      <c r="AJ44" s="220"/>
    </row>
    <row r="45" spans="4:36" ht="12.75" customHeight="1" outlineLevel="1" x14ac:dyDescent="0.2">
      <c r="D45" s="106" t="str">
        <f>'Line Items'!D483</f>
        <v>[Rolling Stock Line 28]</v>
      </c>
      <c r="E45" s="88"/>
      <c r="F45" s="107" t="str">
        <f t="shared" si="0"/>
        <v>Veh</v>
      </c>
      <c r="G45" s="175"/>
      <c r="H45" s="175"/>
      <c r="I45" s="175"/>
      <c r="J45" s="175"/>
      <c r="K45" s="175"/>
      <c r="L45" s="175"/>
      <c r="M45" s="175"/>
      <c r="N45" s="175"/>
      <c r="O45" s="175"/>
      <c r="P45" s="175"/>
      <c r="Q45" s="175"/>
      <c r="R45" s="175"/>
      <c r="S45" s="175"/>
      <c r="T45" s="175"/>
      <c r="U45" s="175"/>
      <c r="V45" s="175"/>
      <c r="W45" s="175"/>
      <c r="X45" s="175"/>
      <c r="Y45" s="175"/>
      <c r="Z45" s="175"/>
      <c r="AA45" s="175"/>
      <c r="AB45" s="176"/>
      <c r="AD45" s="548"/>
      <c r="AF45" s="548"/>
      <c r="AH45" s="548"/>
      <c r="AJ45" s="220"/>
    </row>
    <row r="46" spans="4:36" ht="12.75" customHeight="1" outlineLevel="1" x14ac:dyDescent="0.2">
      <c r="D46" s="106" t="str">
        <f>'Line Items'!D484</f>
        <v>[Rolling Stock Line 29]</v>
      </c>
      <c r="E46" s="88"/>
      <c r="F46" s="107" t="str">
        <f t="shared" si="0"/>
        <v>Veh</v>
      </c>
      <c r="G46" s="175"/>
      <c r="H46" s="175"/>
      <c r="I46" s="175"/>
      <c r="J46" s="175"/>
      <c r="K46" s="175"/>
      <c r="L46" s="175"/>
      <c r="M46" s="175"/>
      <c r="N46" s="175"/>
      <c r="O46" s="175"/>
      <c r="P46" s="175"/>
      <c r="Q46" s="175"/>
      <c r="R46" s="175"/>
      <c r="S46" s="175"/>
      <c r="T46" s="175"/>
      <c r="U46" s="175"/>
      <c r="V46" s="175"/>
      <c r="W46" s="175"/>
      <c r="X46" s="175"/>
      <c r="Y46" s="175"/>
      <c r="Z46" s="175"/>
      <c r="AA46" s="175"/>
      <c r="AB46" s="176"/>
      <c r="AD46" s="548"/>
      <c r="AF46" s="548"/>
      <c r="AH46" s="548"/>
      <c r="AJ46" s="220"/>
    </row>
    <row r="47" spans="4:36" ht="12.75" customHeight="1" outlineLevel="1" x14ac:dyDescent="0.2">
      <c r="D47" s="106" t="str">
        <f>'Line Items'!D485</f>
        <v>[Rolling Stock Line 30]</v>
      </c>
      <c r="E47" s="88"/>
      <c r="F47" s="107" t="str">
        <f t="shared" si="0"/>
        <v>Veh</v>
      </c>
      <c r="G47" s="175"/>
      <c r="H47" s="175"/>
      <c r="I47" s="175"/>
      <c r="J47" s="175"/>
      <c r="K47" s="175"/>
      <c r="L47" s="175"/>
      <c r="M47" s="175"/>
      <c r="N47" s="175"/>
      <c r="O47" s="175"/>
      <c r="P47" s="175"/>
      <c r="Q47" s="175"/>
      <c r="R47" s="175"/>
      <c r="S47" s="175"/>
      <c r="T47" s="175"/>
      <c r="U47" s="175"/>
      <c r="V47" s="175"/>
      <c r="W47" s="175"/>
      <c r="X47" s="175"/>
      <c r="Y47" s="175"/>
      <c r="Z47" s="175"/>
      <c r="AA47" s="175"/>
      <c r="AB47" s="176"/>
      <c r="AD47" s="548"/>
      <c r="AF47" s="548"/>
      <c r="AH47" s="548"/>
      <c r="AJ47" s="220"/>
    </row>
    <row r="48" spans="4:36" ht="12.75" customHeight="1" outlineLevel="1" x14ac:dyDescent="0.2">
      <c r="D48" s="106" t="str">
        <f>'Line Items'!D486</f>
        <v>[Rolling Stock Line 31]</v>
      </c>
      <c r="E48" s="88"/>
      <c r="F48" s="107" t="str">
        <f t="shared" si="0"/>
        <v>Veh</v>
      </c>
      <c r="G48" s="175"/>
      <c r="H48" s="175"/>
      <c r="I48" s="175"/>
      <c r="J48" s="175"/>
      <c r="K48" s="175"/>
      <c r="L48" s="175"/>
      <c r="M48" s="175"/>
      <c r="N48" s="175"/>
      <c r="O48" s="175"/>
      <c r="P48" s="175"/>
      <c r="Q48" s="175"/>
      <c r="R48" s="175"/>
      <c r="S48" s="175"/>
      <c r="T48" s="175"/>
      <c r="U48" s="175"/>
      <c r="V48" s="175"/>
      <c r="W48" s="175"/>
      <c r="X48" s="175"/>
      <c r="Y48" s="175"/>
      <c r="Z48" s="175"/>
      <c r="AA48" s="175"/>
      <c r="AB48" s="176"/>
      <c r="AD48" s="548"/>
      <c r="AF48" s="548"/>
      <c r="AH48" s="548"/>
      <c r="AJ48" s="220"/>
    </row>
    <row r="49" spans="4:36" ht="12.75" customHeight="1" outlineLevel="1" x14ac:dyDescent="0.2">
      <c r="D49" s="106" t="str">
        <f>'Line Items'!D487</f>
        <v>[Rolling Stock Line 32]</v>
      </c>
      <c r="E49" s="88"/>
      <c r="F49" s="107" t="str">
        <f t="shared" si="0"/>
        <v>Veh</v>
      </c>
      <c r="G49" s="175"/>
      <c r="H49" s="175"/>
      <c r="I49" s="175"/>
      <c r="J49" s="175"/>
      <c r="K49" s="175"/>
      <c r="L49" s="175"/>
      <c r="M49" s="175"/>
      <c r="N49" s="175"/>
      <c r="O49" s="175"/>
      <c r="P49" s="175"/>
      <c r="Q49" s="175"/>
      <c r="R49" s="175"/>
      <c r="S49" s="175"/>
      <c r="T49" s="175"/>
      <c r="U49" s="175"/>
      <c r="V49" s="175"/>
      <c r="W49" s="175"/>
      <c r="X49" s="175"/>
      <c r="Y49" s="175"/>
      <c r="Z49" s="175"/>
      <c r="AA49" s="175"/>
      <c r="AB49" s="176"/>
      <c r="AD49" s="548"/>
      <c r="AF49" s="548"/>
      <c r="AH49" s="548"/>
      <c r="AJ49" s="220"/>
    </row>
    <row r="50" spans="4:36" ht="12.75" customHeight="1" outlineLevel="1" x14ac:dyDescent="0.2">
      <c r="D50" s="106" t="str">
        <f>'Line Items'!D488</f>
        <v>[Rolling Stock Line 33]</v>
      </c>
      <c r="E50" s="88"/>
      <c r="F50" s="107" t="str">
        <f t="shared" si="0"/>
        <v>Veh</v>
      </c>
      <c r="G50" s="175"/>
      <c r="H50" s="175"/>
      <c r="I50" s="175"/>
      <c r="J50" s="175"/>
      <c r="K50" s="175"/>
      <c r="L50" s="175"/>
      <c r="M50" s="175"/>
      <c r="N50" s="175"/>
      <c r="O50" s="175"/>
      <c r="P50" s="175"/>
      <c r="Q50" s="175"/>
      <c r="R50" s="175"/>
      <c r="S50" s="175"/>
      <c r="T50" s="175"/>
      <c r="U50" s="175"/>
      <c r="V50" s="175"/>
      <c r="W50" s="175"/>
      <c r="X50" s="175"/>
      <c r="Y50" s="175"/>
      <c r="Z50" s="175"/>
      <c r="AA50" s="175"/>
      <c r="AB50" s="176"/>
      <c r="AD50" s="548"/>
      <c r="AF50" s="548"/>
      <c r="AH50" s="548"/>
      <c r="AJ50" s="220"/>
    </row>
    <row r="51" spans="4:36" ht="12.75" customHeight="1" outlineLevel="1" x14ac:dyDescent="0.2">
      <c r="D51" s="106" t="str">
        <f>'Line Items'!D489</f>
        <v>[Rolling Stock Line 34]</v>
      </c>
      <c r="E51" s="88"/>
      <c r="F51" s="107" t="str">
        <f t="shared" si="0"/>
        <v>Veh</v>
      </c>
      <c r="G51" s="175"/>
      <c r="H51" s="175"/>
      <c r="I51" s="175"/>
      <c r="J51" s="175"/>
      <c r="K51" s="175"/>
      <c r="L51" s="175"/>
      <c r="M51" s="175"/>
      <c r="N51" s="175"/>
      <c r="O51" s="175"/>
      <c r="P51" s="175"/>
      <c r="Q51" s="175"/>
      <c r="R51" s="175"/>
      <c r="S51" s="175"/>
      <c r="T51" s="175"/>
      <c r="U51" s="175"/>
      <c r="V51" s="175"/>
      <c r="W51" s="175"/>
      <c r="X51" s="175"/>
      <c r="Y51" s="175"/>
      <c r="Z51" s="175"/>
      <c r="AA51" s="175"/>
      <c r="AB51" s="176"/>
      <c r="AD51" s="548"/>
      <c r="AF51" s="548"/>
      <c r="AH51" s="548"/>
      <c r="AJ51" s="220"/>
    </row>
    <row r="52" spans="4:36" ht="12.75" customHeight="1" outlineLevel="1" x14ac:dyDescent="0.2">
      <c r="D52" s="106" t="str">
        <f>'Line Items'!D490</f>
        <v>[Rolling Stock Line 35]</v>
      </c>
      <c r="E52" s="88"/>
      <c r="F52" s="107" t="str">
        <f t="shared" si="0"/>
        <v>Veh</v>
      </c>
      <c r="G52" s="175"/>
      <c r="H52" s="175"/>
      <c r="I52" s="175"/>
      <c r="J52" s="175"/>
      <c r="K52" s="175"/>
      <c r="L52" s="175"/>
      <c r="M52" s="175"/>
      <c r="N52" s="175"/>
      <c r="O52" s="175"/>
      <c r="P52" s="175"/>
      <c r="Q52" s="175"/>
      <c r="R52" s="175"/>
      <c r="S52" s="175"/>
      <c r="T52" s="175"/>
      <c r="U52" s="175"/>
      <c r="V52" s="175"/>
      <c r="W52" s="175"/>
      <c r="X52" s="175"/>
      <c r="Y52" s="175"/>
      <c r="Z52" s="175"/>
      <c r="AA52" s="175"/>
      <c r="AB52" s="176"/>
      <c r="AD52" s="548"/>
      <c r="AF52" s="548"/>
      <c r="AH52" s="548"/>
      <c r="AJ52" s="220"/>
    </row>
    <row r="53" spans="4:36" ht="12.75" customHeight="1" outlineLevel="1" x14ac:dyDescent="0.2">
      <c r="D53" s="106" t="str">
        <f>'Line Items'!D491</f>
        <v>[Rolling Stock Line 36]</v>
      </c>
      <c r="E53" s="88"/>
      <c r="F53" s="107" t="str">
        <f t="shared" si="0"/>
        <v>Veh</v>
      </c>
      <c r="G53" s="175"/>
      <c r="H53" s="175"/>
      <c r="I53" s="175"/>
      <c r="J53" s="175"/>
      <c r="K53" s="175"/>
      <c r="L53" s="175"/>
      <c r="M53" s="175"/>
      <c r="N53" s="175"/>
      <c r="O53" s="175"/>
      <c r="P53" s="175"/>
      <c r="Q53" s="175"/>
      <c r="R53" s="175"/>
      <c r="S53" s="175"/>
      <c r="T53" s="175"/>
      <c r="U53" s="175"/>
      <c r="V53" s="175"/>
      <c r="W53" s="175"/>
      <c r="X53" s="175"/>
      <c r="Y53" s="175"/>
      <c r="Z53" s="175"/>
      <c r="AA53" s="175"/>
      <c r="AB53" s="176"/>
      <c r="AD53" s="548"/>
      <c r="AF53" s="548"/>
      <c r="AH53" s="548"/>
      <c r="AJ53" s="220"/>
    </row>
    <row r="54" spans="4:36" ht="12.75" customHeight="1" outlineLevel="1" x14ac:dyDescent="0.2">
      <c r="D54" s="106" t="str">
        <f>'Line Items'!D492</f>
        <v>[Rolling Stock Line 37]</v>
      </c>
      <c r="E54" s="88"/>
      <c r="F54" s="107" t="str">
        <f t="shared" si="0"/>
        <v>Veh</v>
      </c>
      <c r="G54" s="175"/>
      <c r="H54" s="175"/>
      <c r="I54" s="175"/>
      <c r="J54" s="175"/>
      <c r="K54" s="175"/>
      <c r="L54" s="175"/>
      <c r="M54" s="175"/>
      <c r="N54" s="175"/>
      <c r="O54" s="175"/>
      <c r="P54" s="175"/>
      <c r="Q54" s="175"/>
      <c r="R54" s="175"/>
      <c r="S54" s="175"/>
      <c r="T54" s="175"/>
      <c r="U54" s="175"/>
      <c r="V54" s="175"/>
      <c r="W54" s="175"/>
      <c r="X54" s="175"/>
      <c r="Y54" s="175"/>
      <c r="Z54" s="175"/>
      <c r="AA54" s="175"/>
      <c r="AB54" s="176"/>
      <c r="AD54" s="548"/>
      <c r="AF54" s="548"/>
      <c r="AH54" s="548"/>
      <c r="AJ54" s="220"/>
    </row>
    <row r="55" spans="4:36" ht="12.75" customHeight="1" outlineLevel="1" x14ac:dyDescent="0.2">
      <c r="D55" s="106" t="str">
        <f>'Line Items'!D493</f>
        <v>[Rolling Stock Line 38]</v>
      </c>
      <c r="E55" s="88"/>
      <c r="F55" s="107" t="str">
        <f t="shared" si="0"/>
        <v>Veh</v>
      </c>
      <c r="G55" s="175"/>
      <c r="H55" s="175"/>
      <c r="I55" s="175"/>
      <c r="J55" s="175"/>
      <c r="K55" s="175"/>
      <c r="L55" s="175"/>
      <c r="M55" s="175"/>
      <c r="N55" s="175"/>
      <c r="O55" s="175"/>
      <c r="P55" s="175"/>
      <c r="Q55" s="175"/>
      <c r="R55" s="175"/>
      <c r="S55" s="175"/>
      <c r="T55" s="175"/>
      <c r="U55" s="175"/>
      <c r="V55" s="175"/>
      <c r="W55" s="175"/>
      <c r="X55" s="175"/>
      <c r="Y55" s="175"/>
      <c r="Z55" s="175"/>
      <c r="AA55" s="175"/>
      <c r="AB55" s="176"/>
      <c r="AD55" s="548"/>
      <c r="AF55" s="548"/>
      <c r="AH55" s="548"/>
      <c r="AJ55" s="220"/>
    </row>
    <row r="56" spans="4:36" ht="12.75" customHeight="1" outlineLevel="1" x14ac:dyDescent="0.2">
      <c r="D56" s="106" t="str">
        <f>'Line Items'!D494</f>
        <v>[Rolling Stock Line 39]</v>
      </c>
      <c r="E56" s="88"/>
      <c r="F56" s="107" t="str">
        <f t="shared" si="0"/>
        <v>Veh</v>
      </c>
      <c r="G56" s="175"/>
      <c r="H56" s="175"/>
      <c r="I56" s="175"/>
      <c r="J56" s="175"/>
      <c r="K56" s="175"/>
      <c r="L56" s="175"/>
      <c r="M56" s="175"/>
      <c r="N56" s="175"/>
      <c r="O56" s="175"/>
      <c r="P56" s="175"/>
      <c r="Q56" s="175"/>
      <c r="R56" s="175"/>
      <c r="S56" s="175"/>
      <c r="T56" s="175"/>
      <c r="U56" s="175"/>
      <c r="V56" s="175"/>
      <c r="W56" s="175"/>
      <c r="X56" s="175"/>
      <c r="Y56" s="175"/>
      <c r="Z56" s="175"/>
      <c r="AA56" s="175"/>
      <c r="AB56" s="176"/>
      <c r="AD56" s="548"/>
      <c r="AF56" s="548"/>
      <c r="AH56" s="548"/>
      <c r="AJ56" s="220"/>
    </row>
    <row r="57" spans="4:36" ht="12.75" customHeight="1" outlineLevel="1" x14ac:dyDescent="0.2">
      <c r="D57" s="106" t="str">
        <f>'Line Items'!D495</f>
        <v>[Rolling Stock Line 40]</v>
      </c>
      <c r="E57" s="88"/>
      <c r="F57" s="107" t="str">
        <f t="shared" si="0"/>
        <v>Veh</v>
      </c>
      <c r="G57" s="175"/>
      <c r="H57" s="175"/>
      <c r="I57" s="175"/>
      <c r="J57" s="175"/>
      <c r="K57" s="175"/>
      <c r="L57" s="175"/>
      <c r="M57" s="175"/>
      <c r="N57" s="175"/>
      <c r="O57" s="175"/>
      <c r="P57" s="175"/>
      <c r="Q57" s="175"/>
      <c r="R57" s="175"/>
      <c r="S57" s="175"/>
      <c r="T57" s="175"/>
      <c r="U57" s="175"/>
      <c r="V57" s="175"/>
      <c r="W57" s="175"/>
      <c r="X57" s="175"/>
      <c r="Y57" s="175"/>
      <c r="Z57" s="175"/>
      <c r="AA57" s="175"/>
      <c r="AB57" s="176"/>
      <c r="AD57" s="548"/>
      <c r="AF57" s="548"/>
      <c r="AH57" s="548"/>
      <c r="AJ57" s="220"/>
    </row>
    <row r="58" spans="4:36" ht="12.75" customHeight="1" outlineLevel="1" x14ac:dyDescent="0.2">
      <c r="D58" s="106" t="str">
        <f>'Line Items'!D496</f>
        <v>[Rolling Stock Line 41]</v>
      </c>
      <c r="E58" s="88"/>
      <c r="F58" s="107" t="str">
        <f t="shared" si="0"/>
        <v>Veh</v>
      </c>
      <c r="G58" s="175"/>
      <c r="H58" s="175"/>
      <c r="I58" s="175"/>
      <c r="J58" s="175"/>
      <c r="K58" s="175"/>
      <c r="L58" s="175"/>
      <c r="M58" s="175"/>
      <c r="N58" s="175"/>
      <c r="O58" s="175"/>
      <c r="P58" s="175"/>
      <c r="Q58" s="175"/>
      <c r="R58" s="175"/>
      <c r="S58" s="175"/>
      <c r="T58" s="175"/>
      <c r="U58" s="175"/>
      <c r="V58" s="175"/>
      <c r="W58" s="175"/>
      <c r="X58" s="175"/>
      <c r="Y58" s="175"/>
      <c r="Z58" s="175"/>
      <c r="AA58" s="175"/>
      <c r="AB58" s="176"/>
      <c r="AD58" s="548"/>
      <c r="AF58" s="548"/>
      <c r="AH58" s="548"/>
      <c r="AJ58" s="220"/>
    </row>
    <row r="59" spans="4:36" ht="12.75" customHeight="1" outlineLevel="1" x14ac:dyDescent="0.2">
      <c r="D59" s="106" t="str">
        <f>'Line Items'!D497</f>
        <v>[Rolling Stock Line 42]</v>
      </c>
      <c r="E59" s="88"/>
      <c r="F59" s="107" t="str">
        <f t="shared" si="0"/>
        <v>Veh</v>
      </c>
      <c r="G59" s="175"/>
      <c r="H59" s="175"/>
      <c r="I59" s="175"/>
      <c r="J59" s="175"/>
      <c r="K59" s="175"/>
      <c r="L59" s="175"/>
      <c r="M59" s="175"/>
      <c r="N59" s="175"/>
      <c r="O59" s="175"/>
      <c r="P59" s="175"/>
      <c r="Q59" s="175"/>
      <c r="R59" s="175"/>
      <c r="S59" s="175"/>
      <c r="T59" s="175"/>
      <c r="U59" s="175"/>
      <c r="V59" s="175"/>
      <c r="W59" s="175"/>
      <c r="X59" s="175"/>
      <c r="Y59" s="175"/>
      <c r="Z59" s="175"/>
      <c r="AA59" s="175"/>
      <c r="AB59" s="176"/>
      <c r="AD59" s="548"/>
      <c r="AF59" s="548"/>
      <c r="AH59" s="548"/>
      <c r="AJ59" s="220"/>
    </row>
    <row r="60" spans="4:36" ht="12.75" customHeight="1" outlineLevel="1" x14ac:dyDescent="0.2">
      <c r="D60" s="106" t="str">
        <f>'Line Items'!D498</f>
        <v>[Rolling Stock Line 43]</v>
      </c>
      <c r="E60" s="88"/>
      <c r="F60" s="107" t="str">
        <f t="shared" si="0"/>
        <v>Veh</v>
      </c>
      <c r="G60" s="175"/>
      <c r="H60" s="175"/>
      <c r="I60" s="175"/>
      <c r="J60" s="175"/>
      <c r="K60" s="175"/>
      <c r="L60" s="175"/>
      <c r="M60" s="175"/>
      <c r="N60" s="175"/>
      <c r="O60" s="175"/>
      <c r="P60" s="175"/>
      <c r="Q60" s="175"/>
      <c r="R60" s="175"/>
      <c r="S60" s="175"/>
      <c r="T60" s="175"/>
      <c r="U60" s="175"/>
      <c r="V60" s="175"/>
      <c r="W60" s="175"/>
      <c r="X60" s="175"/>
      <c r="Y60" s="175"/>
      <c r="Z60" s="175"/>
      <c r="AA60" s="175"/>
      <c r="AB60" s="176"/>
      <c r="AD60" s="548"/>
      <c r="AF60" s="548"/>
      <c r="AH60" s="548"/>
      <c r="AJ60" s="220"/>
    </row>
    <row r="61" spans="4:36" ht="12.75" customHeight="1" outlineLevel="1" x14ac:dyDescent="0.2">
      <c r="D61" s="106" t="str">
        <f>'Line Items'!D499</f>
        <v>[Rolling Stock Line 44]</v>
      </c>
      <c r="E61" s="88"/>
      <c r="F61" s="107" t="str">
        <f t="shared" si="0"/>
        <v>Veh</v>
      </c>
      <c r="G61" s="175"/>
      <c r="H61" s="175"/>
      <c r="I61" s="175"/>
      <c r="J61" s="175"/>
      <c r="K61" s="175"/>
      <c r="L61" s="175"/>
      <c r="M61" s="175"/>
      <c r="N61" s="175"/>
      <c r="O61" s="175"/>
      <c r="P61" s="175"/>
      <c r="Q61" s="175"/>
      <c r="R61" s="175"/>
      <c r="S61" s="175"/>
      <c r="T61" s="175"/>
      <c r="U61" s="175"/>
      <c r="V61" s="175"/>
      <c r="W61" s="175"/>
      <c r="X61" s="175"/>
      <c r="Y61" s="175"/>
      <c r="Z61" s="175"/>
      <c r="AA61" s="175"/>
      <c r="AB61" s="176"/>
      <c r="AD61" s="548"/>
      <c r="AF61" s="548"/>
      <c r="AH61" s="548"/>
      <c r="AJ61" s="220"/>
    </row>
    <row r="62" spans="4:36" ht="12.75" customHeight="1" outlineLevel="1" x14ac:dyDescent="0.2">
      <c r="D62" s="106" t="str">
        <f>'Line Items'!D500</f>
        <v>[Rolling Stock Line 45]</v>
      </c>
      <c r="E62" s="88"/>
      <c r="F62" s="107" t="str">
        <f t="shared" si="0"/>
        <v>Veh</v>
      </c>
      <c r="G62" s="175"/>
      <c r="H62" s="175"/>
      <c r="I62" s="175"/>
      <c r="J62" s="175"/>
      <c r="K62" s="175"/>
      <c r="L62" s="175"/>
      <c r="M62" s="175"/>
      <c r="N62" s="175"/>
      <c r="O62" s="175"/>
      <c r="P62" s="175"/>
      <c r="Q62" s="175"/>
      <c r="R62" s="175"/>
      <c r="S62" s="175"/>
      <c r="T62" s="175"/>
      <c r="U62" s="175"/>
      <c r="V62" s="175"/>
      <c r="W62" s="175"/>
      <c r="X62" s="175"/>
      <c r="Y62" s="175"/>
      <c r="Z62" s="175"/>
      <c r="AA62" s="175"/>
      <c r="AB62" s="176"/>
      <c r="AD62" s="548"/>
      <c r="AF62" s="548"/>
      <c r="AH62" s="548"/>
      <c r="AJ62" s="220"/>
    </row>
    <row r="63" spans="4:36" ht="12.75" customHeight="1" outlineLevel="1" x14ac:dyDescent="0.2">
      <c r="D63" s="106" t="str">
        <f>'Line Items'!D501</f>
        <v>[Rolling Stock Line 46]</v>
      </c>
      <c r="E63" s="88"/>
      <c r="F63" s="107" t="str">
        <f t="shared" si="0"/>
        <v>Veh</v>
      </c>
      <c r="G63" s="175"/>
      <c r="H63" s="175"/>
      <c r="I63" s="175"/>
      <c r="J63" s="175"/>
      <c r="K63" s="175"/>
      <c r="L63" s="175"/>
      <c r="M63" s="175"/>
      <c r="N63" s="175"/>
      <c r="O63" s="175"/>
      <c r="P63" s="175"/>
      <c r="Q63" s="175"/>
      <c r="R63" s="175"/>
      <c r="S63" s="175"/>
      <c r="T63" s="175"/>
      <c r="U63" s="175"/>
      <c r="V63" s="175"/>
      <c r="W63" s="175"/>
      <c r="X63" s="175"/>
      <c r="Y63" s="175"/>
      <c r="Z63" s="175"/>
      <c r="AA63" s="175"/>
      <c r="AB63" s="176"/>
      <c r="AD63" s="548"/>
      <c r="AF63" s="548"/>
      <c r="AH63" s="548"/>
      <c r="AJ63" s="220"/>
    </row>
    <row r="64" spans="4:36" ht="12.75" customHeight="1" outlineLevel="1" x14ac:dyDescent="0.2">
      <c r="D64" s="106" t="str">
        <f>'Line Items'!D502</f>
        <v>[Rolling Stock Line 47]</v>
      </c>
      <c r="E64" s="88"/>
      <c r="F64" s="107" t="str">
        <f t="shared" si="0"/>
        <v>Veh</v>
      </c>
      <c r="G64" s="175"/>
      <c r="H64" s="175"/>
      <c r="I64" s="175"/>
      <c r="J64" s="175"/>
      <c r="K64" s="175"/>
      <c r="L64" s="175"/>
      <c r="M64" s="175"/>
      <c r="N64" s="175"/>
      <c r="O64" s="175"/>
      <c r="P64" s="175"/>
      <c r="Q64" s="175"/>
      <c r="R64" s="175"/>
      <c r="S64" s="175"/>
      <c r="T64" s="175"/>
      <c r="U64" s="175"/>
      <c r="V64" s="175"/>
      <c r="W64" s="175"/>
      <c r="X64" s="175"/>
      <c r="Y64" s="175"/>
      <c r="Z64" s="175"/>
      <c r="AA64" s="175"/>
      <c r="AB64" s="176"/>
      <c r="AD64" s="548"/>
      <c r="AF64" s="548"/>
      <c r="AH64" s="548"/>
      <c r="AJ64" s="220"/>
    </row>
    <row r="65" spans="3:36" ht="12.75" customHeight="1" outlineLevel="1" x14ac:dyDescent="0.2">
      <c r="D65" s="106" t="str">
        <f>'Line Items'!D503</f>
        <v>[Rolling Stock Line 48]</v>
      </c>
      <c r="E65" s="88"/>
      <c r="F65" s="107" t="str">
        <f t="shared" si="0"/>
        <v>Veh</v>
      </c>
      <c r="G65" s="175"/>
      <c r="H65" s="175"/>
      <c r="I65" s="175"/>
      <c r="J65" s="175"/>
      <c r="K65" s="175"/>
      <c r="L65" s="175"/>
      <c r="M65" s="175"/>
      <c r="N65" s="175"/>
      <c r="O65" s="175"/>
      <c r="P65" s="175"/>
      <c r="Q65" s="175"/>
      <c r="R65" s="175"/>
      <c r="S65" s="175"/>
      <c r="T65" s="175"/>
      <c r="U65" s="175"/>
      <c r="V65" s="175"/>
      <c r="W65" s="175"/>
      <c r="X65" s="175"/>
      <c r="Y65" s="175"/>
      <c r="Z65" s="175"/>
      <c r="AA65" s="175"/>
      <c r="AB65" s="176"/>
      <c r="AD65" s="548"/>
      <c r="AF65" s="548"/>
      <c r="AH65" s="548"/>
      <c r="AJ65" s="220"/>
    </row>
    <row r="66" spans="3:36" ht="12.75" customHeight="1" outlineLevel="1" x14ac:dyDescent="0.2">
      <c r="D66" s="106" t="str">
        <f>'Line Items'!D504</f>
        <v>[Rolling Stock Line 49]</v>
      </c>
      <c r="E66" s="88"/>
      <c r="F66" s="107" t="str">
        <f t="shared" si="0"/>
        <v>Veh</v>
      </c>
      <c r="G66" s="175"/>
      <c r="H66" s="175"/>
      <c r="I66" s="175"/>
      <c r="J66" s="175"/>
      <c r="K66" s="175"/>
      <c r="L66" s="175"/>
      <c r="M66" s="175"/>
      <c r="N66" s="175"/>
      <c r="O66" s="175"/>
      <c r="P66" s="175"/>
      <c r="Q66" s="175"/>
      <c r="R66" s="175"/>
      <c r="S66" s="175"/>
      <c r="T66" s="175"/>
      <c r="U66" s="175"/>
      <c r="V66" s="175"/>
      <c r="W66" s="175"/>
      <c r="X66" s="175"/>
      <c r="Y66" s="175"/>
      <c r="Z66" s="175"/>
      <c r="AA66" s="175"/>
      <c r="AB66" s="176"/>
      <c r="AD66" s="548"/>
      <c r="AF66" s="548"/>
      <c r="AH66" s="548"/>
      <c r="AJ66" s="220"/>
    </row>
    <row r="67" spans="3:36" ht="12.75" customHeight="1" outlineLevel="1" x14ac:dyDescent="0.2">
      <c r="D67" s="117" t="str">
        <f>'Line Items'!D505</f>
        <v>[Rolling Stock Line 50]</v>
      </c>
      <c r="E67" s="177"/>
      <c r="F67" s="118" t="str">
        <f t="shared" si="0"/>
        <v>Veh</v>
      </c>
      <c r="G67" s="178"/>
      <c r="H67" s="178"/>
      <c r="I67" s="178"/>
      <c r="J67" s="178"/>
      <c r="K67" s="178"/>
      <c r="L67" s="178"/>
      <c r="M67" s="178"/>
      <c r="N67" s="178"/>
      <c r="O67" s="178"/>
      <c r="P67" s="178"/>
      <c r="Q67" s="178"/>
      <c r="R67" s="178"/>
      <c r="S67" s="178"/>
      <c r="T67" s="178"/>
      <c r="U67" s="178"/>
      <c r="V67" s="178"/>
      <c r="W67" s="178"/>
      <c r="X67" s="178"/>
      <c r="Y67" s="178"/>
      <c r="Z67" s="178"/>
      <c r="AA67" s="178"/>
      <c r="AB67" s="179"/>
      <c r="AD67" s="549"/>
      <c r="AF67" s="549"/>
      <c r="AH67" s="549"/>
      <c r="AJ67" s="209"/>
    </row>
    <row r="68" spans="3:36" ht="12.75" customHeight="1" outlineLevel="1" x14ac:dyDescent="0.2">
      <c r="G68" s="89"/>
      <c r="H68" s="89"/>
      <c r="I68" s="89"/>
      <c r="J68" s="89"/>
      <c r="K68" s="89"/>
      <c r="L68" s="89"/>
      <c r="M68" s="89"/>
      <c r="N68" s="89"/>
      <c r="O68" s="89"/>
      <c r="P68" s="89"/>
      <c r="Q68" s="89"/>
      <c r="R68" s="89"/>
      <c r="S68" s="89"/>
      <c r="T68" s="89"/>
      <c r="U68" s="89"/>
      <c r="V68" s="89"/>
      <c r="W68" s="89"/>
      <c r="X68" s="89"/>
      <c r="Y68" s="89"/>
      <c r="Z68" s="89"/>
      <c r="AA68" s="89"/>
      <c r="AB68" s="89"/>
      <c r="AD68" s="89"/>
      <c r="AF68" s="89"/>
      <c r="AH68" s="89"/>
    </row>
    <row r="69" spans="3:36" ht="12.75" customHeight="1" outlineLevel="1" x14ac:dyDescent="0.2">
      <c r="D69" s="234" t="str">
        <f>"Total "&amp;C17</f>
        <v>Total Number of Vehicles in Fleet</v>
      </c>
      <c r="E69" s="235"/>
      <c r="F69" s="236" t="str">
        <f>F67</f>
        <v>Veh</v>
      </c>
      <c r="G69" s="237">
        <f t="shared" ref="G69:AB69" si="1">SUM(G18:G67)</f>
        <v>0</v>
      </c>
      <c r="H69" s="237">
        <f t="shared" si="1"/>
        <v>0</v>
      </c>
      <c r="I69" s="237">
        <f t="shared" si="1"/>
        <v>0</v>
      </c>
      <c r="J69" s="237">
        <f t="shared" si="1"/>
        <v>0</v>
      </c>
      <c r="K69" s="237">
        <f t="shared" si="1"/>
        <v>0</v>
      </c>
      <c r="L69" s="237">
        <f t="shared" si="1"/>
        <v>0</v>
      </c>
      <c r="M69" s="237">
        <f t="shared" si="1"/>
        <v>0</v>
      </c>
      <c r="N69" s="237">
        <f t="shared" si="1"/>
        <v>0</v>
      </c>
      <c r="O69" s="237">
        <f t="shared" si="1"/>
        <v>0</v>
      </c>
      <c r="P69" s="237">
        <f t="shared" si="1"/>
        <v>0</v>
      </c>
      <c r="Q69" s="237">
        <f t="shared" si="1"/>
        <v>0</v>
      </c>
      <c r="R69" s="237">
        <f t="shared" si="1"/>
        <v>0</v>
      </c>
      <c r="S69" s="237">
        <f t="shared" si="1"/>
        <v>0</v>
      </c>
      <c r="T69" s="237">
        <f t="shared" si="1"/>
        <v>0</v>
      </c>
      <c r="U69" s="237">
        <f t="shared" si="1"/>
        <v>0</v>
      </c>
      <c r="V69" s="237">
        <f t="shared" si="1"/>
        <v>0</v>
      </c>
      <c r="W69" s="237">
        <f t="shared" si="1"/>
        <v>0</v>
      </c>
      <c r="X69" s="237">
        <f t="shared" si="1"/>
        <v>0</v>
      </c>
      <c r="Y69" s="237">
        <f t="shared" si="1"/>
        <v>0</v>
      </c>
      <c r="Z69" s="237">
        <f t="shared" si="1"/>
        <v>0</v>
      </c>
      <c r="AA69" s="237">
        <f t="shared" si="1"/>
        <v>0</v>
      </c>
      <c r="AB69" s="238">
        <f t="shared" si="1"/>
        <v>0</v>
      </c>
      <c r="AD69" s="550">
        <f t="shared" ref="AD69" si="2">SUM(AD18:AD67)</f>
        <v>0</v>
      </c>
      <c r="AF69" s="550">
        <f t="shared" ref="AF69" si="3">SUM(AF18:AF67)</f>
        <v>0</v>
      </c>
      <c r="AH69" s="550">
        <f t="shared" ref="AH69" si="4">SUM(AH18:AH67)</f>
        <v>0</v>
      </c>
      <c r="AJ69" s="241"/>
    </row>
    <row r="70" spans="3:36" ht="12.75" customHeight="1" outlineLevel="1" x14ac:dyDescent="0.2">
      <c r="G70" s="89"/>
      <c r="H70" s="89"/>
      <c r="I70" s="89"/>
      <c r="J70" s="89"/>
      <c r="K70" s="89"/>
      <c r="L70" s="89"/>
      <c r="M70" s="89"/>
      <c r="N70" s="89"/>
      <c r="O70" s="89"/>
      <c r="P70" s="89"/>
      <c r="Q70" s="89"/>
      <c r="R70" s="89"/>
      <c r="S70" s="89"/>
      <c r="T70" s="89"/>
      <c r="U70" s="89"/>
      <c r="V70" s="89"/>
      <c r="W70" s="89"/>
      <c r="X70" s="89"/>
      <c r="Y70" s="89"/>
      <c r="Z70" s="89"/>
      <c r="AA70" s="89"/>
      <c r="AB70" s="89"/>
      <c r="AD70" s="89"/>
      <c r="AF70" s="89"/>
      <c r="AH70" s="89"/>
    </row>
    <row r="71" spans="3:36" ht="12.75" customHeight="1" outlineLevel="1" x14ac:dyDescent="0.2">
      <c r="C71" s="138" t="s">
        <v>471</v>
      </c>
      <c r="G71" s="89"/>
      <c r="H71" s="89"/>
      <c r="I71" s="89"/>
      <c r="J71" s="89"/>
      <c r="K71" s="89"/>
      <c r="L71" s="89"/>
      <c r="M71" s="89"/>
      <c r="N71" s="89"/>
      <c r="O71" s="89"/>
      <c r="P71" s="89"/>
      <c r="Q71" s="89"/>
      <c r="R71" s="89"/>
      <c r="S71" s="89"/>
      <c r="T71" s="89"/>
      <c r="U71" s="89"/>
      <c r="V71" s="89"/>
      <c r="W71" s="89"/>
      <c r="X71" s="89"/>
      <c r="Y71" s="89"/>
      <c r="Z71" s="89"/>
      <c r="AA71" s="89"/>
      <c r="AB71" s="89"/>
      <c r="AD71" s="89"/>
      <c r="AF71" s="89"/>
      <c r="AH71" s="89"/>
    </row>
    <row r="72" spans="3:36" ht="12.75" customHeight="1" outlineLevel="1" x14ac:dyDescent="0.2">
      <c r="D72" s="100" t="str">
        <f>'Line Items'!D456</f>
        <v>Class 153</v>
      </c>
      <c r="E72" s="84"/>
      <c r="F72" s="101" t="s">
        <v>85</v>
      </c>
      <c r="G72" s="173"/>
      <c r="H72" s="173"/>
      <c r="I72" s="173"/>
      <c r="J72" s="173"/>
      <c r="K72" s="173"/>
      <c r="L72" s="173"/>
      <c r="M72" s="173"/>
      <c r="N72" s="173"/>
      <c r="O72" s="173"/>
      <c r="P72" s="173"/>
      <c r="Q72" s="173"/>
      <c r="R72" s="173"/>
      <c r="S72" s="173"/>
      <c r="T72" s="173"/>
      <c r="U72" s="173"/>
      <c r="V72" s="173"/>
      <c r="W72" s="173"/>
      <c r="X72" s="173"/>
      <c r="Y72" s="173"/>
      <c r="Z72" s="173"/>
      <c r="AA72" s="173"/>
      <c r="AB72" s="191"/>
      <c r="AD72" s="547"/>
      <c r="AF72" s="547"/>
      <c r="AH72" s="547"/>
      <c r="AJ72" s="489" t="s">
        <v>648</v>
      </c>
    </row>
    <row r="73" spans="3:36" ht="12.75" customHeight="1" outlineLevel="1" x14ac:dyDescent="0.2">
      <c r="D73" s="106" t="str">
        <f>'Line Items'!D457</f>
        <v>Class 156</v>
      </c>
      <c r="E73" s="88"/>
      <c r="F73" s="107" t="str">
        <f t="shared" ref="F73:F121" si="5">F72</f>
        <v>Unit</v>
      </c>
      <c r="G73" s="175"/>
      <c r="H73" s="175"/>
      <c r="I73" s="175"/>
      <c r="J73" s="175"/>
      <c r="K73" s="175"/>
      <c r="L73" s="175"/>
      <c r="M73" s="175"/>
      <c r="N73" s="175"/>
      <c r="O73" s="175"/>
      <c r="P73" s="175"/>
      <c r="Q73" s="175"/>
      <c r="R73" s="175"/>
      <c r="S73" s="175"/>
      <c r="T73" s="175"/>
      <c r="U73" s="175"/>
      <c r="V73" s="175"/>
      <c r="W73" s="175"/>
      <c r="X73" s="175"/>
      <c r="Y73" s="175"/>
      <c r="Z73" s="175"/>
      <c r="AA73" s="175"/>
      <c r="AB73" s="176"/>
      <c r="AD73" s="548"/>
      <c r="AF73" s="548"/>
      <c r="AH73" s="548"/>
      <c r="AJ73" s="220"/>
    </row>
    <row r="74" spans="3:36" ht="12.75" customHeight="1" outlineLevel="1" x14ac:dyDescent="0.2">
      <c r="D74" s="106" t="str">
        <f>'Line Items'!D458</f>
        <v>Class 170/2</v>
      </c>
      <c r="E74" s="88"/>
      <c r="F74" s="107" t="str">
        <f t="shared" si="5"/>
        <v>Unit</v>
      </c>
      <c r="G74" s="175"/>
      <c r="H74" s="175"/>
      <c r="I74" s="175"/>
      <c r="J74" s="175"/>
      <c r="K74" s="175"/>
      <c r="L74" s="175"/>
      <c r="M74" s="175"/>
      <c r="N74" s="175"/>
      <c r="O74" s="175"/>
      <c r="P74" s="175"/>
      <c r="Q74" s="175"/>
      <c r="R74" s="175"/>
      <c r="S74" s="175"/>
      <c r="T74" s="175"/>
      <c r="U74" s="175"/>
      <c r="V74" s="175"/>
      <c r="W74" s="175"/>
      <c r="X74" s="175"/>
      <c r="Y74" s="175"/>
      <c r="Z74" s="175"/>
      <c r="AA74" s="175"/>
      <c r="AB74" s="176"/>
      <c r="AD74" s="548"/>
      <c r="AF74" s="548"/>
      <c r="AH74" s="548"/>
      <c r="AJ74" s="220"/>
    </row>
    <row r="75" spans="3:36" ht="12.75" customHeight="1" outlineLevel="1" x14ac:dyDescent="0.2">
      <c r="D75" s="106" t="str">
        <f>'Line Items'!D459</f>
        <v>Class 170/3</v>
      </c>
      <c r="E75" s="88"/>
      <c r="F75" s="107" t="str">
        <f t="shared" si="5"/>
        <v>Unit</v>
      </c>
      <c r="G75" s="175"/>
      <c r="H75" s="175"/>
      <c r="I75" s="175"/>
      <c r="J75" s="175"/>
      <c r="K75" s="175"/>
      <c r="L75" s="175"/>
      <c r="M75" s="175"/>
      <c r="N75" s="175"/>
      <c r="O75" s="175"/>
      <c r="P75" s="175"/>
      <c r="Q75" s="175"/>
      <c r="R75" s="175"/>
      <c r="S75" s="175"/>
      <c r="T75" s="175"/>
      <c r="U75" s="175"/>
      <c r="V75" s="175"/>
      <c r="W75" s="175"/>
      <c r="X75" s="175"/>
      <c r="Y75" s="175"/>
      <c r="Z75" s="175"/>
      <c r="AA75" s="175"/>
      <c r="AB75" s="176"/>
      <c r="AD75" s="548"/>
      <c r="AF75" s="548"/>
      <c r="AH75" s="548"/>
      <c r="AJ75" s="220"/>
    </row>
    <row r="76" spans="3:36" ht="12.75" customHeight="1" outlineLevel="1" x14ac:dyDescent="0.2">
      <c r="D76" s="106" t="str">
        <f>'Line Items'!D460</f>
        <v>Class 315</v>
      </c>
      <c r="E76" s="88"/>
      <c r="F76" s="107" t="str">
        <f t="shared" si="5"/>
        <v>Unit</v>
      </c>
      <c r="G76" s="175"/>
      <c r="H76" s="175"/>
      <c r="I76" s="175"/>
      <c r="J76" s="175"/>
      <c r="K76" s="175"/>
      <c r="L76" s="175"/>
      <c r="M76" s="175"/>
      <c r="N76" s="175"/>
      <c r="O76" s="175"/>
      <c r="P76" s="175"/>
      <c r="Q76" s="175"/>
      <c r="R76" s="175"/>
      <c r="S76" s="175"/>
      <c r="T76" s="175"/>
      <c r="U76" s="175"/>
      <c r="V76" s="175"/>
      <c r="W76" s="175"/>
      <c r="X76" s="175"/>
      <c r="Y76" s="175"/>
      <c r="Z76" s="175"/>
      <c r="AA76" s="175"/>
      <c r="AB76" s="176"/>
      <c r="AD76" s="548"/>
      <c r="AF76" s="548"/>
      <c r="AH76" s="548"/>
      <c r="AJ76" s="220"/>
    </row>
    <row r="77" spans="3:36" ht="12.75" customHeight="1" outlineLevel="1" x14ac:dyDescent="0.2">
      <c r="D77" s="106" t="str">
        <f>'Line Items'!D461</f>
        <v>Class 317/8</v>
      </c>
      <c r="E77" s="88"/>
      <c r="F77" s="107" t="str">
        <f t="shared" si="5"/>
        <v>Unit</v>
      </c>
      <c r="G77" s="175"/>
      <c r="H77" s="175"/>
      <c r="I77" s="175"/>
      <c r="J77" s="175"/>
      <c r="K77" s="175"/>
      <c r="L77" s="175"/>
      <c r="M77" s="175"/>
      <c r="N77" s="175"/>
      <c r="O77" s="175"/>
      <c r="P77" s="175"/>
      <c r="Q77" s="175"/>
      <c r="R77" s="175"/>
      <c r="S77" s="175"/>
      <c r="T77" s="175"/>
      <c r="U77" s="175"/>
      <c r="V77" s="175"/>
      <c r="W77" s="175"/>
      <c r="X77" s="175"/>
      <c r="Y77" s="175"/>
      <c r="Z77" s="175"/>
      <c r="AA77" s="175"/>
      <c r="AB77" s="176"/>
      <c r="AD77" s="548"/>
      <c r="AF77" s="548"/>
      <c r="AH77" s="548"/>
      <c r="AJ77" s="220"/>
    </row>
    <row r="78" spans="3:36" ht="12.75" customHeight="1" outlineLevel="1" x14ac:dyDescent="0.2">
      <c r="D78" s="106" t="str">
        <f>'Line Items'!D462</f>
        <v>Class 317/6</v>
      </c>
      <c r="E78" s="88"/>
      <c r="F78" s="107" t="str">
        <f t="shared" si="5"/>
        <v>Unit</v>
      </c>
      <c r="G78" s="175"/>
      <c r="H78" s="175"/>
      <c r="I78" s="175"/>
      <c r="J78" s="175"/>
      <c r="K78" s="175"/>
      <c r="L78" s="175"/>
      <c r="M78" s="175"/>
      <c r="N78" s="175"/>
      <c r="O78" s="175"/>
      <c r="P78" s="175"/>
      <c r="Q78" s="175"/>
      <c r="R78" s="175"/>
      <c r="S78" s="175"/>
      <c r="T78" s="175"/>
      <c r="U78" s="175"/>
      <c r="V78" s="175"/>
      <c r="W78" s="175"/>
      <c r="X78" s="175"/>
      <c r="Y78" s="175"/>
      <c r="Z78" s="175"/>
      <c r="AA78" s="175"/>
      <c r="AB78" s="176"/>
      <c r="AD78" s="548"/>
      <c r="AF78" s="548"/>
      <c r="AH78" s="548"/>
      <c r="AJ78" s="220"/>
    </row>
    <row r="79" spans="3:36" ht="12.75" customHeight="1" outlineLevel="1" x14ac:dyDescent="0.2">
      <c r="D79" s="106" t="str">
        <f>'Line Items'!D463</f>
        <v>Class 317/5</v>
      </c>
      <c r="E79" s="88"/>
      <c r="F79" s="107" t="str">
        <f t="shared" si="5"/>
        <v>Unit</v>
      </c>
      <c r="G79" s="175"/>
      <c r="H79" s="175"/>
      <c r="I79" s="175"/>
      <c r="J79" s="175"/>
      <c r="K79" s="175"/>
      <c r="L79" s="175"/>
      <c r="M79" s="175"/>
      <c r="N79" s="175"/>
      <c r="O79" s="175"/>
      <c r="P79" s="175"/>
      <c r="Q79" s="175"/>
      <c r="R79" s="175"/>
      <c r="S79" s="175"/>
      <c r="T79" s="175"/>
      <c r="U79" s="175"/>
      <c r="V79" s="175"/>
      <c r="W79" s="175"/>
      <c r="X79" s="175"/>
      <c r="Y79" s="175"/>
      <c r="Z79" s="175"/>
      <c r="AA79" s="175"/>
      <c r="AB79" s="176"/>
      <c r="AD79" s="548"/>
      <c r="AF79" s="548"/>
      <c r="AH79" s="548"/>
      <c r="AJ79" s="220"/>
    </row>
    <row r="80" spans="3:36" ht="12.75" customHeight="1" outlineLevel="1" x14ac:dyDescent="0.2">
      <c r="D80" s="106" t="str">
        <f>'Line Items'!D464</f>
        <v>Class 321</v>
      </c>
      <c r="E80" s="88"/>
      <c r="F80" s="107" t="str">
        <f t="shared" si="5"/>
        <v>Unit</v>
      </c>
      <c r="G80" s="175"/>
      <c r="H80" s="175"/>
      <c r="I80" s="175"/>
      <c r="J80" s="175"/>
      <c r="K80" s="175"/>
      <c r="L80" s="175"/>
      <c r="M80" s="175"/>
      <c r="N80" s="175"/>
      <c r="O80" s="175"/>
      <c r="P80" s="175"/>
      <c r="Q80" s="175"/>
      <c r="R80" s="175"/>
      <c r="S80" s="175"/>
      <c r="T80" s="175"/>
      <c r="U80" s="175"/>
      <c r="V80" s="175"/>
      <c r="W80" s="175"/>
      <c r="X80" s="175"/>
      <c r="Y80" s="175"/>
      <c r="Z80" s="175"/>
      <c r="AA80" s="175"/>
      <c r="AB80" s="176"/>
      <c r="AD80" s="548"/>
      <c r="AF80" s="548"/>
      <c r="AH80" s="548"/>
      <c r="AJ80" s="220"/>
    </row>
    <row r="81" spans="4:36" ht="12.75" customHeight="1" outlineLevel="1" x14ac:dyDescent="0.2">
      <c r="D81" s="106" t="str">
        <f>'Line Items'!D465</f>
        <v>Class 360</v>
      </c>
      <c r="E81" s="88"/>
      <c r="F81" s="107" t="str">
        <f t="shared" si="5"/>
        <v>Unit</v>
      </c>
      <c r="G81" s="175"/>
      <c r="H81" s="175"/>
      <c r="I81" s="175"/>
      <c r="J81" s="175"/>
      <c r="K81" s="175"/>
      <c r="L81" s="175"/>
      <c r="M81" s="175"/>
      <c r="N81" s="175"/>
      <c r="O81" s="175"/>
      <c r="P81" s="175"/>
      <c r="Q81" s="175"/>
      <c r="R81" s="175"/>
      <c r="S81" s="175"/>
      <c r="T81" s="175"/>
      <c r="U81" s="175"/>
      <c r="V81" s="175"/>
      <c r="W81" s="175"/>
      <c r="X81" s="175"/>
      <c r="Y81" s="175"/>
      <c r="Z81" s="175"/>
      <c r="AA81" s="175"/>
      <c r="AB81" s="176"/>
      <c r="AD81" s="548"/>
      <c r="AF81" s="548"/>
      <c r="AH81" s="548"/>
      <c r="AJ81" s="220"/>
    </row>
    <row r="82" spans="4:36" ht="12.75" customHeight="1" outlineLevel="1" x14ac:dyDescent="0.2">
      <c r="D82" s="106" t="str">
        <f>'Line Items'!D466</f>
        <v>Class 379</v>
      </c>
      <c r="E82" s="88"/>
      <c r="F82" s="107" t="str">
        <f t="shared" si="5"/>
        <v>Unit</v>
      </c>
      <c r="G82" s="175"/>
      <c r="H82" s="175"/>
      <c r="I82" s="175"/>
      <c r="J82" s="175"/>
      <c r="K82" s="175"/>
      <c r="L82" s="175"/>
      <c r="M82" s="175"/>
      <c r="N82" s="175"/>
      <c r="O82" s="175"/>
      <c r="P82" s="175"/>
      <c r="Q82" s="175"/>
      <c r="R82" s="175"/>
      <c r="S82" s="175"/>
      <c r="T82" s="175"/>
      <c r="U82" s="175"/>
      <c r="V82" s="175"/>
      <c r="W82" s="175"/>
      <c r="X82" s="175"/>
      <c r="Y82" s="175"/>
      <c r="Z82" s="175"/>
      <c r="AA82" s="175"/>
      <c r="AB82" s="176"/>
      <c r="AD82" s="548"/>
      <c r="AF82" s="548"/>
      <c r="AH82" s="548"/>
      <c r="AJ82" s="220"/>
    </row>
    <row r="83" spans="4:36" ht="12.75" customHeight="1" outlineLevel="1" x14ac:dyDescent="0.2">
      <c r="D83" s="106" t="str">
        <f>'Line Items'!D467</f>
        <v>Class 90</v>
      </c>
      <c r="E83" s="88"/>
      <c r="F83" s="107" t="str">
        <f t="shared" si="5"/>
        <v>Unit</v>
      </c>
      <c r="G83" s="175"/>
      <c r="H83" s="175"/>
      <c r="I83" s="175"/>
      <c r="J83" s="175"/>
      <c r="K83" s="175"/>
      <c r="L83" s="175"/>
      <c r="M83" s="175"/>
      <c r="N83" s="175"/>
      <c r="O83" s="175"/>
      <c r="P83" s="175"/>
      <c r="Q83" s="175"/>
      <c r="R83" s="175"/>
      <c r="S83" s="175"/>
      <c r="T83" s="175"/>
      <c r="U83" s="175"/>
      <c r="V83" s="175"/>
      <c r="W83" s="175"/>
      <c r="X83" s="175"/>
      <c r="Y83" s="175"/>
      <c r="Z83" s="175"/>
      <c r="AA83" s="175"/>
      <c r="AB83" s="176"/>
      <c r="AD83" s="548"/>
      <c r="AF83" s="548"/>
      <c r="AH83" s="548"/>
      <c r="AJ83" s="220"/>
    </row>
    <row r="84" spans="4:36" ht="12.75" customHeight="1" outlineLevel="1" x14ac:dyDescent="0.2">
      <c r="D84" s="106" t="str">
        <f>'Line Items'!D468</f>
        <v>Class Mk 3 - TSO</v>
      </c>
      <c r="E84" s="88"/>
      <c r="F84" s="107" t="str">
        <f t="shared" si="5"/>
        <v>Unit</v>
      </c>
      <c r="G84" s="175"/>
      <c r="H84" s="175"/>
      <c r="I84" s="175"/>
      <c r="J84" s="175"/>
      <c r="K84" s="175"/>
      <c r="L84" s="175"/>
      <c r="M84" s="175"/>
      <c r="N84" s="175"/>
      <c r="O84" s="175"/>
      <c r="P84" s="175"/>
      <c r="Q84" s="175"/>
      <c r="R84" s="175"/>
      <c r="S84" s="175"/>
      <c r="T84" s="175"/>
      <c r="U84" s="175"/>
      <c r="V84" s="175"/>
      <c r="W84" s="175"/>
      <c r="X84" s="175"/>
      <c r="Y84" s="175"/>
      <c r="Z84" s="175"/>
      <c r="AA84" s="175"/>
      <c r="AB84" s="176"/>
      <c r="AD84" s="548"/>
      <c r="AF84" s="548"/>
      <c r="AH84" s="548"/>
      <c r="AJ84" s="220"/>
    </row>
    <row r="85" spans="4:36" ht="12.75" customHeight="1" outlineLevel="1" x14ac:dyDescent="0.2">
      <c r="D85" s="106" t="str">
        <f>'Line Items'!D469</f>
        <v>Class Mk 3 - TSOB</v>
      </c>
      <c r="E85" s="88"/>
      <c r="F85" s="107" t="str">
        <f t="shared" si="5"/>
        <v>Unit</v>
      </c>
      <c r="G85" s="175"/>
      <c r="H85" s="175"/>
      <c r="I85" s="175"/>
      <c r="J85" s="175"/>
      <c r="K85" s="175"/>
      <c r="L85" s="175"/>
      <c r="M85" s="175"/>
      <c r="N85" s="175"/>
      <c r="O85" s="175"/>
      <c r="P85" s="175"/>
      <c r="Q85" s="175"/>
      <c r="R85" s="175"/>
      <c r="S85" s="175"/>
      <c r="T85" s="175"/>
      <c r="U85" s="175"/>
      <c r="V85" s="175"/>
      <c r="W85" s="175"/>
      <c r="X85" s="175"/>
      <c r="Y85" s="175"/>
      <c r="Z85" s="175"/>
      <c r="AA85" s="175"/>
      <c r="AB85" s="176"/>
      <c r="AD85" s="548"/>
      <c r="AF85" s="548"/>
      <c r="AH85" s="548"/>
      <c r="AJ85" s="220"/>
    </row>
    <row r="86" spans="4:36" ht="12.75" customHeight="1" outlineLevel="1" x14ac:dyDescent="0.2">
      <c r="D86" s="106" t="str">
        <f>'Line Items'!D470</f>
        <v>Class Mk 3 - FO</v>
      </c>
      <c r="E86" s="88"/>
      <c r="F86" s="107" t="str">
        <f t="shared" si="5"/>
        <v>Unit</v>
      </c>
      <c r="G86" s="175"/>
      <c r="H86" s="175"/>
      <c r="I86" s="175"/>
      <c r="J86" s="175"/>
      <c r="K86" s="175"/>
      <c r="L86" s="175"/>
      <c r="M86" s="175"/>
      <c r="N86" s="175"/>
      <c r="O86" s="175"/>
      <c r="P86" s="175"/>
      <c r="Q86" s="175"/>
      <c r="R86" s="175"/>
      <c r="S86" s="175"/>
      <c r="T86" s="175"/>
      <c r="U86" s="175"/>
      <c r="V86" s="175"/>
      <c r="W86" s="175"/>
      <c r="X86" s="175"/>
      <c r="Y86" s="175"/>
      <c r="Z86" s="175"/>
      <c r="AA86" s="175"/>
      <c r="AB86" s="176"/>
      <c r="AD86" s="548"/>
      <c r="AF86" s="548"/>
      <c r="AH86" s="548"/>
      <c r="AJ86" s="220"/>
    </row>
    <row r="87" spans="4:36" ht="12.75" customHeight="1" outlineLevel="1" x14ac:dyDescent="0.2">
      <c r="D87" s="106" t="str">
        <f>'Line Items'!D471</f>
        <v>Class Mk 3 - RFM</v>
      </c>
      <c r="E87" s="88"/>
      <c r="F87" s="107" t="str">
        <f t="shared" si="5"/>
        <v>Unit</v>
      </c>
      <c r="G87" s="175"/>
      <c r="H87" s="175"/>
      <c r="I87" s="175"/>
      <c r="J87" s="175"/>
      <c r="K87" s="175"/>
      <c r="L87" s="175"/>
      <c r="M87" s="175"/>
      <c r="N87" s="175"/>
      <c r="O87" s="175"/>
      <c r="P87" s="175"/>
      <c r="Q87" s="175"/>
      <c r="R87" s="175"/>
      <c r="S87" s="175"/>
      <c r="T87" s="175"/>
      <c r="U87" s="175"/>
      <c r="V87" s="175"/>
      <c r="W87" s="175"/>
      <c r="X87" s="175"/>
      <c r="Y87" s="175"/>
      <c r="Z87" s="175"/>
      <c r="AA87" s="175"/>
      <c r="AB87" s="176"/>
      <c r="AD87" s="548"/>
      <c r="AF87" s="548"/>
      <c r="AH87" s="548"/>
      <c r="AJ87" s="220"/>
    </row>
    <row r="88" spans="4:36" ht="12.75" customHeight="1" outlineLevel="1" x14ac:dyDescent="0.2">
      <c r="D88" s="106" t="str">
        <f>'Line Items'!D472</f>
        <v>Class Mk 3 - DVT</v>
      </c>
      <c r="E88" s="88"/>
      <c r="F88" s="107" t="str">
        <f t="shared" si="5"/>
        <v>Unit</v>
      </c>
      <c r="G88" s="175"/>
      <c r="H88" s="175"/>
      <c r="I88" s="175"/>
      <c r="J88" s="175"/>
      <c r="K88" s="175"/>
      <c r="L88" s="175"/>
      <c r="M88" s="175"/>
      <c r="N88" s="175"/>
      <c r="O88" s="175"/>
      <c r="P88" s="175"/>
      <c r="Q88" s="175"/>
      <c r="R88" s="175"/>
      <c r="S88" s="175"/>
      <c r="T88" s="175"/>
      <c r="U88" s="175"/>
      <c r="V88" s="175"/>
      <c r="W88" s="175"/>
      <c r="X88" s="175"/>
      <c r="Y88" s="175"/>
      <c r="Z88" s="175"/>
      <c r="AA88" s="175"/>
      <c r="AB88" s="176"/>
      <c r="AD88" s="548"/>
      <c r="AF88" s="548"/>
      <c r="AH88" s="548"/>
      <c r="AJ88" s="220"/>
    </row>
    <row r="89" spans="4:36" ht="12.75" customHeight="1" outlineLevel="1" x14ac:dyDescent="0.2">
      <c r="D89" s="106" t="str">
        <f>'Line Items'!D473</f>
        <v>[Rolling Stock Line 18]</v>
      </c>
      <c r="E89" s="88"/>
      <c r="F89" s="107" t="str">
        <f t="shared" si="5"/>
        <v>Unit</v>
      </c>
      <c r="G89" s="175"/>
      <c r="H89" s="175"/>
      <c r="I89" s="175"/>
      <c r="J89" s="175"/>
      <c r="K89" s="175"/>
      <c r="L89" s="175"/>
      <c r="M89" s="175"/>
      <c r="N89" s="175"/>
      <c r="O89" s="175"/>
      <c r="P89" s="175"/>
      <c r="Q89" s="175"/>
      <c r="R89" s="175"/>
      <c r="S89" s="175"/>
      <c r="T89" s="175"/>
      <c r="U89" s="175"/>
      <c r="V89" s="175"/>
      <c r="W89" s="175"/>
      <c r="X89" s="175"/>
      <c r="Y89" s="175"/>
      <c r="Z89" s="175"/>
      <c r="AA89" s="175"/>
      <c r="AB89" s="176"/>
      <c r="AD89" s="548"/>
      <c r="AF89" s="548"/>
      <c r="AH89" s="548"/>
      <c r="AJ89" s="220"/>
    </row>
    <row r="90" spans="4:36" ht="12.75" customHeight="1" outlineLevel="1" x14ac:dyDescent="0.2">
      <c r="D90" s="106" t="str">
        <f>'Line Items'!D474</f>
        <v>[Rolling Stock Line 19]</v>
      </c>
      <c r="E90" s="88"/>
      <c r="F90" s="107" t="str">
        <f t="shared" si="5"/>
        <v>Unit</v>
      </c>
      <c r="G90" s="175"/>
      <c r="H90" s="175"/>
      <c r="I90" s="175"/>
      <c r="J90" s="175"/>
      <c r="K90" s="175"/>
      <c r="L90" s="175"/>
      <c r="M90" s="175"/>
      <c r="N90" s="175"/>
      <c r="O90" s="175"/>
      <c r="P90" s="175"/>
      <c r="Q90" s="175"/>
      <c r="R90" s="175"/>
      <c r="S90" s="175"/>
      <c r="T90" s="175"/>
      <c r="U90" s="175"/>
      <c r="V90" s="175"/>
      <c r="W90" s="175"/>
      <c r="X90" s="175"/>
      <c r="Y90" s="175"/>
      <c r="Z90" s="175"/>
      <c r="AA90" s="175"/>
      <c r="AB90" s="176"/>
      <c r="AD90" s="548"/>
      <c r="AF90" s="548"/>
      <c r="AH90" s="548"/>
      <c r="AJ90" s="220"/>
    </row>
    <row r="91" spans="4:36" ht="12.75" customHeight="1" outlineLevel="1" x14ac:dyDescent="0.2">
      <c r="D91" s="106" t="str">
        <f>'Line Items'!D475</f>
        <v>[Rolling Stock Line 20]</v>
      </c>
      <c r="E91" s="88"/>
      <c r="F91" s="107" t="str">
        <f t="shared" si="5"/>
        <v>Unit</v>
      </c>
      <c r="G91" s="175"/>
      <c r="H91" s="175"/>
      <c r="I91" s="175"/>
      <c r="J91" s="175"/>
      <c r="K91" s="175"/>
      <c r="L91" s="175"/>
      <c r="M91" s="175"/>
      <c r="N91" s="175"/>
      <c r="O91" s="175"/>
      <c r="P91" s="175"/>
      <c r="Q91" s="175"/>
      <c r="R91" s="175"/>
      <c r="S91" s="175"/>
      <c r="T91" s="175"/>
      <c r="U91" s="175"/>
      <c r="V91" s="175"/>
      <c r="W91" s="175"/>
      <c r="X91" s="175"/>
      <c r="Y91" s="175"/>
      <c r="Z91" s="175"/>
      <c r="AA91" s="175"/>
      <c r="AB91" s="176"/>
      <c r="AD91" s="548"/>
      <c r="AF91" s="548"/>
      <c r="AH91" s="548"/>
      <c r="AJ91" s="220"/>
    </row>
    <row r="92" spans="4:36" ht="12.75" customHeight="1" outlineLevel="1" x14ac:dyDescent="0.2">
      <c r="D92" s="106" t="str">
        <f>'Line Items'!D476</f>
        <v>[Rolling Stock Line 21]</v>
      </c>
      <c r="E92" s="88"/>
      <c r="F92" s="107" t="str">
        <f t="shared" si="5"/>
        <v>Unit</v>
      </c>
      <c r="G92" s="175"/>
      <c r="H92" s="175"/>
      <c r="I92" s="175"/>
      <c r="J92" s="175"/>
      <c r="K92" s="175"/>
      <c r="L92" s="175"/>
      <c r="M92" s="175"/>
      <c r="N92" s="175"/>
      <c r="O92" s="175"/>
      <c r="P92" s="175"/>
      <c r="Q92" s="175"/>
      <c r="R92" s="175"/>
      <c r="S92" s="175"/>
      <c r="T92" s="175"/>
      <c r="U92" s="175"/>
      <c r="V92" s="175"/>
      <c r="W92" s="175"/>
      <c r="X92" s="175"/>
      <c r="Y92" s="175"/>
      <c r="Z92" s="175"/>
      <c r="AA92" s="175"/>
      <c r="AB92" s="176"/>
      <c r="AD92" s="548"/>
      <c r="AF92" s="548"/>
      <c r="AH92" s="548"/>
      <c r="AJ92" s="220"/>
    </row>
    <row r="93" spans="4:36" ht="12.75" customHeight="1" outlineLevel="1" x14ac:dyDescent="0.2">
      <c r="D93" s="106" t="str">
        <f>'Line Items'!D477</f>
        <v>[Rolling Stock Line 22]</v>
      </c>
      <c r="E93" s="88"/>
      <c r="F93" s="107" t="str">
        <f t="shared" si="5"/>
        <v>Unit</v>
      </c>
      <c r="G93" s="175"/>
      <c r="H93" s="175"/>
      <c r="I93" s="175"/>
      <c r="J93" s="175"/>
      <c r="K93" s="175"/>
      <c r="L93" s="175"/>
      <c r="M93" s="175"/>
      <c r="N93" s="175"/>
      <c r="O93" s="175"/>
      <c r="P93" s="175"/>
      <c r="Q93" s="175"/>
      <c r="R93" s="175"/>
      <c r="S93" s="175"/>
      <c r="T93" s="175"/>
      <c r="U93" s="175"/>
      <c r="V93" s="175"/>
      <c r="W93" s="175"/>
      <c r="X93" s="175"/>
      <c r="Y93" s="175"/>
      <c r="Z93" s="175"/>
      <c r="AA93" s="175"/>
      <c r="AB93" s="176"/>
      <c r="AD93" s="548"/>
      <c r="AF93" s="548"/>
      <c r="AH93" s="548"/>
      <c r="AJ93" s="220"/>
    </row>
    <row r="94" spans="4:36" ht="12.75" customHeight="1" outlineLevel="1" x14ac:dyDescent="0.2">
      <c r="D94" s="106" t="str">
        <f>'Line Items'!D478</f>
        <v>[Rolling Stock Line 23]</v>
      </c>
      <c r="E94" s="88"/>
      <c r="F94" s="107" t="str">
        <f t="shared" si="5"/>
        <v>Unit</v>
      </c>
      <c r="G94" s="175"/>
      <c r="H94" s="175"/>
      <c r="I94" s="175"/>
      <c r="J94" s="175"/>
      <c r="K94" s="175"/>
      <c r="L94" s="175"/>
      <c r="M94" s="175"/>
      <c r="N94" s="175"/>
      <c r="O94" s="175"/>
      <c r="P94" s="175"/>
      <c r="Q94" s="175"/>
      <c r="R94" s="175"/>
      <c r="S94" s="175"/>
      <c r="T94" s="175"/>
      <c r="U94" s="175"/>
      <c r="V94" s="175"/>
      <c r="W94" s="175"/>
      <c r="X94" s="175"/>
      <c r="Y94" s="175"/>
      <c r="Z94" s="175"/>
      <c r="AA94" s="175"/>
      <c r="AB94" s="176"/>
      <c r="AD94" s="548"/>
      <c r="AF94" s="548"/>
      <c r="AH94" s="548"/>
      <c r="AJ94" s="220"/>
    </row>
    <row r="95" spans="4:36" ht="12.75" customHeight="1" outlineLevel="1" x14ac:dyDescent="0.2">
      <c r="D95" s="106" t="str">
        <f>'Line Items'!D479</f>
        <v>[Rolling Stock Line 24]</v>
      </c>
      <c r="E95" s="88"/>
      <c r="F95" s="107" t="str">
        <f t="shared" si="5"/>
        <v>Unit</v>
      </c>
      <c r="G95" s="175"/>
      <c r="H95" s="175"/>
      <c r="I95" s="175"/>
      <c r="J95" s="175"/>
      <c r="K95" s="175"/>
      <c r="L95" s="175"/>
      <c r="M95" s="175"/>
      <c r="N95" s="175"/>
      <c r="O95" s="175"/>
      <c r="P95" s="175"/>
      <c r="Q95" s="175"/>
      <c r="R95" s="175"/>
      <c r="S95" s="175"/>
      <c r="T95" s="175"/>
      <c r="U95" s="175"/>
      <c r="V95" s="175"/>
      <c r="W95" s="175"/>
      <c r="X95" s="175"/>
      <c r="Y95" s="175"/>
      <c r="Z95" s="175"/>
      <c r="AA95" s="175"/>
      <c r="AB95" s="176"/>
      <c r="AD95" s="548"/>
      <c r="AF95" s="548"/>
      <c r="AH95" s="548"/>
      <c r="AJ95" s="220"/>
    </row>
    <row r="96" spans="4:36" ht="12.75" customHeight="1" outlineLevel="1" x14ac:dyDescent="0.2">
      <c r="D96" s="106" t="str">
        <f>'Line Items'!D480</f>
        <v>[Rolling Stock Line 25]</v>
      </c>
      <c r="E96" s="88"/>
      <c r="F96" s="107" t="str">
        <f t="shared" si="5"/>
        <v>Unit</v>
      </c>
      <c r="G96" s="175"/>
      <c r="H96" s="175"/>
      <c r="I96" s="175"/>
      <c r="J96" s="175"/>
      <c r="K96" s="175"/>
      <c r="L96" s="175"/>
      <c r="M96" s="175"/>
      <c r="N96" s="175"/>
      <c r="O96" s="175"/>
      <c r="P96" s="175"/>
      <c r="Q96" s="175"/>
      <c r="R96" s="175"/>
      <c r="S96" s="175"/>
      <c r="T96" s="175"/>
      <c r="U96" s="175"/>
      <c r="V96" s="175"/>
      <c r="W96" s="175"/>
      <c r="X96" s="175"/>
      <c r="Y96" s="175"/>
      <c r="Z96" s="175"/>
      <c r="AA96" s="175"/>
      <c r="AB96" s="176"/>
      <c r="AD96" s="548"/>
      <c r="AF96" s="548"/>
      <c r="AH96" s="548"/>
      <c r="AJ96" s="220"/>
    </row>
    <row r="97" spans="4:36" ht="12.75" customHeight="1" outlineLevel="1" x14ac:dyDescent="0.2">
      <c r="D97" s="106" t="str">
        <f>'Line Items'!D481</f>
        <v>[Rolling Stock Line 26]</v>
      </c>
      <c r="E97" s="88"/>
      <c r="F97" s="107" t="str">
        <f t="shared" si="5"/>
        <v>Unit</v>
      </c>
      <c r="G97" s="175"/>
      <c r="H97" s="175"/>
      <c r="I97" s="175"/>
      <c r="J97" s="175"/>
      <c r="K97" s="175"/>
      <c r="L97" s="175"/>
      <c r="M97" s="175"/>
      <c r="N97" s="175"/>
      <c r="O97" s="175"/>
      <c r="P97" s="175"/>
      <c r="Q97" s="175"/>
      <c r="R97" s="175"/>
      <c r="S97" s="175"/>
      <c r="T97" s="175"/>
      <c r="U97" s="175"/>
      <c r="V97" s="175"/>
      <c r="W97" s="175"/>
      <c r="X97" s="175"/>
      <c r="Y97" s="175"/>
      <c r="Z97" s="175"/>
      <c r="AA97" s="175"/>
      <c r="AB97" s="176"/>
      <c r="AD97" s="548"/>
      <c r="AF97" s="548"/>
      <c r="AH97" s="548"/>
      <c r="AJ97" s="220"/>
    </row>
    <row r="98" spans="4:36" ht="12.75" customHeight="1" outlineLevel="1" x14ac:dyDescent="0.2">
      <c r="D98" s="106" t="str">
        <f>'Line Items'!D482</f>
        <v>[Rolling Stock Line 27]</v>
      </c>
      <c r="E98" s="88"/>
      <c r="F98" s="107" t="str">
        <f t="shared" si="5"/>
        <v>Unit</v>
      </c>
      <c r="G98" s="175"/>
      <c r="H98" s="175"/>
      <c r="I98" s="175"/>
      <c r="J98" s="175"/>
      <c r="K98" s="175"/>
      <c r="L98" s="175"/>
      <c r="M98" s="175"/>
      <c r="N98" s="175"/>
      <c r="O98" s="175"/>
      <c r="P98" s="175"/>
      <c r="Q98" s="175"/>
      <c r="R98" s="175"/>
      <c r="S98" s="175"/>
      <c r="T98" s="175"/>
      <c r="U98" s="175"/>
      <c r="V98" s="175"/>
      <c r="W98" s="175"/>
      <c r="X98" s="175"/>
      <c r="Y98" s="175"/>
      <c r="Z98" s="175"/>
      <c r="AA98" s="175"/>
      <c r="AB98" s="176"/>
      <c r="AD98" s="548"/>
      <c r="AF98" s="548"/>
      <c r="AH98" s="548"/>
      <c r="AJ98" s="220"/>
    </row>
    <row r="99" spans="4:36" ht="12.75" customHeight="1" outlineLevel="1" x14ac:dyDescent="0.2">
      <c r="D99" s="106" t="str">
        <f>'Line Items'!D483</f>
        <v>[Rolling Stock Line 28]</v>
      </c>
      <c r="E99" s="88"/>
      <c r="F99" s="107" t="str">
        <f t="shared" si="5"/>
        <v>Unit</v>
      </c>
      <c r="G99" s="175"/>
      <c r="H99" s="175"/>
      <c r="I99" s="175"/>
      <c r="J99" s="175"/>
      <c r="K99" s="175"/>
      <c r="L99" s="175"/>
      <c r="M99" s="175"/>
      <c r="N99" s="175"/>
      <c r="O99" s="175"/>
      <c r="P99" s="175"/>
      <c r="Q99" s="175"/>
      <c r="R99" s="175"/>
      <c r="S99" s="175"/>
      <c r="T99" s="175"/>
      <c r="U99" s="175"/>
      <c r="V99" s="175"/>
      <c r="W99" s="175"/>
      <c r="X99" s="175"/>
      <c r="Y99" s="175"/>
      <c r="Z99" s="175"/>
      <c r="AA99" s="175"/>
      <c r="AB99" s="176"/>
      <c r="AD99" s="548"/>
      <c r="AF99" s="548"/>
      <c r="AH99" s="548"/>
      <c r="AJ99" s="220"/>
    </row>
    <row r="100" spans="4:36" ht="12.75" customHeight="1" outlineLevel="1" x14ac:dyDescent="0.2">
      <c r="D100" s="106" t="str">
        <f>'Line Items'!D484</f>
        <v>[Rolling Stock Line 29]</v>
      </c>
      <c r="E100" s="88"/>
      <c r="F100" s="107" t="str">
        <f t="shared" si="5"/>
        <v>Unit</v>
      </c>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6"/>
      <c r="AD100" s="548"/>
      <c r="AF100" s="548"/>
      <c r="AH100" s="548"/>
      <c r="AJ100" s="220"/>
    </row>
    <row r="101" spans="4:36" ht="12.75" customHeight="1" outlineLevel="1" x14ac:dyDescent="0.2">
      <c r="D101" s="106" t="str">
        <f>'Line Items'!D485</f>
        <v>[Rolling Stock Line 30]</v>
      </c>
      <c r="E101" s="88"/>
      <c r="F101" s="107" t="str">
        <f t="shared" si="5"/>
        <v>Unit</v>
      </c>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6"/>
      <c r="AD101" s="548"/>
      <c r="AF101" s="548"/>
      <c r="AH101" s="548"/>
      <c r="AJ101" s="220"/>
    </row>
    <row r="102" spans="4:36" ht="12.75" customHeight="1" outlineLevel="1" x14ac:dyDescent="0.2">
      <c r="D102" s="106" t="str">
        <f>'Line Items'!D486</f>
        <v>[Rolling Stock Line 31]</v>
      </c>
      <c r="E102" s="88"/>
      <c r="F102" s="107" t="str">
        <f t="shared" si="5"/>
        <v>Unit</v>
      </c>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6"/>
      <c r="AD102" s="548"/>
      <c r="AF102" s="548"/>
      <c r="AH102" s="548"/>
      <c r="AJ102" s="220"/>
    </row>
    <row r="103" spans="4:36" ht="12.75" customHeight="1" outlineLevel="1" x14ac:dyDescent="0.2">
      <c r="D103" s="106" t="str">
        <f>'Line Items'!D487</f>
        <v>[Rolling Stock Line 32]</v>
      </c>
      <c r="E103" s="88"/>
      <c r="F103" s="107" t="str">
        <f t="shared" si="5"/>
        <v>Unit</v>
      </c>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6"/>
      <c r="AD103" s="548"/>
      <c r="AF103" s="548"/>
      <c r="AH103" s="548"/>
      <c r="AJ103" s="220"/>
    </row>
    <row r="104" spans="4:36" ht="12.75" customHeight="1" outlineLevel="1" x14ac:dyDescent="0.2">
      <c r="D104" s="106" t="str">
        <f>'Line Items'!D488</f>
        <v>[Rolling Stock Line 33]</v>
      </c>
      <c r="E104" s="88"/>
      <c r="F104" s="107" t="str">
        <f t="shared" si="5"/>
        <v>Unit</v>
      </c>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6"/>
      <c r="AD104" s="548"/>
      <c r="AF104" s="548"/>
      <c r="AH104" s="548"/>
      <c r="AJ104" s="220"/>
    </row>
    <row r="105" spans="4:36" ht="12.75" customHeight="1" outlineLevel="1" x14ac:dyDescent="0.2">
      <c r="D105" s="106" t="str">
        <f>'Line Items'!D489</f>
        <v>[Rolling Stock Line 34]</v>
      </c>
      <c r="E105" s="88"/>
      <c r="F105" s="107" t="str">
        <f t="shared" si="5"/>
        <v>Unit</v>
      </c>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6"/>
      <c r="AD105" s="548"/>
      <c r="AF105" s="548"/>
      <c r="AH105" s="548"/>
      <c r="AJ105" s="220"/>
    </row>
    <row r="106" spans="4:36" ht="12.75" customHeight="1" outlineLevel="1" x14ac:dyDescent="0.2">
      <c r="D106" s="106" t="str">
        <f>'Line Items'!D490</f>
        <v>[Rolling Stock Line 35]</v>
      </c>
      <c r="E106" s="88"/>
      <c r="F106" s="107" t="str">
        <f t="shared" si="5"/>
        <v>Unit</v>
      </c>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6"/>
      <c r="AD106" s="548"/>
      <c r="AF106" s="548"/>
      <c r="AH106" s="548"/>
      <c r="AJ106" s="220"/>
    </row>
    <row r="107" spans="4:36" ht="12.75" customHeight="1" outlineLevel="1" x14ac:dyDescent="0.2">
      <c r="D107" s="106" t="str">
        <f>'Line Items'!D491</f>
        <v>[Rolling Stock Line 36]</v>
      </c>
      <c r="E107" s="88"/>
      <c r="F107" s="107" t="str">
        <f t="shared" si="5"/>
        <v>Unit</v>
      </c>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6"/>
      <c r="AD107" s="548"/>
      <c r="AF107" s="548"/>
      <c r="AH107" s="548"/>
      <c r="AJ107" s="220"/>
    </row>
    <row r="108" spans="4:36" ht="12.75" customHeight="1" outlineLevel="1" x14ac:dyDescent="0.2">
      <c r="D108" s="106" t="str">
        <f>'Line Items'!D492</f>
        <v>[Rolling Stock Line 37]</v>
      </c>
      <c r="E108" s="88"/>
      <c r="F108" s="107" t="str">
        <f t="shared" si="5"/>
        <v>Unit</v>
      </c>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D108" s="548"/>
      <c r="AF108" s="548"/>
      <c r="AH108" s="548"/>
      <c r="AJ108" s="220"/>
    </row>
    <row r="109" spans="4:36" ht="12.75" customHeight="1" outlineLevel="1" x14ac:dyDescent="0.2">
      <c r="D109" s="106" t="str">
        <f>'Line Items'!D493</f>
        <v>[Rolling Stock Line 38]</v>
      </c>
      <c r="E109" s="88"/>
      <c r="F109" s="107" t="str">
        <f t="shared" si="5"/>
        <v>Unit</v>
      </c>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6"/>
      <c r="AD109" s="548"/>
      <c r="AF109" s="548"/>
      <c r="AH109" s="548"/>
      <c r="AJ109" s="220"/>
    </row>
    <row r="110" spans="4:36" ht="12.75" customHeight="1" outlineLevel="1" x14ac:dyDescent="0.2">
      <c r="D110" s="106" t="str">
        <f>'Line Items'!D494</f>
        <v>[Rolling Stock Line 39]</v>
      </c>
      <c r="E110" s="88"/>
      <c r="F110" s="107" t="str">
        <f t="shared" si="5"/>
        <v>Unit</v>
      </c>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6"/>
      <c r="AD110" s="548"/>
      <c r="AF110" s="548"/>
      <c r="AH110" s="548"/>
      <c r="AJ110" s="220"/>
    </row>
    <row r="111" spans="4:36" ht="12.75" customHeight="1" outlineLevel="1" x14ac:dyDescent="0.2">
      <c r="D111" s="106" t="str">
        <f>'Line Items'!D495</f>
        <v>[Rolling Stock Line 40]</v>
      </c>
      <c r="E111" s="88"/>
      <c r="F111" s="107" t="str">
        <f t="shared" si="5"/>
        <v>Unit</v>
      </c>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6"/>
      <c r="AD111" s="548"/>
      <c r="AF111" s="548"/>
      <c r="AH111" s="548"/>
      <c r="AJ111" s="220"/>
    </row>
    <row r="112" spans="4:36" ht="12.75" customHeight="1" outlineLevel="1" x14ac:dyDescent="0.2">
      <c r="D112" s="106" t="str">
        <f>'Line Items'!D496</f>
        <v>[Rolling Stock Line 41]</v>
      </c>
      <c r="E112" s="88"/>
      <c r="F112" s="107" t="str">
        <f t="shared" si="5"/>
        <v>Unit</v>
      </c>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6"/>
      <c r="AD112" s="548"/>
      <c r="AF112" s="548"/>
      <c r="AH112" s="548"/>
      <c r="AJ112" s="220"/>
    </row>
    <row r="113" spans="3:36" ht="12.75" customHeight="1" outlineLevel="1" x14ac:dyDescent="0.2">
      <c r="D113" s="106" t="str">
        <f>'Line Items'!D497</f>
        <v>[Rolling Stock Line 42]</v>
      </c>
      <c r="E113" s="88"/>
      <c r="F113" s="107" t="str">
        <f t="shared" si="5"/>
        <v>Unit</v>
      </c>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6"/>
      <c r="AD113" s="548"/>
      <c r="AF113" s="548"/>
      <c r="AH113" s="548"/>
      <c r="AJ113" s="220"/>
    </row>
    <row r="114" spans="3:36" ht="12.75" customHeight="1" outlineLevel="1" x14ac:dyDescent="0.2">
      <c r="D114" s="106" t="str">
        <f>'Line Items'!D498</f>
        <v>[Rolling Stock Line 43]</v>
      </c>
      <c r="E114" s="88"/>
      <c r="F114" s="107" t="str">
        <f t="shared" si="5"/>
        <v>Unit</v>
      </c>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6"/>
      <c r="AD114" s="548"/>
      <c r="AF114" s="548"/>
      <c r="AH114" s="548"/>
      <c r="AJ114" s="220"/>
    </row>
    <row r="115" spans="3:36" ht="12.75" customHeight="1" outlineLevel="1" x14ac:dyDescent="0.2">
      <c r="D115" s="106" t="str">
        <f>'Line Items'!D499</f>
        <v>[Rolling Stock Line 44]</v>
      </c>
      <c r="E115" s="88"/>
      <c r="F115" s="107" t="str">
        <f t="shared" si="5"/>
        <v>Unit</v>
      </c>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6"/>
      <c r="AD115" s="548"/>
      <c r="AF115" s="548"/>
      <c r="AH115" s="548"/>
      <c r="AJ115" s="220"/>
    </row>
    <row r="116" spans="3:36" ht="12.75" customHeight="1" outlineLevel="1" x14ac:dyDescent="0.2">
      <c r="D116" s="106" t="str">
        <f>'Line Items'!D500</f>
        <v>[Rolling Stock Line 45]</v>
      </c>
      <c r="E116" s="88"/>
      <c r="F116" s="107" t="str">
        <f t="shared" si="5"/>
        <v>Unit</v>
      </c>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6"/>
      <c r="AD116" s="548"/>
      <c r="AF116" s="548"/>
      <c r="AH116" s="548"/>
      <c r="AJ116" s="220"/>
    </row>
    <row r="117" spans="3:36" ht="12.75" customHeight="1" outlineLevel="1" x14ac:dyDescent="0.2">
      <c r="D117" s="106" t="str">
        <f>'Line Items'!D501</f>
        <v>[Rolling Stock Line 46]</v>
      </c>
      <c r="E117" s="88"/>
      <c r="F117" s="107" t="str">
        <f t="shared" si="5"/>
        <v>Unit</v>
      </c>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6"/>
      <c r="AD117" s="548"/>
      <c r="AF117" s="548"/>
      <c r="AH117" s="548"/>
      <c r="AJ117" s="220"/>
    </row>
    <row r="118" spans="3:36" ht="12.75" customHeight="1" outlineLevel="1" x14ac:dyDescent="0.2">
      <c r="D118" s="106" t="str">
        <f>'Line Items'!D502</f>
        <v>[Rolling Stock Line 47]</v>
      </c>
      <c r="E118" s="88"/>
      <c r="F118" s="107" t="str">
        <f t="shared" si="5"/>
        <v>Unit</v>
      </c>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6"/>
      <c r="AD118" s="548"/>
      <c r="AF118" s="548"/>
      <c r="AH118" s="548"/>
      <c r="AJ118" s="220"/>
    </row>
    <row r="119" spans="3:36" ht="12.75" customHeight="1" outlineLevel="1" x14ac:dyDescent="0.2">
      <c r="D119" s="106" t="str">
        <f>'Line Items'!D503</f>
        <v>[Rolling Stock Line 48]</v>
      </c>
      <c r="E119" s="88"/>
      <c r="F119" s="107" t="str">
        <f t="shared" si="5"/>
        <v>Unit</v>
      </c>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6"/>
      <c r="AD119" s="548"/>
      <c r="AF119" s="548"/>
      <c r="AH119" s="548"/>
      <c r="AJ119" s="220"/>
    </row>
    <row r="120" spans="3:36" ht="12.75" customHeight="1" outlineLevel="1" x14ac:dyDescent="0.2">
      <c r="D120" s="106" t="str">
        <f>'Line Items'!D504</f>
        <v>[Rolling Stock Line 49]</v>
      </c>
      <c r="E120" s="88"/>
      <c r="F120" s="107" t="str">
        <f t="shared" si="5"/>
        <v>Unit</v>
      </c>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6"/>
      <c r="AD120" s="548"/>
      <c r="AF120" s="548"/>
      <c r="AH120" s="548"/>
      <c r="AJ120" s="220"/>
    </row>
    <row r="121" spans="3:36" ht="12.75" customHeight="1" outlineLevel="1" x14ac:dyDescent="0.2">
      <c r="D121" s="117" t="str">
        <f>'Line Items'!D505</f>
        <v>[Rolling Stock Line 50]</v>
      </c>
      <c r="E121" s="177"/>
      <c r="F121" s="118" t="str">
        <f t="shared" si="5"/>
        <v>Unit</v>
      </c>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9"/>
      <c r="AD121" s="549"/>
      <c r="AF121" s="549"/>
      <c r="AH121" s="549"/>
      <c r="AJ121" s="209"/>
    </row>
    <row r="122" spans="3:36" ht="12.75" customHeight="1" outlineLevel="1" x14ac:dyDescent="0.2">
      <c r="G122" s="89"/>
      <c r="H122" s="89"/>
      <c r="I122" s="89"/>
      <c r="J122" s="89"/>
      <c r="K122" s="89"/>
      <c r="L122" s="89"/>
      <c r="M122" s="89"/>
      <c r="N122" s="89"/>
      <c r="O122" s="89"/>
      <c r="P122" s="89"/>
      <c r="Q122" s="89"/>
      <c r="R122" s="89"/>
      <c r="S122" s="89"/>
      <c r="T122" s="89"/>
      <c r="U122" s="89"/>
      <c r="V122" s="89"/>
      <c r="W122" s="89"/>
      <c r="X122" s="89"/>
      <c r="Y122" s="89"/>
      <c r="Z122" s="89"/>
      <c r="AA122" s="89"/>
      <c r="AB122" s="89"/>
      <c r="AD122" s="89"/>
      <c r="AF122" s="89"/>
      <c r="AH122" s="89"/>
    </row>
    <row r="123" spans="3:36" ht="12.75" customHeight="1" outlineLevel="1" x14ac:dyDescent="0.2">
      <c r="D123" s="234" t="str">
        <f>"Total "&amp;C71</f>
        <v>Total Number of Units in Fleet</v>
      </c>
      <c r="E123" s="235"/>
      <c r="F123" s="236" t="str">
        <f>F121</f>
        <v>Unit</v>
      </c>
      <c r="G123" s="237">
        <f t="shared" ref="G123:AB123" si="6">SUM(G72:G121)</f>
        <v>0</v>
      </c>
      <c r="H123" s="237">
        <f t="shared" si="6"/>
        <v>0</v>
      </c>
      <c r="I123" s="237">
        <f t="shared" si="6"/>
        <v>0</v>
      </c>
      <c r="J123" s="237">
        <f t="shared" si="6"/>
        <v>0</v>
      </c>
      <c r="K123" s="237">
        <f t="shared" si="6"/>
        <v>0</v>
      </c>
      <c r="L123" s="237">
        <f t="shared" si="6"/>
        <v>0</v>
      </c>
      <c r="M123" s="237">
        <f t="shared" si="6"/>
        <v>0</v>
      </c>
      <c r="N123" s="237">
        <f t="shared" si="6"/>
        <v>0</v>
      </c>
      <c r="O123" s="237">
        <f t="shared" si="6"/>
        <v>0</v>
      </c>
      <c r="P123" s="237">
        <f t="shared" si="6"/>
        <v>0</v>
      </c>
      <c r="Q123" s="237">
        <f t="shared" si="6"/>
        <v>0</v>
      </c>
      <c r="R123" s="237">
        <f t="shared" si="6"/>
        <v>0</v>
      </c>
      <c r="S123" s="237">
        <f t="shared" si="6"/>
        <v>0</v>
      </c>
      <c r="T123" s="237">
        <f t="shared" si="6"/>
        <v>0</v>
      </c>
      <c r="U123" s="237">
        <f t="shared" si="6"/>
        <v>0</v>
      </c>
      <c r="V123" s="237">
        <f t="shared" si="6"/>
        <v>0</v>
      </c>
      <c r="W123" s="237">
        <f t="shared" si="6"/>
        <v>0</v>
      </c>
      <c r="X123" s="237">
        <f t="shared" si="6"/>
        <v>0</v>
      </c>
      <c r="Y123" s="237">
        <f t="shared" si="6"/>
        <v>0</v>
      </c>
      <c r="Z123" s="237">
        <f t="shared" si="6"/>
        <v>0</v>
      </c>
      <c r="AA123" s="237">
        <f t="shared" si="6"/>
        <v>0</v>
      </c>
      <c r="AB123" s="237">
        <f t="shared" si="6"/>
        <v>0</v>
      </c>
      <c r="AD123" s="550">
        <f t="shared" ref="AD123" si="7">SUM(AD72:AD121)</f>
        <v>0</v>
      </c>
      <c r="AF123" s="550">
        <f t="shared" ref="AF123" si="8">SUM(AF72:AF121)</f>
        <v>0</v>
      </c>
      <c r="AH123" s="550">
        <f t="shared" ref="AH123" si="9">SUM(AH72:AH121)</f>
        <v>0</v>
      </c>
      <c r="AJ123" s="240"/>
    </row>
    <row r="124" spans="3:36" ht="12.75" customHeight="1" outlineLevel="1" x14ac:dyDescent="0.2">
      <c r="G124" s="89"/>
      <c r="H124" s="89"/>
      <c r="I124" s="89"/>
      <c r="J124" s="89"/>
      <c r="K124" s="89"/>
      <c r="L124" s="89"/>
      <c r="M124" s="89"/>
      <c r="N124" s="89"/>
      <c r="O124" s="89"/>
      <c r="P124" s="89"/>
      <c r="Q124" s="89"/>
      <c r="R124" s="89"/>
      <c r="S124" s="89"/>
      <c r="T124" s="89"/>
      <c r="U124" s="89"/>
      <c r="V124" s="89"/>
      <c r="W124" s="89"/>
      <c r="X124" s="89"/>
      <c r="Y124" s="89"/>
      <c r="Z124" s="89"/>
      <c r="AA124" s="89"/>
      <c r="AB124" s="89"/>
      <c r="AD124" s="89"/>
      <c r="AF124" s="89"/>
      <c r="AH124" s="89"/>
    </row>
    <row r="125" spans="3:36" ht="12.75" customHeight="1" outlineLevel="1" x14ac:dyDescent="0.2">
      <c r="C125" s="138" t="s">
        <v>472</v>
      </c>
      <c r="G125" s="89"/>
      <c r="H125" s="89"/>
      <c r="I125" s="89"/>
      <c r="J125" s="89"/>
      <c r="K125" s="89"/>
      <c r="L125" s="89"/>
      <c r="M125" s="89"/>
      <c r="N125" s="89"/>
      <c r="O125" s="89"/>
      <c r="P125" s="89"/>
      <c r="Q125" s="89"/>
      <c r="R125" s="89"/>
      <c r="S125" s="89"/>
      <c r="T125" s="89"/>
      <c r="U125" s="89"/>
      <c r="V125" s="89"/>
      <c r="W125" s="89"/>
      <c r="X125" s="89"/>
      <c r="Y125" s="89"/>
      <c r="Z125" s="89"/>
      <c r="AA125" s="89"/>
      <c r="AB125" s="89"/>
      <c r="AD125" s="89"/>
      <c r="AF125" s="89"/>
      <c r="AH125" s="89"/>
    </row>
    <row r="126" spans="3:36" ht="12.75" customHeight="1" outlineLevel="1" x14ac:dyDescent="0.2">
      <c r="D126" s="100" t="str">
        <f>'Line Items'!D456</f>
        <v>Class 153</v>
      </c>
      <c r="E126" s="84"/>
      <c r="F126" s="101" t="s">
        <v>473</v>
      </c>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91"/>
      <c r="AD126" s="547"/>
      <c r="AF126" s="547"/>
      <c r="AH126" s="547"/>
      <c r="AJ126" s="489" t="s">
        <v>649</v>
      </c>
    </row>
    <row r="127" spans="3:36" ht="12.75" customHeight="1" outlineLevel="1" x14ac:dyDescent="0.2">
      <c r="D127" s="106" t="str">
        <f>'Line Items'!D457</f>
        <v>Class 156</v>
      </c>
      <c r="E127" s="88"/>
      <c r="F127" s="107" t="str">
        <f t="shared" ref="F127:F175" si="10">F126</f>
        <v>Train</v>
      </c>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6"/>
      <c r="AD127" s="548"/>
      <c r="AF127" s="548"/>
      <c r="AH127" s="548"/>
      <c r="AJ127" s="220"/>
    </row>
    <row r="128" spans="3:36" ht="12.75" customHeight="1" outlineLevel="1" x14ac:dyDescent="0.2">
      <c r="D128" s="106" t="str">
        <f>'Line Items'!D458</f>
        <v>Class 170/2</v>
      </c>
      <c r="E128" s="88"/>
      <c r="F128" s="107" t="str">
        <f t="shared" si="10"/>
        <v>Train</v>
      </c>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6"/>
      <c r="AD128" s="548"/>
      <c r="AF128" s="548"/>
      <c r="AH128" s="548"/>
      <c r="AJ128" s="220"/>
    </row>
    <row r="129" spans="4:36" ht="12.75" customHeight="1" outlineLevel="1" x14ac:dyDescent="0.2">
      <c r="D129" s="106" t="str">
        <f>'Line Items'!D459</f>
        <v>Class 170/3</v>
      </c>
      <c r="E129" s="88"/>
      <c r="F129" s="107" t="str">
        <f t="shared" si="10"/>
        <v>Train</v>
      </c>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6"/>
      <c r="AD129" s="548"/>
      <c r="AF129" s="548"/>
      <c r="AH129" s="548"/>
      <c r="AJ129" s="220"/>
    </row>
    <row r="130" spans="4:36" ht="12.75" customHeight="1" outlineLevel="1" x14ac:dyDescent="0.2">
      <c r="D130" s="106" t="str">
        <f>'Line Items'!D460</f>
        <v>Class 315</v>
      </c>
      <c r="E130" s="88"/>
      <c r="F130" s="107" t="str">
        <f t="shared" si="10"/>
        <v>Train</v>
      </c>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6"/>
      <c r="AD130" s="548"/>
      <c r="AF130" s="548"/>
      <c r="AH130" s="548"/>
      <c r="AJ130" s="220"/>
    </row>
    <row r="131" spans="4:36" ht="12.75" customHeight="1" outlineLevel="1" x14ac:dyDescent="0.2">
      <c r="D131" s="106" t="str">
        <f>'Line Items'!D461</f>
        <v>Class 317/8</v>
      </c>
      <c r="E131" s="88"/>
      <c r="F131" s="107" t="str">
        <f t="shared" si="10"/>
        <v>Train</v>
      </c>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6"/>
      <c r="AD131" s="548"/>
      <c r="AF131" s="548"/>
      <c r="AH131" s="548"/>
      <c r="AJ131" s="220"/>
    </row>
    <row r="132" spans="4:36" ht="12.75" customHeight="1" outlineLevel="1" x14ac:dyDescent="0.2">
      <c r="D132" s="106" t="str">
        <f>'Line Items'!D462</f>
        <v>Class 317/6</v>
      </c>
      <c r="E132" s="88"/>
      <c r="F132" s="107" t="str">
        <f t="shared" si="10"/>
        <v>Train</v>
      </c>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6"/>
      <c r="AD132" s="548"/>
      <c r="AF132" s="548"/>
      <c r="AH132" s="548"/>
      <c r="AJ132" s="220"/>
    </row>
    <row r="133" spans="4:36" ht="12.75" customHeight="1" outlineLevel="1" x14ac:dyDescent="0.2">
      <c r="D133" s="106" t="str">
        <f>'Line Items'!D463</f>
        <v>Class 317/5</v>
      </c>
      <c r="E133" s="88"/>
      <c r="F133" s="107" t="str">
        <f t="shared" si="10"/>
        <v>Train</v>
      </c>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6"/>
      <c r="AD133" s="548"/>
      <c r="AF133" s="548"/>
      <c r="AH133" s="548"/>
      <c r="AJ133" s="220"/>
    </row>
    <row r="134" spans="4:36" ht="12.75" customHeight="1" outlineLevel="1" x14ac:dyDescent="0.2">
      <c r="D134" s="106" t="str">
        <f>'Line Items'!D464</f>
        <v>Class 321</v>
      </c>
      <c r="E134" s="88"/>
      <c r="F134" s="107" t="str">
        <f t="shared" si="10"/>
        <v>Train</v>
      </c>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D134" s="548"/>
      <c r="AF134" s="548"/>
      <c r="AH134" s="548"/>
      <c r="AJ134" s="220"/>
    </row>
    <row r="135" spans="4:36" ht="12.75" customHeight="1" outlineLevel="1" x14ac:dyDescent="0.2">
      <c r="D135" s="106" t="str">
        <f>'Line Items'!D465</f>
        <v>Class 360</v>
      </c>
      <c r="E135" s="88"/>
      <c r="F135" s="107" t="str">
        <f t="shared" si="10"/>
        <v>Train</v>
      </c>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6"/>
      <c r="AD135" s="548"/>
      <c r="AF135" s="548"/>
      <c r="AH135" s="548"/>
      <c r="AJ135" s="220"/>
    </row>
    <row r="136" spans="4:36" ht="12.75" customHeight="1" outlineLevel="1" x14ac:dyDescent="0.2">
      <c r="D136" s="106" t="str">
        <f>'Line Items'!D466</f>
        <v>Class 379</v>
      </c>
      <c r="E136" s="88"/>
      <c r="F136" s="107" t="str">
        <f t="shared" si="10"/>
        <v>Train</v>
      </c>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6"/>
      <c r="AD136" s="548"/>
      <c r="AF136" s="548"/>
      <c r="AH136" s="548"/>
      <c r="AJ136" s="220"/>
    </row>
    <row r="137" spans="4:36" ht="12.75" customHeight="1" outlineLevel="1" x14ac:dyDescent="0.2">
      <c r="D137" s="106" t="str">
        <f>'Line Items'!D467</f>
        <v>Class 90</v>
      </c>
      <c r="E137" s="88"/>
      <c r="F137" s="107" t="str">
        <f t="shared" si="10"/>
        <v>Train</v>
      </c>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6"/>
      <c r="AD137" s="548"/>
      <c r="AF137" s="548"/>
      <c r="AH137" s="548"/>
      <c r="AJ137" s="220"/>
    </row>
    <row r="138" spans="4:36" ht="12.75" customHeight="1" outlineLevel="1" x14ac:dyDescent="0.2">
      <c r="D138" s="106" t="str">
        <f>'Line Items'!D468</f>
        <v>Class Mk 3 - TSO</v>
      </c>
      <c r="E138" s="88"/>
      <c r="F138" s="107" t="str">
        <f t="shared" si="10"/>
        <v>Train</v>
      </c>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6"/>
      <c r="AD138" s="548"/>
      <c r="AF138" s="548"/>
      <c r="AH138" s="548"/>
      <c r="AJ138" s="220"/>
    </row>
    <row r="139" spans="4:36" ht="12.75" customHeight="1" outlineLevel="1" x14ac:dyDescent="0.2">
      <c r="D139" s="106" t="str">
        <f>'Line Items'!D469</f>
        <v>Class Mk 3 - TSOB</v>
      </c>
      <c r="E139" s="88"/>
      <c r="F139" s="107" t="str">
        <f t="shared" si="10"/>
        <v>Train</v>
      </c>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6"/>
      <c r="AD139" s="548"/>
      <c r="AF139" s="548"/>
      <c r="AH139" s="548"/>
      <c r="AJ139" s="220"/>
    </row>
    <row r="140" spans="4:36" ht="12.75" customHeight="1" outlineLevel="1" x14ac:dyDescent="0.2">
      <c r="D140" s="106" t="str">
        <f>'Line Items'!D470</f>
        <v>Class Mk 3 - FO</v>
      </c>
      <c r="E140" s="88"/>
      <c r="F140" s="107" t="str">
        <f t="shared" si="10"/>
        <v>Train</v>
      </c>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6"/>
      <c r="AD140" s="548"/>
      <c r="AF140" s="548"/>
      <c r="AH140" s="548"/>
      <c r="AJ140" s="220"/>
    </row>
    <row r="141" spans="4:36" ht="12.75" customHeight="1" outlineLevel="1" x14ac:dyDescent="0.2">
      <c r="D141" s="106" t="str">
        <f>'Line Items'!D471</f>
        <v>Class Mk 3 - RFM</v>
      </c>
      <c r="E141" s="88"/>
      <c r="F141" s="107" t="str">
        <f t="shared" si="10"/>
        <v>Train</v>
      </c>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6"/>
      <c r="AD141" s="548"/>
      <c r="AF141" s="548"/>
      <c r="AH141" s="548"/>
      <c r="AJ141" s="220"/>
    </row>
    <row r="142" spans="4:36" ht="12.75" customHeight="1" outlineLevel="1" x14ac:dyDescent="0.2">
      <c r="D142" s="106" t="str">
        <f>'Line Items'!D472</f>
        <v>Class Mk 3 - DVT</v>
      </c>
      <c r="E142" s="88"/>
      <c r="F142" s="107" t="str">
        <f t="shared" si="10"/>
        <v>Train</v>
      </c>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6"/>
      <c r="AD142" s="548"/>
      <c r="AF142" s="548"/>
      <c r="AH142" s="548"/>
      <c r="AJ142" s="220"/>
    </row>
    <row r="143" spans="4:36" ht="12.75" customHeight="1" outlineLevel="1" x14ac:dyDescent="0.2">
      <c r="D143" s="106" t="str">
        <f>'Line Items'!D473</f>
        <v>[Rolling Stock Line 18]</v>
      </c>
      <c r="E143" s="88"/>
      <c r="F143" s="107" t="str">
        <f t="shared" si="10"/>
        <v>Train</v>
      </c>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6"/>
      <c r="AD143" s="548"/>
      <c r="AF143" s="548"/>
      <c r="AH143" s="548"/>
      <c r="AJ143" s="220"/>
    </row>
    <row r="144" spans="4:36" ht="12.75" customHeight="1" outlineLevel="1" x14ac:dyDescent="0.2">
      <c r="D144" s="106" t="str">
        <f>'Line Items'!D474</f>
        <v>[Rolling Stock Line 19]</v>
      </c>
      <c r="E144" s="88"/>
      <c r="F144" s="107" t="str">
        <f t="shared" si="10"/>
        <v>Train</v>
      </c>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6"/>
      <c r="AD144" s="548"/>
      <c r="AF144" s="548"/>
      <c r="AH144" s="548"/>
      <c r="AJ144" s="220"/>
    </row>
    <row r="145" spans="4:36" ht="12.75" customHeight="1" outlineLevel="1" x14ac:dyDescent="0.2">
      <c r="D145" s="106" t="str">
        <f>'Line Items'!D475</f>
        <v>[Rolling Stock Line 20]</v>
      </c>
      <c r="E145" s="88"/>
      <c r="F145" s="107" t="str">
        <f t="shared" si="10"/>
        <v>Train</v>
      </c>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6"/>
      <c r="AD145" s="548"/>
      <c r="AF145" s="548"/>
      <c r="AH145" s="548"/>
      <c r="AJ145" s="220"/>
    </row>
    <row r="146" spans="4:36" ht="12.75" customHeight="1" outlineLevel="1" x14ac:dyDescent="0.2">
      <c r="D146" s="106" t="str">
        <f>'Line Items'!D476</f>
        <v>[Rolling Stock Line 21]</v>
      </c>
      <c r="E146" s="88"/>
      <c r="F146" s="107" t="str">
        <f t="shared" si="10"/>
        <v>Train</v>
      </c>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6"/>
      <c r="AD146" s="548"/>
      <c r="AF146" s="548"/>
      <c r="AH146" s="548"/>
      <c r="AJ146" s="220"/>
    </row>
    <row r="147" spans="4:36" ht="12.75" customHeight="1" outlineLevel="1" x14ac:dyDescent="0.2">
      <c r="D147" s="106" t="str">
        <f>'Line Items'!D477</f>
        <v>[Rolling Stock Line 22]</v>
      </c>
      <c r="E147" s="88"/>
      <c r="F147" s="107" t="str">
        <f t="shared" si="10"/>
        <v>Train</v>
      </c>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D147" s="548"/>
      <c r="AF147" s="548"/>
      <c r="AH147" s="548"/>
      <c r="AJ147" s="220"/>
    </row>
    <row r="148" spans="4:36" ht="12.75" customHeight="1" outlineLevel="1" x14ac:dyDescent="0.2">
      <c r="D148" s="106" t="str">
        <f>'Line Items'!D478</f>
        <v>[Rolling Stock Line 23]</v>
      </c>
      <c r="E148" s="88"/>
      <c r="F148" s="107" t="str">
        <f t="shared" si="10"/>
        <v>Train</v>
      </c>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6"/>
      <c r="AD148" s="548"/>
      <c r="AF148" s="548"/>
      <c r="AH148" s="548"/>
      <c r="AJ148" s="220"/>
    </row>
    <row r="149" spans="4:36" ht="12.75" customHeight="1" outlineLevel="1" x14ac:dyDescent="0.2">
      <c r="D149" s="106" t="str">
        <f>'Line Items'!D479</f>
        <v>[Rolling Stock Line 24]</v>
      </c>
      <c r="E149" s="88"/>
      <c r="F149" s="107" t="str">
        <f t="shared" si="10"/>
        <v>Train</v>
      </c>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6"/>
      <c r="AD149" s="548"/>
      <c r="AF149" s="548"/>
      <c r="AH149" s="548"/>
      <c r="AJ149" s="220"/>
    </row>
    <row r="150" spans="4:36" ht="12.75" customHeight="1" outlineLevel="1" x14ac:dyDescent="0.2">
      <c r="D150" s="106" t="str">
        <f>'Line Items'!D480</f>
        <v>[Rolling Stock Line 25]</v>
      </c>
      <c r="E150" s="88"/>
      <c r="F150" s="107" t="str">
        <f t="shared" si="10"/>
        <v>Train</v>
      </c>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6"/>
      <c r="AD150" s="548"/>
      <c r="AF150" s="548"/>
      <c r="AH150" s="548"/>
      <c r="AJ150" s="220"/>
    </row>
    <row r="151" spans="4:36" ht="12.75" customHeight="1" outlineLevel="1" x14ac:dyDescent="0.2">
      <c r="D151" s="106" t="str">
        <f>'Line Items'!D481</f>
        <v>[Rolling Stock Line 26]</v>
      </c>
      <c r="E151" s="88"/>
      <c r="F151" s="107" t="str">
        <f t="shared" si="10"/>
        <v>Train</v>
      </c>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6"/>
      <c r="AD151" s="548"/>
      <c r="AF151" s="548"/>
      <c r="AH151" s="548"/>
      <c r="AJ151" s="220"/>
    </row>
    <row r="152" spans="4:36" ht="12.75" customHeight="1" outlineLevel="1" x14ac:dyDescent="0.2">
      <c r="D152" s="106" t="str">
        <f>'Line Items'!D482</f>
        <v>[Rolling Stock Line 27]</v>
      </c>
      <c r="E152" s="88"/>
      <c r="F152" s="107" t="str">
        <f t="shared" si="10"/>
        <v>Train</v>
      </c>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6"/>
      <c r="AD152" s="548"/>
      <c r="AF152" s="548"/>
      <c r="AH152" s="548"/>
      <c r="AJ152" s="220"/>
    </row>
    <row r="153" spans="4:36" ht="12.75" customHeight="1" outlineLevel="1" x14ac:dyDescent="0.2">
      <c r="D153" s="106" t="str">
        <f>'Line Items'!D483</f>
        <v>[Rolling Stock Line 28]</v>
      </c>
      <c r="E153" s="88"/>
      <c r="F153" s="107" t="str">
        <f t="shared" si="10"/>
        <v>Train</v>
      </c>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6"/>
      <c r="AD153" s="548"/>
      <c r="AF153" s="548"/>
      <c r="AH153" s="548"/>
      <c r="AJ153" s="220"/>
    </row>
    <row r="154" spans="4:36" ht="12.75" customHeight="1" outlineLevel="1" x14ac:dyDescent="0.2">
      <c r="D154" s="106" t="str">
        <f>'Line Items'!D484</f>
        <v>[Rolling Stock Line 29]</v>
      </c>
      <c r="E154" s="88"/>
      <c r="F154" s="107" t="str">
        <f t="shared" si="10"/>
        <v>Train</v>
      </c>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6"/>
      <c r="AD154" s="548"/>
      <c r="AF154" s="548"/>
      <c r="AH154" s="548"/>
      <c r="AJ154" s="220"/>
    </row>
    <row r="155" spans="4:36" ht="12.75" customHeight="1" outlineLevel="1" x14ac:dyDescent="0.2">
      <c r="D155" s="106" t="str">
        <f>'Line Items'!D485</f>
        <v>[Rolling Stock Line 30]</v>
      </c>
      <c r="E155" s="88"/>
      <c r="F155" s="107" t="str">
        <f t="shared" si="10"/>
        <v>Train</v>
      </c>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6"/>
      <c r="AD155" s="548"/>
      <c r="AF155" s="548"/>
      <c r="AH155" s="548"/>
      <c r="AJ155" s="220"/>
    </row>
    <row r="156" spans="4:36" ht="12.75" customHeight="1" outlineLevel="1" x14ac:dyDescent="0.2">
      <c r="D156" s="106" t="str">
        <f>'Line Items'!D486</f>
        <v>[Rolling Stock Line 31]</v>
      </c>
      <c r="E156" s="88"/>
      <c r="F156" s="107" t="str">
        <f t="shared" si="10"/>
        <v>Train</v>
      </c>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6"/>
      <c r="AD156" s="548"/>
      <c r="AF156" s="548"/>
      <c r="AH156" s="548"/>
      <c r="AJ156" s="220"/>
    </row>
    <row r="157" spans="4:36" ht="12.75" customHeight="1" outlineLevel="1" x14ac:dyDescent="0.2">
      <c r="D157" s="106" t="str">
        <f>'Line Items'!D487</f>
        <v>[Rolling Stock Line 32]</v>
      </c>
      <c r="E157" s="88"/>
      <c r="F157" s="107" t="str">
        <f t="shared" si="10"/>
        <v>Train</v>
      </c>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6"/>
      <c r="AD157" s="548"/>
      <c r="AF157" s="548"/>
      <c r="AH157" s="548"/>
      <c r="AJ157" s="220"/>
    </row>
    <row r="158" spans="4:36" ht="12.75" customHeight="1" outlineLevel="1" x14ac:dyDescent="0.2">
      <c r="D158" s="106" t="str">
        <f>'Line Items'!D488</f>
        <v>[Rolling Stock Line 33]</v>
      </c>
      <c r="E158" s="88"/>
      <c r="F158" s="107" t="str">
        <f t="shared" si="10"/>
        <v>Train</v>
      </c>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6"/>
      <c r="AD158" s="548"/>
      <c r="AF158" s="548"/>
      <c r="AH158" s="548"/>
      <c r="AJ158" s="220"/>
    </row>
    <row r="159" spans="4:36" ht="12.75" customHeight="1" outlineLevel="1" x14ac:dyDescent="0.2">
      <c r="D159" s="106" t="str">
        <f>'Line Items'!D489</f>
        <v>[Rolling Stock Line 34]</v>
      </c>
      <c r="E159" s="88"/>
      <c r="F159" s="107" t="str">
        <f t="shared" si="10"/>
        <v>Train</v>
      </c>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6"/>
      <c r="AD159" s="548"/>
      <c r="AF159" s="548"/>
      <c r="AH159" s="548"/>
      <c r="AJ159" s="220"/>
    </row>
    <row r="160" spans="4:36" ht="12.75" customHeight="1" outlineLevel="1" x14ac:dyDescent="0.2">
      <c r="D160" s="106" t="str">
        <f>'Line Items'!D490</f>
        <v>[Rolling Stock Line 35]</v>
      </c>
      <c r="E160" s="88"/>
      <c r="F160" s="107" t="str">
        <f t="shared" si="10"/>
        <v>Train</v>
      </c>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6"/>
      <c r="AD160" s="548"/>
      <c r="AF160" s="548"/>
      <c r="AH160" s="548"/>
      <c r="AJ160" s="220"/>
    </row>
    <row r="161" spans="4:36" ht="12.75" customHeight="1" outlineLevel="1" x14ac:dyDescent="0.2">
      <c r="D161" s="106" t="str">
        <f>'Line Items'!D491</f>
        <v>[Rolling Stock Line 36]</v>
      </c>
      <c r="E161" s="88"/>
      <c r="F161" s="107" t="str">
        <f t="shared" si="10"/>
        <v>Train</v>
      </c>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D161" s="548"/>
      <c r="AF161" s="548"/>
      <c r="AH161" s="548"/>
      <c r="AJ161" s="220"/>
    </row>
    <row r="162" spans="4:36" ht="12.75" customHeight="1" outlineLevel="1" x14ac:dyDescent="0.2">
      <c r="D162" s="106" t="str">
        <f>'Line Items'!D492</f>
        <v>[Rolling Stock Line 37]</v>
      </c>
      <c r="E162" s="88"/>
      <c r="F162" s="107" t="str">
        <f t="shared" si="10"/>
        <v>Train</v>
      </c>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6"/>
      <c r="AD162" s="548"/>
      <c r="AF162" s="548"/>
      <c r="AH162" s="548"/>
      <c r="AJ162" s="220"/>
    </row>
    <row r="163" spans="4:36" ht="12.75" customHeight="1" outlineLevel="1" x14ac:dyDescent="0.2">
      <c r="D163" s="106" t="str">
        <f>'Line Items'!D493</f>
        <v>[Rolling Stock Line 38]</v>
      </c>
      <c r="E163" s="88"/>
      <c r="F163" s="107" t="str">
        <f t="shared" si="10"/>
        <v>Train</v>
      </c>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6"/>
      <c r="AD163" s="548"/>
      <c r="AF163" s="548"/>
      <c r="AH163" s="548"/>
      <c r="AJ163" s="220"/>
    </row>
    <row r="164" spans="4:36" ht="12.75" customHeight="1" outlineLevel="1" x14ac:dyDescent="0.2">
      <c r="D164" s="106" t="str">
        <f>'Line Items'!D494</f>
        <v>[Rolling Stock Line 39]</v>
      </c>
      <c r="E164" s="88"/>
      <c r="F164" s="107" t="str">
        <f t="shared" si="10"/>
        <v>Train</v>
      </c>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6"/>
      <c r="AD164" s="548"/>
      <c r="AF164" s="548"/>
      <c r="AH164" s="548"/>
      <c r="AJ164" s="220"/>
    </row>
    <row r="165" spans="4:36" ht="12.75" customHeight="1" outlineLevel="1" x14ac:dyDescent="0.2">
      <c r="D165" s="106" t="str">
        <f>'Line Items'!D495</f>
        <v>[Rolling Stock Line 40]</v>
      </c>
      <c r="E165" s="88"/>
      <c r="F165" s="107" t="str">
        <f t="shared" si="10"/>
        <v>Train</v>
      </c>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6"/>
      <c r="AD165" s="548"/>
      <c r="AF165" s="548"/>
      <c r="AH165" s="548"/>
      <c r="AJ165" s="220"/>
    </row>
    <row r="166" spans="4:36" ht="12.75" customHeight="1" outlineLevel="1" x14ac:dyDescent="0.2">
      <c r="D166" s="106" t="str">
        <f>'Line Items'!D496</f>
        <v>[Rolling Stock Line 41]</v>
      </c>
      <c r="E166" s="88"/>
      <c r="F166" s="107" t="str">
        <f t="shared" si="10"/>
        <v>Train</v>
      </c>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6"/>
      <c r="AD166" s="548"/>
      <c r="AF166" s="548"/>
      <c r="AH166" s="548"/>
      <c r="AJ166" s="220"/>
    </row>
    <row r="167" spans="4:36" ht="12.75" customHeight="1" outlineLevel="1" x14ac:dyDescent="0.2">
      <c r="D167" s="106" t="str">
        <f>'Line Items'!D497</f>
        <v>[Rolling Stock Line 42]</v>
      </c>
      <c r="E167" s="88"/>
      <c r="F167" s="107" t="str">
        <f t="shared" si="10"/>
        <v>Train</v>
      </c>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6"/>
      <c r="AD167" s="548"/>
      <c r="AF167" s="548"/>
      <c r="AH167" s="548"/>
      <c r="AJ167" s="220"/>
    </row>
    <row r="168" spans="4:36" ht="12.75" customHeight="1" outlineLevel="1" x14ac:dyDescent="0.2">
      <c r="D168" s="106" t="str">
        <f>'Line Items'!D498</f>
        <v>[Rolling Stock Line 43]</v>
      </c>
      <c r="E168" s="88"/>
      <c r="F168" s="107" t="str">
        <f t="shared" si="10"/>
        <v>Train</v>
      </c>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6"/>
      <c r="AD168" s="548"/>
      <c r="AF168" s="548"/>
      <c r="AH168" s="548"/>
      <c r="AJ168" s="220"/>
    </row>
    <row r="169" spans="4:36" ht="12.75" customHeight="1" outlineLevel="1" x14ac:dyDescent="0.2">
      <c r="D169" s="106" t="str">
        <f>'Line Items'!D499</f>
        <v>[Rolling Stock Line 44]</v>
      </c>
      <c r="E169" s="88"/>
      <c r="F169" s="107" t="str">
        <f t="shared" si="10"/>
        <v>Train</v>
      </c>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6"/>
      <c r="AD169" s="548"/>
      <c r="AF169" s="548"/>
      <c r="AH169" s="548"/>
      <c r="AJ169" s="220"/>
    </row>
    <row r="170" spans="4:36" ht="12.75" customHeight="1" outlineLevel="1" x14ac:dyDescent="0.2">
      <c r="D170" s="106" t="str">
        <f>'Line Items'!D500</f>
        <v>[Rolling Stock Line 45]</v>
      </c>
      <c r="E170" s="88"/>
      <c r="F170" s="107" t="str">
        <f t="shared" si="10"/>
        <v>Train</v>
      </c>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6"/>
      <c r="AD170" s="548"/>
      <c r="AF170" s="548"/>
      <c r="AH170" s="548"/>
      <c r="AJ170" s="220"/>
    </row>
    <row r="171" spans="4:36" ht="12.75" customHeight="1" outlineLevel="1" x14ac:dyDescent="0.2">
      <c r="D171" s="106" t="str">
        <f>'Line Items'!D501</f>
        <v>[Rolling Stock Line 46]</v>
      </c>
      <c r="E171" s="88"/>
      <c r="F171" s="107" t="str">
        <f t="shared" si="10"/>
        <v>Train</v>
      </c>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6"/>
      <c r="AD171" s="548"/>
      <c r="AF171" s="548"/>
      <c r="AH171" s="548"/>
      <c r="AJ171" s="220"/>
    </row>
    <row r="172" spans="4:36" ht="12.75" customHeight="1" outlineLevel="1" x14ac:dyDescent="0.2">
      <c r="D172" s="106" t="str">
        <f>'Line Items'!D502</f>
        <v>[Rolling Stock Line 47]</v>
      </c>
      <c r="E172" s="88"/>
      <c r="F172" s="107" t="str">
        <f t="shared" si="10"/>
        <v>Train</v>
      </c>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6"/>
      <c r="AD172" s="548"/>
      <c r="AF172" s="548"/>
      <c r="AH172" s="548"/>
      <c r="AJ172" s="220"/>
    </row>
    <row r="173" spans="4:36" ht="12.75" customHeight="1" outlineLevel="1" x14ac:dyDescent="0.2">
      <c r="D173" s="106" t="str">
        <f>'Line Items'!D503</f>
        <v>[Rolling Stock Line 48]</v>
      </c>
      <c r="E173" s="88"/>
      <c r="F173" s="107" t="str">
        <f t="shared" si="10"/>
        <v>Train</v>
      </c>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6"/>
      <c r="AD173" s="548"/>
      <c r="AF173" s="548"/>
      <c r="AH173" s="548"/>
      <c r="AJ173" s="220"/>
    </row>
    <row r="174" spans="4:36" ht="12.75" customHeight="1" outlineLevel="1" x14ac:dyDescent="0.2">
      <c r="D174" s="106" t="str">
        <f>'Line Items'!D504</f>
        <v>[Rolling Stock Line 49]</v>
      </c>
      <c r="E174" s="88"/>
      <c r="F174" s="107" t="str">
        <f t="shared" si="10"/>
        <v>Train</v>
      </c>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D174" s="548"/>
      <c r="AF174" s="548"/>
      <c r="AH174" s="548"/>
      <c r="AJ174" s="220"/>
    </row>
    <row r="175" spans="4:36" ht="12.75" customHeight="1" outlineLevel="1" x14ac:dyDescent="0.2">
      <c r="D175" s="117" t="str">
        <f>'Line Items'!D505</f>
        <v>[Rolling Stock Line 50]</v>
      </c>
      <c r="E175" s="177"/>
      <c r="F175" s="118" t="str">
        <f t="shared" si="10"/>
        <v>Train</v>
      </c>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9"/>
      <c r="AD175" s="549"/>
      <c r="AF175" s="549"/>
      <c r="AH175" s="549"/>
      <c r="AJ175" s="209"/>
    </row>
    <row r="176" spans="4:36" ht="12.75" customHeight="1" outlineLevel="1" x14ac:dyDescent="0.2">
      <c r="G176" s="89"/>
      <c r="H176" s="89"/>
      <c r="I176" s="89"/>
      <c r="J176" s="89"/>
      <c r="K176" s="89"/>
      <c r="L176" s="89"/>
      <c r="M176" s="89"/>
      <c r="N176" s="89"/>
      <c r="O176" s="89"/>
      <c r="P176" s="89"/>
      <c r="Q176" s="89"/>
      <c r="R176" s="89"/>
      <c r="S176" s="89"/>
      <c r="T176" s="89"/>
      <c r="U176" s="89"/>
      <c r="V176" s="89"/>
      <c r="W176" s="89"/>
      <c r="X176" s="89"/>
      <c r="Y176" s="89"/>
      <c r="Z176" s="89"/>
      <c r="AA176" s="89"/>
      <c r="AB176" s="89"/>
      <c r="AD176" s="89"/>
      <c r="AF176" s="89"/>
      <c r="AH176" s="89"/>
    </row>
    <row r="177" spans="2:36" ht="12.75" customHeight="1" outlineLevel="1" x14ac:dyDescent="0.2">
      <c r="D177" s="234" t="str">
        <f>"Total "&amp;C125</f>
        <v>Total Number of Trains in Fleet</v>
      </c>
      <c r="E177" s="235"/>
      <c r="F177" s="236" t="str">
        <f>F175</f>
        <v>Train</v>
      </c>
      <c r="G177" s="237">
        <f t="shared" ref="G177:AB177" si="11">SUM(G126:G175)</f>
        <v>0</v>
      </c>
      <c r="H177" s="237">
        <f t="shared" si="11"/>
        <v>0</v>
      </c>
      <c r="I177" s="237">
        <f t="shared" si="11"/>
        <v>0</v>
      </c>
      <c r="J177" s="237">
        <f t="shared" si="11"/>
        <v>0</v>
      </c>
      <c r="K177" s="237">
        <f t="shared" si="11"/>
        <v>0</v>
      </c>
      <c r="L177" s="237">
        <f t="shared" si="11"/>
        <v>0</v>
      </c>
      <c r="M177" s="237">
        <f t="shared" si="11"/>
        <v>0</v>
      </c>
      <c r="N177" s="237">
        <f t="shared" si="11"/>
        <v>0</v>
      </c>
      <c r="O177" s="237">
        <f t="shared" si="11"/>
        <v>0</v>
      </c>
      <c r="P177" s="237">
        <f t="shared" si="11"/>
        <v>0</v>
      </c>
      <c r="Q177" s="237">
        <f t="shared" si="11"/>
        <v>0</v>
      </c>
      <c r="R177" s="237">
        <f t="shared" si="11"/>
        <v>0</v>
      </c>
      <c r="S177" s="237">
        <f t="shared" si="11"/>
        <v>0</v>
      </c>
      <c r="T177" s="237">
        <f t="shared" si="11"/>
        <v>0</v>
      </c>
      <c r="U177" s="237">
        <f t="shared" si="11"/>
        <v>0</v>
      </c>
      <c r="V177" s="237">
        <f t="shared" si="11"/>
        <v>0</v>
      </c>
      <c r="W177" s="237">
        <f t="shared" si="11"/>
        <v>0</v>
      </c>
      <c r="X177" s="237">
        <f t="shared" si="11"/>
        <v>0</v>
      </c>
      <c r="Y177" s="237">
        <f t="shared" si="11"/>
        <v>0</v>
      </c>
      <c r="Z177" s="237">
        <f t="shared" si="11"/>
        <v>0</v>
      </c>
      <c r="AA177" s="237">
        <f t="shared" si="11"/>
        <v>0</v>
      </c>
      <c r="AB177" s="238">
        <f t="shared" si="11"/>
        <v>0</v>
      </c>
      <c r="AD177" s="550">
        <f t="shared" ref="AD177" si="12">SUM(AD126:AD175)</f>
        <v>0</v>
      </c>
      <c r="AF177" s="550">
        <f t="shared" ref="AF177" si="13">SUM(AF126:AF175)</f>
        <v>0</v>
      </c>
      <c r="AH177" s="550">
        <f t="shared" ref="AH177" si="14">SUM(AH126:AH175)</f>
        <v>0</v>
      </c>
      <c r="AJ177" s="240"/>
    </row>
    <row r="178" spans="2:36" x14ac:dyDescent="0.2">
      <c r="G178" s="89"/>
      <c r="H178" s="89"/>
      <c r="I178" s="89"/>
      <c r="J178" s="89"/>
      <c r="K178" s="89"/>
      <c r="L178" s="89"/>
      <c r="M178" s="89"/>
      <c r="N178" s="89"/>
      <c r="O178" s="89"/>
      <c r="P178" s="89"/>
      <c r="Q178" s="89"/>
      <c r="R178" s="89"/>
      <c r="S178" s="89"/>
      <c r="T178" s="89"/>
      <c r="U178" s="89"/>
      <c r="V178" s="89"/>
      <c r="W178" s="89"/>
      <c r="X178" s="89"/>
      <c r="Y178" s="89"/>
      <c r="Z178" s="89"/>
      <c r="AA178" s="89"/>
      <c r="AB178" s="89"/>
      <c r="AD178" s="89"/>
      <c r="AF178" s="89"/>
      <c r="AH178" s="89"/>
    </row>
    <row r="179" spans="2:36" ht="15" x14ac:dyDescent="0.25">
      <c r="B179" s="15" t="s">
        <v>474</v>
      </c>
      <c r="C179" s="15"/>
      <c r="D179" s="172"/>
      <c r="E179" s="172"/>
      <c r="F179" s="15"/>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5"/>
      <c r="AD179" s="190"/>
      <c r="AE179" s="540"/>
      <c r="AF179" s="190"/>
      <c r="AG179" s="540"/>
      <c r="AH179" s="190"/>
      <c r="AI179" s="540"/>
      <c r="AJ179" s="15"/>
    </row>
    <row r="180" spans="2:36" ht="12.75" customHeight="1" outlineLevel="1" x14ac:dyDescent="0.2">
      <c r="G180" s="89"/>
      <c r="H180" s="89"/>
      <c r="I180" s="89"/>
      <c r="J180" s="89"/>
      <c r="K180" s="89"/>
      <c r="L180" s="89"/>
      <c r="M180" s="89"/>
      <c r="N180" s="89"/>
      <c r="O180" s="89"/>
      <c r="P180" s="89"/>
      <c r="Q180" s="89"/>
      <c r="R180" s="89"/>
      <c r="S180" s="89"/>
      <c r="T180" s="89"/>
      <c r="U180" s="89"/>
      <c r="V180" s="89"/>
      <c r="W180" s="89"/>
      <c r="X180" s="89"/>
      <c r="Y180" s="89"/>
      <c r="Z180" s="89"/>
      <c r="AA180" s="89"/>
      <c r="AB180" s="89"/>
      <c r="AD180" s="89"/>
      <c r="AF180" s="89"/>
      <c r="AH180" s="89"/>
    </row>
    <row r="181" spans="2:36" ht="12.75" customHeight="1" outlineLevel="1" x14ac:dyDescent="0.2">
      <c r="C181" s="147" t="s">
        <v>475</v>
      </c>
      <c r="G181" s="89"/>
      <c r="H181" s="89"/>
      <c r="I181" s="89"/>
      <c r="J181" s="89"/>
      <c r="K181" s="89"/>
      <c r="L181" s="89"/>
      <c r="M181" s="89"/>
      <c r="N181" s="89"/>
      <c r="O181" s="89"/>
      <c r="P181" s="89"/>
      <c r="Q181" s="89"/>
      <c r="R181" s="89"/>
      <c r="S181" s="89"/>
      <c r="T181" s="89"/>
      <c r="U181" s="89"/>
      <c r="V181" s="89"/>
      <c r="W181" s="89"/>
      <c r="X181" s="89"/>
      <c r="Y181" s="89"/>
      <c r="Z181" s="89"/>
      <c r="AA181" s="89"/>
      <c r="AB181" s="89"/>
      <c r="AD181" s="89"/>
      <c r="AF181" s="89"/>
      <c r="AH181" s="89"/>
    </row>
    <row r="182" spans="2:36" ht="12.75" customHeight="1" outlineLevel="1" x14ac:dyDescent="0.2">
      <c r="D182" s="100" t="str">
        <f>'Line Items'!D456</f>
        <v>Class 153</v>
      </c>
      <c r="E182" s="84"/>
      <c r="F182" s="101" t="s">
        <v>470</v>
      </c>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91"/>
      <c r="AD182" s="547"/>
      <c r="AF182" s="547"/>
      <c r="AH182" s="547"/>
      <c r="AJ182" s="489" t="s">
        <v>650</v>
      </c>
    </row>
    <row r="183" spans="2:36" ht="12.75" customHeight="1" outlineLevel="1" x14ac:dyDescent="0.2">
      <c r="D183" s="106" t="str">
        <f>'Line Items'!D457</f>
        <v>Class 156</v>
      </c>
      <c r="E183" s="88"/>
      <c r="F183" s="107" t="str">
        <f t="shared" ref="F183:F231" si="15">F182</f>
        <v>Veh</v>
      </c>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6"/>
      <c r="AD183" s="548"/>
      <c r="AF183" s="548"/>
      <c r="AH183" s="548"/>
      <c r="AJ183" s="220"/>
    </row>
    <row r="184" spans="2:36" ht="12.75" customHeight="1" outlineLevel="1" x14ac:dyDescent="0.2">
      <c r="D184" s="106" t="str">
        <f>'Line Items'!D458</f>
        <v>Class 170/2</v>
      </c>
      <c r="E184" s="88"/>
      <c r="F184" s="107" t="str">
        <f t="shared" si="15"/>
        <v>Veh</v>
      </c>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6"/>
      <c r="AD184" s="548"/>
      <c r="AF184" s="548"/>
      <c r="AH184" s="548"/>
      <c r="AJ184" s="220"/>
    </row>
    <row r="185" spans="2:36" ht="12.75" customHeight="1" outlineLevel="1" x14ac:dyDescent="0.2">
      <c r="D185" s="106" t="str">
        <f>'Line Items'!D459</f>
        <v>Class 170/3</v>
      </c>
      <c r="E185" s="88"/>
      <c r="F185" s="107" t="str">
        <f t="shared" si="15"/>
        <v>Veh</v>
      </c>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6"/>
      <c r="AD185" s="548"/>
      <c r="AF185" s="548"/>
      <c r="AH185" s="548"/>
      <c r="AJ185" s="220"/>
    </row>
    <row r="186" spans="2:36" ht="12.75" customHeight="1" outlineLevel="1" x14ac:dyDescent="0.2">
      <c r="D186" s="106" t="str">
        <f>'Line Items'!D460</f>
        <v>Class 315</v>
      </c>
      <c r="E186" s="88"/>
      <c r="F186" s="107" t="str">
        <f t="shared" si="15"/>
        <v>Veh</v>
      </c>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6"/>
      <c r="AD186" s="548"/>
      <c r="AF186" s="548"/>
      <c r="AH186" s="548"/>
      <c r="AJ186" s="220"/>
    </row>
    <row r="187" spans="2:36" ht="12.75" customHeight="1" outlineLevel="1" x14ac:dyDescent="0.2">
      <c r="D187" s="106" t="str">
        <f>'Line Items'!D461</f>
        <v>Class 317/8</v>
      </c>
      <c r="E187" s="88"/>
      <c r="F187" s="107" t="str">
        <f t="shared" si="15"/>
        <v>Veh</v>
      </c>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D187" s="548"/>
      <c r="AF187" s="548"/>
      <c r="AH187" s="548"/>
      <c r="AJ187" s="220"/>
    </row>
    <row r="188" spans="2:36" ht="12.75" customHeight="1" outlineLevel="1" x14ac:dyDescent="0.2">
      <c r="D188" s="106" t="str">
        <f>'Line Items'!D462</f>
        <v>Class 317/6</v>
      </c>
      <c r="E188" s="88"/>
      <c r="F188" s="107" t="str">
        <f t="shared" si="15"/>
        <v>Veh</v>
      </c>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6"/>
      <c r="AD188" s="548"/>
      <c r="AF188" s="548"/>
      <c r="AH188" s="548"/>
      <c r="AJ188" s="220"/>
    </row>
    <row r="189" spans="2:36" ht="12.75" customHeight="1" outlineLevel="1" x14ac:dyDescent="0.2">
      <c r="D189" s="106" t="str">
        <f>'Line Items'!D463</f>
        <v>Class 317/5</v>
      </c>
      <c r="E189" s="88"/>
      <c r="F189" s="107" t="str">
        <f t="shared" si="15"/>
        <v>Veh</v>
      </c>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6"/>
      <c r="AD189" s="548"/>
      <c r="AF189" s="548"/>
      <c r="AH189" s="548"/>
      <c r="AJ189" s="220"/>
    </row>
    <row r="190" spans="2:36" ht="12.75" customHeight="1" outlineLevel="1" x14ac:dyDescent="0.2">
      <c r="D190" s="106" t="str">
        <f>'Line Items'!D464</f>
        <v>Class 321</v>
      </c>
      <c r="E190" s="88"/>
      <c r="F190" s="107" t="str">
        <f t="shared" si="15"/>
        <v>Veh</v>
      </c>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6"/>
      <c r="AD190" s="548"/>
      <c r="AF190" s="548"/>
      <c r="AH190" s="548"/>
      <c r="AJ190" s="220"/>
    </row>
    <row r="191" spans="2:36" ht="12.75" customHeight="1" outlineLevel="1" x14ac:dyDescent="0.2">
      <c r="D191" s="106" t="str">
        <f>'Line Items'!D465</f>
        <v>Class 360</v>
      </c>
      <c r="E191" s="88"/>
      <c r="F191" s="107" t="str">
        <f t="shared" si="15"/>
        <v>Veh</v>
      </c>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6"/>
      <c r="AD191" s="548"/>
      <c r="AF191" s="548"/>
      <c r="AH191" s="548"/>
      <c r="AJ191" s="220"/>
    </row>
    <row r="192" spans="2:36" ht="12.75" customHeight="1" outlineLevel="1" x14ac:dyDescent="0.2">
      <c r="D192" s="106" t="str">
        <f>'Line Items'!D466</f>
        <v>Class 379</v>
      </c>
      <c r="E192" s="88"/>
      <c r="F192" s="107" t="str">
        <f t="shared" si="15"/>
        <v>Veh</v>
      </c>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6"/>
      <c r="AD192" s="548"/>
      <c r="AF192" s="548"/>
      <c r="AH192" s="548"/>
      <c r="AJ192" s="220"/>
    </row>
    <row r="193" spans="4:36" ht="12.75" customHeight="1" outlineLevel="1" x14ac:dyDescent="0.2">
      <c r="D193" s="106" t="str">
        <f>'Line Items'!D467</f>
        <v>Class 90</v>
      </c>
      <c r="E193" s="88"/>
      <c r="F193" s="107" t="str">
        <f t="shared" si="15"/>
        <v>Veh</v>
      </c>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6"/>
      <c r="AD193" s="548"/>
      <c r="AF193" s="548"/>
      <c r="AH193" s="548"/>
      <c r="AJ193" s="220"/>
    </row>
    <row r="194" spans="4:36" ht="12.75" customHeight="1" outlineLevel="1" x14ac:dyDescent="0.2">
      <c r="D194" s="106" t="str">
        <f>'Line Items'!D468</f>
        <v>Class Mk 3 - TSO</v>
      </c>
      <c r="E194" s="88"/>
      <c r="F194" s="107" t="str">
        <f t="shared" si="15"/>
        <v>Veh</v>
      </c>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6"/>
      <c r="AD194" s="548"/>
      <c r="AF194" s="548"/>
      <c r="AH194" s="548"/>
      <c r="AJ194" s="220"/>
    </row>
    <row r="195" spans="4:36" ht="12.75" customHeight="1" outlineLevel="1" x14ac:dyDescent="0.2">
      <c r="D195" s="106" t="str">
        <f>'Line Items'!D469</f>
        <v>Class Mk 3 - TSOB</v>
      </c>
      <c r="E195" s="88"/>
      <c r="F195" s="107" t="str">
        <f t="shared" si="15"/>
        <v>Veh</v>
      </c>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6"/>
      <c r="AD195" s="548"/>
      <c r="AF195" s="548"/>
      <c r="AH195" s="548"/>
      <c r="AJ195" s="220"/>
    </row>
    <row r="196" spans="4:36" ht="12.75" customHeight="1" outlineLevel="1" x14ac:dyDescent="0.2">
      <c r="D196" s="106" t="str">
        <f>'Line Items'!D470</f>
        <v>Class Mk 3 - FO</v>
      </c>
      <c r="E196" s="88"/>
      <c r="F196" s="107" t="str">
        <f t="shared" si="15"/>
        <v>Veh</v>
      </c>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6"/>
      <c r="AD196" s="548"/>
      <c r="AF196" s="548"/>
      <c r="AH196" s="548"/>
      <c r="AJ196" s="220"/>
    </row>
    <row r="197" spans="4:36" ht="12.75" customHeight="1" outlineLevel="1" x14ac:dyDescent="0.2">
      <c r="D197" s="106" t="str">
        <f>'Line Items'!D471</f>
        <v>Class Mk 3 - RFM</v>
      </c>
      <c r="E197" s="88"/>
      <c r="F197" s="107" t="str">
        <f t="shared" si="15"/>
        <v>Veh</v>
      </c>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6"/>
      <c r="AD197" s="548"/>
      <c r="AF197" s="548"/>
      <c r="AH197" s="548"/>
      <c r="AJ197" s="220"/>
    </row>
    <row r="198" spans="4:36" ht="12.75" customHeight="1" outlineLevel="1" x14ac:dyDescent="0.2">
      <c r="D198" s="106" t="str">
        <f>'Line Items'!D472</f>
        <v>Class Mk 3 - DVT</v>
      </c>
      <c r="E198" s="88"/>
      <c r="F198" s="107" t="str">
        <f t="shared" si="15"/>
        <v>Veh</v>
      </c>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6"/>
      <c r="AD198" s="548"/>
      <c r="AF198" s="548"/>
      <c r="AH198" s="548"/>
      <c r="AJ198" s="220"/>
    </row>
    <row r="199" spans="4:36" ht="12.75" customHeight="1" outlineLevel="1" x14ac:dyDescent="0.2">
      <c r="D199" s="106" t="str">
        <f>'Line Items'!D473</f>
        <v>[Rolling Stock Line 18]</v>
      </c>
      <c r="E199" s="88"/>
      <c r="F199" s="107" t="str">
        <f t="shared" si="15"/>
        <v>Veh</v>
      </c>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6"/>
      <c r="AD199" s="548"/>
      <c r="AF199" s="548"/>
      <c r="AH199" s="548"/>
      <c r="AJ199" s="220"/>
    </row>
    <row r="200" spans="4:36" ht="12.75" customHeight="1" outlineLevel="1" x14ac:dyDescent="0.2">
      <c r="D200" s="106" t="str">
        <f>'Line Items'!D474</f>
        <v>[Rolling Stock Line 19]</v>
      </c>
      <c r="E200" s="88"/>
      <c r="F200" s="107" t="str">
        <f t="shared" si="15"/>
        <v>Veh</v>
      </c>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D200" s="548"/>
      <c r="AF200" s="548"/>
      <c r="AH200" s="548"/>
      <c r="AJ200" s="220"/>
    </row>
    <row r="201" spans="4:36" ht="12.75" customHeight="1" outlineLevel="1" x14ac:dyDescent="0.2">
      <c r="D201" s="106" t="str">
        <f>'Line Items'!D475</f>
        <v>[Rolling Stock Line 20]</v>
      </c>
      <c r="E201" s="88"/>
      <c r="F201" s="107" t="str">
        <f t="shared" si="15"/>
        <v>Veh</v>
      </c>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6"/>
      <c r="AD201" s="548"/>
      <c r="AF201" s="548"/>
      <c r="AH201" s="548"/>
      <c r="AJ201" s="220"/>
    </row>
    <row r="202" spans="4:36" ht="12.75" customHeight="1" outlineLevel="1" x14ac:dyDescent="0.2">
      <c r="D202" s="106" t="str">
        <f>'Line Items'!D476</f>
        <v>[Rolling Stock Line 21]</v>
      </c>
      <c r="E202" s="88"/>
      <c r="F202" s="107" t="str">
        <f t="shared" si="15"/>
        <v>Veh</v>
      </c>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6"/>
      <c r="AD202" s="548"/>
      <c r="AF202" s="548"/>
      <c r="AH202" s="548"/>
      <c r="AJ202" s="220"/>
    </row>
    <row r="203" spans="4:36" ht="12.75" customHeight="1" outlineLevel="1" x14ac:dyDescent="0.2">
      <c r="D203" s="106" t="str">
        <f>'Line Items'!D477</f>
        <v>[Rolling Stock Line 22]</v>
      </c>
      <c r="E203" s="88"/>
      <c r="F203" s="107" t="str">
        <f t="shared" si="15"/>
        <v>Veh</v>
      </c>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6"/>
      <c r="AD203" s="548"/>
      <c r="AF203" s="548"/>
      <c r="AH203" s="548"/>
      <c r="AJ203" s="220"/>
    </row>
    <row r="204" spans="4:36" ht="12.75" customHeight="1" outlineLevel="1" x14ac:dyDescent="0.2">
      <c r="D204" s="106" t="str">
        <f>'Line Items'!D478</f>
        <v>[Rolling Stock Line 23]</v>
      </c>
      <c r="E204" s="88"/>
      <c r="F204" s="107" t="str">
        <f t="shared" si="15"/>
        <v>Veh</v>
      </c>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6"/>
      <c r="AD204" s="548"/>
      <c r="AF204" s="548"/>
      <c r="AH204" s="548"/>
      <c r="AJ204" s="220"/>
    </row>
    <row r="205" spans="4:36" ht="12.75" customHeight="1" outlineLevel="1" x14ac:dyDescent="0.2">
      <c r="D205" s="106" t="str">
        <f>'Line Items'!D479</f>
        <v>[Rolling Stock Line 24]</v>
      </c>
      <c r="E205" s="88"/>
      <c r="F205" s="107" t="str">
        <f t="shared" si="15"/>
        <v>Veh</v>
      </c>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6"/>
      <c r="AD205" s="548"/>
      <c r="AF205" s="548"/>
      <c r="AH205" s="548"/>
      <c r="AJ205" s="220"/>
    </row>
    <row r="206" spans="4:36" ht="12.75" customHeight="1" outlineLevel="1" x14ac:dyDescent="0.2">
      <c r="D206" s="106" t="str">
        <f>'Line Items'!D480</f>
        <v>[Rolling Stock Line 25]</v>
      </c>
      <c r="E206" s="88"/>
      <c r="F206" s="107" t="str">
        <f t="shared" si="15"/>
        <v>Veh</v>
      </c>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6"/>
      <c r="AD206" s="548"/>
      <c r="AF206" s="548"/>
      <c r="AH206" s="548"/>
      <c r="AJ206" s="220"/>
    </row>
    <row r="207" spans="4:36" ht="12.75" customHeight="1" outlineLevel="1" x14ac:dyDescent="0.2">
      <c r="D207" s="106" t="str">
        <f>'Line Items'!D481</f>
        <v>[Rolling Stock Line 26]</v>
      </c>
      <c r="E207" s="88"/>
      <c r="F207" s="107" t="str">
        <f t="shared" si="15"/>
        <v>Veh</v>
      </c>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6"/>
      <c r="AD207" s="548"/>
      <c r="AF207" s="548"/>
      <c r="AH207" s="548"/>
      <c r="AJ207" s="220"/>
    </row>
    <row r="208" spans="4:36" ht="12.75" customHeight="1" outlineLevel="1" x14ac:dyDescent="0.2">
      <c r="D208" s="106" t="str">
        <f>'Line Items'!D482</f>
        <v>[Rolling Stock Line 27]</v>
      </c>
      <c r="E208" s="88"/>
      <c r="F208" s="107" t="str">
        <f t="shared" si="15"/>
        <v>Veh</v>
      </c>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6"/>
      <c r="AD208" s="548"/>
      <c r="AF208" s="548"/>
      <c r="AH208" s="548"/>
      <c r="AJ208" s="220"/>
    </row>
    <row r="209" spans="4:36" ht="12.75" customHeight="1" outlineLevel="1" x14ac:dyDescent="0.2">
      <c r="D209" s="106" t="str">
        <f>'Line Items'!D483</f>
        <v>[Rolling Stock Line 28]</v>
      </c>
      <c r="E209" s="88"/>
      <c r="F209" s="107" t="str">
        <f t="shared" si="15"/>
        <v>Veh</v>
      </c>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6"/>
      <c r="AD209" s="548"/>
      <c r="AF209" s="548"/>
      <c r="AH209" s="548"/>
      <c r="AJ209" s="220"/>
    </row>
    <row r="210" spans="4:36" ht="12.75" customHeight="1" outlineLevel="1" x14ac:dyDescent="0.2">
      <c r="D210" s="106" t="str">
        <f>'Line Items'!D484</f>
        <v>[Rolling Stock Line 29]</v>
      </c>
      <c r="E210" s="88"/>
      <c r="F210" s="107" t="str">
        <f t="shared" si="15"/>
        <v>Veh</v>
      </c>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6"/>
      <c r="AD210" s="548"/>
      <c r="AF210" s="548"/>
      <c r="AH210" s="548"/>
      <c r="AJ210" s="220"/>
    </row>
    <row r="211" spans="4:36" ht="12.75" customHeight="1" outlineLevel="1" x14ac:dyDescent="0.2">
      <c r="D211" s="106" t="str">
        <f>'Line Items'!D485</f>
        <v>[Rolling Stock Line 30]</v>
      </c>
      <c r="E211" s="88"/>
      <c r="F211" s="107" t="str">
        <f t="shared" si="15"/>
        <v>Veh</v>
      </c>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6"/>
      <c r="AD211" s="548"/>
      <c r="AF211" s="548"/>
      <c r="AH211" s="548"/>
      <c r="AJ211" s="220"/>
    </row>
    <row r="212" spans="4:36" ht="12.75" customHeight="1" outlineLevel="1" x14ac:dyDescent="0.2">
      <c r="D212" s="106" t="str">
        <f>'Line Items'!D486</f>
        <v>[Rolling Stock Line 31]</v>
      </c>
      <c r="E212" s="88"/>
      <c r="F212" s="107" t="str">
        <f t="shared" si="15"/>
        <v>Veh</v>
      </c>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6"/>
      <c r="AD212" s="548"/>
      <c r="AF212" s="548"/>
      <c r="AH212" s="548"/>
      <c r="AJ212" s="220"/>
    </row>
    <row r="213" spans="4:36" ht="12.75" customHeight="1" outlineLevel="1" x14ac:dyDescent="0.2">
      <c r="D213" s="106" t="str">
        <f>'Line Items'!D487</f>
        <v>[Rolling Stock Line 32]</v>
      </c>
      <c r="E213" s="88"/>
      <c r="F213" s="107" t="str">
        <f t="shared" si="15"/>
        <v>Veh</v>
      </c>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6"/>
      <c r="AD213" s="548"/>
      <c r="AF213" s="548"/>
      <c r="AH213" s="548"/>
      <c r="AJ213" s="220"/>
    </row>
    <row r="214" spans="4:36" ht="12.75" customHeight="1" outlineLevel="1" x14ac:dyDescent="0.2">
      <c r="D214" s="106" t="str">
        <f>'Line Items'!D488</f>
        <v>[Rolling Stock Line 33]</v>
      </c>
      <c r="E214" s="88"/>
      <c r="F214" s="107" t="str">
        <f t="shared" si="15"/>
        <v>Veh</v>
      </c>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D214" s="548"/>
      <c r="AF214" s="548"/>
      <c r="AH214" s="548"/>
      <c r="AJ214" s="220"/>
    </row>
    <row r="215" spans="4:36" ht="12.75" customHeight="1" outlineLevel="1" x14ac:dyDescent="0.2">
      <c r="D215" s="106" t="str">
        <f>'Line Items'!D489</f>
        <v>[Rolling Stock Line 34]</v>
      </c>
      <c r="E215" s="88"/>
      <c r="F215" s="107" t="str">
        <f t="shared" si="15"/>
        <v>Veh</v>
      </c>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6"/>
      <c r="AD215" s="548"/>
      <c r="AF215" s="548"/>
      <c r="AH215" s="548"/>
      <c r="AJ215" s="220"/>
    </row>
    <row r="216" spans="4:36" ht="12.75" customHeight="1" outlineLevel="1" x14ac:dyDescent="0.2">
      <c r="D216" s="106" t="str">
        <f>'Line Items'!D490</f>
        <v>[Rolling Stock Line 35]</v>
      </c>
      <c r="E216" s="88"/>
      <c r="F216" s="107" t="str">
        <f t="shared" si="15"/>
        <v>Veh</v>
      </c>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6"/>
      <c r="AD216" s="548"/>
      <c r="AF216" s="548"/>
      <c r="AH216" s="548"/>
      <c r="AJ216" s="220"/>
    </row>
    <row r="217" spans="4:36" ht="12.75" customHeight="1" outlineLevel="1" x14ac:dyDescent="0.2">
      <c r="D217" s="106" t="str">
        <f>'Line Items'!D491</f>
        <v>[Rolling Stock Line 36]</v>
      </c>
      <c r="E217" s="88"/>
      <c r="F217" s="107" t="str">
        <f t="shared" si="15"/>
        <v>Veh</v>
      </c>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6"/>
      <c r="AD217" s="548"/>
      <c r="AF217" s="548"/>
      <c r="AH217" s="548"/>
      <c r="AJ217" s="220"/>
    </row>
    <row r="218" spans="4:36" ht="12.75" customHeight="1" outlineLevel="1" x14ac:dyDescent="0.2">
      <c r="D218" s="106" t="str">
        <f>'Line Items'!D492</f>
        <v>[Rolling Stock Line 37]</v>
      </c>
      <c r="E218" s="88"/>
      <c r="F218" s="107" t="str">
        <f t="shared" si="15"/>
        <v>Veh</v>
      </c>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6"/>
      <c r="AD218" s="548"/>
      <c r="AF218" s="548"/>
      <c r="AH218" s="548"/>
      <c r="AJ218" s="220"/>
    </row>
    <row r="219" spans="4:36" ht="12.75" customHeight="1" outlineLevel="1" x14ac:dyDescent="0.2">
      <c r="D219" s="106" t="str">
        <f>'Line Items'!D493</f>
        <v>[Rolling Stock Line 38]</v>
      </c>
      <c r="E219" s="88"/>
      <c r="F219" s="107" t="str">
        <f t="shared" si="15"/>
        <v>Veh</v>
      </c>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6"/>
      <c r="AD219" s="548"/>
      <c r="AF219" s="548"/>
      <c r="AH219" s="548"/>
      <c r="AJ219" s="220"/>
    </row>
    <row r="220" spans="4:36" ht="12.75" customHeight="1" outlineLevel="1" x14ac:dyDescent="0.2">
      <c r="D220" s="106" t="str">
        <f>'Line Items'!D494</f>
        <v>[Rolling Stock Line 39]</v>
      </c>
      <c r="E220" s="88"/>
      <c r="F220" s="107" t="str">
        <f t="shared" si="15"/>
        <v>Veh</v>
      </c>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6"/>
      <c r="AD220" s="548"/>
      <c r="AF220" s="548"/>
      <c r="AH220" s="548"/>
      <c r="AJ220" s="220"/>
    </row>
    <row r="221" spans="4:36" ht="12.75" customHeight="1" outlineLevel="1" x14ac:dyDescent="0.2">
      <c r="D221" s="106" t="str">
        <f>'Line Items'!D495</f>
        <v>[Rolling Stock Line 40]</v>
      </c>
      <c r="E221" s="88"/>
      <c r="F221" s="107" t="str">
        <f t="shared" si="15"/>
        <v>Veh</v>
      </c>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6"/>
      <c r="AD221" s="548"/>
      <c r="AF221" s="548"/>
      <c r="AH221" s="548"/>
      <c r="AJ221" s="220"/>
    </row>
    <row r="222" spans="4:36" ht="12.75" customHeight="1" outlineLevel="1" x14ac:dyDescent="0.2">
      <c r="D222" s="106" t="str">
        <f>'Line Items'!D496</f>
        <v>[Rolling Stock Line 41]</v>
      </c>
      <c r="E222" s="88"/>
      <c r="F222" s="107" t="str">
        <f t="shared" si="15"/>
        <v>Veh</v>
      </c>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6"/>
      <c r="AD222" s="548"/>
      <c r="AF222" s="548"/>
      <c r="AH222" s="548"/>
      <c r="AJ222" s="220"/>
    </row>
    <row r="223" spans="4:36" ht="12.75" customHeight="1" outlineLevel="1" x14ac:dyDescent="0.2">
      <c r="D223" s="106" t="str">
        <f>'Line Items'!D497</f>
        <v>[Rolling Stock Line 42]</v>
      </c>
      <c r="E223" s="88"/>
      <c r="F223" s="107" t="str">
        <f t="shared" si="15"/>
        <v>Veh</v>
      </c>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6"/>
      <c r="AD223" s="548"/>
      <c r="AF223" s="548"/>
      <c r="AH223" s="548"/>
      <c r="AJ223" s="220"/>
    </row>
    <row r="224" spans="4:36" ht="12.75" customHeight="1" outlineLevel="1" x14ac:dyDescent="0.2">
      <c r="D224" s="106" t="str">
        <f>'Line Items'!D498</f>
        <v>[Rolling Stock Line 43]</v>
      </c>
      <c r="E224" s="88"/>
      <c r="F224" s="107" t="str">
        <f t="shared" si="15"/>
        <v>Veh</v>
      </c>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6"/>
      <c r="AD224" s="548"/>
      <c r="AF224" s="548"/>
      <c r="AH224" s="548"/>
      <c r="AJ224" s="220"/>
    </row>
    <row r="225" spans="3:36" ht="12.75" customHeight="1" outlineLevel="1" x14ac:dyDescent="0.2">
      <c r="D225" s="106" t="str">
        <f>'Line Items'!D499</f>
        <v>[Rolling Stock Line 44]</v>
      </c>
      <c r="E225" s="88"/>
      <c r="F225" s="107" t="str">
        <f t="shared" si="15"/>
        <v>Veh</v>
      </c>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6"/>
      <c r="AD225" s="548"/>
      <c r="AF225" s="548"/>
      <c r="AH225" s="548"/>
      <c r="AJ225" s="220"/>
    </row>
    <row r="226" spans="3:36" ht="12.75" customHeight="1" outlineLevel="1" x14ac:dyDescent="0.2">
      <c r="D226" s="106" t="str">
        <f>'Line Items'!D500</f>
        <v>[Rolling Stock Line 45]</v>
      </c>
      <c r="E226" s="88"/>
      <c r="F226" s="107" t="str">
        <f t="shared" si="15"/>
        <v>Veh</v>
      </c>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6"/>
      <c r="AD226" s="548"/>
      <c r="AF226" s="548"/>
      <c r="AH226" s="548"/>
      <c r="AJ226" s="220"/>
    </row>
    <row r="227" spans="3:36" ht="12.75" customHeight="1" outlineLevel="1" x14ac:dyDescent="0.2">
      <c r="D227" s="106" t="str">
        <f>'Line Items'!D501</f>
        <v>[Rolling Stock Line 46]</v>
      </c>
      <c r="E227" s="88"/>
      <c r="F227" s="107" t="str">
        <f t="shared" si="15"/>
        <v>Veh</v>
      </c>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6"/>
      <c r="AD227" s="548"/>
      <c r="AF227" s="548"/>
      <c r="AH227" s="548"/>
      <c r="AJ227" s="220"/>
    </row>
    <row r="228" spans="3:36" ht="12.75" customHeight="1" outlineLevel="1" x14ac:dyDescent="0.2">
      <c r="D228" s="106" t="str">
        <f>'Line Items'!D502</f>
        <v>[Rolling Stock Line 47]</v>
      </c>
      <c r="E228" s="88"/>
      <c r="F228" s="107" t="str">
        <f t="shared" si="15"/>
        <v>Veh</v>
      </c>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6"/>
      <c r="AD228" s="548"/>
      <c r="AF228" s="548"/>
      <c r="AH228" s="548"/>
      <c r="AJ228" s="220"/>
    </row>
    <row r="229" spans="3:36" ht="12.75" customHeight="1" outlineLevel="1" x14ac:dyDescent="0.2">
      <c r="D229" s="106" t="str">
        <f>'Line Items'!D503</f>
        <v>[Rolling Stock Line 48]</v>
      </c>
      <c r="E229" s="88"/>
      <c r="F229" s="107" t="str">
        <f t="shared" si="15"/>
        <v>Veh</v>
      </c>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6"/>
      <c r="AD229" s="548"/>
      <c r="AF229" s="548"/>
      <c r="AH229" s="548"/>
      <c r="AJ229" s="220"/>
    </row>
    <row r="230" spans="3:36" ht="12.75" customHeight="1" outlineLevel="1" x14ac:dyDescent="0.2">
      <c r="D230" s="106" t="str">
        <f>'Line Items'!D504</f>
        <v>[Rolling Stock Line 49]</v>
      </c>
      <c r="E230" s="88"/>
      <c r="F230" s="107" t="str">
        <f t="shared" si="15"/>
        <v>Veh</v>
      </c>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6"/>
      <c r="AD230" s="548"/>
      <c r="AF230" s="548"/>
      <c r="AH230" s="548"/>
      <c r="AJ230" s="220"/>
    </row>
    <row r="231" spans="3:36" ht="12.75" customHeight="1" outlineLevel="1" x14ac:dyDescent="0.2">
      <c r="D231" s="117" t="str">
        <f>'Line Items'!D505</f>
        <v>[Rolling Stock Line 50]</v>
      </c>
      <c r="E231" s="177"/>
      <c r="F231" s="118" t="str">
        <f t="shared" si="15"/>
        <v>Veh</v>
      </c>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9"/>
      <c r="AD231" s="549"/>
      <c r="AF231" s="549"/>
      <c r="AH231" s="549"/>
      <c r="AJ231" s="209"/>
    </row>
    <row r="232" spans="3:36" ht="12.75" customHeight="1" outlineLevel="1" x14ac:dyDescent="0.2">
      <c r="G232" s="89"/>
      <c r="H232" s="89"/>
      <c r="I232" s="89"/>
      <c r="J232" s="89"/>
      <c r="K232" s="89"/>
      <c r="L232" s="89"/>
      <c r="M232" s="89"/>
      <c r="N232" s="89"/>
      <c r="O232" s="89"/>
      <c r="P232" s="89"/>
      <c r="Q232" s="89"/>
      <c r="R232" s="89"/>
      <c r="S232" s="89"/>
      <c r="T232" s="89"/>
      <c r="U232" s="89"/>
      <c r="V232" s="89"/>
      <c r="W232" s="89"/>
      <c r="X232" s="89"/>
      <c r="Y232" s="89"/>
      <c r="Z232" s="89"/>
      <c r="AA232" s="89"/>
      <c r="AB232" s="89"/>
      <c r="AD232" s="89"/>
      <c r="AF232" s="89"/>
      <c r="AH232" s="89"/>
    </row>
    <row r="233" spans="3:36" ht="12.75" customHeight="1" outlineLevel="1" x14ac:dyDescent="0.2">
      <c r="D233" s="234" t="str">
        <f>"Total "&amp;C181</f>
        <v>Total Number of Vehicles Diagrammed</v>
      </c>
      <c r="E233" s="235"/>
      <c r="F233" s="236" t="str">
        <f>F231</f>
        <v>Veh</v>
      </c>
      <c r="G233" s="237">
        <f t="shared" ref="G233:AB233" si="16">SUM(G182:G231)</f>
        <v>0</v>
      </c>
      <c r="H233" s="237">
        <f t="shared" si="16"/>
        <v>0</v>
      </c>
      <c r="I233" s="237">
        <f t="shared" si="16"/>
        <v>0</v>
      </c>
      <c r="J233" s="237">
        <f t="shared" si="16"/>
        <v>0</v>
      </c>
      <c r="K233" s="237">
        <f t="shared" si="16"/>
        <v>0</v>
      </c>
      <c r="L233" s="237">
        <f t="shared" si="16"/>
        <v>0</v>
      </c>
      <c r="M233" s="237">
        <f t="shared" si="16"/>
        <v>0</v>
      </c>
      <c r="N233" s="237">
        <f t="shared" si="16"/>
        <v>0</v>
      </c>
      <c r="O233" s="237">
        <f t="shared" si="16"/>
        <v>0</v>
      </c>
      <c r="P233" s="237">
        <f t="shared" si="16"/>
        <v>0</v>
      </c>
      <c r="Q233" s="237">
        <f t="shared" si="16"/>
        <v>0</v>
      </c>
      <c r="R233" s="237">
        <f t="shared" si="16"/>
        <v>0</v>
      </c>
      <c r="S233" s="237">
        <f t="shared" si="16"/>
        <v>0</v>
      </c>
      <c r="T233" s="237">
        <f t="shared" si="16"/>
        <v>0</v>
      </c>
      <c r="U233" s="237">
        <f t="shared" si="16"/>
        <v>0</v>
      </c>
      <c r="V233" s="237">
        <f t="shared" si="16"/>
        <v>0</v>
      </c>
      <c r="W233" s="237">
        <f t="shared" si="16"/>
        <v>0</v>
      </c>
      <c r="X233" s="237">
        <f t="shared" si="16"/>
        <v>0</v>
      </c>
      <c r="Y233" s="237">
        <f t="shared" si="16"/>
        <v>0</v>
      </c>
      <c r="Z233" s="237">
        <f t="shared" si="16"/>
        <v>0</v>
      </c>
      <c r="AA233" s="237">
        <f t="shared" si="16"/>
        <v>0</v>
      </c>
      <c r="AB233" s="238">
        <f t="shared" si="16"/>
        <v>0</v>
      </c>
      <c r="AD233" s="550">
        <f t="shared" ref="AD233" si="17">SUM(AD182:AD231)</f>
        <v>0</v>
      </c>
      <c r="AF233" s="550">
        <f t="shared" ref="AF233" si="18">SUM(AF182:AF231)</f>
        <v>0</v>
      </c>
      <c r="AH233" s="550">
        <f t="shared" ref="AH233" si="19">SUM(AH182:AH231)</f>
        <v>0</v>
      </c>
      <c r="AJ233" s="241"/>
    </row>
    <row r="234" spans="3:36" ht="12.75" customHeight="1" outlineLevel="1" x14ac:dyDescent="0.2">
      <c r="G234" s="89"/>
      <c r="H234" s="89"/>
      <c r="I234" s="89"/>
      <c r="J234" s="89"/>
      <c r="K234" s="89"/>
      <c r="L234" s="89"/>
      <c r="M234" s="89"/>
      <c r="N234" s="89"/>
      <c r="O234" s="89"/>
      <c r="P234" s="89"/>
      <c r="Q234" s="89"/>
      <c r="R234" s="89"/>
      <c r="S234" s="89"/>
      <c r="T234" s="89"/>
      <c r="U234" s="89"/>
      <c r="V234" s="89"/>
      <c r="W234" s="89"/>
      <c r="X234" s="89"/>
      <c r="Y234" s="89"/>
      <c r="Z234" s="89"/>
      <c r="AA234" s="89"/>
      <c r="AB234" s="89"/>
      <c r="AD234" s="89"/>
      <c r="AF234" s="89"/>
      <c r="AH234" s="89"/>
    </row>
    <row r="235" spans="3:36" ht="12.75" customHeight="1" outlineLevel="1" x14ac:dyDescent="0.2">
      <c r="C235" s="138" t="s">
        <v>476</v>
      </c>
      <c r="G235" s="89"/>
      <c r="H235" s="89"/>
      <c r="I235" s="89"/>
      <c r="J235" s="89"/>
      <c r="K235" s="89"/>
      <c r="L235" s="89"/>
      <c r="M235" s="89"/>
      <c r="N235" s="89"/>
      <c r="O235" s="89"/>
      <c r="P235" s="89"/>
      <c r="Q235" s="89"/>
      <c r="R235" s="89"/>
      <c r="S235" s="89"/>
      <c r="T235" s="89"/>
      <c r="U235" s="89"/>
      <c r="V235" s="89"/>
      <c r="W235" s="89"/>
      <c r="X235" s="89"/>
      <c r="Y235" s="89"/>
      <c r="Z235" s="89"/>
      <c r="AA235" s="89"/>
      <c r="AB235" s="89"/>
      <c r="AD235" s="89"/>
      <c r="AF235" s="89"/>
      <c r="AH235" s="89"/>
    </row>
    <row r="236" spans="3:36" ht="12.75" customHeight="1" outlineLevel="1" x14ac:dyDescent="0.2">
      <c r="D236" s="100" t="str">
        <f>'Line Items'!D456</f>
        <v>Class 153</v>
      </c>
      <c r="E236" s="84"/>
      <c r="F236" s="101" t="s">
        <v>85</v>
      </c>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91"/>
      <c r="AD236" s="547"/>
      <c r="AF236" s="547"/>
      <c r="AH236" s="547"/>
      <c r="AJ236" s="489" t="s">
        <v>646</v>
      </c>
    </row>
    <row r="237" spans="3:36" ht="12.75" customHeight="1" outlineLevel="1" x14ac:dyDescent="0.2">
      <c r="D237" s="106" t="str">
        <f>'Line Items'!D457</f>
        <v>Class 156</v>
      </c>
      <c r="E237" s="88"/>
      <c r="F237" s="107" t="str">
        <f t="shared" ref="F237:F285" si="20">F236</f>
        <v>Unit</v>
      </c>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6"/>
      <c r="AD237" s="548"/>
      <c r="AF237" s="548"/>
      <c r="AH237" s="548"/>
      <c r="AJ237" s="220"/>
    </row>
    <row r="238" spans="3:36" ht="12.75" customHeight="1" outlineLevel="1" x14ac:dyDescent="0.2">
      <c r="D238" s="106" t="str">
        <f>'Line Items'!D458</f>
        <v>Class 170/2</v>
      </c>
      <c r="E238" s="88"/>
      <c r="F238" s="107" t="str">
        <f t="shared" si="20"/>
        <v>Unit</v>
      </c>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6"/>
      <c r="AD238" s="548"/>
      <c r="AF238" s="548"/>
      <c r="AH238" s="548"/>
      <c r="AJ238" s="220"/>
    </row>
    <row r="239" spans="3:36" ht="12.75" customHeight="1" outlineLevel="1" x14ac:dyDescent="0.2">
      <c r="D239" s="106" t="str">
        <f>'Line Items'!D459</f>
        <v>Class 170/3</v>
      </c>
      <c r="E239" s="88"/>
      <c r="F239" s="107" t="str">
        <f t="shared" si="20"/>
        <v>Unit</v>
      </c>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6"/>
      <c r="AD239" s="548"/>
      <c r="AF239" s="548"/>
      <c r="AH239" s="548"/>
      <c r="AJ239" s="220"/>
    </row>
    <row r="240" spans="3:36" ht="12.75" customHeight="1" outlineLevel="1" x14ac:dyDescent="0.2">
      <c r="D240" s="106" t="str">
        <f>'Line Items'!D460</f>
        <v>Class 315</v>
      </c>
      <c r="E240" s="88"/>
      <c r="F240" s="107" t="str">
        <f t="shared" si="20"/>
        <v>Unit</v>
      </c>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D240" s="548"/>
      <c r="AF240" s="548"/>
      <c r="AH240" s="548"/>
      <c r="AJ240" s="220"/>
    </row>
    <row r="241" spans="4:36" ht="12.75" customHeight="1" outlineLevel="1" x14ac:dyDescent="0.2">
      <c r="D241" s="106" t="str">
        <f>'Line Items'!D461</f>
        <v>Class 317/8</v>
      </c>
      <c r="E241" s="88"/>
      <c r="F241" s="107" t="str">
        <f t="shared" si="20"/>
        <v>Unit</v>
      </c>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6"/>
      <c r="AD241" s="548"/>
      <c r="AF241" s="548"/>
      <c r="AH241" s="548"/>
      <c r="AJ241" s="220"/>
    </row>
    <row r="242" spans="4:36" ht="12.75" customHeight="1" outlineLevel="1" x14ac:dyDescent="0.2">
      <c r="D242" s="106" t="str">
        <f>'Line Items'!D462</f>
        <v>Class 317/6</v>
      </c>
      <c r="E242" s="88"/>
      <c r="F242" s="107" t="str">
        <f t="shared" si="20"/>
        <v>Unit</v>
      </c>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6"/>
      <c r="AD242" s="548"/>
      <c r="AF242" s="548"/>
      <c r="AH242" s="548"/>
      <c r="AJ242" s="220"/>
    </row>
    <row r="243" spans="4:36" ht="12.75" customHeight="1" outlineLevel="1" x14ac:dyDescent="0.2">
      <c r="D243" s="106" t="str">
        <f>'Line Items'!D463</f>
        <v>Class 317/5</v>
      </c>
      <c r="E243" s="88"/>
      <c r="F243" s="107" t="str">
        <f t="shared" si="20"/>
        <v>Unit</v>
      </c>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6"/>
      <c r="AD243" s="548"/>
      <c r="AF243" s="548"/>
      <c r="AH243" s="548"/>
      <c r="AJ243" s="220"/>
    </row>
    <row r="244" spans="4:36" ht="12.75" customHeight="1" outlineLevel="1" x14ac:dyDescent="0.2">
      <c r="D244" s="106" t="str">
        <f>'Line Items'!D464</f>
        <v>Class 321</v>
      </c>
      <c r="E244" s="88"/>
      <c r="F244" s="107" t="str">
        <f t="shared" si="20"/>
        <v>Unit</v>
      </c>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6"/>
      <c r="AD244" s="548"/>
      <c r="AF244" s="548"/>
      <c r="AH244" s="548"/>
      <c r="AJ244" s="220"/>
    </row>
    <row r="245" spans="4:36" ht="12.75" customHeight="1" outlineLevel="1" x14ac:dyDescent="0.2">
      <c r="D245" s="106" t="str">
        <f>'Line Items'!D465</f>
        <v>Class 360</v>
      </c>
      <c r="E245" s="88"/>
      <c r="F245" s="107" t="str">
        <f t="shared" si="20"/>
        <v>Unit</v>
      </c>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6"/>
      <c r="AD245" s="548"/>
      <c r="AF245" s="548"/>
      <c r="AH245" s="548"/>
      <c r="AJ245" s="220"/>
    </row>
    <row r="246" spans="4:36" ht="12.75" customHeight="1" outlineLevel="1" x14ac:dyDescent="0.2">
      <c r="D246" s="106" t="str">
        <f>'Line Items'!D466</f>
        <v>Class 379</v>
      </c>
      <c r="E246" s="88"/>
      <c r="F246" s="107" t="str">
        <f t="shared" si="20"/>
        <v>Unit</v>
      </c>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6"/>
      <c r="AD246" s="548"/>
      <c r="AF246" s="548"/>
      <c r="AH246" s="548"/>
      <c r="AJ246" s="220"/>
    </row>
    <row r="247" spans="4:36" ht="12.75" customHeight="1" outlineLevel="1" x14ac:dyDescent="0.2">
      <c r="D247" s="106" t="str">
        <f>'Line Items'!D467</f>
        <v>Class 90</v>
      </c>
      <c r="E247" s="88"/>
      <c r="F247" s="107" t="str">
        <f t="shared" si="20"/>
        <v>Unit</v>
      </c>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6"/>
      <c r="AD247" s="548"/>
      <c r="AF247" s="548"/>
      <c r="AH247" s="548"/>
      <c r="AJ247" s="220"/>
    </row>
    <row r="248" spans="4:36" ht="12.75" customHeight="1" outlineLevel="1" x14ac:dyDescent="0.2">
      <c r="D248" s="106" t="str">
        <f>'Line Items'!D468</f>
        <v>Class Mk 3 - TSO</v>
      </c>
      <c r="E248" s="88"/>
      <c r="F248" s="107" t="str">
        <f t="shared" si="20"/>
        <v>Unit</v>
      </c>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6"/>
      <c r="AD248" s="548"/>
      <c r="AF248" s="548"/>
      <c r="AH248" s="548"/>
      <c r="AJ248" s="220"/>
    </row>
    <row r="249" spans="4:36" ht="12.75" customHeight="1" outlineLevel="1" x14ac:dyDescent="0.2">
      <c r="D249" s="106" t="str">
        <f>'Line Items'!D469</f>
        <v>Class Mk 3 - TSOB</v>
      </c>
      <c r="E249" s="88"/>
      <c r="F249" s="107" t="str">
        <f t="shared" si="20"/>
        <v>Unit</v>
      </c>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6"/>
      <c r="AD249" s="548"/>
      <c r="AF249" s="548"/>
      <c r="AH249" s="548"/>
      <c r="AJ249" s="220"/>
    </row>
    <row r="250" spans="4:36" ht="12.75" customHeight="1" outlineLevel="1" x14ac:dyDescent="0.2">
      <c r="D250" s="106" t="str">
        <f>'Line Items'!D470</f>
        <v>Class Mk 3 - FO</v>
      </c>
      <c r="E250" s="88"/>
      <c r="F250" s="107" t="str">
        <f t="shared" si="20"/>
        <v>Unit</v>
      </c>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6"/>
      <c r="AD250" s="548"/>
      <c r="AF250" s="548"/>
      <c r="AH250" s="548"/>
      <c r="AJ250" s="220"/>
    </row>
    <row r="251" spans="4:36" ht="12.75" customHeight="1" outlineLevel="1" x14ac:dyDescent="0.2">
      <c r="D251" s="106" t="str">
        <f>'Line Items'!D471</f>
        <v>Class Mk 3 - RFM</v>
      </c>
      <c r="E251" s="88"/>
      <c r="F251" s="107" t="str">
        <f t="shared" si="20"/>
        <v>Unit</v>
      </c>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6"/>
      <c r="AD251" s="548"/>
      <c r="AF251" s="548"/>
      <c r="AH251" s="548"/>
      <c r="AJ251" s="220"/>
    </row>
    <row r="252" spans="4:36" ht="12.75" customHeight="1" outlineLevel="1" x14ac:dyDescent="0.2">
      <c r="D252" s="106" t="str">
        <f>'Line Items'!D472</f>
        <v>Class Mk 3 - DVT</v>
      </c>
      <c r="E252" s="88"/>
      <c r="F252" s="107" t="str">
        <f t="shared" si="20"/>
        <v>Unit</v>
      </c>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6"/>
      <c r="AD252" s="548"/>
      <c r="AF252" s="548"/>
      <c r="AH252" s="548"/>
      <c r="AJ252" s="220"/>
    </row>
    <row r="253" spans="4:36" ht="12.75" customHeight="1" outlineLevel="1" x14ac:dyDescent="0.2">
      <c r="D253" s="106" t="str">
        <f>'Line Items'!D473</f>
        <v>[Rolling Stock Line 18]</v>
      </c>
      <c r="E253" s="88"/>
      <c r="F253" s="107" t="str">
        <f t="shared" si="20"/>
        <v>Unit</v>
      </c>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D253" s="548"/>
      <c r="AF253" s="548"/>
      <c r="AH253" s="548"/>
      <c r="AJ253" s="220"/>
    </row>
    <row r="254" spans="4:36" ht="12.75" customHeight="1" outlineLevel="1" x14ac:dyDescent="0.2">
      <c r="D254" s="106" t="str">
        <f>'Line Items'!D474</f>
        <v>[Rolling Stock Line 19]</v>
      </c>
      <c r="E254" s="88"/>
      <c r="F254" s="107" t="str">
        <f t="shared" si="20"/>
        <v>Unit</v>
      </c>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6"/>
      <c r="AD254" s="548"/>
      <c r="AF254" s="548"/>
      <c r="AH254" s="548"/>
      <c r="AJ254" s="220"/>
    </row>
    <row r="255" spans="4:36" ht="12.75" customHeight="1" outlineLevel="1" x14ac:dyDescent="0.2">
      <c r="D255" s="106" t="str">
        <f>'Line Items'!D475</f>
        <v>[Rolling Stock Line 20]</v>
      </c>
      <c r="E255" s="88"/>
      <c r="F255" s="107" t="str">
        <f t="shared" si="20"/>
        <v>Unit</v>
      </c>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6"/>
      <c r="AD255" s="548"/>
      <c r="AF255" s="548"/>
      <c r="AH255" s="548"/>
      <c r="AJ255" s="220"/>
    </row>
    <row r="256" spans="4:36" ht="12.75" customHeight="1" outlineLevel="1" x14ac:dyDescent="0.2">
      <c r="D256" s="106" t="str">
        <f>'Line Items'!D476</f>
        <v>[Rolling Stock Line 21]</v>
      </c>
      <c r="E256" s="88"/>
      <c r="F256" s="107" t="str">
        <f t="shared" si="20"/>
        <v>Unit</v>
      </c>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6"/>
      <c r="AD256" s="548"/>
      <c r="AF256" s="548"/>
      <c r="AH256" s="548"/>
      <c r="AJ256" s="220"/>
    </row>
    <row r="257" spans="4:36" ht="12.75" customHeight="1" outlineLevel="1" x14ac:dyDescent="0.2">
      <c r="D257" s="106" t="str">
        <f>'Line Items'!D477</f>
        <v>[Rolling Stock Line 22]</v>
      </c>
      <c r="E257" s="88"/>
      <c r="F257" s="107" t="str">
        <f t="shared" si="20"/>
        <v>Unit</v>
      </c>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6"/>
      <c r="AD257" s="548"/>
      <c r="AF257" s="548"/>
      <c r="AH257" s="548"/>
      <c r="AJ257" s="220"/>
    </row>
    <row r="258" spans="4:36" ht="12.75" customHeight="1" outlineLevel="1" x14ac:dyDescent="0.2">
      <c r="D258" s="106" t="str">
        <f>'Line Items'!D478</f>
        <v>[Rolling Stock Line 23]</v>
      </c>
      <c r="E258" s="88"/>
      <c r="F258" s="107" t="str">
        <f t="shared" si="20"/>
        <v>Unit</v>
      </c>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6"/>
      <c r="AD258" s="548"/>
      <c r="AF258" s="548"/>
      <c r="AH258" s="548"/>
      <c r="AJ258" s="220"/>
    </row>
    <row r="259" spans="4:36" ht="12.75" customHeight="1" outlineLevel="1" x14ac:dyDescent="0.2">
      <c r="D259" s="106" t="str">
        <f>'Line Items'!D479</f>
        <v>[Rolling Stock Line 24]</v>
      </c>
      <c r="E259" s="88"/>
      <c r="F259" s="107" t="str">
        <f t="shared" si="20"/>
        <v>Unit</v>
      </c>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6"/>
      <c r="AD259" s="548"/>
      <c r="AF259" s="548"/>
      <c r="AH259" s="548"/>
      <c r="AJ259" s="220"/>
    </row>
    <row r="260" spans="4:36" ht="12.75" customHeight="1" outlineLevel="1" x14ac:dyDescent="0.2">
      <c r="D260" s="106" t="str">
        <f>'Line Items'!D480</f>
        <v>[Rolling Stock Line 25]</v>
      </c>
      <c r="E260" s="88"/>
      <c r="F260" s="107" t="str">
        <f t="shared" si="20"/>
        <v>Unit</v>
      </c>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6"/>
      <c r="AD260" s="548"/>
      <c r="AF260" s="548"/>
      <c r="AH260" s="548"/>
      <c r="AJ260" s="220"/>
    </row>
    <row r="261" spans="4:36" ht="12.75" customHeight="1" outlineLevel="1" x14ac:dyDescent="0.2">
      <c r="D261" s="106" t="str">
        <f>'Line Items'!D481</f>
        <v>[Rolling Stock Line 26]</v>
      </c>
      <c r="E261" s="88"/>
      <c r="F261" s="107" t="str">
        <f t="shared" si="20"/>
        <v>Unit</v>
      </c>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6"/>
      <c r="AD261" s="548"/>
      <c r="AF261" s="548"/>
      <c r="AH261" s="548"/>
      <c r="AJ261" s="220"/>
    </row>
    <row r="262" spans="4:36" ht="12.75" customHeight="1" outlineLevel="1" x14ac:dyDescent="0.2">
      <c r="D262" s="106" t="str">
        <f>'Line Items'!D482</f>
        <v>[Rolling Stock Line 27]</v>
      </c>
      <c r="E262" s="88"/>
      <c r="F262" s="107" t="str">
        <f t="shared" si="20"/>
        <v>Unit</v>
      </c>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6"/>
      <c r="AD262" s="548"/>
      <c r="AF262" s="548"/>
      <c r="AH262" s="548"/>
      <c r="AJ262" s="220"/>
    </row>
    <row r="263" spans="4:36" ht="12.75" customHeight="1" outlineLevel="1" x14ac:dyDescent="0.2">
      <c r="D263" s="106" t="str">
        <f>'Line Items'!D483</f>
        <v>[Rolling Stock Line 28]</v>
      </c>
      <c r="E263" s="88"/>
      <c r="F263" s="107" t="str">
        <f t="shared" si="20"/>
        <v>Unit</v>
      </c>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6"/>
      <c r="AD263" s="548"/>
      <c r="AF263" s="548"/>
      <c r="AH263" s="548"/>
      <c r="AJ263" s="220"/>
    </row>
    <row r="264" spans="4:36" ht="12.75" customHeight="1" outlineLevel="1" x14ac:dyDescent="0.2">
      <c r="D264" s="106" t="str">
        <f>'Line Items'!D484</f>
        <v>[Rolling Stock Line 29]</v>
      </c>
      <c r="E264" s="88"/>
      <c r="F264" s="107" t="str">
        <f t="shared" si="20"/>
        <v>Unit</v>
      </c>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6"/>
      <c r="AD264" s="548"/>
      <c r="AF264" s="548"/>
      <c r="AH264" s="548"/>
      <c r="AJ264" s="220"/>
    </row>
    <row r="265" spans="4:36" ht="12.75" customHeight="1" outlineLevel="1" x14ac:dyDescent="0.2">
      <c r="D265" s="106" t="str">
        <f>'Line Items'!D485</f>
        <v>[Rolling Stock Line 30]</v>
      </c>
      <c r="E265" s="88"/>
      <c r="F265" s="107" t="str">
        <f t="shared" si="20"/>
        <v>Unit</v>
      </c>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6"/>
      <c r="AD265" s="548"/>
      <c r="AF265" s="548"/>
      <c r="AH265" s="548"/>
      <c r="AJ265" s="220"/>
    </row>
    <row r="266" spans="4:36" ht="12.75" customHeight="1" outlineLevel="1" x14ac:dyDescent="0.2">
      <c r="D266" s="106" t="str">
        <f>'Line Items'!D486</f>
        <v>[Rolling Stock Line 31]</v>
      </c>
      <c r="E266" s="88"/>
      <c r="F266" s="107" t="str">
        <f t="shared" si="20"/>
        <v>Unit</v>
      </c>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6"/>
      <c r="AD266" s="548"/>
      <c r="AF266" s="548"/>
      <c r="AH266" s="548"/>
      <c r="AJ266" s="220"/>
    </row>
    <row r="267" spans="4:36" ht="12.75" customHeight="1" outlineLevel="1" x14ac:dyDescent="0.2">
      <c r="D267" s="106" t="str">
        <f>'Line Items'!D487</f>
        <v>[Rolling Stock Line 32]</v>
      </c>
      <c r="E267" s="88"/>
      <c r="F267" s="107" t="str">
        <f t="shared" si="20"/>
        <v>Unit</v>
      </c>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6"/>
      <c r="AD267" s="548"/>
      <c r="AF267" s="548"/>
      <c r="AH267" s="548"/>
      <c r="AJ267" s="220"/>
    </row>
    <row r="268" spans="4:36" ht="12.75" customHeight="1" outlineLevel="1" x14ac:dyDescent="0.2">
      <c r="D268" s="106" t="str">
        <f>'Line Items'!D488</f>
        <v>[Rolling Stock Line 33]</v>
      </c>
      <c r="E268" s="88"/>
      <c r="F268" s="107" t="str">
        <f t="shared" si="20"/>
        <v>Unit</v>
      </c>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6"/>
      <c r="AD268" s="548"/>
      <c r="AF268" s="548"/>
      <c r="AH268" s="548"/>
      <c r="AJ268" s="220"/>
    </row>
    <row r="269" spans="4:36" ht="12.75" customHeight="1" outlineLevel="1" x14ac:dyDescent="0.2">
      <c r="D269" s="106" t="str">
        <f>'Line Items'!D489</f>
        <v>[Rolling Stock Line 34]</v>
      </c>
      <c r="E269" s="88"/>
      <c r="F269" s="107" t="str">
        <f t="shared" si="20"/>
        <v>Unit</v>
      </c>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6"/>
      <c r="AD269" s="548"/>
      <c r="AF269" s="548"/>
      <c r="AH269" s="548"/>
      <c r="AJ269" s="220"/>
    </row>
    <row r="270" spans="4:36" ht="12.75" customHeight="1" outlineLevel="1" x14ac:dyDescent="0.2">
      <c r="D270" s="106" t="str">
        <f>'Line Items'!D490</f>
        <v>[Rolling Stock Line 35]</v>
      </c>
      <c r="E270" s="88"/>
      <c r="F270" s="107" t="str">
        <f t="shared" si="20"/>
        <v>Unit</v>
      </c>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6"/>
      <c r="AD270" s="548"/>
      <c r="AF270" s="548"/>
      <c r="AH270" s="548"/>
      <c r="AJ270" s="220"/>
    </row>
    <row r="271" spans="4:36" ht="12.75" customHeight="1" outlineLevel="1" x14ac:dyDescent="0.2">
      <c r="D271" s="106" t="str">
        <f>'Line Items'!D491</f>
        <v>[Rolling Stock Line 36]</v>
      </c>
      <c r="E271" s="88"/>
      <c r="F271" s="107" t="str">
        <f t="shared" si="20"/>
        <v>Unit</v>
      </c>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6"/>
      <c r="AD271" s="548"/>
      <c r="AF271" s="548"/>
      <c r="AH271" s="548"/>
      <c r="AJ271" s="220"/>
    </row>
    <row r="272" spans="4:36" ht="12.75" customHeight="1" outlineLevel="1" x14ac:dyDescent="0.2">
      <c r="D272" s="106" t="str">
        <f>'Line Items'!D492</f>
        <v>[Rolling Stock Line 37]</v>
      </c>
      <c r="E272" s="88"/>
      <c r="F272" s="107" t="str">
        <f t="shared" si="20"/>
        <v>Unit</v>
      </c>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6"/>
      <c r="AD272" s="548"/>
      <c r="AF272" s="548"/>
      <c r="AH272" s="548"/>
      <c r="AJ272" s="220"/>
    </row>
    <row r="273" spans="4:36" ht="12.75" customHeight="1" outlineLevel="1" x14ac:dyDescent="0.2">
      <c r="D273" s="106" t="str">
        <f>'Line Items'!D493</f>
        <v>[Rolling Stock Line 38]</v>
      </c>
      <c r="E273" s="88"/>
      <c r="F273" s="107" t="str">
        <f t="shared" si="20"/>
        <v>Unit</v>
      </c>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6"/>
      <c r="AD273" s="548"/>
      <c r="AF273" s="548"/>
      <c r="AH273" s="548"/>
      <c r="AJ273" s="220"/>
    </row>
    <row r="274" spans="4:36" ht="12.75" customHeight="1" outlineLevel="1" x14ac:dyDescent="0.2">
      <c r="D274" s="106" t="str">
        <f>'Line Items'!D494</f>
        <v>[Rolling Stock Line 39]</v>
      </c>
      <c r="E274" s="88"/>
      <c r="F274" s="107" t="str">
        <f t="shared" si="20"/>
        <v>Unit</v>
      </c>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6"/>
      <c r="AD274" s="548"/>
      <c r="AF274" s="548"/>
      <c r="AH274" s="548"/>
      <c r="AJ274" s="220"/>
    </row>
    <row r="275" spans="4:36" ht="12.75" customHeight="1" outlineLevel="1" x14ac:dyDescent="0.2">
      <c r="D275" s="106" t="str">
        <f>'Line Items'!D495</f>
        <v>[Rolling Stock Line 40]</v>
      </c>
      <c r="E275" s="88"/>
      <c r="F275" s="107" t="str">
        <f t="shared" si="20"/>
        <v>Unit</v>
      </c>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6"/>
      <c r="AD275" s="548"/>
      <c r="AF275" s="548"/>
      <c r="AH275" s="548"/>
      <c r="AJ275" s="220"/>
    </row>
    <row r="276" spans="4:36" ht="12.75" customHeight="1" outlineLevel="1" x14ac:dyDescent="0.2">
      <c r="D276" s="106" t="str">
        <f>'Line Items'!D496</f>
        <v>[Rolling Stock Line 41]</v>
      </c>
      <c r="E276" s="88"/>
      <c r="F276" s="107" t="str">
        <f t="shared" si="20"/>
        <v>Unit</v>
      </c>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6"/>
      <c r="AD276" s="548"/>
      <c r="AF276" s="548"/>
      <c r="AH276" s="548"/>
      <c r="AJ276" s="220"/>
    </row>
    <row r="277" spans="4:36" ht="12.75" customHeight="1" outlineLevel="1" x14ac:dyDescent="0.2">
      <c r="D277" s="106" t="str">
        <f>'Line Items'!D497</f>
        <v>[Rolling Stock Line 42]</v>
      </c>
      <c r="E277" s="88"/>
      <c r="F277" s="107" t="str">
        <f t="shared" si="20"/>
        <v>Unit</v>
      </c>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6"/>
      <c r="AD277" s="548"/>
      <c r="AF277" s="548"/>
      <c r="AH277" s="548"/>
      <c r="AJ277" s="220"/>
    </row>
    <row r="278" spans="4:36" ht="12.75" customHeight="1" outlineLevel="1" x14ac:dyDescent="0.2">
      <c r="D278" s="106" t="str">
        <f>'Line Items'!D498</f>
        <v>[Rolling Stock Line 43]</v>
      </c>
      <c r="E278" s="88"/>
      <c r="F278" s="107" t="str">
        <f t="shared" si="20"/>
        <v>Unit</v>
      </c>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6"/>
      <c r="AD278" s="548"/>
      <c r="AF278" s="548"/>
      <c r="AH278" s="548"/>
      <c r="AJ278" s="220"/>
    </row>
    <row r="279" spans="4:36" ht="12.75" customHeight="1" outlineLevel="1" x14ac:dyDescent="0.2">
      <c r="D279" s="106" t="str">
        <f>'Line Items'!D499</f>
        <v>[Rolling Stock Line 44]</v>
      </c>
      <c r="E279" s="88"/>
      <c r="F279" s="107" t="str">
        <f t="shared" si="20"/>
        <v>Unit</v>
      </c>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6"/>
      <c r="AD279" s="548"/>
      <c r="AF279" s="548"/>
      <c r="AH279" s="548"/>
      <c r="AJ279" s="220"/>
    </row>
    <row r="280" spans="4:36" ht="12.75" customHeight="1" outlineLevel="1" x14ac:dyDescent="0.2">
      <c r="D280" s="106" t="str">
        <f>'Line Items'!D500</f>
        <v>[Rolling Stock Line 45]</v>
      </c>
      <c r="E280" s="88"/>
      <c r="F280" s="107" t="str">
        <f t="shared" si="20"/>
        <v>Unit</v>
      </c>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6"/>
      <c r="AD280" s="548"/>
      <c r="AF280" s="548"/>
      <c r="AH280" s="548"/>
      <c r="AJ280" s="220"/>
    </row>
    <row r="281" spans="4:36" ht="12.75" customHeight="1" outlineLevel="1" x14ac:dyDescent="0.2">
      <c r="D281" s="106" t="str">
        <f>'Line Items'!D501</f>
        <v>[Rolling Stock Line 46]</v>
      </c>
      <c r="E281" s="88"/>
      <c r="F281" s="107" t="str">
        <f t="shared" si="20"/>
        <v>Unit</v>
      </c>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6"/>
      <c r="AD281" s="548"/>
      <c r="AF281" s="548"/>
      <c r="AH281" s="548"/>
      <c r="AJ281" s="220"/>
    </row>
    <row r="282" spans="4:36" ht="12.75" customHeight="1" outlineLevel="1" x14ac:dyDescent="0.2">
      <c r="D282" s="106" t="str">
        <f>'Line Items'!D502</f>
        <v>[Rolling Stock Line 47]</v>
      </c>
      <c r="E282" s="88"/>
      <c r="F282" s="107" t="str">
        <f t="shared" si="20"/>
        <v>Unit</v>
      </c>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6"/>
      <c r="AD282" s="548"/>
      <c r="AF282" s="548"/>
      <c r="AH282" s="548"/>
      <c r="AJ282" s="220"/>
    </row>
    <row r="283" spans="4:36" ht="12.75" customHeight="1" outlineLevel="1" x14ac:dyDescent="0.2">
      <c r="D283" s="106" t="str">
        <f>'Line Items'!D503</f>
        <v>[Rolling Stock Line 48]</v>
      </c>
      <c r="E283" s="88"/>
      <c r="F283" s="107" t="str">
        <f t="shared" si="20"/>
        <v>Unit</v>
      </c>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6"/>
      <c r="AD283" s="548"/>
      <c r="AF283" s="548"/>
      <c r="AH283" s="548"/>
      <c r="AJ283" s="220"/>
    </row>
    <row r="284" spans="4:36" ht="12.75" customHeight="1" outlineLevel="1" x14ac:dyDescent="0.2">
      <c r="D284" s="106" t="str">
        <f>'Line Items'!D504</f>
        <v>[Rolling Stock Line 49]</v>
      </c>
      <c r="E284" s="88"/>
      <c r="F284" s="107" t="str">
        <f t="shared" si="20"/>
        <v>Unit</v>
      </c>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6"/>
      <c r="AD284" s="548"/>
      <c r="AF284" s="548"/>
      <c r="AH284" s="548"/>
      <c r="AJ284" s="220"/>
    </row>
    <row r="285" spans="4:36" ht="12.75" customHeight="1" outlineLevel="1" x14ac:dyDescent="0.2">
      <c r="D285" s="117" t="str">
        <f>'Line Items'!D505</f>
        <v>[Rolling Stock Line 50]</v>
      </c>
      <c r="E285" s="177"/>
      <c r="F285" s="118" t="str">
        <f t="shared" si="20"/>
        <v>Unit</v>
      </c>
      <c r="G285" s="178"/>
      <c r="H285" s="178"/>
      <c r="I285" s="178"/>
      <c r="J285" s="178"/>
      <c r="K285" s="178"/>
      <c r="L285" s="178"/>
      <c r="M285" s="178"/>
      <c r="N285" s="178"/>
      <c r="O285" s="178"/>
      <c r="P285" s="178"/>
      <c r="Q285" s="178"/>
      <c r="R285" s="178"/>
      <c r="S285" s="178"/>
      <c r="T285" s="178"/>
      <c r="U285" s="178"/>
      <c r="V285" s="178"/>
      <c r="W285" s="178"/>
      <c r="X285" s="178"/>
      <c r="Y285" s="178"/>
      <c r="Z285" s="178"/>
      <c r="AA285" s="178"/>
      <c r="AB285" s="179"/>
      <c r="AD285" s="549"/>
      <c r="AF285" s="549"/>
      <c r="AH285" s="549"/>
      <c r="AJ285" s="209"/>
    </row>
    <row r="286" spans="4:36" ht="12.75" customHeight="1" outlineLevel="1" x14ac:dyDescent="0.2">
      <c r="G286" s="89"/>
      <c r="H286" s="89"/>
      <c r="I286" s="89"/>
      <c r="J286" s="89"/>
      <c r="K286" s="89"/>
      <c r="L286" s="89"/>
      <c r="M286" s="89"/>
      <c r="N286" s="89"/>
      <c r="O286" s="89"/>
      <c r="P286" s="89"/>
      <c r="Q286" s="89"/>
      <c r="R286" s="89"/>
      <c r="S286" s="89"/>
      <c r="T286" s="89"/>
      <c r="U286" s="89"/>
      <c r="V286" s="89"/>
      <c r="W286" s="89"/>
      <c r="X286" s="89"/>
      <c r="Y286" s="89"/>
      <c r="Z286" s="89"/>
      <c r="AA286" s="89"/>
      <c r="AB286" s="89"/>
      <c r="AD286" s="89"/>
      <c r="AF286" s="89"/>
      <c r="AH286" s="89"/>
    </row>
    <row r="287" spans="4:36" ht="12.75" customHeight="1" outlineLevel="1" x14ac:dyDescent="0.2">
      <c r="D287" s="234" t="str">
        <f>"Total "&amp;C235</f>
        <v>Total Number of Units Diagrammed</v>
      </c>
      <c r="E287" s="235"/>
      <c r="F287" s="236" t="str">
        <f>F285</f>
        <v>Unit</v>
      </c>
      <c r="G287" s="237">
        <f t="shared" ref="G287:AB287" si="21">SUM(G236:G285)</f>
        <v>0</v>
      </c>
      <c r="H287" s="237">
        <f t="shared" si="21"/>
        <v>0</v>
      </c>
      <c r="I287" s="237">
        <f t="shared" si="21"/>
        <v>0</v>
      </c>
      <c r="J287" s="237">
        <f t="shared" si="21"/>
        <v>0</v>
      </c>
      <c r="K287" s="237">
        <f t="shared" si="21"/>
        <v>0</v>
      </c>
      <c r="L287" s="237">
        <f t="shared" si="21"/>
        <v>0</v>
      </c>
      <c r="M287" s="237">
        <f t="shared" si="21"/>
        <v>0</v>
      </c>
      <c r="N287" s="237">
        <f t="shared" si="21"/>
        <v>0</v>
      </c>
      <c r="O287" s="237">
        <f t="shared" si="21"/>
        <v>0</v>
      </c>
      <c r="P287" s="237">
        <f t="shared" si="21"/>
        <v>0</v>
      </c>
      <c r="Q287" s="237">
        <f t="shared" si="21"/>
        <v>0</v>
      </c>
      <c r="R287" s="237">
        <f t="shared" si="21"/>
        <v>0</v>
      </c>
      <c r="S287" s="237">
        <f t="shared" si="21"/>
        <v>0</v>
      </c>
      <c r="T287" s="237">
        <f t="shared" si="21"/>
        <v>0</v>
      </c>
      <c r="U287" s="237">
        <f t="shared" si="21"/>
        <v>0</v>
      </c>
      <c r="V287" s="237">
        <f t="shared" si="21"/>
        <v>0</v>
      </c>
      <c r="W287" s="237">
        <f t="shared" si="21"/>
        <v>0</v>
      </c>
      <c r="X287" s="237">
        <f t="shared" si="21"/>
        <v>0</v>
      </c>
      <c r="Y287" s="237">
        <f t="shared" si="21"/>
        <v>0</v>
      </c>
      <c r="Z287" s="237">
        <f t="shared" si="21"/>
        <v>0</v>
      </c>
      <c r="AA287" s="237">
        <f t="shared" si="21"/>
        <v>0</v>
      </c>
      <c r="AB287" s="238">
        <f t="shared" si="21"/>
        <v>0</v>
      </c>
      <c r="AD287" s="550">
        <f t="shared" ref="AD287" si="22">SUM(AD236:AD285)</f>
        <v>0</v>
      </c>
      <c r="AF287" s="550">
        <f t="shared" ref="AF287" si="23">SUM(AF236:AF285)</f>
        <v>0</v>
      </c>
      <c r="AH287" s="550">
        <f t="shared" ref="AH287" si="24">SUM(AH236:AH285)</f>
        <v>0</v>
      </c>
      <c r="AJ287" s="241"/>
    </row>
    <row r="288" spans="4:36" ht="12.75" customHeight="1" outlineLevel="1" x14ac:dyDescent="0.2">
      <c r="G288" s="89"/>
      <c r="H288" s="89"/>
      <c r="I288" s="89"/>
      <c r="J288" s="89"/>
      <c r="K288" s="89"/>
      <c r="L288" s="89"/>
      <c r="M288" s="89"/>
      <c r="N288" s="89"/>
      <c r="O288" s="89"/>
      <c r="P288" s="89"/>
      <c r="Q288" s="89"/>
      <c r="R288" s="89"/>
      <c r="S288" s="89"/>
      <c r="T288" s="89"/>
      <c r="U288" s="89"/>
      <c r="V288" s="89"/>
      <c r="W288" s="89"/>
      <c r="X288" s="89"/>
      <c r="Y288" s="89"/>
      <c r="Z288" s="89"/>
      <c r="AA288" s="89"/>
      <c r="AB288" s="89"/>
      <c r="AD288" s="89"/>
      <c r="AF288" s="89"/>
      <c r="AH288" s="89"/>
    </row>
    <row r="289" spans="3:36" ht="12.75" customHeight="1" outlineLevel="1" x14ac:dyDescent="0.2">
      <c r="C289" s="138" t="s">
        <v>477</v>
      </c>
      <c r="G289" s="89"/>
      <c r="H289" s="89"/>
      <c r="I289" s="89"/>
      <c r="J289" s="89"/>
      <c r="K289" s="89"/>
      <c r="L289" s="89"/>
      <c r="M289" s="89"/>
      <c r="N289" s="89"/>
      <c r="O289" s="89"/>
      <c r="P289" s="89"/>
      <c r="Q289" s="89"/>
      <c r="R289" s="89"/>
      <c r="S289" s="89"/>
      <c r="T289" s="89"/>
      <c r="U289" s="89"/>
      <c r="V289" s="89"/>
      <c r="W289" s="89"/>
      <c r="X289" s="89"/>
      <c r="Y289" s="89"/>
      <c r="Z289" s="89"/>
      <c r="AA289" s="89"/>
      <c r="AB289" s="89"/>
      <c r="AD289" s="89"/>
      <c r="AF289" s="89"/>
      <c r="AH289" s="89"/>
    </row>
    <row r="290" spans="3:36" ht="12.75" customHeight="1" outlineLevel="1" x14ac:dyDescent="0.2">
      <c r="D290" s="100" t="str">
        <f>'Line Items'!D456</f>
        <v>Class 153</v>
      </c>
      <c r="E290" s="84"/>
      <c r="F290" s="101" t="s">
        <v>473</v>
      </c>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91"/>
      <c r="AD290" s="547"/>
      <c r="AF290" s="547"/>
      <c r="AH290" s="547"/>
      <c r="AJ290" s="489" t="s">
        <v>647</v>
      </c>
    </row>
    <row r="291" spans="3:36" ht="12.75" customHeight="1" outlineLevel="1" x14ac:dyDescent="0.2">
      <c r="D291" s="106" t="str">
        <f>'Line Items'!D457</f>
        <v>Class 156</v>
      </c>
      <c r="E291" s="88"/>
      <c r="F291" s="107" t="str">
        <f t="shared" ref="F291:F339" si="25">F290</f>
        <v>Train</v>
      </c>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6"/>
      <c r="AD291" s="548"/>
      <c r="AF291" s="548"/>
      <c r="AH291" s="548"/>
      <c r="AJ291" s="491"/>
    </row>
    <row r="292" spans="3:36" ht="12.75" customHeight="1" outlineLevel="1" x14ac:dyDescent="0.2">
      <c r="D292" s="106" t="str">
        <f>'Line Items'!D458</f>
        <v>Class 170/2</v>
      </c>
      <c r="E292" s="88"/>
      <c r="F292" s="107" t="str">
        <f t="shared" si="25"/>
        <v>Train</v>
      </c>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6"/>
      <c r="AD292" s="548"/>
      <c r="AF292" s="548"/>
      <c r="AH292" s="548"/>
      <c r="AJ292" s="491"/>
    </row>
    <row r="293" spans="3:36" ht="12.75" customHeight="1" outlineLevel="1" x14ac:dyDescent="0.2">
      <c r="D293" s="106" t="str">
        <f>'Line Items'!D459</f>
        <v>Class 170/3</v>
      </c>
      <c r="E293" s="88"/>
      <c r="F293" s="107" t="str">
        <f t="shared" si="25"/>
        <v>Train</v>
      </c>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6"/>
      <c r="AD293" s="548"/>
      <c r="AF293" s="548"/>
      <c r="AH293" s="548"/>
      <c r="AJ293" s="491"/>
    </row>
    <row r="294" spans="3:36" ht="12.75" customHeight="1" outlineLevel="1" x14ac:dyDescent="0.2">
      <c r="D294" s="106" t="str">
        <f>'Line Items'!D460</f>
        <v>Class 315</v>
      </c>
      <c r="E294" s="88"/>
      <c r="F294" s="107" t="str">
        <f t="shared" si="25"/>
        <v>Train</v>
      </c>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6"/>
      <c r="AD294" s="548"/>
      <c r="AF294" s="548"/>
      <c r="AH294" s="548"/>
      <c r="AJ294" s="491"/>
    </row>
    <row r="295" spans="3:36" ht="12.75" customHeight="1" outlineLevel="1" x14ac:dyDescent="0.2">
      <c r="D295" s="106" t="str">
        <f>'Line Items'!D461</f>
        <v>Class 317/8</v>
      </c>
      <c r="E295" s="88"/>
      <c r="F295" s="107" t="str">
        <f t="shared" si="25"/>
        <v>Train</v>
      </c>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6"/>
      <c r="AD295" s="548"/>
      <c r="AF295" s="548"/>
      <c r="AH295" s="548"/>
      <c r="AJ295" s="491"/>
    </row>
    <row r="296" spans="3:36" ht="12.75" customHeight="1" outlineLevel="1" x14ac:dyDescent="0.2">
      <c r="D296" s="106" t="str">
        <f>'Line Items'!D462</f>
        <v>Class 317/6</v>
      </c>
      <c r="E296" s="88"/>
      <c r="F296" s="107" t="str">
        <f t="shared" si="25"/>
        <v>Train</v>
      </c>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6"/>
      <c r="AD296" s="548"/>
      <c r="AF296" s="548"/>
      <c r="AH296" s="548"/>
      <c r="AJ296" s="491"/>
    </row>
    <row r="297" spans="3:36" ht="12.75" customHeight="1" outlineLevel="1" x14ac:dyDescent="0.2">
      <c r="D297" s="106" t="str">
        <f>'Line Items'!D463</f>
        <v>Class 317/5</v>
      </c>
      <c r="E297" s="88"/>
      <c r="F297" s="107" t="str">
        <f t="shared" si="25"/>
        <v>Train</v>
      </c>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6"/>
      <c r="AD297" s="548"/>
      <c r="AF297" s="548"/>
      <c r="AH297" s="548"/>
      <c r="AJ297" s="491"/>
    </row>
    <row r="298" spans="3:36" ht="12.75" customHeight="1" outlineLevel="1" x14ac:dyDescent="0.2">
      <c r="D298" s="106" t="str">
        <f>'Line Items'!D464</f>
        <v>Class 321</v>
      </c>
      <c r="E298" s="88"/>
      <c r="F298" s="107" t="str">
        <f t="shared" si="25"/>
        <v>Train</v>
      </c>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6"/>
      <c r="AD298" s="548"/>
      <c r="AF298" s="548"/>
      <c r="AH298" s="548"/>
      <c r="AJ298" s="491"/>
    </row>
    <row r="299" spans="3:36" ht="12.75" customHeight="1" outlineLevel="1" x14ac:dyDescent="0.2">
      <c r="D299" s="106" t="str">
        <f>'Line Items'!D465</f>
        <v>Class 360</v>
      </c>
      <c r="E299" s="88"/>
      <c r="F299" s="107" t="str">
        <f t="shared" si="25"/>
        <v>Train</v>
      </c>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6"/>
      <c r="AD299" s="548"/>
      <c r="AF299" s="548"/>
      <c r="AH299" s="548"/>
      <c r="AJ299" s="491"/>
    </row>
    <row r="300" spans="3:36" ht="12.75" customHeight="1" outlineLevel="1" x14ac:dyDescent="0.2">
      <c r="D300" s="106" t="str">
        <f>'Line Items'!D466</f>
        <v>Class 379</v>
      </c>
      <c r="E300" s="88"/>
      <c r="F300" s="107" t="str">
        <f t="shared" si="25"/>
        <v>Train</v>
      </c>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6"/>
      <c r="AD300" s="548"/>
      <c r="AF300" s="548"/>
      <c r="AH300" s="548"/>
      <c r="AJ300" s="491"/>
    </row>
    <row r="301" spans="3:36" ht="12.75" customHeight="1" outlineLevel="1" x14ac:dyDescent="0.2">
      <c r="D301" s="106" t="str">
        <f>'Line Items'!D467</f>
        <v>Class 90</v>
      </c>
      <c r="E301" s="88"/>
      <c r="F301" s="107" t="str">
        <f t="shared" si="25"/>
        <v>Train</v>
      </c>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6"/>
      <c r="AD301" s="548"/>
      <c r="AF301" s="548"/>
      <c r="AH301" s="548"/>
      <c r="AJ301" s="491"/>
    </row>
    <row r="302" spans="3:36" ht="12.75" customHeight="1" outlineLevel="1" x14ac:dyDescent="0.2">
      <c r="D302" s="106" t="str">
        <f>'Line Items'!D468</f>
        <v>Class Mk 3 - TSO</v>
      </c>
      <c r="E302" s="88"/>
      <c r="F302" s="107" t="str">
        <f t="shared" si="25"/>
        <v>Train</v>
      </c>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6"/>
      <c r="AD302" s="548"/>
      <c r="AF302" s="548"/>
      <c r="AH302" s="548"/>
      <c r="AJ302" s="491"/>
    </row>
    <row r="303" spans="3:36" ht="12.75" customHeight="1" outlineLevel="1" x14ac:dyDescent="0.2">
      <c r="D303" s="106" t="str">
        <f>'Line Items'!D469</f>
        <v>Class Mk 3 - TSOB</v>
      </c>
      <c r="E303" s="88"/>
      <c r="F303" s="107" t="str">
        <f t="shared" si="25"/>
        <v>Train</v>
      </c>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6"/>
      <c r="AD303" s="548"/>
      <c r="AF303" s="548"/>
      <c r="AH303" s="548"/>
      <c r="AJ303" s="491"/>
    </row>
    <row r="304" spans="3:36" ht="12.75" customHeight="1" outlineLevel="1" x14ac:dyDescent="0.2">
      <c r="D304" s="106" t="str">
        <f>'Line Items'!D470</f>
        <v>Class Mk 3 - FO</v>
      </c>
      <c r="E304" s="88"/>
      <c r="F304" s="107" t="str">
        <f t="shared" si="25"/>
        <v>Train</v>
      </c>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6"/>
      <c r="AD304" s="548"/>
      <c r="AF304" s="548"/>
      <c r="AH304" s="548"/>
      <c r="AJ304" s="220"/>
    </row>
    <row r="305" spans="4:36" ht="12.75" customHeight="1" outlineLevel="1" x14ac:dyDescent="0.2">
      <c r="D305" s="106" t="str">
        <f>'Line Items'!D471</f>
        <v>Class Mk 3 - RFM</v>
      </c>
      <c r="E305" s="88"/>
      <c r="F305" s="107" t="str">
        <f t="shared" si="25"/>
        <v>Train</v>
      </c>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6"/>
      <c r="AD305" s="548"/>
      <c r="AF305" s="548"/>
      <c r="AH305" s="548"/>
      <c r="AJ305" s="220"/>
    </row>
    <row r="306" spans="4:36" ht="12.75" customHeight="1" outlineLevel="1" x14ac:dyDescent="0.2">
      <c r="D306" s="106" t="str">
        <f>'Line Items'!D472</f>
        <v>Class Mk 3 - DVT</v>
      </c>
      <c r="E306" s="88"/>
      <c r="F306" s="107" t="str">
        <f t="shared" si="25"/>
        <v>Train</v>
      </c>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6"/>
      <c r="AD306" s="548"/>
      <c r="AF306" s="548"/>
      <c r="AH306" s="548"/>
      <c r="AJ306" s="220"/>
    </row>
    <row r="307" spans="4:36" ht="12.75" customHeight="1" outlineLevel="1" x14ac:dyDescent="0.2">
      <c r="D307" s="106" t="str">
        <f>'Line Items'!D473</f>
        <v>[Rolling Stock Line 18]</v>
      </c>
      <c r="E307" s="88"/>
      <c r="F307" s="107" t="str">
        <f t="shared" si="25"/>
        <v>Train</v>
      </c>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6"/>
      <c r="AD307" s="548"/>
      <c r="AF307" s="548"/>
      <c r="AH307" s="548"/>
      <c r="AJ307" s="220"/>
    </row>
    <row r="308" spans="4:36" ht="12.75" customHeight="1" outlineLevel="1" x14ac:dyDescent="0.2">
      <c r="D308" s="106" t="str">
        <f>'Line Items'!D474</f>
        <v>[Rolling Stock Line 19]</v>
      </c>
      <c r="E308" s="88"/>
      <c r="F308" s="107" t="str">
        <f t="shared" si="25"/>
        <v>Train</v>
      </c>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6"/>
      <c r="AD308" s="548"/>
      <c r="AF308" s="548"/>
      <c r="AH308" s="548"/>
      <c r="AJ308" s="220"/>
    </row>
    <row r="309" spans="4:36" ht="12.75" customHeight="1" outlineLevel="1" x14ac:dyDescent="0.2">
      <c r="D309" s="106" t="str">
        <f>'Line Items'!D475</f>
        <v>[Rolling Stock Line 20]</v>
      </c>
      <c r="E309" s="88"/>
      <c r="F309" s="107" t="str">
        <f t="shared" si="25"/>
        <v>Train</v>
      </c>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6"/>
      <c r="AD309" s="548"/>
      <c r="AF309" s="548"/>
      <c r="AH309" s="548"/>
      <c r="AJ309" s="220"/>
    </row>
    <row r="310" spans="4:36" ht="12.75" customHeight="1" outlineLevel="1" x14ac:dyDescent="0.2">
      <c r="D310" s="106" t="str">
        <f>'Line Items'!D476</f>
        <v>[Rolling Stock Line 21]</v>
      </c>
      <c r="E310" s="88"/>
      <c r="F310" s="107" t="str">
        <f t="shared" si="25"/>
        <v>Train</v>
      </c>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6"/>
      <c r="AD310" s="548"/>
      <c r="AF310" s="548"/>
      <c r="AH310" s="548"/>
      <c r="AJ310" s="220"/>
    </row>
    <row r="311" spans="4:36" ht="12.75" customHeight="1" outlineLevel="1" x14ac:dyDescent="0.2">
      <c r="D311" s="106" t="str">
        <f>'Line Items'!D477</f>
        <v>[Rolling Stock Line 22]</v>
      </c>
      <c r="E311" s="88"/>
      <c r="F311" s="107" t="str">
        <f t="shared" si="25"/>
        <v>Train</v>
      </c>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6"/>
      <c r="AD311" s="548"/>
      <c r="AF311" s="548"/>
      <c r="AH311" s="548"/>
      <c r="AJ311" s="220"/>
    </row>
    <row r="312" spans="4:36" ht="12.75" customHeight="1" outlineLevel="1" x14ac:dyDescent="0.2">
      <c r="D312" s="106" t="str">
        <f>'Line Items'!D478</f>
        <v>[Rolling Stock Line 23]</v>
      </c>
      <c r="E312" s="88"/>
      <c r="F312" s="107" t="str">
        <f t="shared" si="25"/>
        <v>Train</v>
      </c>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6"/>
      <c r="AD312" s="548"/>
      <c r="AF312" s="548"/>
      <c r="AH312" s="548"/>
      <c r="AJ312" s="220"/>
    </row>
    <row r="313" spans="4:36" ht="12.75" customHeight="1" outlineLevel="1" x14ac:dyDescent="0.2">
      <c r="D313" s="106" t="str">
        <f>'Line Items'!D479</f>
        <v>[Rolling Stock Line 24]</v>
      </c>
      <c r="E313" s="88"/>
      <c r="F313" s="107" t="str">
        <f t="shared" si="25"/>
        <v>Train</v>
      </c>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6"/>
      <c r="AD313" s="548"/>
      <c r="AF313" s="548"/>
      <c r="AH313" s="548"/>
      <c r="AJ313" s="220"/>
    </row>
    <row r="314" spans="4:36" ht="12.75" customHeight="1" outlineLevel="1" x14ac:dyDescent="0.2">
      <c r="D314" s="106" t="str">
        <f>'Line Items'!D480</f>
        <v>[Rolling Stock Line 25]</v>
      </c>
      <c r="E314" s="88"/>
      <c r="F314" s="107" t="str">
        <f t="shared" si="25"/>
        <v>Train</v>
      </c>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6"/>
      <c r="AD314" s="548"/>
      <c r="AF314" s="548"/>
      <c r="AH314" s="548"/>
      <c r="AJ314" s="220"/>
    </row>
    <row r="315" spans="4:36" ht="12.75" customHeight="1" outlineLevel="1" x14ac:dyDescent="0.2">
      <c r="D315" s="106" t="str">
        <f>'Line Items'!D481</f>
        <v>[Rolling Stock Line 26]</v>
      </c>
      <c r="E315" s="88"/>
      <c r="F315" s="107" t="str">
        <f t="shared" si="25"/>
        <v>Train</v>
      </c>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6"/>
      <c r="AD315" s="548"/>
      <c r="AF315" s="548"/>
      <c r="AH315" s="548"/>
      <c r="AJ315" s="220"/>
    </row>
    <row r="316" spans="4:36" ht="12.75" customHeight="1" outlineLevel="1" x14ac:dyDescent="0.2">
      <c r="D316" s="106" t="str">
        <f>'Line Items'!D482</f>
        <v>[Rolling Stock Line 27]</v>
      </c>
      <c r="E316" s="88"/>
      <c r="F316" s="107" t="str">
        <f t="shared" si="25"/>
        <v>Train</v>
      </c>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6"/>
      <c r="AD316" s="548"/>
      <c r="AF316" s="548"/>
      <c r="AH316" s="548"/>
      <c r="AJ316" s="220"/>
    </row>
    <row r="317" spans="4:36" ht="12.75" customHeight="1" outlineLevel="1" x14ac:dyDescent="0.2">
      <c r="D317" s="106" t="str">
        <f>'Line Items'!D483</f>
        <v>[Rolling Stock Line 28]</v>
      </c>
      <c r="E317" s="88"/>
      <c r="F317" s="107" t="str">
        <f t="shared" si="25"/>
        <v>Train</v>
      </c>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6"/>
      <c r="AD317" s="548"/>
      <c r="AF317" s="548"/>
      <c r="AH317" s="548"/>
      <c r="AJ317" s="220"/>
    </row>
    <row r="318" spans="4:36" ht="12.75" customHeight="1" outlineLevel="1" x14ac:dyDescent="0.2">
      <c r="D318" s="106" t="str">
        <f>'Line Items'!D484</f>
        <v>[Rolling Stock Line 29]</v>
      </c>
      <c r="E318" s="88"/>
      <c r="F318" s="107" t="str">
        <f t="shared" si="25"/>
        <v>Train</v>
      </c>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6"/>
      <c r="AD318" s="548"/>
      <c r="AF318" s="548"/>
      <c r="AH318" s="548"/>
      <c r="AJ318" s="220"/>
    </row>
    <row r="319" spans="4:36" ht="12.75" customHeight="1" outlineLevel="1" x14ac:dyDescent="0.2">
      <c r="D319" s="106" t="str">
        <f>'Line Items'!D485</f>
        <v>[Rolling Stock Line 30]</v>
      </c>
      <c r="E319" s="88"/>
      <c r="F319" s="107" t="str">
        <f t="shared" si="25"/>
        <v>Train</v>
      </c>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6"/>
      <c r="AD319" s="548"/>
      <c r="AF319" s="548"/>
      <c r="AH319" s="548"/>
      <c r="AJ319" s="220"/>
    </row>
    <row r="320" spans="4:36" ht="12.75" customHeight="1" outlineLevel="1" x14ac:dyDescent="0.2">
      <c r="D320" s="106" t="str">
        <f>'Line Items'!D486</f>
        <v>[Rolling Stock Line 31]</v>
      </c>
      <c r="E320" s="88"/>
      <c r="F320" s="107" t="str">
        <f t="shared" si="25"/>
        <v>Train</v>
      </c>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6"/>
      <c r="AD320" s="548"/>
      <c r="AF320" s="548"/>
      <c r="AH320" s="548"/>
      <c r="AJ320" s="220"/>
    </row>
    <row r="321" spans="4:36" ht="12.75" customHeight="1" outlineLevel="1" x14ac:dyDescent="0.2">
      <c r="D321" s="106" t="str">
        <f>'Line Items'!D487</f>
        <v>[Rolling Stock Line 32]</v>
      </c>
      <c r="E321" s="88"/>
      <c r="F321" s="107" t="str">
        <f t="shared" si="25"/>
        <v>Train</v>
      </c>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6"/>
      <c r="AD321" s="548"/>
      <c r="AF321" s="548"/>
      <c r="AH321" s="548"/>
      <c r="AJ321" s="220"/>
    </row>
    <row r="322" spans="4:36" ht="12.75" customHeight="1" outlineLevel="1" x14ac:dyDescent="0.2">
      <c r="D322" s="106" t="str">
        <f>'Line Items'!D488</f>
        <v>[Rolling Stock Line 33]</v>
      </c>
      <c r="E322" s="88"/>
      <c r="F322" s="107" t="str">
        <f t="shared" si="25"/>
        <v>Train</v>
      </c>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6"/>
      <c r="AD322" s="548"/>
      <c r="AF322" s="548"/>
      <c r="AH322" s="548"/>
      <c r="AJ322" s="220"/>
    </row>
    <row r="323" spans="4:36" ht="12.75" customHeight="1" outlineLevel="1" x14ac:dyDescent="0.2">
      <c r="D323" s="106" t="str">
        <f>'Line Items'!D489</f>
        <v>[Rolling Stock Line 34]</v>
      </c>
      <c r="E323" s="88"/>
      <c r="F323" s="107" t="str">
        <f t="shared" si="25"/>
        <v>Train</v>
      </c>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6"/>
      <c r="AD323" s="548"/>
      <c r="AF323" s="548"/>
      <c r="AH323" s="548"/>
      <c r="AJ323" s="220"/>
    </row>
    <row r="324" spans="4:36" ht="12.75" customHeight="1" outlineLevel="1" x14ac:dyDescent="0.2">
      <c r="D324" s="106" t="str">
        <f>'Line Items'!D490</f>
        <v>[Rolling Stock Line 35]</v>
      </c>
      <c r="E324" s="88"/>
      <c r="F324" s="107" t="str">
        <f t="shared" si="25"/>
        <v>Train</v>
      </c>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6"/>
      <c r="AD324" s="548"/>
      <c r="AF324" s="548"/>
      <c r="AH324" s="548"/>
      <c r="AJ324" s="220"/>
    </row>
    <row r="325" spans="4:36" ht="12.75" customHeight="1" outlineLevel="1" x14ac:dyDescent="0.2">
      <c r="D325" s="106" t="str">
        <f>'Line Items'!D491</f>
        <v>[Rolling Stock Line 36]</v>
      </c>
      <c r="E325" s="88"/>
      <c r="F325" s="107" t="str">
        <f t="shared" si="25"/>
        <v>Train</v>
      </c>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6"/>
      <c r="AD325" s="548"/>
      <c r="AF325" s="548"/>
      <c r="AH325" s="548"/>
      <c r="AJ325" s="220"/>
    </row>
    <row r="326" spans="4:36" ht="12.75" customHeight="1" outlineLevel="1" x14ac:dyDescent="0.2">
      <c r="D326" s="106" t="str">
        <f>'Line Items'!D492</f>
        <v>[Rolling Stock Line 37]</v>
      </c>
      <c r="E326" s="88"/>
      <c r="F326" s="107" t="str">
        <f t="shared" si="25"/>
        <v>Train</v>
      </c>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6"/>
      <c r="AD326" s="548"/>
      <c r="AF326" s="548"/>
      <c r="AH326" s="548"/>
      <c r="AJ326" s="220"/>
    </row>
    <row r="327" spans="4:36" ht="12.75" customHeight="1" outlineLevel="1" x14ac:dyDescent="0.2">
      <c r="D327" s="106" t="str">
        <f>'Line Items'!D493</f>
        <v>[Rolling Stock Line 38]</v>
      </c>
      <c r="E327" s="88"/>
      <c r="F327" s="107" t="str">
        <f t="shared" si="25"/>
        <v>Train</v>
      </c>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6"/>
      <c r="AD327" s="548"/>
      <c r="AF327" s="548"/>
      <c r="AH327" s="548"/>
      <c r="AJ327" s="220"/>
    </row>
    <row r="328" spans="4:36" ht="12.75" customHeight="1" outlineLevel="1" x14ac:dyDescent="0.2">
      <c r="D328" s="106" t="str">
        <f>'Line Items'!D494</f>
        <v>[Rolling Stock Line 39]</v>
      </c>
      <c r="E328" s="88"/>
      <c r="F328" s="107" t="str">
        <f t="shared" si="25"/>
        <v>Train</v>
      </c>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6"/>
      <c r="AD328" s="548"/>
      <c r="AF328" s="548"/>
      <c r="AH328" s="548"/>
      <c r="AJ328" s="220"/>
    </row>
    <row r="329" spans="4:36" ht="12.75" customHeight="1" outlineLevel="1" x14ac:dyDescent="0.2">
      <c r="D329" s="106" t="str">
        <f>'Line Items'!D495</f>
        <v>[Rolling Stock Line 40]</v>
      </c>
      <c r="E329" s="88"/>
      <c r="F329" s="107" t="str">
        <f t="shared" si="25"/>
        <v>Train</v>
      </c>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6"/>
      <c r="AD329" s="548"/>
      <c r="AF329" s="548"/>
      <c r="AH329" s="548"/>
      <c r="AJ329" s="220"/>
    </row>
    <row r="330" spans="4:36" ht="12.75" customHeight="1" outlineLevel="1" x14ac:dyDescent="0.2">
      <c r="D330" s="106" t="str">
        <f>'Line Items'!D496</f>
        <v>[Rolling Stock Line 41]</v>
      </c>
      <c r="E330" s="88"/>
      <c r="F330" s="107" t="str">
        <f t="shared" si="25"/>
        <v>Train</v>
      </c>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6"/>
      <c r="AD330" s="548"/>
      <c r="AF330" s="548"/>
      <c r="AH330" s="548"/>
      <c r="AJ330" s="220"/>
    </row>
    <row r="331" spans="4:36" ht="12.75" customHeight="1" outlineLevel="1" x14ac:dyDescent="0.2">
      <c r="D331" s="106" t="str">
        <f>'Line Items'!D497</f>
        <v>[Rolling Stock Line 42]</v>
      </c>
      <c r="E331" s="88"/>
      <c r="F331" s="107" t="str">
        <f t="shared" si="25"/>
        <v>Train</v>
      </c>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6"/>
      <c r="AD331" s="548"/>
      <c r="AF331" s="548"/>
      <c r="AH331" s="548"/>
      <c r="AJ331" s="220"/>
    </row>
    <row r="332" spans="4:36" ht="12.75" customHeight="1" outlineLevel="1" x14ac:dyDescent="0.2">
      <c r="D332" s="106" t="str">
        <f>'Line Items'!D498</f>
        <v>[Rolling Stock Line 43]</v>
      </c>
      <c r="E332" s="88"/>
      <c r="F332" s="107" t="str">
        <f t="shared" si="25"/>
        <v>Train</v>
      </c>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6"/>
      <c r="AD332" s="548"/>
      <c r="AF332" s="548"/>
      <c r="AH332" s="548"/>
      <c r="AJ332" s="220"/>
    </row>
    <row r="333" spans="4:36" ht="12.75" customHeight="1" outlineLevel="1" x14ac:dyDescent="0.2">
      <c r="D333" s="106" t="str">
        <f>'Line Items'!D499</f>
        <v>[Rolling Stock Line 44]</v>
      </c>
      <c r="E333" s="88"/>
      <c r="F333" s="107" t="str">
        <f t="shared" si="25"/>
        <v>Train</v>
      </c>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6"/>
      <c r="AD333" s="548"/>
      <c r="AF333" s="548"/>
      <c r="AH333" s="548"/>
      <c r="AJ333" s="220"/>
    </row>
    <row r="334" spans="4:36" ht="12.75" customHeight="1" outlineLevel="1" x14ac:dyDescent="0.2">
      <c r="D334" s="106" t="str">
        <f>'Line Items'!D500</f>
        <v>[Rolling Stock Line 45]</v>
      </c>
      <c r="E334" s="88"/>
      <c r="F334" s="107" t="str">
        <f t="shared" si="25"/>
        <v>Train</v>
      </c>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6"/>
      <c r="AD334" s="548"/>
      <c r="AF334" s="548"/>
      <c r="AH334" s="548"/>
      <c r="AJ334" s="220"/>
    </row>
    <row r="335" spans="4:36" ht="12.75" customHeight="1" outlineLevel="1" x14ac:dyDescent="0.2">
      <c r="D335" s="106" t="str">
        <f>'Line Items'!D501</f>
        <v>[Rolling Stock Line 46]</v>
      </c>
      <c r="E335" s="88"/>
      <c r="F335" s="107" t="str">
        <f t="shared" si="25"/>
        <v>Train</v>
      </c>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6"/>
      <c r="AD335" s="548"/>
      <c r="AF335" s="548"/>
      <c r="AH335" s="548"/>
      <c r="AJ335" s="220"/>
    </row>
    <row r="336" spans="4:36" ht="12.75" customHeight="1" outlineLevel="1" x14ac:dyDescent="0.2">
      <c r="D336" s="106" t="str">
        <f>'Line Items'!D502</f>
        <v>[Rolling Stock Line 47]</v>
      </c>
      <c r="E336" s="88"/>
      <c r="F336" s="107" t="str">
        <f t="shared" si="25"/>
        <v>Train</v>
      </c>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6"/>
      <c r="AD336" s="548"/>
      <c r="AF336" s="548"/>
      <c r="AH336" s="548"/>
      <c r="AJ336" s="220"/>
    </row>
    <row r="337" spans="2:36" ht="12.75" customHeight="1" outlineLevel="1" x14ac:dyDescent="0.2">
      <c r="D337" s="106" t="str">
        <f>'Line Items'!D503</f>
        <v>[Rolling Stock Line 48]</v>
      </c>
      <c r="E337" s="88"/>
      <c r="F337" s="107" t="str">
        <f t="shared" si="25"/>
        <v>Train</v>
      </c>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6"/>
      <c r="AD337" s="548"/>
      <c r="AF337" s="548"/>
      <c r="AH337" s="548"/>
      <c r="AJ337" s="220"/>
    </row>
    <row r="338" spans="2:36" ht="12.75" customHeight="1" outlineLevel="1" x14ac:dyDescent="0.2">
      <c r="D338" s="106" t="str">
        <f>'Line Items'!D504</f>
        <v>[Rolling Stock Line 49]</v>
      </c>
      <c r="E338" s="88"/>
      <c r="F338" s="107" t="str">
        <f t="shared" si="25"/>
        <v>Train</v>
      </c>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6"/>
      <c r="AD338" s="548"/>
      <c r="AF338" s="548"/>
      <c r="AH338" s="548"/>
      <c r="AJ338" s="220"/>
    </row>
    <row r="339" spans="2:36" ht="12.75" customHeight="1" outlineLevel="1" x14ac:dyDescent="0.2">
      <c r="D339" s="117" t="str">
        <f>'Line Items'!D505</f>
        <v>[Rolling Stock Line 50]</v>
      </c>
      <c r="E339" s="177"/>
      <c r="F339" s="118" t="str">
        <f t="shared" si="25"/>
        <v>Train</v>
      </c>
      <c r="G339" s="178"/>
      <c r="H339" s="178"/>
      <c r="I339" s="178"/>
      <c r="J339" s="178"/>
      <c r="K339" s="178"/>
      <c r="L339" s="178"/>
      <c r="M339" s="178"/>
      <c r="N339" s="178"/>
      <c r="O339" s="178"/>
      <c r="P339" s="178"/>
      <c r="Q339" s="178"/>
      <c r="R339" s="178"/>
      <c r="S339" s="178"/>
      <c r="T339" s="178"/>
      <c r="U339" s="178"/>
      <c r="V339" s="178"/>
      <c r="W339" s="178"/>
      <c r="X339" s="178"/>
      <c r="Y339" s="178"/>
      <c r="Z339" s="178"/>
      <c r="AA339" s="178"/>
      <c r="AB339" s="179"/>
      <c r="AD339" s="549"/>
      <c r="AF339" s="549"/>
      <c r="AH339" s="549"/>
      <c r="AJ339" s="209"/>
    </row>
    <row r="340" spans="2:36" ht="12.75" customHeight="1" outlineLevel="1" x14ac:dyDescent="0.2">
      <c r="G340" s="89"/>
      <c r="H340" s="89"/>
      <c r="I340" s="89"/>
      <c r="J340" s="89"/>
      <c r="K340" s="89"/>
      <c r="L340" s="89"/>
      <c r="M340" s="89"/>
      <c r="N340" s="89"/>
      <c r="O340" s="89"/>
      <c r="P340" s="89"/>
      <c r="Q340" s="89"/>
      <c r="R340" s="89"/>
      <c r="S340" s="89"/>
      <c r="T340" s="89"/>
      <c r="U340" s="89"/>
      <c r="V340" s="89"/>
      <c r="W340" s="89"/>
      <c r="X340" s="89"/>
      <c r="Y340" s="89"/>
      <c r="Z340" s="89"/>
      <c r="AA340" s="89"/>
      <c r="AB340" s="89"/>
      <c r="AD340" s="89"/>
      <c r="AF340" s="89"/>
      <c r="AH340" s="89"/>
    </row>
    <row r="341" spans="2:36" ht="12.75" customHeight="1" outlineLevel="1" x14ac:dyDescent="0.2">
      <c r="D341" s="234" t="str">
        <f>"Total "&amp;C289</f>
        <v>Total Number of Trains Diagrammed</v>
      </c>
      <c r="E341" s="235"/>
      <c r="F341" s="236" t="str">
        <f>F339</f>
        <v>Train</v>
      </c>
      <c r="G341" s="237">
        <f t="shared" ref="G341:AB341" si="26">SUM(G290:G339)</f>
        <v>0</v>
      </c>
      <c r="H341" s="237">
        <f t="shared" si="26"/>
        <v>0</v>
      </c>
      <c r="I341" s="237">
        <f t="shared" si="26"/>
        <v>0</v>
      </c>
      <c r="J341" s="237">
        <f t="shared" si="26"/>
        <v>0</v>
      </c>
      <c r="K341" s="237">
        <f t="shared" si="26"/>
        <v>0</v>
      </c>
      <c r="L341" s="237">
        <f t="shared" si="26"/>
        <v>0</v>
      </c>
      <c r="M341" s="237">
        <f t="shared" si="26"/>
        <v>0</v>
      </c>
      <c r="N341" s="237">
        <f t="shared" si="26"/>
        <v>0</v>
      </c>
      <c r="O341" s="237">
        <f t="shared" si="26"/>
        <v>0</v>
      </c>
      <c r="P341" s="237">
        <f t="shared" si="26"/>
        <v>0</v>
      </c>
      <c r="Q341" s="237">
        <f t="shared" si="26"/>
        <v>0</v>
      </c>
      <c r="R341" s="237">
        <f t="shared" si="26"/>
        <v>0</v>
      </c>
      <c r="S341" s="237">
        <f t="shared" si="26"/>
        <v>0</v>
      </c>
      <c r="T341" s="237">
        <f t="shared" si="26"/>
        <v>0</v>
      </c>
      <c r="U341" s="237">
        <f t="shared" si="26"/>
        <v>0</v>
      </c>
      <c r="V341" s="237">
        <f t="shared" si="26"/>
        <v>0</v>
      </c>
      <c r="W341" s="237">
        <f t="shared" si="26"/>
        <v>0</v>
      </c>
      <c r="X341" s="237">
        <f t="shared" si="26"/>
        <v>0</v>
      </c>
      <c r="Y341" s="237">
        <f t="shared" si="26"/>
        <v>0</v>
      </c>
      <c r="Z341" s="237">
        <f t="shared" si="26"/>
        <v>0</v>
      </c>
      <c r="AA341" s="237">
        <f t="shared" si="26"/>
        <v>0</v>
      </c>
      <c r="AB341" s="238">
        <f t="shared" si="26"/>
        <v>0</v>
      </c>
      <c r="AD341" s="550">
        <f t="shared" ref="AD341" si="27">SUM(AD290:AD339)</f>
        <v>0</v>
      </c>
      <c r="AF341" s="550">
        <f t="shared" ref="AF341" si="28">SUM(AF290:AF339)</f>
        <v>0</v>
      </c>
      <c r="AH341" s="550">
        <f t="shared" ref="AH341" si="29">SUM(AH290:AH339)</f>
        <v>0</v>
      </c>
      <c r="AJ341" s="241"/>
    </row>
    <row r="342" spans="2:36" x14ac:dyDescent="0.2">
      <c r="G342" s="89"/>
      <c r="H342" s="89"/>
      <c r="I342" s="89"/>
      <c r="J342" s="89"/>
      <c r="K342" s="89"/>
      <c r="L342" s="89"/>
      <c r="M342" s="89"/>
      <c r="N342" s="89"/>
      <c r="O342" s="89"/>
      <c r="P342" s="89"/>
      <c r="Q342" s="89"/>
      <c r="R342" s="89"/>
      <c r="S342" s="89"/>
      <c r="T342" s="89"/>
      <c r="U342" s="89"/>
      <c r="V342" s="89"/>
      <c r="W342" s="89"/>
      <c r="X342" s="89"/>
      <c r="Y342" s="89"/>
      <c r="Z342" s="89"/>
      <c r="AA342" s="89"/>
      <c r="AB342" s="89"/>
      <c r="AD342" s="89"/>
      <c r="AF342" s="89"/>
      <c r="AH342" s="89"/>
    </row>
    <row r="343" spans="2:36" ht="15" x14ac:dyDescent="0.25">
      <c r="B343" s="15" t="s">
        <v>478</v>
      </c>
      <c r="C343" s="15"/>
      <c r="D343" s="172"/>
      <c r="E343" s="172"/>
      <c r="F343" s="15"/>
      <c r="G343" s="190"/>
      <c r="H343" s="190"/>
      <c r="I343" s="190"/>
      <c r="J343" s="190"/>
      <c r="K343" s="190"/>
      <c r="L343" s="190"/>
      <c r="M343" s="190"/>
      <c r="N343" s="190"/>
      <c r="O343" s="190"/>
      <c r="P343" s="190"/>
      <c r="Q343" s="190"/>
      <c r="R343" s="190"/>
      <c r="S343" s="190"/>
      <c r="T343" s="190"/>
      <c r="U343" s="190"/>
      <c r="V343" s="190"/>
      <c r="W343" s="190"/>
      <c r="X343" s="190"/>
      <c r="Y343" s="190"/>
      <c r="Z343" s="190"/>
      <c r="AA343" s="190"/>
      <c r="AB343" s="190"/>
      <c r="AC343" s="15"/>
      <c r="AD343" s="190"/>
      <c r="AE343" s="540"/>
      <c r="AF343" s="190"/>
      <c r="AG343" s="540"/>
      <c r="AH343" s="190"/>
      <c r="AI343" s="540"/>
      <c r="AJ343" s="15"/>
    </row>
    <row r="344" spans="2:36" ht="12.75" customHeight="1" outlineLevel="1" x14ac:dyDescent="0.2">
      <c r="G344" s="89"/>
      <c r="H344" s="89"/>
      <c r="I344" s="89"/>
      <c r="J344" s="89"/>
      <c r="K344" s="89"/>
      <c r="L344" s="89"/>
      <c r="M344" s="89"/>
      <c r="N344" s="89"/>
      <c r="O344" s="89"/>
      <c r="P344" s="89"/>
      <c r="Q344" s="89"/>
      <c r="R344" s="89"/>
      <c r="S344" s="89"/>
      <c r="T344" s="89"/>
      <c r="U344" s="89"/>
      <c r="V344" s="89"/>
      <c r="W344" s="89"/>
      <c r="X344" s="89"/>
      <c r="Y344" s="89"/>
      <c r="Z344" s="89"/>
      <c r="AA344" s="89"/>
      <c r="AB344" s="89"/>
      <c r="AD344" s="89"/>
      <c r="AF344" s="89"/>
      <c r="AH344" s="89"/>
    </row>
    <row r="345" spans="2:36" ht="12.75" customHeight="1" outlineLevel="1" x14ac:dyDescent="0.2">
      <c r="C345" s="147"/>
      <c r="G345" s="89"/>
      <c r="H345" s="89"/>
      <c r="I345" s="89"/>
      <c r="J345" s="89"/>
      <c r="K345" s="89"/>
      <c r="L345" s="89"/>
      <c r="M345" s="89"/>
      <c r="N345" s="89"/>
      <c r="O345" s="89"/>
      <c r="P345" s="89"/>
      <c r="Q345" s="89"/>
      <c r="R345" s="89"/>
      <c r="S345" s="89"/>
      <c r="T345" s="89"/>
      <c r="U345" s="89"/>
      <c r="V345" s="89"/>
      <c r="W345" s="89"/>
      <c r="X345" s="89"/>
      <c r="Y345" s="89"/>
      <c r="Z345" s="89"/>
      <c r="AA345" s="89"/>
      <c r="AB345" s="89"/>
      <c r="AD345" s="89"/>
      <c r="AF345" s="89"/>
      <c r="AH345" s="89"/>
    </row>
    <row r="346" spans="2:36" ht="12.75" customHeight="1" outlineLevel="1" x14ac:dyDescent="0.2">
      <c r="D346" s="100" t="str">
        <f>'Line Items'!D456</f>
        <v>Class 153</v>
      </c>
      <c r="E346" s="84"/>
      <c r="F346" s="101" t="s">
        <v>88</v>
      </c>
      <c r="G346" s="212">
        <f t="shared" ref="G346:AB357" si="30">IF(G18=0,0,G182/G18)</f>
        <v>0</v>
      </c>
      <c r="H346" s="212">
        <f t="shared" si="30"/>
        <v>0</v>
      </c>
      <c r="I346" s="212">
        <f t="shared" si="30"/>
        <v>0</v>
      </c>
      <c r="J346" s="212">
        <f t="shared" si="30"/>
        <v>0</v>
      </c>
      <c r="K346" s="212">
        <f t="shared" si="30"/>
        <v>0</v>
      </c>
      <c r="L346" s="212">
        <f t="shared" si="30"/>
        <v>0</v>
      </c>
      <c r="M346" s="212">
        <f t="shared" si="30"/>
        <v>0</v>
      </c>
      <c r="N346" s="212">
        <f t="shared" si="30"/>
        <v>0</v>
      </c>
      <c r="O346" s="212">
        <f t="shared" si="30"/>
        <v>0</v>
      </c>
      <c r="P346" s="212">
        <f t="shared" si="30"/>
        <v>0</v>
      </c>
      <c r="Q346" s="212">
        <f t="shared" si="30"/>
        <v>0</v>
      </c>
      <c r="R346" s="212">
        <f t="shared" si="30"/>
        <v>0</v>
      </c>
      <c r="S346" s="212">
        <f t="shared" si="30"/>
        <v>0</v>
      </c>
      <c r="T346" s="212">
        <f t="shared" si="30"/>
        <v>0</v>
      </c>
      <c r="U346" s="212">
        <f t="shared" si="30"/>
        <v>0</v>
      </c>
      <c r="V346" s="212">
        <f t="shared" si="30"/>
        <v>0</v>
      </c>
      <c r="W346" s="212">
        <f t="shared" si="30"/>
        <v>0</v>
      </c>
      <c r="X346" s="212">
        <f t="shared" si="30"/>
        <v>0</v>
      </c>
      <c r="Y346" s="212">
        <f t="shared" si="30"/>
        <v>0</v>
      </c>
      <c r="Z346" s="212">
        <f t="shared" si="30"/>
        <v>0</v>
      </c>
      <c r="AA346" s="212">
        <f t="shared" si="30"/>
        <v>0</v>
      </c>
      <c r="AB346" s="213">
        <f t="shared" si="30"/>
        <v>0</v>
      </c>
      <c r="AD346" s="551">
        <f t="shared" ref="AD346:AD393" si="31">IF(AD18=0,0,AD182/AD18)</f>
        <v>0</v>
      </c>
      <c r="AF346" s="551">
        <f t="shared" ref="AF346:AF393" si="32">IF(AF18=0,0,AF182/AF18)</f>
        <v>0</v>
      </c>
      <c r="AH346" s="551">
        <f t="shared" ref="AH346:AH393" si="33">IF(AH18=0,0,AH182/AH18)</f>
        <v>0</v>
      </c>
      <c r="AJ346" s="242"/>
    </row>
    <row r="347" spans="2:36" ht="12.75" customHeight="1" outlineLevel="1" x14ac:dyDescent="0.2">
      <c r="D347" s="106" t="str">
        <f>'Line Items'!D457</f>
        <v>Class 156</v>
      </c>
      <c r="E347" s="88"/>
      <c r="F347" s="107" t="str">
        <f t="shared" ref="F347:F395" si="34">F346</f>
        <v>%</v>
      </c>
      <c r="G347" s="243">
        <f t="shared" si="30"/>
        <v>0</v>
      </c>
      <c r="H347" s="243">
        <f t="shared" si="30"/>
        <v>0</v>
      </c>
      <c r="I347" s="243">
        <f t="shared" si="30"/>
        <v>0</v>
      </c>
      <c r="J347" s="243">
        <f t="shared" si="30"/>
        <v>0</v>
      </c>
      <c r="K347" s="243">
        <f t="shared" si="30"/>
        <v>0</v>
      </c>
      <c r="L347" s="243">
        <f t="shared" si="30"/>
        <v>0</v>
      </c>
      <c r="M347" s="243">
        <f t="shared" si="30"/>
        <v>0</v>
      </c>
      <c r="N347" s="243">
        <f t="shared" si="30"/>
        <v>0</v>
      </c>
      <c r="O347" s="243">
        <f t="shared" si="30"/>
        <v>0</v>
      </c>
      <c r="P347" s="243">
        <f t="shared" si="30"/>
        <v>0</v>
      </c>
      <c r="Q347" s="243">
        <f t="shared" si="30"/>
        <v>0</v>
      </c>
      <c r="R347" s="243">
        <f t="shared" si="30"/>
        <v>0</v>
      </c>
      <c r="S347" s="243">
        <f t="shared" si="30"/>
        <v>0</v>
      </c>
      <c r="T347" s="243">
        <f t="shared" si="30"/>
        <v>0</v>
      </c>
      <c r="U347" s="243">
        <f t="shared" si="30"/>
        <v>0</v>
      </c>
      <c r="V347" s="243">
        <f t="shared" si="30"/>
        <v>0</v>
      </c>
      <c r="W347" s="243">
        <f t="shared" si="30"/>
        <v>0</v>
      </c>
      <c r="X347" s="243">
        <f t="shared" si="30"/>
        <v>0</v>
      </c>
      <c r="Y347" s="243">
        <f t="shared" si="30"/>
        <v>0</v>
      </c>
      <c r="Z347" s="243">
        <f t="shared" si="30"/>
        <v>0</v>
      </c>
      <c r="AA347" s="243">
        <f t="shared" si="30"/>
        <v>0</v>
      </c>
      <c r="AB347" s="244">
        <f t="shared" si="30"/>
        <v>0</v>
      </c>
      <c r="AD347" s="552">
        <f t="shared" si="31"/>
        <v>0</v>
      </c>
      <c r="AF347" s="552">
        <f t="shared" si="32"/>
        <v>0</v>
      </c>
      <c r="AH347" s="552">
        <f t="shared" si="33"/>
        <v>0</v>
      </c>
      <c r="AJ347" s="245"/>
    </row>
    <row r="348" spans="2:36" ht="12.75" customHeight="1" outlineLevel="1" x14ac:dyDescent="0.2">
      <c r="D348" s="106" t="str">
        <f>'Line Items'!D458</f>
        <v>Class 170/2</v>
      </c>
      <c r="E348" s="88"/>
      <c r="F348" s="107" t="str">
        <f t="shared" si="34"/>
        <v>%</v>
      </c>
      <c r="G348" s="243">
        <f t="shared" si="30"/>
        <v>0</v>
      </c>
      <c r="H348" s="243">
        <f t="shared" si="30"/>
        <v>0</v>
      </c>
      <c r="I348" s="243">
        <f t="shared" si="30"/>
        <v>0</v>
      </c>
      <c r="J348" s="243">
        <f t="shared" si="30"/>
        <v>0</v>
      </c>
      <c r="K348" s="243">
        <f t="shared" si="30"/>
        <v>0</v>
      </c>
      <c r="L348" s="243">
        <f t="shared" si="30"/>
        <v>0</v>
      </c>
      <c r="M348" s="243">
        <f t="shared" si="30"/>
        <v>0</v>
      </c>
      <c r="N348" s="243">
        <f t="shared" si="30"/>
        <v>0</v>
      </c>
      <c r="O348" s="243">
        <f t="shared" si="30"/>
        <v>0</v>
      </c>
      <c r="P348" s="243">
        <f t="shared" si="30"/>
        <v>0</v>
      </c>
      <c r="Q348" s="243">
        <f t="shared" si="30"/>
        <v>0</v>
      </c>
      <c r="R348" s="243">
        <f t="shared" si="30"/>
        <v>0</v>
      </c>
      <c r="S348" s="243">
        <f t="shared" si="30"/>
        <v>0</v>
      </c>
      <c r="T348" s="243">
        <f t="shared" si="30"/>
        <v>0</v>
      </c>
      <c r="U348" s="243">
        <f t="shared" si="30"/>
        <v>0</v>
      </c>
      <c r="V348" s="243">
        <f t="shared" si="30"/>
        <v>0</v>
      </c>
      <c r="W348" s="243">
        <f t="shared" si="30"/>
        <v>0</v>
      </c>
      <c r="X348" s="243">
        <f t="shared" si="30"/>
        <v>0</v>
      </c>
      <c r="Y348" s="243">
        <f t="shared" si="30"/>
        <v>0</v>
      </c>
      <c r="Z348" s="243">
        <f t="shared" si="30"/>
        <v>0</v>
      </c>
      <c r="AA348" s="243">
        <f t="shared" si="30"/>
        <v>0</v>
      </c>
      <c r="AB348" s="244">
        <f t="shared" si="30"/>
        <v>0</v>
      </c>
      <c r="AD348" s="552">
        <f t="shared" si="31"/>
        <v>0</v>
      </c>
      <c r="AF348" s="552">
        <f t="shared" si="32"/>
        <v>0</v>
      </c>
      <c r="AH348" s="552">
        <f t="shared" si="33"/>
        <v>0</v>
      </c>
      <c r="AJ348" s="245"/>
    </row>
    <row r="349" spans="2:36" ht="12.75" customHeight="1" outlineLevel="1" x14ac:dyDescent="0.2">
      <c r="D349" s="106" t="str">
        <f>'Line Items'!D459</f>
        <v>Class 170/3</v>
      </c>
      <c r="E349" s="88"/>
      <c r="F349" s="107" t="str">
        <f t="shared" si="34"/>
        <v>%</v>
      </c>
      <c r="G349" s="243">
        <f t="shared" si="30"/>
        <v>0</v>
      </c>
      <c r="H349" s="243">
        <f t="shared" si="30"/>
        <v>0</v>
      </c>
      <c r="I349" s="243">
        <f t="shared" si="30"/>
        <v>0</v>
      </c>
      <c r="J349" s="243">
        <f t="shared" si="30"/>
        <v>0</v>
      </c>
      <c r="K349" s="243">
        <f t="shared" si="30"/>
        <v>0</v>
      </c>
      <c r="L349" s="243">
        <f t="shared" si="30"/>
        <v>0</v>
      </c>
      <c r="M349" s="243">
        <f t="shared" si="30"/>
        <v>0</v>
      </c>
      <c r="N349" s="243">
        <f t="shared" si="30"/>
        <v>0</v>
      </c>
      <c r="O349" s="243">
        <f t="shared" si="30"/>
        <v>0</v>
      </c>
      <c r="P349" s="243">
        <f t="shared" si="30"/>
        <v>0</v>
      </c>
      <c r="Q349" s="243">
        <f t="shared" si="30"/>
        <v>0</v>
      </c>
      <c r="R349" s="243">
        <f t="shared" si="30"/>
        <v>0</v>
      </c>
      <c r="S349" s="243">
        <f t="shared" si="30"/>
        <v>0</v>
      </c>
      <c r="T349" s="243">
        <f t="shared" si="30"/>
        <v>0</v>
      </c>
      <c r="U349" s="243">
        <f t="shared" si="30"/>
        <v>0</v>
      </c>
      <c r="V349" s="243">
        <f t="shared" si="30"/>
        <v>0</v>
      </c>
      <c r="W349" s="243">
        <f t="shared" si="30"/>
        <v>0</v>
      </c>
      <c r="X349" s="243">
        <f t="shared" si="30"/>
        <v>0</v>
      </c>
      <c r="Y349" s="243">
        <f t="shared" si="30"/>
        <v>0</v>
      </c>
      <c r="Z349" s="243">
        <f t="shared" si="30"/>
        <v>0</v>
      </c>
      <c r="AA349" s="243">
        <f t="shared" si="30"/>
        <v>0</v>
      </c>
      <c r="AB349" s="244">
        <f t="shared" si="30"/>
        <v>0</v>
      </c>
      <c r="AD349" s="552">
        <f t="shared" si="31"/>
        <v>0</v>
      </c>
      <c r="AF349" s="552">
        <f t="shared" si="32"/>
        <v>0</v>
      </c>
      <c r="AH349" s="552">
        <f t="shared" si="33"/>
        <v>0</v>
      </c>
      <c r="AJ349" s="245"/>
    </row>
    <row r="350" spans="2:36" ht="12.75" customHeight="1" outlineLevel="1" x14ac:dyDescent="0.2">
      <c r="D350" s="106" t="str">
        <f>'Line Items'!D460</f>
        <v>Class 315</v>
      </c>
      <c r="E350" s="88"/>
      <c r="F350" s="107" t="str">
        <f t="shared" si="34"/>
        <v>%</v>
      </c>
      <c r="G350" s="243">
        <f t="shared" si="30"/>
        <v>0</v>
      </c>
      <c r="H350" s="243">
        <f t="shared" si="30"/>
        <v>0</v>
      </c>
      <c r="I350" s="243">
        <f t="shared" si="30"/>
        <v>0</v>
      </c>
      <c r="J350" s="243">
        <f t="shared" si="30"/>
        <v>0</v>
      </c>
      <c r="K350" s="243">
        <f t="shared" si="30"/>
        <v>0</v>
      </c>
      <c r="L350" s="243">
        <f t="shared" si="30"/>
        <v>0</v>
      </c>
      <c r="M350" s="243">
        <f t="shared" si="30"/>
        <v>0</v>
      </c>
      <c r="N350" s="243">
        <f t="shared" si="30"/>
        <v>0</v>
      </c>
      <c r="O350" s="243">
        <f t="shared" si="30"/>
        <v>0</v>
      </c>
      <c r="P350" s="243">
        <f t="shared" si="30"/>
        <v>0</v>
      </c>
      <c r="Q350" s="243">
        <f t="shared" si="30"/>
        <v>0</v>
      </c>
      <c r="R350" s="243">
        <f t="shared" si="30"/>
        <v>0</v>
      </c>
      <c r="S350" s="243">
        <f t="shared" si="30"/>
        <v>0</v>
      </c>
      <c r="T350" s="243">
        <f t="shared" si="30"/>
        <v>0</v>
      </c>
      <c r="U350" s="243">
        <f t="shared" si="30"/>
        <v>0</v>
      </c>
      <c r="V350" s="243">
        <f t="shared" si="30"/>
        <v>0</v>
      </c>
      <c r="W350" s="243">
        <f t="shared" si="30"/>
        <v>0</v>
      </c>
      <c r="X350" s="243">
        <f t="shared" si="30"/>
        <v>0</v>
      </c>
      <c r="Y350" s="243">
        <f t="shared" si="30"/>
        <v>0</v>
      </c>
      <c r="Z350" s="243">
        <f t="shared" si="30"/>
        <v>0</v>
      </c>
      <c r="AA350" s="243">
        <f t="shared" si="30"/>
        <v>0</v>
      </c>
      <c r="AB350" s="244">
        <f t="shared" si="30"/>
        <v>0</v>
      </c>
      <c r="AD350" s="552">
        <f t="shared" si="31"/>
        <v>0</v>
      </c>
      <c r="AF350" s="552">
        <f t="shared" si="32"/>
        <v>0</v>
      </c>
      <c r="AH350" s="552">
        <f t="shared" si="33"/>
        <v>0</v>
      </c>
      <c r="AJ350" s="245"/>
    </row>
    <row r="351" spans="2:36" ht="12.75" customHeight="1" outlineLevel="1" x14ac:dyDescent="0.2">
      <c r="D351" s="106" t="str">
        <f>'Line Items'!D461</f>
        <v>Class 317/8</v>
      </c>
      <c r="E351" s="88"/>
      <c r="F351" s="107" t="str">
        <f t="shared" si="34"/>
        <v>%</v>
      </c>
      <c r="G351" s="243">
        <f t="shared" si="30"/>
        <v>0</v>
      </c>
      <c r="H351" s="243">
        <f t="shared" si="30"/>
        <v>0</v>
      </c>
      <c r="I351" s="243">
        <f t="shared" si="30"/>
        <v>0</v>
      </c>
      <c r="J351" s="243">
        <f t="shared" si="30"/>
        <v>0</v>
      </c>
      <c r="K351" s="243">
        <f t="shared" si="30"/>
        <v>0</v>
      </c>
      <c r="L351" s="243">
        <f t="shared" si="30"/>
        <v>0</v>
      </c>
      <c r="M351" s="243">
        <f t="shared" si="30"/>
        <v>0</v>
      </c>
      <c r="N351" s="243">
        <f t="shared" si="30"/>
        <v>0</v>
      </c>
      <c r="O351" s="243">
        <f t="shared" si="30"/>
        <v>0</v>
      </c>
      <c r="P351" s="243">
        <f t="shared" si="30"/>
        <v>0</v>
      </c>
      <c r="Q351" s="243">
        <f t="shared" si="30"/>
        <v>0</v>
      </c>
      <c r="R351" s="243">
        <f t="shared" si="30"/>
        <v>0</v>
      </c>
      <c r="S351" s="243">
        <f t="shared" si="30"/>
        <v>0</v>
      </c>
      <c r="T351" s="243">
        <f t="shared" si="30"/>
        <v>0</v>
      </c>
      <c r="U351" s="243">
        <f t="shared" si="30"/>
        <v>0</v>
      </c>
      <c r="V351" s="243">
        <f t="shared" si="30"/>
        <v>0</v>
      </c>
      <c r="W351" s="243">
        <f t="shared" si="30"/>
        <v>0</v>
      </c>
      <c r="X351" s="243">
        <f t="shared" si="30"/>
        <v>0</v>
      </c>
      <c r="Y351" s="243">
        <f t="shared" si="30"/>
        <v>0</v>
      </c>
      <c r="Z351" s="243">
        <f t="shared" si="30"/>
        <v>0</v>
      </c>
      <c r="AA351" s="243">
        <f t="shared" si="30"/>
        <v>0</v>
      </c>
      <c r="AB351" s="244">
        <f t="shared" si="30"/>
        <v>0</v>
      </c>
      <c r="AD351" s="552">
        <f t="shared" si="31"/>
        <v>0</v>
      </c>
      <c r="AF351" s="552">
        <f t="shared" si="32"/>
        <v>0</v>
      </c>
      <c r="AH351" s="552">
        <f t="shared" si="33"/>
        <v>0</v>
      </c>
      <c r="AJ351" s="245"/>
    </row>
    <row r="352" spans="2:36" ht="12.75" customHeight="1" outlineLevel="1" x14ac:dyDescent="0.2">
      <c r="D352" s="106" t="str">
        <f>'Line Items'!D462</f>
        <v>Class 317/6</v>
      </c>
      <c r="E352" s="88"/>
      <c r="F352" s="107" t="str">
        <f t="shared" si="34"/>
        <v>%</v>
      </c>
      <c r="G352" s="243">
        <f t="shared" si="30"/>
        <v>0</v>
      </c>
      <c r="H352" s="243">
        <f t="shared" si="30"/>
        <v>0</v>
      </c>
      <c r="I352" s="243">
        <f t="shared" si="30"/>
        <v>0</v>
      </c>
      <c r="J352" s="243">
        <f t="shared" si="30"/>
        <v>0</v>
      </c>
      <c r="K352" s="243">
        <f t="shared" si="30"/>
        <v>0</v>
      </c>
      <c r="L352" s="243">
        <f t="shared" si="30"/>
        <v>0</v>
      </c>
      <c r="M352" s="243">
        <f t="shared" si="30"/>
        <v>0</v>
      </c>
      <c r="N352" s="243">
        <f t="shared" si="30"/>
        <v>0</v>
      </c>
      <c r="O352" s="243">
        <f t="shared" si="30"/>
        <v>0</v>
      </c>
      <c r="P352" s="243">
        <f t="shared" si="30"/>
        <v>0</v>
      </c>
      <c r="Q352" s="243">
        <f t="shared" si="30"/>
        <v>0</v>
      </c>
      <c r="R352" s="243">
        <f t="shared" si="30"/>
        <v>0</v>
      </c>
      <c r="S352" s="243">
        <f t="shared" si="30"/>
        <v>0</v>
      </c>
      <c r="T352" s="243">
        <f t="shared" si="30"/>
        <v>0</v>
      </c>
      <c r="U352" s="243">
        <f t="shared" si="30"/>
        <v>0</v>
      </c>
      <c r="V352" s="243">
        <f t="shared" si="30"/>
        <v>0</v>
      </c>
      <c r="W352" s="243">
        <f t="shared" si="30"/>
        <v>0</v>
      </c>
      <c r="X352" s="243">
        <f t="shared" si="30"/>
        <v>0</v>
      </c>
      <c r="Y352" s="243">
        <f t="shared" si="30"/>
        <v>0</v>
      </c>
      <c r="Z352" s="243">
        <f t="shared" si="30"/>
        <v>0</v>
      </c>
      <c r="AA352" s="243">
        <f t="shared" si="30"/>
        <v>0</v>
      </c>
      <c r="AB352" s="244">
        <f t="shared" si="30"/>
        <v>0</v>
      </c>
      <c r="AD352" s="552">
        <f t="shared" si="31"/>
        <v>0</v>
      </c>
      <c r="AF352" s="552">
        <f t="shared" si="32"/>
        <v>0</v>
      </c>
      <c r="AH352" s="552">
        <f t="shared" si="33"/>
        <v>0</v>
      </c>
      <c r="AJ352" s="245"/>
    </row>
    <row r="353" spans="4:36" ht="12.75" customHeight="1" outlineLevel="1" x14ac:dyDescent="0.2">
      <c r="D353" s="106" t="str">
        <f>'Line Items'!D463</f>
        <v>Class 317/5</v>
      </c>
      <c r="E353" s="88"/>
      <c r="F353" s="107" t="str">
        <f t="shared" si="34"/>
        <v>%</v>
      </c>
      <c r="G353" s="243">
        <f t="shared" si="30"/>
        <v>0</v>
      </c>
      <c r="H353" s="243">
        <f t="shared" si="30"/>
        <v>0</v>
      </c>
      <c r="I353" s="243">
        <f t="shared" si="30"/>
        <v>0</v>
      </c>
      <c r="J353" s="243">
        <f t="shared" si="30"/>
        <v>0</v>
      </c>
      <c r="K353" s="243">
        <f t="shared" si="30"/>
        <v>0</v>
      </c>
      <c r="L353" s="243">
        <f t="shared" si="30"/>
        <v>0</v>
      </c>
      <c r="M353" s="243">
        <f t="shared" si="30"/>
        <v>0</v>
      </c>
      <c r="N353" s="243">
        <f t="shared" si="30"/>
        <v>0</v>
      </c>
      <c r="O353" s="243">
        <f t="shared" si="30"/>
        <v>0</v>
      </c>
      <c r="P353" s="243">
        <f t="shared" si="30"/>
        <v>0</v>
      </c>
      <c r="Q353" s="243">
        <f t="shared" si="30"/>
        <v>0</v>
      </c>
      <c r="R353" s="243">
        <f t="shared" si="30"/>
        <v>0</v>
      </c>
      <c r="S353" s="243">
        <f t="shared" si="30"/>
        <v>0</v>
      </c>
      <c r="T353" s="243">
        <f t="shared" si="30"/>
        <v>0</v>
      </c>
      <c r="U353" s="243">
        <f t="shared" si="30"/>
        <v>0</v>
      </c>
      <c r="V353" s="243">
        <f t="shared" si="30"/>
        <v>0</v>
      </c>
      <c r="W353" s="243">
        <f t="shared" si="30"/>
        <v>0</v>
      </c>
      <c r="X353" s="243">
        <f t="shared" si="30"/>
        <v>0</v>
      </c>
      <c r="Y353" s="243">
        <f t="shared" si="30"/>
        <v>0</v>
      </c>
      <c r="Z353" s="243">
        <f t="shared" si="30"/>
        <v>0</v>
      </c>
      <c r="AA353" s="243">
        <f t="shared" si="30"/>
        <v>0</v>
      </c>
      <c r="AB353" s="244">
        <f t="shared" si="30"/>
        <v>0</v>
      </c>
      <c r="AD353" s="552">
        <f t="shared" si="31"/>
        <v>0</v>
      </c>
      <c r="AF353" s="552">
        <f t="shared" si="32"/>
        <v>0</v>
      </c>
      <c r="AH353" s="552">
        <f t="shared" si="33"/>
        <v>0</v>
      </c>
      <c r="AJ353" s="245"/>
    </row>
    <row r="354" spans="4:36" ht="12.75" customHeight="1" outlineLevel="1" x14ac:dyDescent="0.2">
      <c r="D354" s="106" t="str">
        <f>'Line Items'!D464</f>
        <v>Class 321</v>
      </c>
      <c r="E354" s="88"/>
      <c r="F354" s="107" t="str">
        <f t="shared" si="34"/>
        <v>%</v>
      </c>
      <c r="G354" s="243">
        <f t="shared" si="30"/>
        <v>0</v>
      </c>
      <c r="H354" s="243">
        <f t="shared" si="30"/>
        <v>0</v>
      </c>
      <c r="I354" s="243">
        <f t="shared" si="30"/>
        <v>0</v>
      </c>
      <c r="J354" s="243">
        <f t="shared" si="30"/>
        <v>0</v>
      </c>
      <c r="K354" s="243">
        <f t="shared" si="30"/>
        <v>0</v>
      </c>
      <c r="L354" s="243">
        <f t="shared" si="30"/>
        <v>0</v>
      </c>
      <c r="M354" s="243">
        <f t="shared" si="30"/>
        <v>0</v>
      </c>
      <c r="N354" s="243">
        <f t="shared" si="30"/>
        <v>0</v>
      </c>
      <c r="O354" s="243">
        <f t="shared" si="30"/>
        <v>0</v>
      </c>
      <c r="P354" s="243">
        <f t="shared" si="30"/>
        <v>0</v>
      </c>
      <c r="Q354" s="243">
        <f t="shared" si="30"/>
        <v>0</v>
      </c>
      <c r="R354" s="243">
        <f t="shared" si="30"/>
        <v>0</v>
      </c>
      <c r="S354" s="243">
        <f t="shared" si="30"/>
        <v>0</v>
      </c>
      <c r="T354" s="243">
        <f t="shared" si="30"/>
        <v>0</v>
      </c>
      <c r="U354" s="243">
        <f t="shared" si="30"/>
        <v>0</v>
      </c>
      <c r="V354" s="243">
        <f t="shared" si="30"/>
        <v>0</v>
      </c>
      <c r="W354" s="243">
        <f t="shared" si="30"/>
        <v>0</v>
      </c>
      <c r="X354" s="243">
        <f t="shared" si="30"/>
        <v>0</v>
      </c>
      <c r="Y354" s="243">
        <f t="shared" si="30"/>
        <v>0</v>
      </c>
      <c r="Z354" s="243">
        <f t="shared" si="30"/>
        <v>0</v>
      </c>
      <c r="AA354" s="243">
        <f t="shared" si="30"/>
        <v>0</v>
      </c>
      <c r="AB354" s="244">
        <f t="shared" si="30"/>
        <v>0</v>
      </c>
      <c r="AD354" s="552">
        <f t="shared" si="31"/>
        <v>0</v>
      </c>
      <c r="AF354" s="552">
        <f t="shared" si="32"/>
        <v>0</v>
      </c>
      <c r="AH354" s="552">
        <f t="shared" si="33"/>
        <v>0</v>
      </c>
      <c r="AJ354" s="245"/>
    </row>
    <row r="355" spans="4:36" ht="12.75" customHeight="1" outlineLevel="1" x14ac:dyDescent="0.2">
      <c r="D355" s="106" t="str">
        <f>'Line Items'!D465</f>
        <v>Class 360</v>
      </c>
      <c r="E355" s="88"/>
      <c r="F355" s="107" t="str">
        <f t="shared" si="34"/>
        <v>%</v>
      </c>
      <c r="G355" s="243">
        <f t="shared" si="30"/>
        <v>0</v>
      </c>
      <c r="H355" s="243">
        <f t="shared" si="30"/>
        <v>0</v>
      </c>
      <c r="I355" s="243">
        <f t="shared" si="30"/>
        <v>0</v>
      </c>
      <c r="J355" s="243">
        <f t="shared" si="30"/>
        <v>0</v>
      </c>
      <c r="K355" s="243">
        <f t="shared" si="30"/>
        <v>0</v>
      </c>
      <c r="L355" s="243">
        <f t="shared" si="30"/>
        <v>0</v>
      </c>
      <c r="M355" s="243">
        <f t="shared" si="30"/>
        <v>0</v>
      </c>
      <c r="N355" s="243">
        <f t="shared" si="30"/>
        <v>0</v>
      </c>
      <c r="O355" s="243">
        <f t="shared" si="30"/>
        <v>0</v>
      </c>
      <c r="P355" s="243">
        <f t="shared" si="30"/>
        <v>0</v>
      </c>
      <c r="Q355" s="243">
        <f t="shared" si="30"/>
        <v>0</v>
      </c>
      <c r="R355" s="243">
        <f t="shared" si="30"/>
        <v>0</v>
      </c>
      <c r="S355" s="243">
        <f t="shared" si="30"/>
        <v>0</v>
      </c>
      <c r="T355" s="243">
        <f t="shared" si="30"/>
        <v>0</v>
      </c>
      <c r="U355" s="243">
        <f t="shared" si="30"/>
        <v>0</v>
      </c>
      <c r="V355" s="243">
        <f t="shared" si="30"/>
        <v>0</v>
      </c>
      <c r="W355" s="243">
        <f t="shared" si="30"/>
        <v>0</v>
      </c>
      <c r="X355" s="243">
        <f t="shared" si="30"/>
        <v>0</v>
      </c>
      <c r="Y355" s="243">
        <f t="shared" si="30"/>
        <v>0</v>
      </c>
      <c r="Z355" s="243">
        <f t="shared" si="30"/>
        <v>0</v>
      </c>
      <c r="AA355" s="243">
        <f t="shared" si="30"/>
        <v>0</v>
      </c>
      <c r="AB355" s="244">
        <f t="shared" si="30"/>
        <v>0</v>
      </c>
      <c r="AD355" s="552">
        <f t="shared" si="31"/>
        <v>0</v>
      </c>
      <c r="AF355" s="552">
        <f t="shared" si="32"/>
        <v>0</v>
      </c>
      <c r="AH355" s="552">
        <f t="shared" si="33"/>
        <v>0</v>
      </c>
      <c r="AJ355" s="245"/>
    </row>
    <row r="356" spans="4:36" ht="12.75" customHeight="1" outlineLevel="1" x14ac:dyDescent="0.2">
      <c r="D356" s="106" t="str">
        <f>'Line Items'!D466</f>
        <v>Class 379</v>
      </c>
      <c r="E356" s="88"/>
      <c r="F356" s="107" t="str">
        <f t="shared" si="34"/>
        <v>%</v>
      </c>
      <c r="G356" s="243">
        <f t="shared" si="30"/>
        <v>0</v>
      </c>
      <c r="H356" s="243">
        <f t="shared" si="30"/>
        <v>0</v>
      </c>
      <c r="I356" s="243">
        <f t="shared" si="30"/>
        <v>0</v>
      </c>
      <c r="J356" s="243">
        <f t="shared" si="30"/>
        <v>0</v>
      </c>
      <c r="K356" s="243">
        <f t="shared" si="30"/>
        <v>0</v>
      </c>
      <c r="L356" s="243">
        <f t="shared" si="30"/>
        <v>0</v>
      </c>
      <c r="M356" s="243">
        <f t="shared" si="30"/>
        <v>0</v>
      </c>
      <c r="N356" s="243">
        <f t="shared" si="30"/>
        <v>0</v>
      </c>
      <c r="O356" s="243">
        <f t="shared" si="30"/>
        <v>0</v>
      </c>
      <c r="P356" s="243">
        <f t="shared" si="30"/>
        <v>0</v>
      </c>
      <c r="Q356" s="243">
        <f t="shared" si="30"/>
        <v>0</v>
      </c>
      <c r="R356" s="243">
        <f t="shared" si="30"/>
        <v>0</v>
      </c>
      <c r="S356" s="243">
        <f t="shared" si="30"/>
        <v>0</v>
      </c>
      <c r="T356" s="243">
        <f t="shared" si="30"/>
        <v>0</v>
      </c>
      <c r="U356" s="243">
        <f t="shared" si="30"/>
        <v>0</v>
      </c>
      <c r="V356" s="243">
        <f t="shared" si="30"/>
        <v>0</v>
      </c>
      <c r="W356" s="243">
        <f t="shared" si="30"/>
        <v>0</v>
      </c>
      <c r="X356" s="243">
        <f t="shared" si="30"/>
        <v>0</v>
      </c>
      <c r="Y356" s="243">
        <f t="shared" si="30"/>
        <v>0</v>
      </c>
      <c r="Z356" s="243">
        <f t="shared" si="30"/>
        <v>0</v>
      </c>
      <c r="AA356" s="243">
        <f t="shared" si="30"/>
        <v>0</v>
      </c>
      <c r="AB356" s="244">
        <f t="shared" si="30"/>
        <v>0</v>
      </c>
      <c r="AD356" s="552">
        <f t="shared" si="31"/>
        <v>0</v>
      </c>
      <c r="AF356" s="552">
        <f t="shared" si="32"/>
        <v>0</v>
      </c>
      <c r="AH356" s="552">
        <f t="shared" si="33"/>
        <v>0</v>
      </c>
      <c r="AJ356" s="245"/>
    </row>
    <row r="357" spans="4:36" ht="12.75" customHeight="1" outlineLevel="1" x14ac:dyDescent="0.2">
      <c r="D357" s="106" t="str">
        <f>'Line Items'!D467</f>
        <v>Class 90</v>
      </c>
      <c r="E357" s="88"/>
      <c r="F357" s="107" t="str">
        <f t="shared" si="34"/>
        <v>%</v>
      </c>
      <c r="G357" s="243">
        <f t="shared" si="30"/>
        <v>0</v>
      </c>
      <c r="H357" s="243">
        <f t="shared" si="30"/>
        <v>0</v>
      </c>
      <c r="I357" s="243">
        <f t="shared" si="30"/>
        <v>0</v>
      </c>
      <c r="J357" s="243">
        <f t="shared" si="30"/>
        <v>0</v>
      </c>
      <c r="K357" s="243">
        <f t="shared" si="30"/>
        <v>0</v>
      </c>
      <c r="L357" s="243">
        <f t="shared" si="30"/>
        <v>0</v>
      </c>
      <c r="M357" s="243">
        <f t="shared" si="30"/>
        <v>0</v>
      </c>
      <c r="N357" s="243">
        <f t="shared" si="30"/>
        <v>0</v>
      </c>
      <c r="O357" s="243">
        <f t="shared" si="30"/>
        <v>0</v>
      </c>
      <c r="P357" s="243">
        <f t="shared" si="30"/>
        <v>0</v>
      </c>
      <c r="Q357" s="243">
        <f t="shared" si="30"/>
        <v>0</v>
      </c>
      <c r="R357" s="243">
        <f t="shared" si="30"/>
        <v>0</v>
      </c>
      <c r="S357" s="243">
        <f t="shared" si="30"/>
        <v>0</v>
      </c>
      <c r="T357" s="243">
        <f t="shared" ref="T357:AB357" si="35">IF(T29=0,0,T193/T29)</f>
        <v>0</v>
      </c>
      <c r="U357" s="243">
        <f t="shared" si="35"/>
        <v>0</v>
      </c>
      <c r="V357" s="243">
        <f t="shared" si="35"/>
        <v>0</v>
      </c>
      <c r="W357" s="243">
        <f t="shared" si="35"/>
        <v>0</v>
      </c>
      <c r="X357" s="243">
        <f t="shared" si="35"/>
        <v>0</v>
      </c>
      <c r="Y357" s="243">
        <f t="shared" si="35"/>
        <v>0</v>
      </c>
      <c r="Z357" s="243">
        <f t="shared" si="35"/>
        <v>0</v>
      </c>
      <c r="AA357" s="243">
        <f t="shared" si="35"/>
        <v>0</v>
      </c>
      <c r="AB357" s="244">
        <f t="shared" si="35"/>
        <v>0</v>
      </c>
      <c r="AD357" s="552">
        <f t="shared" si="31"/>
        <v>0</v>
      </c>
      <c r="AF357" s="552">
        <f t="shared" si="32"/>
        <v>0</v>
      </c>
      <c r="AH357" s="552">
        <f t="shared" si="33"/>
        <v>0</v>
      </c>
      <c r="AJ357" s="245"/>
    </row>
    <row r="358" spans="4:36" ht="12.75" customHeight="1" outlineLevel="1" x14ac:dyDescent="0.2">
      <c r="D358" s="106" t="str">
        <f>'Line Items'!D468</f>
        <v>Class Mk 3 - TSO</v>
      </c>
      <c r="E358" s="88"/>
      <c r="F358" s="107" t="str">
        <f t="shared" si="34"/>
        <v>%</v>
      </c>
      <c r="G358" s="243">
        <f t="shared" ref="G358:AB369" si="36">IF(G30=0,0,G194/G30)</f>
        <v>0</v>
      </c>
      <c r="H358" s="243">
        <f t="shared" si="36"/>
        <v>0</v>
      </c>
      <c r="I358" s="243">
        <f t="shared" si="36"/>
        <v>0</v>
      </c>
      <c r="J358" s="243">
        <f t="shared" si="36"/>
        <v>0</v>
      </c>
      <c r="K358" s="243">
        <f t="shared" si="36"/>
        <v>0</v>
      </c>
      <c r="L358" s="243">
        <f t="shared" si="36"/>
        <v>0</v>
      </c>
      <c r="M358" s="243">
        <f t="shared" si="36"/>
        <v>0</v>
      </c>
      <c r="N358" s="243">
        <f t="shared" si="36"/>
        <v>0</v>
      </c>
      <c r="O358" s="243">
        <f t="shared" si="36"/>
        <v>0</v>
      </c>
      <c r="P358" s="243">
        <f t="shared" si="36"/>
        <v>0</v>
      </c>
      <c r="Q358" s="243">
        <f t="shared" si="36"/>
        <v>0</v>
      </c>
      <c r="R358" s="243">
        <f t="shared" si="36"/>
        <v>0</v>
      </c>
      <c r="S358" s="243">
        <f t="shared" si="36"/>
        <v>0</v>
      </c>
      <c r="T358" s="243">
        <f t="shared" si="36"/>
        <v>0</v>
      </c>
      <c r="U358" s="243">
        <f t="shared" si="36"/>
        <v>0</v>
      </c>
      <c r="V358" s="243">
        <f t="shared" si="36"/>
        <v>0</v>
      </c>
      <c r="W358" s="243">
        <f t="shared" si="36"/>
        <v>0</v>
      </c>
      <c r="X358" s="243">
        <f t="shared" si="36"/>
        <v>0</v>
      </c>
      <c r="Y358" s="243">
        <f t="shared" si="36"/>
        <v>0</v>
      </c>
      <c r="Z358" s="243">
        <f t="shared" si="36"/>
        <v>0</v>
      </c>
      <c r="AA358" s="243">
        <f t="shared" si="36"/>
        <v>0</v>
      </c>
      <c r="AB358" s="244">
        <f t="shared" si="36"/>
        <v>0</v>
      </c>
      <c r="AD358" s="552">
        <f t="shared" si="31"/>
        <v>0</v>
      </c>
      <c r="AF358" s="552">
        <f t="shared" si="32"/>
        <v>0</v>
      </c>
      <c r="AH358" s="552">
        <f t="shared" si="33"/>
        <v>0</v>
      </c>
      <c r="AJ358" s="245"/>
    </row>
    <row r="359" spans="4:36" ht="12.75" customHeight="1" outlineLevel="1" x14ac:dyDescent="0.2">
      <c r="D359" s="106" t="str">
        <f>'Line Items'!D469</f>
        <v>Class Mk 3 - TSOB</v>
      </c>
      <c r="E359" s="88"/>
      <c r="F359" s="107" t="str">
        <f t="shared" si="34"/>
        <v>%</v>
      </c>
      <c r="G359" s="243">
        <f t="shared" si="36"/>
        <v>0</v>
      </c>
      <c r="H359" s="243">
        <f t="shared" si="36"/>
        <v>0</v>
      </c>
      <c r="I359" s="243">
        <f t="shared" si="36"/>
        <v>0</v>
      </c>
      <c r="J359" s="243">
        <f t="shared" si="36"/>
        <v>0</v>
      </c>
      <c r="K359" s="243">
        <f t="shared" si="36"/>
        <v>0</v>
      </c>
      <c r="L359" s="243">
        <f t="shared" si="36"/>
        <v>0</v>
      </c>
      <c r="M359" s="243">
        <f t="shared" si="36"/>
        <v>0</v>
      </c>
      <c r="N359" s="243">
        <f t="shared" si="36"/>
        <v>0</v>
      </c>
      <c r="O359" s="243">
        <f t="shared" si="36"/>
        <v>0</v>
      </c>
      <c r="P359" s="243">
        <f t="shared" si="36"/>
        <v>0</v>
      </c>
      <c r="Q359" s="243">
        <f t="shared" si="36"/>
        <v>0</v>
      </c>
      <c r="R359" s="243">
        <f t="shared" si="36"/>
        <v>0</v>
      </c>
      <c r="S359" s="243">
        <f t="shared" si="36"/>
        <v>0</v>
      </c>
      <c r="T359" s="243">
        <f t="shared" si="36"/>
        <v>0</v>
      </c>
      <c r="U359" s="243">
        <f t="shared" si="36"/>
        <v>0</v>
      </c>
      <c r="V359" s="243">
        <f t="shared" si="36"/>
        <v>0</v>
      </c>
      <c r="W359" s="243">
        <f t="shared" si="36"/>
        <v>0</v>
      </c>
      <c r="X359" s="243">
        <f t="shared" si="36"/>
        <v>0</v>
      </c>
      <c r="Y359" s="243">
        <f t="shared" si="36"/>
        <v>0</v>
      </c>
      <c r="Z359" s="243">
        <f t="shared" si="36"/>
        <v>0</v>
      </c>
      <c r="AA359" s="243">
        <f t="shared" si="36"/>
        <v>0</v>
      </c>
      <c r="AB359" s="244">
        <f t="shared" si="36"/>
        <v>0</v>
      </c>
      <c r="AD359" s="552">
        <f t="shared" si="31"/>
        <v>0</v>
      </c>
      <c r="AF359" s="552">
        <f t="shared" si="32"/>
        <v>0</v>
      </c>
      <c r="AH359" s="552">
        <f t="shared" si="33"/>
        <v>0</v>
      </c>
      <c r="AJ359" s="245"/>
    </row>
    <row r="360" spans="4:36" ht="12.75" customHeight="1" outlineLevel="1" x14ac:dyDescent="0.2">
      <c r="D360" s="106" t="str">
        <f>'Line Items'!D470</f>
        <v>Class Mk 3 - FO</v>
      </c>
      <c r="E360" s="88"/>
      <c r="F360" s="107" t="str">
        <f t="shared" si="34"/>
        <v>%</v>
      </c>
      <c r="G360" s="243">
        <f t="shared" si="36"/>
        <v>0</v>
      </c>
      <c r="H360" s="243">
        <f t="shared" si="36"/>
        <v>0</v>
      </c>
      <c r="I360" s="243">
        <f t="shared" si="36"/>
        <v>0</v>
      </c>
      <c r="J360" s="243">
        <f t="shared" si="36"/>
        <v>0</v>
      </c>
      <c r="K360" s="243">
        <f t="shared" si="36"/>
        <v>0</v>
      </c>
      <c r="L360" s="243">
        <f t="shared" si="36"/>
        <v>0</v>
      </c>
      <c r="M360" s="243">
        <f t="shared" si="36"/>
        <v>0</v>
      </c>
      <c r="N360" s="243">
        <f t="shared" si="36"/>
        <v>0</v>
      </c>
      <c r="O360" s="243">
        <f t="shared" si="36"/>
        <v>0</v>
      </c>
      <c r="P360" s="243">
        <f t="shared" si="36"/>
        <v>0</v>
      </c>
      <c r="Q360" s="243">
        <f t="shared" si="36"/>
        <v>0</v>
      </c>
      <c r="R360" s="243">
        <f t="shared" si="36"/>
        <v>0</v>
      </c>
      <c r="S360" s="243">
        <f t="shared" si="36"/>
        <v>0</v>
      </c>
      <c r="T360" s="243">
        <f t="shared" si="36"/>
        <v>0</v>
      </c>
      <c r="U360" s="243">
        <f t="shared" si="36"/>
        <v>0</v>
      </c>
      <c r="V360" s="243">
        <f t="shared" si="36"/>
        <v>0</v>
      </c>
      <c r="W360" s="243">
        <f t="shared" si="36"/>
        <v>0</v>
      </c>
      <c r="X360" s="243">
        <f t="shared" si="36"/>
        <v>0</v>
      </c>
      <c r="Y360" s="243">
        <f t="shared" si="36"/>
        <v>0</v>
      </c>
      <c r="Z360" s="243">
        <f t="shared" si="36"/>
        <v>0</v>
      </c>
      <c r="AA360" s="243">
        <f t="shared" si="36"/>
        <v>0</v>
      </c>
      <c r="AB360" s="244">
        <f t="shared" si="36"/>
        <v>0</v>
      </c>
      <c r="AD360" s="552">
        <f t="shared" si="31"/>
        <v>0</v>
      </c>
      <c r="AF360" s="552">
        <f t="shared" si="32"/>
        <v>0</v>
      </c>
      <c r="AH360" s="552">
        <f t="shared" si="33"/>
        <v>0</v>
      </c>
      <c r="AJ360" s="245"/>
    </row>
    <row r="361" spans="4:36" ht="12.75" customHeight="1" outlineLevel="1" x14ac:dyDescent="0.2">
      <c r="D361" s="106" t="str">
        <f>'Line Items'!D471</f>
        <v>Class Mk 3 - RFM</v>
      </c>
      <c r="E361" s="88"/>
      <c r="F361" s="107" t="str">
        <f t="shared" si="34"/>
        <v>%</v>
      </c>
      <c r="G361" s="243">
        <f t="shared" si="36"/>
        <v>0</v>
      </c>
      <c r="H361" s="243">
        <f t="shared" si="36"/>
        <v>0</v>
      </c>
      <c r="I361" s="243">
        <f t="shared" si="36"/>
        <v>0</v>
      </c>
      <c r="J361" s="243">
        <f t="shared" si="36"/>
        <v>0</v>
      </c>
      <c r="K361" s="243">
        <f t="shared" si="36"/>
        <v>0</v>
      </c>
      <c r="L361" s="243">
        <f t="shared" si="36"/>
        <v>0</v>
      </c>
      <c r="M361" s="243">
        <f t="shared" si="36"/>
        <v>0</v>
      </c>
      <c r="N361" s="243">
        <f t="shared" si="36"/>
        <v>0</v>
      </c>
      <c r="O361" s="243">
        <f t="shared" si="36"/>
        <v>0</v>
      </c>
      <c r="P361" s="243">
        <f t="shared" si="36"/>
        <v>0</v>
      </c>
      <c r="Q361" s="243">
        <f t="shared" si="36"/>
        <v>0</v>
      </c>
      <c r="R361" s="243">
        <f t="shared" si="36"/>
        <v>0</v>
      </c>
      <c r="S361" s="243">
        <f t="shared" si="36"/>
        <v>0</v>
      </c>
      <c r="T361" s="243">
        <f t="shared" si="36"/>
        <v>0</v>
      </c>
      <c r="U361" s="243">
        <f t="shared" si="36"/>
        <v>0</v>
      </c>
      <c r="V361" s="243">
        <f t="shared" si="36"/>
        <v>0</v>
      </c>
      <c r="W361" s="243">
        <f t="shared" si="36"/>
        <v>0</v>
      </c>
      <c r="X361" s="243">
        <f t="shared" si="36"/>
        <v>0</v>
      </c>
      <c r="Y361" s="243">
        <f t="shared" si="36"/>
        <v>0</v>
      </c>
      <c r="Z361" s="243">
        <f t="shared" si="36"/>
        <v>0</v>
      </c>
      <c r="AA361" s="243">
        <f t="shared" si="36"/>
        <v>0</v>
      </c>
      <c r="AB361" s="244">
        <f t="shared" si="36"/>
        <v>0</v>
      </c>
      <c r="AD361" s="552">
        <f t="shared" si="31"/>
        <v>0</v>
      </c>
      <c r="AF361" s="552">
        <f t="shared" si="32"/>
        <v>0</v>
      </c>
      <c r="AH361" s="552">
        <f t="shared" si="33"/>
        <v>0</v>
      </c>
      <c r="AJ361" s="245"/>
    </row>
    <row r="362" spans="4:36" ht="12.75" customHeight="1" outlineLevel="1" x14ac:dyDescent="0.2">
      <c r="D362" s="106" t="str">
        <f>'Line Items'!D472</f>
        <v>Class Mk 3 - DVT</v>
      </c>
      <c r="E362" s="88"/>
      <c r="F362" s="107" t="str">
        <f t="shared" si="34"/>
        <v>%</v>
      </c>
      <c r="G362" s="243">
        <f t="shared" si="36"/>
        <v>0</v>
      </c>
      <c r="H362" s="243">
        <f t="shared" si="36"/>
        <v>0</v>
      </c>
      <c r="I362" s="243">
        <f t="shared" si="36"/>
        <v>0</v>
      </c>
      <c r="J362" s="243">
        <f t="shared" si="36"/>
        <v>0</v>
      </c>
      <c r="K362" s="243">
        <f t="shared" si="36"/>
        <v>0</v>
      </c>
      <c r="L362" s="243">
        <f t="shared" si="36"/>
        <v>0</v>
      </c>
      <c r="M362" s="243">
        <f t="shared" si="36"/>
        <v>0</v>
      </c>
      <c r="N362" s="243">
        <f t="shared" si="36"/>
        <v>0</v>
      </c>
      <c r="O362" s="243">
        <f t="shared" si="36"/>
        <v>0</v>
      </c>
      <c r="P362" s="243">
        <f t="shared" si="36"/>
        <v>0</v>
      </c>
      <c r="Q362" s="243">
        <f t="shared" si="36"/>
        <v>0</v>
      </c>
      <c r="R362" s="243">
        <f t="shared" si="36"/>
        <v>0</v>
      </c>
      <c r="S362" s="243">
        <f t="shared" si="36"/>
        <v>0</v>
      </c>
      <c r="T362" s="243">
        <f t="shared" si="36"/>
        <v>0</v>
      </c>
      <c r="U362" s="243">
        <f t="shared" si="36"/>
        <v>0</v>
      </c>
      <c r="V362" s="243">
        <f t="shared" si="36"/>
        <v>0</v>
      </c>
      <c r="W362" s="243">
        <f t="shared" si="36"/>
        <v>0</v>
      </c>
      <c r="X362" s="243">
        <f t="shared" si="36"/>
        <v>0</v>
      </c>
      <c r="Y362" s="243">
        <f t="shared" si="36"/>
        <v>0</v>
      </c>
      <c r="Z362" s="243">
        <f t="shared" si="36"/>
        <v>0</v>
      </c>
      <c r="AA362" s="243">
        <f t="shared" si="36"/>
        <v>0</v>
      </c>
      <c r="AB362" s="244">
        <f t="shared" si="36"/>
        <v>0</v>
      </c>
      <c r="AD362" s="552">
        <f t="shared" si="31"/>
        <v>0</v>
      </c>
      <c r="AF362" s="552">
        <f t="shared" si="32"/>
        <v>0</v>
      </c>
      <c r="AH362" s="552">
        <f t="shared" si="33"/>
        <v>0</v>
      </c>
      <c r="AJ362" s="245"/>
    </row>
    <row r="363" spans="4:36" ht="13.5" customHeight="1" outlineLevel="1" x14ac:dyDescent="0.2">
      <c r="D363" s="106" t="str">
        <f>'Line Items'!D473</f>
        <v>[Rolling Stock Line 18]</v>
      </c>
      <c r="E363" s="88"/>
      <c r="F363" s="107" t="str">
        <f t="shared" si="34"/>
        <v>%</v>
      </c>
      <c r="G363" s="243">
        <f t="shared" si="36"/>
        <v>0</v>
      </c>
      <c r="H363" s="243">
        <f t="shared" si="36"/>
        <v>0</v>
      </c>
      <c r="I363" s="243">
        <f t="shared" si="36"/>
        <v>0</v>
      </c>
      <c r="J363" s="243">
        <f t="shared" si="36"/>
        <v>0</v>
      </c>
      <c r="K363" s="243">
        <f t="shared" si="36"/>
        <v>0</v>
      </c>
      <c r="L363" s="243">
        <f t="shared" si="36"/>
        <v>0</v>
      </c>
      <c r="M363" s="243">
        <f t="shared" si="36"/>
        <v>0</v>
      </c>
      <c r="N363" s="243">
        <f t="shared" si="36"/>
        <v>0</v>
      </c>
      <c r="O363" s="243">
        <f t="shared" si="36"/>
        <v>0</v>
      </c>
      <c r="P363" s="243">
        <f t="shared" si="36"/>
        <v>0</v>
      </c>
      <c r="Q363" s="243">
        <f t="shared" si="36"/>
        <v>0</v>
      </c>
      <c r="R363" s="243">
        <f t="shared" si="36"/>
        <v>0</v>
      </c>
      <c r="S363" s="243">
        <f t="shared" si="36"/>
        <v>0</v>
      </c>
      <c r="T363" s="243">
        <f t="shared" si="36"/>
        <v>0</v>
      </c>
      <c r="U363" s="243">
        <f t="shared" si="36"/>
        <v>0</v>
      </c>
      <c r="V363" s="243">
        <f t="shared" si="36"/>
        <v>0</v>
      </c>
      <c r="W363" s="243">
        <f t="shared" si="36"/>
        <v>0</v>
      </c>
      <c r="X363" s="243">
        <f t="shared" si="36"/>
        <v>0</v>
      </c>
      <c r="Y363" s="243">
        <f t="shared" si="36"/>
        <v>0</v>
      </c>
      <c r="Z363" s="243">
        <f t="shared" si="36"/>
        <v>0</v>
      </c>
      <c r="AA363" s="243">
        <f t="shared" si="36"/>
        <v>0</v>
      </c>
      <c r="AB363" s="244">
        <f t="shared" si="36"/>
        <v>0</v>
      </c>
      <c r="AD363" s="552">
        <f t="shared" si="31"/>
        <v>0</v>
      </c>
      <c r="AF363" s="552">
        <f t="shared" si="32"/>
        <v>0</v>
      </c>
      <c r="AH363" s="552">
        <f t="shared" si="33"/>
        <v>0</v>
      </c>
      <c r="AJ363" s="245"/>
    </row>
    <row r="364" spans="4:36" ht="12.75" customHeight="1" outlineLevel="1" x14ac:dyDescent="0.2">
      <c r="D364" s="106" t="str">
        <f>'Line Items'!D474</f>
        <v>[Rolling Stock Line 19]</v>
      </c>
      <c r="E364" s="88"/>
      <c r="F364" s="107" t="str">
        <f t="shared" si="34"/>
        <v>%</v>
      </c>
      <c r="G364" s="243">
        <f t="shared" si="36"/>
        <v>0</v>
      </c>
      <c r="H364" s="243">
        <f t="shared" si="36"/>
        <v>0</v>
      </c>
      <c r="I364" s="243">
        <f t="shared" si="36"/>
        <v>0</v>
      </c>
      <c r="J364" s="243">
        <f t="shared" si="36"/>
        <v>0</v>
      </c>
      <c r="K364" s="243">
        <f t="shared" si="36"/>
        <v>0</v>
      </c>
      <c r="L364" s="243">
        <f t="shared" si="36"/>
        <v>0</v>
      </c>
      <c r="M364" s="243">
        <f t="shared" si="36"/>
        <v>0</v>
      </c>
      <c r="N364" s="243">
        <f t="shared" si="36"/>
        <v>0</v>
      </c>
      <c r="O364" s="243">
        <f t="shared" si="36"/>
        <v>0</v>
      </c>
      <c r="P364" s="243">
        <f t="shared" si="36"/>
        <v>0</v>
      </c>
      <c r="Q364" s="243">
        <f t="shared" si="36"/>
        <v>0</v>
      </c>
      <c r="R364" s="243">
        <f t="shared" si="36"/>
        <v>0</v>
      </c>
      <c r="S364" s="243">
        <f t="shared" si="36"/>
        <v>0</v>
      </c>
      <c r="T364" s="243">
        <f t="shared" si="36"/>
        <v>0</v>
      </c>
      <c r="U364" s="243">
        <f t="shared" si="36"/>
        <v>0</v>
      </c>
      <c r="V364" s="243">
        <f t="shared" si="36"/>
        <v>0</v>
      </c>
      <c r="W364" s="243">
        <f t="shared" si="36"/>
        <v>0</v>
      </c>
      <c r="X364" s="243">
        <f t="shared" si="36"/>
        <v>0</v>
      </c>
      <c r="Y364" s="243">
        <f t="shared" si="36"/>
        <v>0</v>
      </c>
      <c r="Z364" s="243">
        <f t="shared" si="36"/>
        <v>0</v>
      </c>
      <c r="AA364" s="243">
        <f t="shared" si="36"/>
        <v>0</v>
      </c>
      <c r="AB364" s="244">
        <f t="shared" si="36"/>
        <v>0</v>
      </c>
      <c r="AD364" s="552">
        <f t="shared" si="31"/>
        <v>0</v>
      </c>
      <c r="AF364" s="552">
        <f t="shared" si="32"/>
        <v>0</v>
      </c>
      <c r="AH364" s="552">
        <f t="shared" si="33"/>
        <v>0</v>
      </c>
      <c r="AJ364" s="245"/>
    </row>
    <row r="365" spans="4:36" ht="12.75" customHeight="1" outlineLevel="1" x14ac:dyDescent="0.2">
      <c r="D365" s="106" t="str">
        <f>'Line Items'!D475</f>
        <v>[Rolling Stock Line 20]</v>
      </c>
      <c r="E365" s="88"/>
      <c r="F365" s="107" t="str">
        <f t="shared" si="34"/>
        <v>%</v>
      </c>
      <c r="G365" s="243">
        <f t="shared" si="36"/>
        <v>0</v>
      </c>
      <c r="H365" s="243">
        <f t="shared" si="36"/>
        <v>0</v>
      </c>
      <c r="I365" s="243">
        <f t="shared" si="36"/>
        <v>0</v>
      </c>
      <c r="J365" s="243">
        <f t="shared" si="36"/>
        <v>0</v>
      </c>
      <c r="K365" s="243">
        <f t="shared" si="36"/>
        <v>0</v>
      </c>
      <c r="L365" s="243">
        <f t="shared" si="36"/>
        <v>0</v>
      </c>
      <c r="M365" s="243">
        <f t="shared" si="36"/>
        <v>0</v>
      </c>
      <c r="N365" s="243">
        <f t="shared" si="36"/>
        <v>0</v>
      </c>
      <c r="O365" s="243">
        <f t="shared" si="36"/>
        <v>0</v>
      </c>
      <c r="P365" s="243">
        <f t="shared" si="36"/>
        <v>0</v>
      </c>
      <c r="Q365" s="243">
        <f t="shared" si="36"/>
        <v>0</v>
      </c>
      <c r="R365" s="243">
        <f t="shared" si="36"/>
        <v>0</v>
      </c>
      <c r="S365" s="243">
        <f t="shared" si="36"/>
        <v>0</v>
      </c>
      <c r="T365" s="243">
        <f t="shared" si="36"/>
        <v>0</v>
      </c>
      <c r="U365" s="243">
        <f t="shared" si="36"/>
        <v>0</v>
      </c>
      <c r="V365" s="243">
        <f t="shared" si="36"/>
        <v>0</v>
      </c>
      <c r="W365" s="243">
        <f t="shared" si="36"/>
        <v>0</v>
      </c>
      <c r="X365" s="243">
        <f t="shared" si="36"/>
        <v>0</v>
      </c>
      <c r="Y365" s="243">
        <f t="shared" si="36"/>
        <v>0</v>
      </c>
      <c r="Z365" s="243">
        <f t="shared" si="36"/>
        <v>0</v>
      </c>
      <c r="AA365" s="243">
        <f t="shared" si="36"/>
        <v>0</v>
      </c>
      <c r="AB365" s="244">
        <f t="shared" si="36"/>
        <v>0</v>
      </c>
      <c r="AD365" s="552">
        <f t="shared" si="31"/>
        <v>0</v>
      </c>
      <c r="AF365" s="552">
        <f t="shared" si="32"/>
        <v>0</v>
      </c>
      <c r="AH365" s="552">
        <f t="shared" si="33"/>
        <v>0</v>
      </c>
      <c r="AJ365" s="245"/>
    </row>
    <row r="366" spans="4:36" ht="12.75" customHeight="1" outlineLevel="1" x14ac:dyDescent="0.2">
      <c r="D366" s="106" t="str">
        <f>'Line Items'!D476</f>
        <v>[Rolling Stock Line 21]</v>
      </c>
      <c r="E366" s="88"/>
      <c r="F366" s="107" t="str">
        <f t="shared" si="34"/>
        <v>%</v>
      </c>
      <c r="G366" s="243">
        <f t="shared" si="36"/>
        <v>0</v>
      </c>
      <c r="H366" s="243">
        <f t="shared" si="36"/>
        <v>0</v>
      </c>
      <c r="I366" s="243">
        <f t="shared" si="36"/>
        <v>0</v>
      </c>
      <c r="J366" s="243">
        <f t="shared" si="36"/>
        <v>0</v>
      </c>
      <c r="K366" s="243">
        <f t="shared" si="36"/>
        <v>0</v>
      </c>
      <c r="L366" s="243">
        <f t="shared" si="36"/>
        <v>0</v>
      </c>
      <c r="M366" s="243">
        <f t="shared" si="36"/>
        <v>0</v>
      </c>
      <c r="N366" s="243">
        <f t="shared" si="36"/>
        <v>0</v>
      </c>
      <c r="O366" s="243">
        <f t="shared" si="36"/>
        <v>0</v>
      </c>
      <c r="P366" s="243">
        <f t="shared" si="36"/>
        <v>0</v>
      </c>
      <c r="Q366" s="243">
        <f t="shared" si="36"/>
        <v>0</v>
      </c>
      <c r="R366" s="243">
        <f t="shared" si="36"/>
        <v>0</v>
      </c>
      <c r="S366" s="243">
        <f t="shared" si="36"/>
        <v>0</v>
      </c>
      <c r="T366" s="243">
        <f t="shared" si="36"/>
        <v>0</v>
      </c>
      <c r="U366" s="243">
        <f t="shared" si="36"/>
        <v>0</v>
      </c>
      <c r="V366" s="243">
        <f t="shared" si="36"/>
        <v>0</v>
      </c>
      <c r="W366" s="243">
        <f t="shared" si="36"/>
        <v>0</v>
      </c>
      <c r="X366" s="243">
        <f t="shared" si="36"/>
        <v>0</v>
      </c>
      <c r="Y366" s="243">
        <f t="shared" si="36"/>
        <v>0</v>
      </c>
      <c r="Z366" s="243">
        <f t="shared" si="36"/>
        <v>0</v>
      </c>
      <c r="AA366" s="243">
        <f t="shared" si="36"/>
        <v>0</v>
      </c>
      <c r="AB366" s="244">
        <f t="shared" si="36"/>
        <v>0</v>
      </c>
      <c r="AD366" s="552">
        <f t="shared" si="31"/>
        <v>0</v>
      </c>
      <c r="AF366" s="552">
        <f t="shared" si="32"/>
        <v>0</v>
      </c>
      <c r="AH366" s="552">
        <f t="shared" si="33"/>
        <v>0</v>
      </c>
      <c r="AJ366" s="245"/>
    </row>
    <row r="367" spans="4:36" ht="12.75" customHeight="1" outlineLevel="1" x14ac:dyDescent="0.2">
      <c r="D367" s="106" t="str">
        <f>'Line Items'!D477</f>
        <v>[Rolling Stock Line 22]</v>
      </c>
      <c r="E367" s="88"/>
      <c r="F367" s="107" t="str">
        <f t="shared" si="34"/>
        <v>%</v>
      </c>
      <c r="G367" s="243">
        <f t="shared" si="36"/>
        <v>0</v>
      </c>
      <c r="H367" s="243">
        <f t="shared" si="36"/>
        <v>0</v>
      </c>
      <c r="I367" s="243">
        <f t="shared" si="36"/>
        <v>0</v>
      </c>
      <c r="J367" s="243">
        <f t="shared" si="36"/>
        <v>0</v>
      </c>
      <c r="K367" s="243">
        <f t="shared" si="36"/>
        <v>0</v>
      </c>
      <c r="L367" s="243">
        <f t="shared" si="36"/>
        <v>0</v>
      </c>
      <c r="M367" s="243">
        <f t="shared" si="36"/>
        <v>0</v>
      </c>
      <c r="N367" s="243">
        <f t="shared" si="36"/>
        <v>0</v>
      </c>
      <c r="O367" s="243">
        <f t="shared" si="36"/>
        <v>0</v>
      </c>
      <c r="P367" s="243">
        <f t="shared" si="36"/>
        <v>0</v>
      </c>
      <c r="Q367" s="243">
        <f t="shared" si="36"/>
        <v>0</v>
      </c>
      <c r="R367" s="243">
        <f t="shared" si="36"/>
        <v>0</v>
      </c>
      <c r="S367" s="243">
        <f t="shared" si="36"/>
        <v>0</v>
      </c>
      <c r="T367" s="243">
        <f t="shared" si="36"/>
        <v>0</v>
      </c>
      <c r="U367" s="243">
        <f t="shared" si="36"/>
        <v>0</v>
      </c>
      <c r="V367" s="243">
        <f t="shared" si="36"/>
        <v>0</v>
      </c>
      <c r="W367" s="243">
        <f t="shared" si="36"/>
        <v>0</v>
      </c>
      <c r="X367" s="243">
        <f t="shared" si="36"/>
        <v>0</v>
      </c>
      <c r="Y367" s="243">
        <f t="shared" si="36"/>
        <v>0</v>
      </c>
      <c r="Z367" s="243">
        <f t="shared" si="36"/>
        <v>0</v>
      </c>
      <c r="AA367" s="243">
        <f t="shared" si="36"/>
        <v>0</v>
      </c>
      <c r="AB367" s="244">
        <f t="shared" si="36"/>
        <v>0</v>
      </c>
      <c r="AD367" s="552">
        <f t="shared" si="31"/>
        <v>0</v>
      </c>
      <c r="AF367" s="552">
        <f t="shared" si="32"/>
        <v>0</v>
      </c>
      <c r="AH367" s="552">
        <f t="shared" si="33"/>
        <v>0</v>
      </c>
      <c r="AJ367" s="245"/>
    </row>
    <row r="368" spans="4:36" ht="12.75" customHeight="1" outlineLevel="1" x14ac:dyDescent="0.2">
      <c r="D368" s="106" t="str">
        <f>'Line Items'!D478</f>
        <v>[Rolling Stock Line 23]</v>
      </c>
      <c r="E368" s="88"/>
      <c r="F368" s="107" t="str">
        <f t="shared" si="34"/>
        <v>%</v>
      </c>
      <c r="G368" s="243">
        <f t="shared" si="36"/>
        <v>0</v>
      </c>
      <c r="H368" s="243">
        <f t="shared" si="36"/>
        <v>0</v>
      </c>
      <c r="I368" s="243">
        <f t="shared" si="36"/>
        <v>0</v>
      </c>
      <c r="J368" s="243">
        <f t="shared" si="36"/>
        <v>0</v>
      </c>
      <c r="K368" s="243">
        <f t="shared" si="36"/>
        <v>0</v>
      </c>
      <c r="L368" s="243">
        <f t="shared" si="36"/>
        <v>0</v>
      </c>
      <c r="M368" s="243">
        <f t="shared" si="36"/>
        <v>0</v>
      </c>
      <c r="N368" s="243">
        <f t="shared" si="36"/>
        <v>0</v>
      </c>
      <c r="O368" s="243">
        <f t="shared" si="36"/>
        <v>0</v>
      </c>
      <c r="P368" s="243">
        <f t="shared" si="36"/>
        <v>0</v>
      </c>
      <c r="Q368" s="243">
        <f t="shared" si="36"/>
        <v>0</v>
      </c>
      <c r="R368" s="243">
        <f t="shared" si="36"/>
        <v>0</v>
      </c>
      <c r="S368" s="243">
        <f t="shared" si="36"/>
        <v>0</v>
      </c>
      <c r="T368" s="243">
        <f t="shared" si="36"/>
        <v>0</v>
      </c>
      <c r="U368" s="243">
        <f t="shared" si="36"/>
        <v>0</v>
      </c>
      <c r="V368" s="243">
        <f t="shared" si="36"/>
        <v>0</v>
      </c>
      <c r="W368" s="243">
        <f t="shared" si="36"/>
        <v>0</v>
      </c>
      <c r="X368" s="243">
        <f t="shared" si="36"/>
        <v>0</v>
      </c>
      <c r="Y368" s="243">
        <f t="shared" si="36"/>
        <v>0</v>
      </c>
      <c r="Z368" s="243">
        <f t="shared" si="36"/>
        <v>0</v>
      </c>
      <c r="AA368" s="243">
        <f t="shared" si="36"/>
        <v>0</v>
      </c>
      <c r="AB368" s="244">
        <f t="shared" si="36"/>
        <v>0</v>
      </c>
      <c r="AD368" s="552">
        <f t="shared" si="31"/>
        <v>0</v>
      </c>
      <c r="AF368" s="552">
        <f t="shared" si="32"/>
        <v>0</v>
      </c>
      <c r="AH368" s="552">
        <f t="shared" si="33"/>
        <v>0</v>
      </c>
      <c r="AJ368" s="245"/>
    </row>
    <row r="369" spans="4:36" ht="12.75" customHeight="1" outlineLevel="1" x14ac:dyDescent="0.2">
      <c r="D369" s="106" t="str">
        <f>'Line Items'!D479</f>
        <v>[Rolling Stock Line 24]</v>
      </c>
      <c r="E369" s="88"/>
      <c r="F369" s="107" t="str">
        <f t="shared" si="34"/>
        <v>%</v>
      </c>
      <c r="G369" s="243">
        <f t="shared" si="36"/>
        <v>0</v>
      </c>
      <c r="H369" s="243">
        <f t="shared" si="36"/>
        <v>0</v>
      </c>
      <c r="I369" s="243">
        <f t="shared" si="36"/>
        <v>0</v>
      </c>
      <c r="J369" s="243">
        <f t="shared" si="36"/>
        <v>0</v>
      </c>
      <c r="K369" s="243">
        <f t="shared" si="36"/>
        <v>0</v>
      </c>
      <c r="L369" s="243">
        <f t="shared" si="36"/>
        <v>0</v>
      </c>
      <c r="M369" s="243">
        <f t="shared" si="36"/>
        <v>0</v>
      </c>
      <c r="N369" s="243">
        <f t="shared" si="36"/>
        <v>0</v>
      </c>
      <c r="O369" s="243">
        <f t="shared" si="36"/>
        <v>0</v>
      </c>
      <c r="P369" s="243">
        <f t="shared" si="36"/>
        <v>0</v>
      </c>
      <c r="Q369" s="243">
        <f t="shared" si="36"/>
        <v>0</v>
      </c>
      <c r="R369" s="243">
        <f t="shared" si="36"/>
        <v>0</v>
      </c>
      <c r="S369" s="243">
        <f t="shared" si="36"/>
        <v>0</v>
      </c>
      <c r="T369" s="243">
        <f t="shared" ref="T369:AB369" si="37">IF(T41=0,0,T205/T41)</f>
        <v>0</v>
      </c>
      <c r="U369" s="243">
        <f t="shared" si="37"/>
        <v>0</v>
      </c>
      <c r="V369" s="243">
        <f t="shared" si="37"/>
        <v>0</v>
      </c>
      <c r="W369" s="243">
        <f t="shared" si="37"/>
        <v>0</v>
      </c>
      <c r="X369" s="243">
        <f t="shared" si="37"/>
        <v>0</v>
      </c>
      <c r="Y369" s="243">
        <f t="shared" si="37"/>
        <v>0</v>
      </c>
      <c r="Z369" s="243">
        <f t="shared" si="37"/>
        <v>0</v>
      </c>
      <c r="AA369" s="243">
        <f t="shared" si="37"/>
        <v>0</v>
      </c>
      <c r="AB369" s="244">
        <f t="shared" si="37"/>
        <v>0</v>
      </c>
      <c r="AD369" s="552">
        <f t="shared" si="31"/>
        <v>0</v>
      </c>
      <c r="AF369" s="552">
        <f t="shared" si="32"/>
        <v>0</v>
      </c>
      <c r="AH369" s="552">
        <f t="shared" si="33"/>
        <v>0</v>
      </c>
      <c r="AJ369" s="245"/>
    </row>
    <row r="370" spans="4:36" ht="12.75" customHeight="1" outlineLevel="1" x14ac:dyDescent="0.2">
      <c r="D370" s="106" t="str">
        <f>'Line Items'!D480</f>
        <v>[Rolling Stock Line 25]</v>
      </c>
      <c r="E370" s="88"/>
      <c r="F370" s="107" t="str">
        <f t="shared" si="34"/>
        <v>%</v>
      </c>
      <c r="G370" s="243">
        <f t="shared" ref="G370:AB381" si="38">IF(G42=0,0,G206/G42)</f>
        <v>0</v>
      </c>
      <c r="H370" s="243">
        <f t="shared" si="38"/>
        <v>0</v>
      </c>
      <c r="I370" s="243">
        <f t="shared" si="38"/>
        <v>0</v>
      </c>
      <c r="J370" s="243">
        <f t="shared" si="38"/>
        <v>0</v>
      </c>
      <c r="K370" s="243">
        <f t="shared" si="38"/>
        <v>0</v>
      </c>
      <c r="L370" s="243">
        <f t="shared" si="38"/>
        <v>0</v>
      </c>
      <c r="M370" s="243">
        <f t="shared" si="38"/>
        <v>0</v>
      </c>
      <c r="N370" s="243">
        <f t="shared" si="38"/>
        <v>0</v>
      </c>
      <c r="O370" s="243">
        <f t="shared" si="38"/>
        <v>0</v>
      </c>
      <c r="P370" s="243">
        <f t="shared" si="38"/>
        <v>0</v>
      </c>
      <c r="Q370" s="243">
        <f t="shared" si="38"/>
        <v>0</v>
      </c>
      <c r="R370" s="243">
        <f t="shared" si="38"/>
        <v>0</v>
      </c>
      <c r="S370" s="243">
        <f t="shared" si="38"/>
        <v>0</v>
      </c>
      <c r="T370" s="243">
        <f t="shared" si="38"/>
        <v>0</v>
      </c>
      <c r="U370" s="243">
        <f t="shared" si="38"/>
        <v>0</v>
      </c>
      <c r="V370" s="243">
        <f t="shared" si="38"/>
        <v>0</v>
      </c>
      <c r="W370" s="243">
        <f t="shared" si="38"/>
        <v>0</v>
      </c>
      <c r="X370" s="243">
        <f t="shared" si="38"/>
        <v>0</v>
      </c>
      <c r="Y370" s="243">
        <f t="shared" si="38"/>
        <v>0</v>
      </c>
      <c r="Z370" s="243">
        <f t="shared" si="38"/>
        <v>0</v>
      </c>
      <c r="AA370" s="243">
        <f t="shared" si="38"/>
        <v>0</v>
      </c>
      <c r="AB370" s="244">
        <f t="shared" si="38"/>
        <v>0</v>
      </c>
      <c r="AD370" s="552">
        <f t="shared" si="31"/>
        <v>0</v>
      </c>
      <c r="AF370" s="552">
        <f t="shared" si="32"/>
        <v>0</v>
      </c>
      <c r="AH370" s="552">
        <f t="shared" si="33"/>
        <v>0</v>
      </c>
      <c r="AJ370" s="245"/>
    </row>
    <row r="371" spans="4:36" ht="12.75" customHeight="1" outlineLevel="1" x14ac:dyDescent="0.2">
      <c r="D371" s="106" t="str">
        <f>'Line Items'!D481</f>
        <v>[Rolling Stock Line 26]</v>
      </c>
      <c r="E371" s="88"/>
      <c r="F371" s="107" t="str">
        <f t="shared" si="34"/>
        <v>%</v>
      </c>
      <c r="G371" s="243">
        <f t="shared" si="38"/>
        <v>0</v>
      </c>
      <c r="H371" s="243">
        <f t="shared" si="38"/>
        <v>0</v>
      </c>
      <c r="I371" s="243">
        <f t="shared" si="38"/>
        <v>0</v>
      </c>
      <c r="J371" s="243">
        <f t="shared" si="38"/>
        <v>0</v>
      </c>
      <c r="K371" s="243">
        <f t="shared" si="38"/>
        <v>0</v>
      </c>
      <c r="L371" s="243">
        <f t="shared" si="38"/>
        <v>0</v>
      </c>
      <c r="M371" s="243">
        <f t="shared" si="38"/>
        <v>0</v>
      </c>
      <c r="N371" s="243">
        <f t="shared" si="38"/>
        <v>0</v>
      </c>
      <c r="O371" s="243">
        <f t="shared" si="38"/>
        <v>0</v>
      </c>
      <c r="P371" s="243">
        <f t="shared" si="38"/>
        <v>0</v>
      </c>
      <c r="Q371" s="243">
        <f t="shared" si="38"/>
        <v>0</v>
      </c>
      <c r="R371" s="243">
        <f t="shared" si="38"/>
        <v>0</v>
      </c>
      <c r="S371" s="243">
        <f t="shared" si="38"/>
        <v>0</v>
      </c>
      <c r="T371" s="243">
        <f t="shared" si="38"/>
        <v>0</v>
      </c>
      <c r="U371" s="243">
        <f t="shared" si="38"/>
        <v>0</v>
      </c>
      <c r="V371" s="243">
        <f t="shared" si="38"/>
        <v>0</v>
      </c>
      <c r="W371" s="243">
        <f t="shared" si="38"/>
        <v>0</v>
      </c>
      <c r="X371" s="243">
        <f t="shared" si="38"/>
        <v>0</v>
      </c>
      <c r="Y371" s="243">
        <f t="shared" si="38"/>
        <v>0</v>
      </c>
      <c r="Z371" s="243">
        <f t="shared" si="38"/>
        <v>0</v>
      </c>
      <c r="AA371" s="243">
        <f t="shared" si="38"/>
        <v>0</v>
      </c>
      <c r="AB371" s="244">
        <f t="shared" si="38"/>
        <v>0</v>
      </c>
      <c r="AD371" s="552">
        <f t="shared" si="31"/>
        <v>0</v>
      </c>
      <c r="AF371" s="552">
        <f t="shared" si="32"/>
        <v>0</v>
      </c>
      <c r="AH371" s="552">
        <f t="shared" si="33"/>
        <v>0</v>
      </c>
      <c r="AJ371" s="245"/>
    </row>
    <row r="372" spans="4:36" ht="12.75" customHeight="1" outlineLevel="1" x14ac:dyDescent="0.2">
      <c r="D372" s="106" t="str">
        <f>'Line Items'!D482</f>
        <v>[Rolling Stock Line 27]</v>
      </c>
      <c r="E372" s="88"/>
      <c r="F372" s="107" t="str">
        <f t="shared" si="34"/>
        <v>%</v>
      </c>
      <c r="G372" s="243">
        <f t="shared" si="38"/>
        <v>0</v>
      </c>
      <c r="H372" s="243">
        <f t="shared" si="38"/>
        <v>0</v>
      </c>
      <c r="I372" s="243">
        <f t="shared" si="38"/>
        <v>0</v>
      </c>
      <c r="J372" s="243">
        <f t="shared" si="38"/>
        <v>0</v>
      </c>
      <c r="K372" s="243">
        <f t="shared" si="38"/>
        <v>0</v>
      </c>
      <c r="L372" s="243">
        <f t="shared" si="38"/>
        <v>0</v>
      </c>
      <c r="M372" s="243">
        <f t="shared" si="38"/>
        <v>0</v>
      </c>
      <c r="N372" s="243">
        <f t="shared" si="38"/>
        <v>0</v>
      </c>
      <c r="O372" s="243">
        <f t="shared" si="38"/>
        <v>0</v>
      </c>
      <c r="P372" s="243">
        <f t="shared" si="38"/>
        <v>0</v>
      </c>
      <c r="Q372" s="243">
        <f t="shared" si="38"/>
        <v>0</v>
      </c>
      <c r="R372" s="243">
        <f t="shared" si="38"/>
        <v>0</v>
      </c>
      <c r="S372" s="243">
        <f t="shared" si="38"/>
        <v>0</v>
      </c>
      <c r="T372" s="243">
        <f t="shared" si="38"/>
        <v>0</v>
      </c>
      <c r="U372" s="243">
        <f t="shared" si="38"/>
        <v>0</v>
      </c>
      <c r="V372" s="243">
        <f t="shared" si="38"/>
        <v>0</v>
      </c>
      <c r="W372" s="243">
        <f t="shared" si="38"/>
        <v>0</v>
      </c>
      <c r="X372" s="243">
        <f t="shared" si="38"/>
        <v>0</v>
      </c>
      <c r="Y372" s="243">
        <f t="shared" si="38"/>
        <v>0</v>
      </c>
      <c r="Z372" s="243">
        <f t="shared" si="38"/>
        <v>0</v>
      </c>
      <c r="AA372" s="243">
        <f t="shared" si="38"/>
        <v>0</v>
      </c>
      <c r="AB372" s="244">
        <f t="shared" si="38"/>
        <v>0</v>
      </c>
      <c r="AD372" s="552">
        <f t="shared" si="31"/>
        <v>0</v>
      </c>
      <c r="AF372" s="552">
        <f t="shared" si="32"/>
        <v>0</v>
      </c>
      <c r="AH372" s="552">
        <f t="shared" si="33"/>
        <v>0</v>
      </c>
      <c r="AJ372" s="245"/>
    </row>
    <row r="373" spans="4:36" ht="12.75" customHeight="1" outlineLevel="1" x14ac:dyDescent="0.2">
      <c r="D373" s="106" t="str">
        <f>'Line Items'!D483</f>
        <v>[Rolling Stock Line 28]</v>
      </c>
      <c r="E373" s="88"/>
      <c r="F373" s="107" t="str">
        <f t="shared" si="34"/>
        <v>%</v>
      </c>
      <c r="G373" s="243">
        <f t="shared" si="38"/>
        <v>0</v>
      </c>
      <c r="H373" s="243">
        <f t="shared" si="38"/>
        <v>0</v>
      </c>
      <c r="I373" s="243">
        <f t="shared" si="38"/>
        <v>0</v>
      </c>
      <c r="J373" s="243">
        <f t="shared" si="38"/>
        <v>0</v>
      </c>
      <c r="K373" s="243">
        <f t="shared" si="38"/>
        <v>0</v>
      </c>
      <c r="L373" s="243">
        <f t="shared" si="38"/>
        <v>0</v>
      </c>
      <c r="M373" s="243">
        <f t="shared" si="38"/>
        <v>0</v>
      </c>
      <c r="N373" s="243">
        <f t="shared" si="38"/>
        <v>0</v>
      </c>
      <c r="O373" s="243">
        <f t="shared" si="38"/>
        <v>0</v>
      </c>
      <c r="P373" s="243">
        <f t="shared" si="38"/>
        <v>0</v>
      </c>
      <c r="Q373" s="243">
        <f t="shared" si="38"/>
        <v>0</v>
      </c>
      <c r="R373" s="243">
        <f t="shared" si="38"/>
        <v>0</v>
      </c>
      <c r="S373" s="243">
        <f t="shared" si="38"/>
        <v>0</v>
      </c>
      <c r="T373" s="243">
        <f t="shared" si="38"/>
        <v>0</v>
      </c>
      <c r="U373" s="243">
        <f t="shared" si="38"/>
        <v>0</v>
      </c>
      <c r="V373" s="243">
        <f t="shared" si="38"/>
        <v>0</v>
      </c>
      <c r="W373" s="243">
        <f t="shared" si="38"/>
        <v>0</v>
      </c>
      <c r="X373" s="243">
        <f t="shared" si="38"/>
        <v>0</v>
      </c>
      <c r="Y373" s="243">
        <f t="shared" si="38"/>
        <v>0</v>
      </c>
      <c r="Z373" s="243">
        <f t="shared" si="38"/>
        <v>0</v>
      </c>
      <c r="AA373" s="243">
        <f t="shared" si="38"/>
        <v>0</v>
      </c>
      <c r="AB373" s="244">
        <f t="shared" si="38"/>
        <v>0</v>
      </c>
      <c r="AD373" s="552">
        <f t="shared" si="31"/>
        <v>0</v>
      </c>
      <c r="AF373" s="552">
        <f t="shared" si="32"/>
        <v>0</v>
      </c>
      <c r="AH373" s="552">
        <f t="shared" si="33"/>
        <v>0</v>
      </c>
      <c r="AJ373" s="245"/>
    </row>
    <row r="374" spans="4:36" ht="12.75" customHeight="1" outlineLevel="1" x14ac:dyDescent="0.2">
      <c r="D374" s="106" t="str">
        <f>'Line Items'!D484</f>
        <v>[Rolling Stock Line 29]</v>
      </c>
      <c r="E374" s="88"/>
      <c r="F374" s="107" t="str">
        <f t="shared" si="34"/>
        <v>%</v>
      </c>
      <c r="G374" s="243">
        <f t="shared" si="38"/>
        <v>0</v>
      </c>
      <c r="H374" s="243">
        <f t="shared" si="38"/>
        <v>0</v>
      </c>
      <c r="I374" s="243">
        <f t="shared" si="38"/>
        <v>0</v>
      </c>
      <c r="J374" s="243">
        <f t="shared" si="38"/>
        <v>0</v>
      </c>
      <c r="K374" s="243">
        <f t="shared" si="38"/>
        <v>0</v>
      </c>
      <c r="L374" s="243">
        <f t="shared" si="38"/>
        <v>0</v>
      </c>
      <c r="M374" s="243">
        <f t="shared" si="38"/>
        <v>0</v>
      </c>
      <c r="N374" s="243">
        <f t="shared" si="38"/>
        <v>0</v>
      </c>
      <c r="O374" s="243">
        <f t="shared" si="38"/>
        <v>0</v>
      </c>
      <c r="P374" s="243">
        <f t="shared" si="38"/>
        <v>0</v>
      </c>
      <c r="Q374" s="243">
        <f t="shared" si="38"/>
        <v>0</v>
      </c>
      <c r="R374" s="243">
        <f t="shared" si="38"/>
        <v>0</v>
      </c>
      <c r="S374" s="243">
        <f t="shared" si="38"/>
        <v>0</v>
      </c>
      <c r="T374" s="243">
        <f t="shared" si="38"/>
        <v>0</v>
      </c>
      <c r="U374" s="243">
        <f t="shared" si="38"/>
        <v>0</v>
      </c>
      <c r="V374" s="243">
        <f t="shared" si="38"/>
        <v>0</v>
      </c>
      <c r="W374" s="243">
        <f t="shared" si="38"/>
        <v>0</v>
      </c>
      <c r="X374" s="243">
        <f t="shared" si="38"/>
        <v>0</v>
      </c>
      <c r="Y374" s="243">
        <f t="shared" si="38"/>
        <v>0</v>
      </c>
      <c r="Z374" s="243">
        <f t="shared" si="38"/>
        <v>0</v>
      </c>
      <c r="AA374" s="243">
        <f t="shared" si="38"/>
        <v>0</v>
      </c>
      <c r="AB374" s="244">
        <f t="shared" si="38"/>
        <v>0</v>
      </c>
      <c r="AD374" s="552">
        <f t="shared" si="31"/>
        <v>0</v>
      </c>
      <c r="AF374" s="552">
        <f t="shared" si="32"/>
        <v>0</v>
      </c>
      <c r="AH374" s="552">
        <f t="shared" si="33"/>
        <v>0</v>
      </c>
      <c r="AJ374" s="245"/>
    </row>
    <row r="375" spans="4:36" ht="12.75" customHeight="1" outlineLevel="1" x14ac:dyDescent="0.2">
      <c r="D375" s="106" t="str">
        <f>'Line Items'!D485</f>
        <v>[Rolling Stock Line 30]</v>
      </c>
      <c r="E375" s="88"/>
      <c r="F375" s="107" t="str">
        <f t="shared" si="34"/>
        <v>%</v>
      </c>
      <c r="G375" s="243">
        <f t="shared" si="38"/>
        <v>0</v>
      </c>
      <c r="H375" s="243">
        <f t="shared" si="38"/>
        <v>0</v>
      </c>
      <c r="I375" s="243">
        <f t="shared" si="38"/>
        <v>0</v>
      </c>
      <c r="J375" s="243">
        <f t="shared" si="38"/>
        <v>0</v>
      </c>
      <c r="K375" s="243">
        <f t="shared" si="38"/>
        <v>0</v>
      </c>
      <c r="L375" s="243">
        <f t="shared" si="38"/>
        <v>0</v>
      </c>
      <c r="M375" s="243">
        <f t="shared" si="38"/>
        <v>0</v>
      </c>
      <c r="N375" s="243">
        <f t="shared" si="38"/>
        <v>0</v>
      </c>
      <c r="O375" s="243">
        <f t="shared" si="38"/>
        <v>0</v>
      </c>
      <c r="P375" s="243">
        <f t="shared" si="38"/>
        <v>0</v>
      </c>
      <c r="Q375" s="243">
        <f t="shared" si="38"/>
        <v>0</v>
      </c>
      <c r="R375" s="243">
        <f t="shared" si="38"/>
        <v>0</v>
      </c>
      <c r="S375" s="243">
        <f t="shared" si="38"/>
        <v>0</v>
      </c>
      <c r="T375" s="243">
        <f t="shared" si="38"/>
        <v>0</v>
      </c>
      <c r="U375" s="243">
        <f t="shared" si="38"/>
        <v>0</v>
      </c>
      <c r="V375" s="243">
        <f t="shared" si="38"/>
        <v>0</v>
      </c>
      <c r="W375" s="243">
        <f t="shared" si="38"/>
        <v>0</v>
      </c>
      <c r="X375" s="243">
        <f t="shared" si="38"/>
        <v>0</v>
      </c>
      <c r="Y375" s="243">
        <f t="shared" si="38"/>
        <v>0</v>
      </c>
      <c r="Z375" s="243">
        <f t="shared" si="38"/>
        <v>0</v>
      </c>
      <c r="AA375" s="243">
        <f t="shared" si="38"/>
        <v>0</v>
      </c>
      <c r="AB375" s="244">
        <f t="shared" si="38"/>
        <v>0</v>
      </c>
      <c r="AD375" s="552">
        <f t="shared" si="31"/>
        <v>0</v>
      </c>
      <c r="AF375" s="552">
        <f t="shared" si="32"/>
        <v>0</v>
      </c>
      <c r="AH375" s="552">
        <f t="shared" si="33"/>
        <v>0</v>
      </c>
      <c r="AJ375" s="245"/>
    </row>
    <row r="376" spans="4:36" ht="12.75" customHeight="1" outlineLevel="1" x14ac:dyDescent="0.2">
      <c r="D376" s="106" t="str">
        <f>'Line Items'!D486</f>
        <v>[Rolling Stock Line 31]</v>
      </c>
      <c r="E376" s="88"/>
      <c r="F376" s="107" t="str">
        <f t="shared" si="34"/>
        <v>%</v>
      </c>
      <c r="G376" s="243">
        <f t="shared" si="38"/>
        <v>0</v>
      </c>
      <c r="H376" s="243">
        <f t="shared" si="38"/>
        <v>0</v>
      </c>
      <c r="I376" s="243">
        <f t="shared" si="38"/>
        <v>0</v>
      </c>
      <c r="J376" s="243">
        <f t="shared" si="38"/>
        <v>0</v>
      </c>
      <c r="K376" s="243">
        <f t="shared" si="38"/>
        <v>0</v>
      </c>
      <c r="L376" s="243">
        <f t="shared" si="38"/>
        <v>0</v>
      </c>
      <c r="M376" s="243">
        <f t="shared" si="38"/>
        <v>0</v>
      </c>
      <c r="N376" s="243">
        <f t="shared" si="38"/>
        <v>0</v>
      </c>
      <c r="O376" s="243">
        <f t="shared" si="38"/>
        <v>0</v>
      </c>
      <c r="P376" s="243">
        <f t="shared" si="38"/>
        <v>0</v>
      </c>
      <c r="Q376" s="243">
        <f t="shared" si="38"/>
        <v>0</v>
      </c>
      <c r="R376" s="243">
        <f t="shared" si="38"/>
        <v>0</v>
      </c>
      <c r="S376" s="243">
        <f t="shared" si="38"/>
        <v>0</v>
      </c>
      <c r="T376" s="243">
        <f t="shared" si="38"/>
        <v>0</v>
      </c>
      <c r="U376" s="243">
        <f t="shared" si="38"/>
        <v>0</v>
      </c>
      <c r="V376" s="243">
        <f t="shared" si="38"/>
        <v>0</v>
      </c>
      <c r="W376" s="243">
        <f t="shared" si="38"/>
        <v>0</v>
      </c>
      <c r="X376" s="243">
        <f t="shared" si="38"/>
        <v>0</v>
      </c>
      <c r="Y376" s="243">
        <f t="shared" si="38"/>
        <v>0</v>
      </c>
      <c r="Z376" s="243">
        <f t="shared" si="38"/>
        <v>0</v>
      </c>
      <c r="AA376" s="243">
        <f t="shared" si="38"/>
        <v>0</v>
      </c>
      <c r="AB376" s="244">
        <f t="shared" si="38"/>
        <v>0</v>
      </c>
      <c r="AD376" s="552">
        <f t="shared" si="31"/>
        <v>0</v>
      </c>
      <c r="AF376" s="552">
        <f t="shared" si="32"/>
        <v>0</v>
      </c>
      <c r="AH376" s="552">
        <f t="shared" si="33"/>
        <v>0</v>
      </c>
      <c r="AJ376" s="245"/>
    </row>
    <row r="377" spans="4:36" ht="12.75" customHeight="1" outlineLevel="1" x14ac:dyDescent="0.2">
      <c r="D377" s="106" t="str">
        <f>'Line Items'!D487</f>
        <v>[Rolling Stock Line 32]</v>
      </c>
      <c r="E377" s="88"/>
      <c r="F377" s="107" t="str">
        <f t="shared" si="34"/>
        <v>%</v>
      </c>
      <c r="G377" s="243">
        <f t="shared" si="38"/>
        <v>0</v>
      </c>
      <c r="H377" s="243">
        <f t="shared" si="38"/>
        <v>0</v>
      </c>
      <c r="I377" s="243">
        <f t="shared" si="38"/>
        <v>0</v>
      </c>
      <c r="J377" s="243">
        <f t="shared" si="38"/>
        <v>0</v>
      </c>
      <c r="K377" s="243">
        <f t="shared" si="38"/>
        <v>0</v>
      </c>
      <c r="L377" s="243">
        <f t="shared" si="38"/>
        <v>0</v>
      </c>
      <c r="M377" s="243">
        <f t="shared" si="38"/>
        <v>0</v>
      </c>
      <c r="N377" s="243">
        <f t="shared" si="38"/>
        <v>0</v>
      </c>
      <c r="O377" s="243">
        <f t="shared" si="38"/>
        <v>0</v>
      </c>
      <c r="P377" s="243">
        <f t="shared" si="38"/>
        <v>0</v>
      </c>
      <c r="Q377" s="243">
        <f t="shared" si="38"/>
        <v>0</v>
      </c>
      <c r="R377" s="243">
        <f t="shared" si="38"/>
        <v>0</v>
      </c>
      <c r="S377" s="243">
        <f t="shared" si="38"/>
        <v>0</v>
      </c>
      <c r="T377" s="243">
        <f t="shared" si="38"/>
        <v>0</v>
      </c>
      <c r="U377" s="243">
        <f t="shared" si="38"/>
        <v>0</v>
      </c>
      <c r="V377" s="243">
        <f t="shared" si="38"/>
        <v>0</v>
      </c>
      <c r="W377" s="243">
        <f t="shared" si="38"/>
        <v>0</v>
      </c>
      <c r="X377" s="243">
        <f t="shared" si="38"/>
        <v>0</v>
      </c>
      <c r="Y377" s="243">
        <f t="shared" si="38"/>
        <v>0</v>
      </c>
      <c r="Z377" s="243">
        <f t="shared" si="38"/>
        <v>0</v>
      </c>
      <c r="AA377" s="243">
        <f t="shared" si="38"/>
        <v>0</v>
      </c>
      <c r="AB377" s="244">
        <f t="shared" si="38"/>
        <v>0</v>
      </c>
      <c r="AD377" s="552">
        <f t="shared" si="31"/>
        <v>0</v>
      </c>
      <c r="AF377" s="552">
        <f t="shared" si="32"/>
        <v>0</v>
      </c>
      <c r="AH377" s="552">
        <f t="shared" si="33"/>
        <v>0</v>
      </c>
      <c r="AJ377" s="245"/>
    </row>
    <row r="378" spans="4:36" ht="12.75" customHeight="1" outlineLevel="1" x14ac:dyDescent="0.2">
      <c r="D378" s="106" t="str">
        <f>'Line Items'!D488</f>
        <v>[Rolling Stock Line 33]</v>
      </c>
      <c r="E378" s="88"/>
      <c r="F378" s="107" t="str">
        <f t="shared" si="34"/>
        <v>%</v>
      </c>
      <c r="G378" s="243">
        <f t="shared" si="38"/>
        <v>0</v>
      </c>
      <c r="H378" s="243">
        <f t="shared" si="38"/>
        <v>0</v>
      </c>
      <c r="I378" s="243">
        <f t="shared" si="38"/>
        <v>0</v>
      </c>
      <c r="J378" s="243">
        <f t="shared" si="38"/>
        <v>0</v>
      </c>
      <c r="K378" s="243">
        <f t="shared" si="38"/>
        <v>0</v>
      </c>
      <c r="L378" s="243">
        <f t="shared" si="38"/>
        <v>0</v>
      </c>
      <c r="M378" s="243">
        <f t="shared" si="38"/>
        <v>0</v>
      </c>
      <c r="N378" s="243">
        <f t="shared" si="38"/>
        <v>0</v>
      </c>
      <c r="O378" s="243">
        <f t="shared" si="38"/>
        <v>0</v>
      </c>
      <c r="P378" s="243">
        <f t="shared" si="38"/>
        <v>0</v>
      </c>
      <c r="Q378" s="243">
        <f t="shared" si="38"/>
        <v>0</v>
      </c>
      <c r="R378" s="243">
        <f t="shared" si="38"/>
        <v>0</v>
      </c>
      <c r="S378" s="243">
        <f t="shared" si="38"/>
        <v>0</v>
      </c>
      <c r="T378" s="243">
        <f t="shared" si="38"/>
        <v>0</v>
      </c>
      <c r="U378" s="243">
        <f t="shared" si="38"/>
        <v>0</v>
      </c>
      <c r="V378" s="243">
        <f t="shared" si="38"/>
        <v>0</v>
      </c>
      <c r="W378" s="243">
        <f t="shared" si="38"/>
        <v>0</v>
      </c>
      <c r="X378" s="243">
        <f t="shared" si="38"/>
        <v>0</v>
      </c>
      <c r="Y378" s="243">
        <f t="shared" si="38"/>
        <v>0</v>
      </c>
      <c r="Z378" s="243">
        <f t="shared" si="38"/>
        <v>0</v>
      </c>
      <c r="AA378" s="243">
        <f t="shared" si="38"/>
        <v>0</v>
      </c>
      <c r="AB378" s="244">
        <f t="shared" si="38"/>
        <v>0</v>
      </c>
      <c r="AD378" s="552">
        <f t="shared" si="31"/>
        <v>0</v>
      </c>
      <c r="AF378" s="552">
        <f t="shared" si="32"/>
        <v>0</v>
      </c>
      <c r="AH378" s="552">
        <f t="shared" si="33"/>
        <v>0</v>
      </c>
      <c r="AJ378" s="245"/>
    </row>
    <row r="379" spans="4:36" ht="12.75" customHeight="1" outlineLevel="1" x14ac:dyDescent="0.2">
      <c r="D379" s="106" t="str">
        <f>'Line Items'!D489</f>
        <v>[Rolling Stock Line 34]</v>
      </c>
      <c r="E379" s="88"/>
      <c r="F379" s="107" t="str">
        <f t="shared" si="34"/>
        <v>%</v>
      </c>
      <c r="G379" s="243">
        <f t="shared" si="38"/>
        <v>0</v>
      </c>
      <c r="H379" s="243">
        <f t="shared" si="38"/>
        <v>0</v>
      </c>
      <c r="I379" s="243">
        <f t="shared" si="38"/>
        <v>0</v>
      </c>
      <c r="J379" s="243">
        <f t="shared" si="38"/>
        <v>0</v>
      </c>
      <c r="K379" s="243">
        <f t="shared" si="38"/>
        <v>0</v>
      </c>
      <c r="L379" s="243">
        <f t="shared" si="38"/>
        <v>0</v>
      </c>
      <c r="M379" s="243">
        <f t="shared" si="38"/>
        <v>0</v>
      </c>
      <c r="N379" s="243">
        <f t="shared" si="38"/>
        <v>0</v>
      </c>
      <c r="O379" s="243">
        <f t="shared" si="38"/>
        <v>0</v>
      </c>
      <c r="P379" s="243">
        <f t="shared" si="38"/>
        <v>0</v>
      </c>
      <c r="Q379" s="243">
        <f t="shared" si="38"/>
        <v>0</v>
      </c>
      <c r="R379" s="243">
        <f t="shared" si="38"/>
        <v>0</v>
      </c>
      <c r="S379" s="243">
        <f t="shared" si="38"/>
        <v>0</v>
      </c>
      <c r="T379" s="243">
        <f t="shared" si="38"/>
        <v>0</v>
      </c>
      <c r="U379" s="243">
        <f t="shared" si="38"/>
        <v>0</v>
      </c>
      <c r="V379" s="243">
        <f t="shared" si="38"/>
        <v>0</v>
      </c>
      <c r="W379" s="243">
        <f t="shared" si="38"/>
        <v>0</v>
      </c>
      <c r="X379" s="243">
        <f t="shared" si="38"/>
        <v>0</v>
      </c>
      <c r="Y379" s="243">
        <f t="shared" si="38"/>
        <v>0</v>
      </c>
      <c r="Z379" s="243">
        <f t="shared" si="38"/>
        <v>0</v>
      </c>
      <c r="AA379" s="243">
        <f t="shared" si="38"/>
        <v>0</v>
      </c>
      <c r="AB379" s="244">
        <f t="shared" si="38"/>
        <v>0</v>
      </c>
      <c r="AD379" s="552">
        <f t="shared" si="31"/>
        <v>0</v>
      </c>
      <c r="AF379" s="552">
        <f t="shared" si="32"/>
        <v>0</v>
      </c>
      <c r="AH379" s="552">
        <f t="shared" si="33"/>
        <v>0</v>
      </c>
      <c r="AJ379" s="245"/>
    </row>
    <row r="380" spans="4:36" ht="12.75" customHeight="1" outlineLevel="1" x14ac:dyDescent="0.2">
      <c r="D380" s="106" t="str">
        <f>'Line Items'!D490</f>
        <v>[Rolling Stock Line 35]</v>
      </c>
      <c r="E380" s="88"/>
      <c r="F380" s="107" t="str">
        <f t="shared" si="34"/>
        <v>%</v>
      </c>
      <c r="G380" s="243">
        <f t="shared" si="38"/>
        <v>0</v>
      </c>
      <c r="H380" s="243">
        <f t="shared" si="38"/>
        <v>0</v>
      </c>
      <c r="I380" s="243">
        <f t="shared" si="38"/>
        <v>0</v>
      </c>
      <c r="J380" s="243">
        <f t="shared" si="38"/>
        <v>0</v>
      </c>
      <c r="K380" s="243">
        <f t="shared" si="38"/>
        <v>0</v>
      </c>
      <c r="L380" s="243">
        <f t="shared" si="38"/>
        <v>0</v>
      </c>
      <c r="M380" s="243">
        <f t="shared" si="38"/>
        <v>0</v>
      </c>
      <c r="N380" s="243">
        <f t="shared" si="38"/>
        <v>0</v>
      </c>
      <c r="O380" s="243">
        <f t="shared" si="38"/>
        <v>0</v>
      </c>
      <c r="P380" s="243">
        <f t="shared" si="38"/>
        <v>0</v>
      </c>
      <c r="Q380" s="243">
        <f t="shared" si="38"/>
        <v>0</v>
      </c>
      <c r="R380" s="243">
        <f t="shared" si="38"/>
        <v>0</v>
      </c>
      <c r="S380" s="243">
        <f t="shared" si="38"/>
        <v>0</v>
      </c>
      <c r="T380" s="243">
        <f t="shared" si="38"/>
        <v>0</v>
      </c>
      <c r="U380" s="243">
        <f t="shared" si="38"/>
        <v>0</v>
      </c>
      <c r="V380" s="243">
        <f t="shared" si="38"/>
        <v>0</v>
      </c>
      <c r="W380" s="243">
        <f t="shared" si="38"/>
        <v>0</v>
      </c>
      <c r="X380" s="243">
        <f t="shared" si="38"/>
        <v>0</v>
      </c>
      <c r="Y380" s="243">
        <f t="shared" si="38"/>
        <v>0</v>
      </c>
      <c r="Z380" s="243">
        <f t="shared" si="38"/>
        <v>0</v>
      </c>
      <c r="AA380" s="243">
        <f t="shared" si="38"/>
        <v>0</v>
      </c>
      <c r="AB380" s="244">
        <f t="shared" si="38"/>
        <v>0</v>
      </c>
      <c r="AD380" s="552">
        <f t="shared" si="31"/>
        <v>0</v>
      </c>
      <c r="AF380" s="552">
        <f t="shared" si="32"/>
        <v>0</v>
      </c>
      <c r="AH380" s="552">
        <f t="shared" si="33"/>
        <v>0</v>
      </c>
      <c r="AJ380" s="245"/>
    </row>
    <row r="381" spans="4:36" ht="12.75" customHeight="1" outlineLevel="1" x14ac:dyDescent="0.2">
      <c r="D381" s="106" t="str">
        <f>'Line Items'!D491</f>
        <v>[Rolling Stock Line 36]</v>
      </c>
      <c r="E381" s="88"/>
      <c r="F381" s="107" t="str">
        <f t="shared" si="34"/>
        <v>%</v>
      </c>
      <c r="G381" s="243">
        <f t="shared" si="38"/>
        <v>0</v>
      </c>
      <c r="H381" s="243">
        <f t="shared" si="38"/>
        <v>0</v>
      </c>
      <c r="I381" s="243">
        <f t="shared" si="38"/>
        <v>0</v>
      </c>
      <c r="J381" s="243">
        <f t="shared" si="38"/>
        <v>0</v>
      </c>
      <c r="K381" s="243">
        <f t="shared" si="38"/>
        <v>0</v>
      </c>
      <c r="L381" s="243">
        <f t="shared" si="38"/>
        <v>0</v>
      </c>
      <c r="M381" s="243">
        <f t="shared" si="38"/>
        <v>0</v>
      </c>
      <c r="N381" s="243">
        <f t="shared" si="38"/>
        <v>0</v>
      </c>
      <c r="O381" s="243">
        <f t="shared" si="38"/>
        <v>0</v>
      </c>
      <c r="P381" s="243">
        <f t="shared" si="38"/>
        <v>0</v>
      </c>
      <c r="Q381" s="243">
        <f t="shared" si="38"/>
        <v>0</v>
      </c>
      <c r="R381" s="243">
        <f t="shared" si="38"/>
        <v>0</v>
      </c>
      <c r="S381" s="243">
        <f t="shared" si="38"/>
        <v>0</v>
      </c>
      <c r="T381" s="243">
        <f t="shared" ref="T381:AB381" si="39">IF(T53=0,0,T217/T53)</f>
        <v>0</v>
      </c>
      <c r="U381" s="243">
        <f t="shared" si="39"/>
        <v>0</v>
      </c>
      <c r="V381" s="243">
        <f t="shared" si="39"/>
        <v>0</v>
      </c>
      <c r="W381" s="243">
        <f t="shared" si="39"/>
        <v>0</v>
      </c>
      <c r="X381" s="243">
        <f t="shared" si="39"/>
        <v>0</v>
      </c>
      <c r="Y381" s="243">
        <f t="shared" si="39"/>
        <v>0</v>
      </c>
      <c r="Z381" s="243">
        <f t="shared" si="39"/>
        <v>0</v>
      </c>
      <c r="AA381" s="243">
        <f t="shared" si="39"/>
        <v>0</v>
      </c>
      <c r="AB381" s="244">
        <f t="shared" si="39"/>
        <v>0</v>
      </c>
      <c r="AD381" s="552">
        <f t="shared" si="31"/>
        <v>0</v>
      </c>
      <c r="AF381" s="552">
        <f t="shared" si="32"/>
        <v>0</v>
      </c>
      <c r="AH381" s="552">
        <f t="shared" si="33"/>
        <v>0</v>
      </c>
      <c r="AJ381" s="245"/>
    </row>
    <row r="382" spans="4:36" ht="12.75" customHeight="1" outlineLevel="1" x14ac:dyDescent="0.2">
      <c r="D382" s="106" t="str">
        <f>'Line Items'!D492</f>
        <v>[Rolling Stock Line 37]</v>
      </c>
      <c r="E382" s="88"/>
      <c r="F382" s="107" t="str">
        <f t="shared" si="34"/>
        <v>%</v>
      </c>
      <c r="G382" s="243">
        <f t="shared" ref="G382:AB393" si="40">IF(G54=0,0,G218/G54)</f>
        <v>0</v>
      </c>
      <c r="H382" s="243">
        <f t="shared" si="40"/>
        <v>0</v>
      </c>
      <c r="I382" s="243">
        <f t="shared" si="40"/>
        <v>0</v>
      </c>
      <c r="J382" s="243">
        <f t="shared" si="40"/>
        <v>0</v>
      </c>
      <c r="K382" s="243">
        <f t="shared" si="40"/>
        <v>0</v>
      </c>
      <c r="L382" s="243">
        <f t="shared" si="40"/>
        <v>0</v>
      </c>
      <c r="M382" s="243">
        <f t="shared" si="40"/>
        <v>0</v>
      </c>
      <c r="N382" s="243">
        <f t="shared" si="40"/>
        <v>0</v>
      </c>
      <c r="O382" s="243">
        <f t="shared" si="40"/>
        <v>0</v>
      </c>
      <c r="P382" s="243">
        <f t="shared" si="40"/>
        <v>0</v>
      </c>
      <c r="Q382" s="243">
        <f t="shared" si="40"/>
        <v>0</v>
      </c>
      <c r="R382" s="243">
        <f t="shared" si="40"/>
        <v>0</v>
      </c>
      <c r="S382" s="243">
        <f t="shared" si="40"/>
        <v>0</v>
      </c>
      <c r="T382" s="243">
        <f t="shared" si="40"/>
        <v>0</v>
      </c>
      <c r="U382" s="243">
        <f t="shared" si="40"/>
        <v>0</v>
      </c>
      <c r="V382" s="243">
        <f t="shared" si="40"/>
        <v>0</v>
      </c>
      <c r="W382" s="243">
        <f t="shared" si="40"/>
        <v>0</v>
      </c>
      <c r="X382" s="243">
        <f t="shared" si="40"/>
        <v>0</v>
      </c>
      <c r="Y382" s="243">
        <f t="shared" si="40"/>
        <v>0</v>
      </c>
      <c r="Z382" s="243">
        <f t="shared" si="40"/>
        <v>0</v>
      </c>
      <c r="AA382" s="243">
        <f t="shared" si="40"/>
        <v>0</v>
      </c>
      <c r="AB382" s="244">
        <f t="shared" si="40"/>
        <v>0</v>
      </c>
      <c r="AD382" s="552">
        <f t="shared" si="31"/>
        <v>0</v>
      </c>
      <c r="AF382" s="552">
        <f t="shared" si="32"/>
        <v>0</v>
      </c>
      <c r="AH382" s="552">
        <f t="shared" si="33"/>
        <v>0</v>
      </c>
      <c r="AJ382" s="245"/>
    </row>
    <row r="383" spans="4:36" ht="12.75" customHeight="1" outlineLevel="1" x14ac:dyDescent="0.2">
      <c r="D383" s="106" t="str">
        <f>'Line Items'!D493</f>
        <v>[Rolling Stock Line 38]</v>
      </c>
      <c r="E383" s="88"/>
      <c r="F383" s="107" t="str">
        <f t="shared" si="34"/>
        <v>%</v>
      </c>
      <c r="G383" s="243">
        <f t="shared" si="40"/>
        <v>0</v>
      </c>
      <c r="H383" s="243">
        <f t="shared" si="40"/>
        <v>0</v>
      </c>
      <c r="I383" s="243">
        <f t="shared" si="40"/>
        <v>0</v>
      </c>
      <c r="J383" s="243">
        <f t="shared" si="40"/>
        <v>0</v>
      </c>
      <c r="K383" s="243">
        <f t="shared" si="40"/>
        <v>0</v>
      </c>
      <c r="L383" s="243">
        <f t="shared" si="40"/>
        <v>0</v>
      </c>
      <c r="M383" s="243">
        <f t="shared" si="40"/>
        <v>0</v>
      </c>
      <c r="N383" s="243">
        <f t="shared" si="40"/>
        <v>0</v>
      </c>
      <c r="O383" s="243">
        <f t="shared" si="40"/>
        <v>0</v>
      </c>
      <c r="P383" s="243">
        <f t="shared" si="40"/>
        <v>0</v>
      </c>
      <c r="Q383" s="243">
        <f t="shared" si="40"/>
        <v>0</v>
      </c>
      <c r="R383" s="243">
        <f t="shared" si="40"/>
        <v>0</v>
      </c>
      <c r="S383" s="243">
        <f t="shared" si="40"/>
        <v>0</v>
      </c>
      <c r="T383" s="243">
        <f t="shared" si="40"/>
        <v>0</v>
      </c>
      <c r="U383" s="243">
        <f t="shared" si="40"/>
        <v>0</v>
      </c>
      <c r="V383" s="243">
        <f t="shared" si="40"/>
        <v>0</v>
      </c>
      <c r="W383" s="243">
        <f t="shared" si="40"/>
        <v>0</v>
      </c>
      <c r="X383" s="243">
        <f t="shared" si="40"/>
        <v>0</v>
      </c>
      <c r="Y383" s="243">
        <f t="shared" si="40"/>
        <v>0</v>
      </c>
      <c r="Z383" s="243">
        <f t="shared" si="40"/>
        <v>0</v>
      </c>
      <c r="AA383" s="243">
        <f t="shared" si="40"/>
        <v>0</v>
      </c>
      <c r="AB383" s="244">
        <f t="shared" si="40"/>
        <v>0</v>
      </c>
      <c r="AD383" s="552">
        <f t="shared" si="31"/>
        <v>0</v>
      </c>
      <c r="AF383" s="552">
        <f t="shared" si="32"/>
        <v>0</v>
      </c>
      <c r="AH383" s="552">
        <f t="shared" si="33"/>
        <v>0</v>
      </c>
      <c r="AJ383" s="245"/>
    </row>
    <row r="384" spans="4:36" ht="12.75" customHeight="1" outlineLevel="1" x14ac:dyDescent="0.2">
      <c r="D384" s="106" t="str">
        <f>'Line Items'!D494</f>
        <v>[Rolling Stock Line 39]</v>
      </c>
      <c r="E384" s="88"/>
      <c r="F384" s="107" t="str">
        <f t="shared" si="34"/>
        <v>%</v>
      </c>
      <c r="G384" s="243">
        <f t="shared" si="40"/>
        <v>0</v>
      </c>
      <c r="H384" s="243">
        <f t="shared" si="40"/>
        <v>0</v>
      </c>
      <c r="I384" s="243">
        <f t="shared" si="40"/>
        <v>0</v>
      </c>
      <c r="J384" s="243">
        <f t="shared" si="40"/>
        <v>0</v>
      </c>
      <c r="K384" s="243">
        <f t="shared" si="40"/>
        <v>0</v>
      </c>
      <c r="L384" s="243">
        <f t="shared" si="40"/>
        <v>0</v>
      </c>
      <c r="M384" s="243">
        <f t="shared" si="40"/>
        <v>0</v>
      </c>
      <c r="N384" s="243">
        <f t="shared" si="40"/>
        <v>0</v>
      </c>
      <c r="O384" s="243">
        <f t="shared" si="40"/>
        <v>0</v>
      </c>
      <c r="P384" s="243">
        <f t="shared" si="40"/>
        <v>0</v>
      </c>
      <c r="Q384" s="243">
        <f t="shared" si="40"/>
        <v>0</v>
      </c>
      <c r="R384" s="243">
        <f t="shared" si="40"/>
        <v>0</v>
      </c>
      <c r="S384" s="243">
        <f t="shared" si="40"/>
        <v>0</v>
      </c>
      <c r="T384" s="243">
        <f t="shared" si="40"/>
        <v>0</v>
      </c>
      <c r="U384" s="243">
        <f t="shared" si="40"/>
        <v>0</v>
      </c>
      <c r="V384" s="243">
        <f t="shared" si="40"/>
        <v>0</v>
      </c>
      <c r="W384" s="243">
        <f t="shared" si="40"/>
        <v>0</v>
      </c>
      <c r="X384" s="243">
        <f t="shared" si="40"/>
        <v>0</v>
      </c>
      <c r="Y384" s="243">
        <f t="shared" si="40"/>
        <v>0</v>
      </c>
      <c r="Z384" s="243">
        <f t="shared" si="40"/>
        <v>0</v>
      </c>
      <c r="AA384" s="243">
        <f t="shared" si="40"/>
        <v>0</v>
      </c>
      <c r="AB384" s="244">
        <f t="shared" si="40"/>
        <v>0</v>
      </c>
      <c r="AD384" s="552">
        <f t="shared" si="31"/>
        <v>0</v>
      </c>
      <c r="AF384" s="552">
        <f t="shared" si="32"/>
        <v>0</v>
      </c>
      <c r="AH384" s="552">
        <f t="shared" si="33"/>
        <v>0</v>
      </c>
      <c r="AJ384" s="245"/>
    </row>
    <row r="385" spans="2:36" ht="12.75" customHeight="1" outlineLevel="1" x14ac:dyDescent="0.2">
      <c r="D385" s="106" t="str">
        <f>'Line Items'!D495</f>
        <v>[Rolling Stock Line 40]</v>
      </c>
      <c r="E385" s="88"/>
      <c r="F385" s="107" t="str">
        <f t="shared" si="34"/>
        <v>%</v>
      </c>
      <c r="G385" s="243">
        <f t="shared" si="40"/>
        <v>0</v>
      </c>
      <c r="H385" s="243">
        <f t="shared" si="40"/>
        <v>0</v>
      </c>
      <c r="I385" s="243">
        <f t="shared" si="40"/>
        <v>0</v>
      </c>
      <c r="J385" s="243">
        <f t="shared" si="40"/>
        <v>0</v>
      </c>
      <c r="K385" s="243">
        <f t="shared" si="40"/>
        <v>0</v>
      </c>
      <c r="L385" s="243">
        <f t="shared" si="40"/>
        <v>0</v>
      </c>
      <c r="M385" s="243">
        <f t="shared" si="40"/>
        <v>0</v>
      </c>
      <c r="N385" s="243">
        <f t="shared" si="40"/>
        <v>0</v>
      </c>
      <c r="O385" s="243">
        <f t="shared" si="40"/>
        <v>0</v>
      </c>
      <c r="P385" s="243">
        <f t="shared" si="40"/>
        <v>0</v>
      </c>
      <c r="Q385" s="243">
        <f t="shared" si="40"/>
        <v>0</v>
      </c>
      <c r="R385" s="243">
        <f t="shared" si="40"/>
        <v>0</v>
      </c>
      <c r="S385" s="243">
        <f t="shared" si="40"/>
        <v>0</v>
      </c>
      <c r="T385" s="243">
        <f t="shared" si="40"/>
        <v>0</v>
      </c>
      <c r="U385" s="243">
        <f t="shared" si="40"/>
        <v>0</v>
      </c>
      <c r="V385" s="243">
        <f t="shared" si="40"/>
        <v>0</v>
      </c>
      <c r="W385" s="243">
        <f t="shared" si="40"/>
        <v>0</v>
      </c>
      <c r="X385" s="243">
        <f t="shared" si="40"/>
        <v>0</v>
      </c>
      <c r="Y385" s="243">
        <f t="shared" si="40"/>
        <v>0</v>
      </c>
      <c r="Z385" s="243">
        <f t="shared" si="40"/>
        <v>0</v>
      </c>
      <c r="AA385" s="243">
        <f t="shared" si="40"/>
        <v>0</v>
      </c>
      <c r="AB385" s="244">
        <f t="shared" si="40"/>
        <v>0</v>
      </c>
      <c r="AD385" s="552">
        <f t="shared" si="31"/>
        <v>0</v>
      </c>
      <c r="AF385" s="552">
        <f t="shared" si="32"/>
        <v>0</v>
      </c>
      <c r="AH385" s="552">
        <f t="shared" si="33"/>
        <v>0</v>
      </c>
      <c r="AJ385" s="245"/>
    </row>
    <row r="386" spans="2:36" ht="12.75" customHeight="1" outlineLevel="1" x14ac:dyDescent="0.2">
      <c r="D386" s="106" t="str">
        <f>'Line Items'!D496</f>
        <v>[Rolling Stock Line 41]</v>
      </c>
      <c r="E386" s="88"/>
      <c r="F386" s="107" t="str">
        <f t="shared" si="34"/>
        <v>%</v>
      </c>
      <c r="G386" s="243">
        <f t="shared" si="40"/>
        <v>0</v>
      </c>
      <c r="H386" s="243">
        <f t="shared" si="40"/>
        <v>0</v>
      </c>
      <c r="I386" s="243">
        <f t="shared" si="40"/>
        <v>0</v>
      </c>
      <c r="J386" s="243">
        <f t="shared" si="40"/>
        <v>0</v>
      </c>
      <c r="K386" s="243">
        <f t="shared" si="40"/>
        <v>0</v>
      </c>
      <c r="L386" s="243">
        <f t="shared" si="40"/>
        <v>0</v>
      </c>
      <c r="M386" s="243">
        <f t="shared" si="40"/>
        <v>0</v>
      </c>
      <c r="N386" s="243">
        <f t="shared" si="40"/>
        <v>0</v>
      </c>
      <c r="O386" s="243">
        <f t="shared" si="40"/>
        <v>0</v>
      </c>
      <c r="P386" s="243">
        <f t="shared" si="40"/>
        <v>0</v>
      </c>
      <c r="Q386" s="243">
        <f t="shared" si="40"/>
        <v>0</v>
      </c>
      <c r="R386" s="243">
        <f t="shared" si="40"/>
        <v>0</v>
      </c>
      <c r="S386" s="243">
        <f t="shared" si="40"/>
        <v>0</v>
      </c>
      <c r="T386" s="243">
        <f t="shared" si="40"/>
        <v>0</v>
      </c>
      <c r="U386" s="243">
        <f t="shared" si="40"/>
        <v>0</v>
      </c>
      <c r="V386" s="243">
        <f t="shared" si="40"/>
        <v>0</v>
      </c>
      <c r="W386" s="243">
        <f t="shared" si="40"/>
        <v>0</v>
      </c>
      <c r="X386" s="243">
        <f t="shared" si="40"/>
        <v>0</v>
      </c>
      <c r="Y386" s="243">
        <f t="shared" si="40"/>
        <v>0</v>
      </c>
      <c r="Z386" s="243">
        <f t="shared" si="40"/>
        <v>0</v>
      </c>
      <c r="AA386" s="243">
        <f t="shared" si="40"/>
        <v>0</v>
      </c>
      <c r="AB386" s="244">
        <f t="shared" si="40"/>
        <v>0</v>
      </c>
      <c r="AD386" s="552">
        <f t="shared" si="31"/>
        <v>0</v>
      </c>
      <c r="AF386" s="552">
        <f t="shared" si="32"/>
        <v>0</v>
      </c>
      <c r="AH386" s="552">
        <f t="shared" si="33"/>
        <v>0</v>
      </c>
      <c r="AJ386" s="245"/>
    </row>
    <row r="387" spans="2:36" ht="12.75" customHeight="1" outlineLevel="1" x14ac:dyDescent="0.2">
      <c r="D387" s="106" t="str">
        <f>'Line Items'!D497</f>
        <v>[Rolling Stock Line 42]</v>
      </c>
      <c r="E387" s="88"/>
      <c r="F387" s="107" t="str">
        <f t="shared" si="34"/>
        <v>%</v>
      </c>
      <c r="G387" s="243">
        <f t="shared" si="40"/>
        <v>0</v>
      </c>
      <c r="H387" s="243">
        <f t="shared" si="40"/>
        <v>0</v>
      </c>
      <c r="I387" s="243">
        <f t="shared" si="40"/>
        <v>0</v>
      </c>
      <c r="J387" s="243">
        <f t="shared" si="40"/>
        <v>0</v>
      </c>
      <c r="K387" s="243">
        <f t="shared" si="40"/>
        <v>0</v>
      </c>
      <c r="L387" s="243">
        <f t="shared" si="40"/>
        <v>0</v>
      </c>
      <c r="M387" s="243">
        <f t="shared" si="40"/>
        <v>0</v>
      </c>
      <c r="N387" s="243">
        <f t="shared" si="40"/>
        <v>0</v>
      </c>
      <c r="O387" s="243">
        <f t="shared" si="40"/>
        <v>0</v>
      </c>
      <c r="P387" s="243">
        <f t="shared" si="40"/>
        <v>0</v>
      </c>
      <c r="Q387" s="243">
        <f t="shared" si="40"/>
        <v>0</v>
      </c>
      <c r="R387" s="243">
        <f t="shared" si="40"/>
        <v>0</v>
      </c>
      <c r="S387" s="243">
        <f t="shared" si="40"/>
        <v>0</v>
      </c>
      <c r="T387" s="243">
        <f t="shared" si="40"/>
        <v>0</v>
      </c>
      <c r="U387" s="243">
        <f t="shared" si="40"/>
        <v>0</v>
      </c>
      <c r="V387" s="243">
        <f t="shared" si="40"/>
        <v>0</v>
      </c>
      <c r="W387" s="243">
        <f t="shared" si="40"/>
        <v>0</v>
      </c>
      <c r="X387" s="243">
        <f t="shared" si="40"/>
        <v>0</v>
      </c>
      <c r="Y387" s="243">
        <f t="shared" si="40"/>
        <v>0</v>
      </c>
      <c r="Z387" s="243">
        <f t="shared" si="40"/>
        <v>0</v>
      </c>
      <c r="AA387" s="243">
        <f t="shared" si="40"/>
        <v>0</v>
      </c>
      <c r="AB387" s="244">
        <f t="shared" si="40"/>
        <v>0</v>
      </c>
      <c r="AD387" s="552">
        <f t="shared" si="31"/>
        <v>0</v>
      </c>
      <c r="AF387" s="552">
        <f t="shared" si="32"/>
        <v>0</v>
      </c>
      <c r="AH387" s="552">
        <f t="shared" si="33"/>
        <v>0</v>
      </c>
      <c r="AJ387" s="245"/>
    </row>
    <row r="388" spans="2:36" ht="12.75" customHeight="1" outlineLevel="1" x14ac:dyDescent="0.2">
      <c r="D388" s="106" t="str">
        <f>'Line Items'!D498</f>
        <v>[Rolling Stock Line 43]</v>
      </c>
      <c r="E388" s="88"/>
      <c r="F388" s="107" t="str">
        <f t="shared" si="34"/>
        <v>%</v>
      </c>
      <c r="G388" s="243">
        <f t="shared" si="40"/>
        <v>0</v>
      </c>
      <c r="H388" s="243">
        <f t="shared" si="40"/>
        <v>0</v>
      </c>
      <c r="I388" s="243">
        <f t="shared" si="40"/>
        <v>0</v>
      </c>
      <c r="J388" s="243">
        <f t="shared" si="40"/>
        <v>0</v>
      </c>
      <c r="K388" s="243">
        <f t="shared" si="40"/>
        <v>0</v>
      </c>
      <c r="L388" s="243">
        <f t="shared" si="40"/>
        <v>0</v>
      </c>
      <c r="M388" s="243">
        <f t="shared" si="40"/>
        <v>0</v>
      </c>
      <c r="N388" s="243">
        <f t="shared" si="40"/>
        <v>0</v>
      </c>
      <c r="O388" s="243">
        <f t="shared" si="40"/>
        <v>0</v>
      </c>
      <c r="P388" s="243">
        <f t="shared" si="40"/>
        <v>0</v>
      </c>
      <c r="Q388" s="243">
        <f t="shared" si="40"/>
        <v>0</v>
      </c>
      <c r="R388" s="243">
        <f t="shared" si="40"/>
        <v>0</v>
      </c>
      <c r="S388" s="243">
        <f t="shared" si="40"/>
        <v>0</v>
      </c>
      <c r="T388" s="243">
        <f t="shared" si="40"/>
        <v>0</v>
      </c>
      <c r="U388" s="243">
        <f t="shared" si="40"/>
        <v>0</v>
      </c>
      <c r="V388" s="243">
        <f t="shared" si="40"/>
        <v>0</v>
      </c>
      <c r="W388" s="243">
        <f t="shared" si="40"/>
        <v>0</v>
      </c>
      <c r="X388" s="243">
        <f t="shared" si="40"/>
        <v>0</v>
      </c>
      <c r="Y388" s="243">
        <f t="shared" si="40"/>
        <v>0</v>
      </c>
      <c r="Z388" s="243">
        <f t="shared" si="40"/>
        <v>0</v>
      </c>
      <c r="AA388" s="243">
        <f t="shared" si="40"/>
        <v>0</v>
      </c>
      <c r="AB388" s="244">
        <f t="shared" si="40"/>
        <v>0</v>
      </c>
      <c r="AD388" s="552">
        <f t="shared" si="31"/>
        <v>0</v>
      </c>
      <c r="AF388" s="552">
        <f t="shared" si="32"/>
        <v>0</v>
      </c>
      <c r="AH388" s="552">
        <f t="shared" si="33"/>
        <v>0</v>
      </c>
      <c r="AJ388" s="245"/>
    </row>
    <row r="389" spans="2:36" ht="12.75" customHeight="1" outlineLevel="1" x14ac:dyDescent="0.2">
      <c r="D389" s="106" t="str">
        <f>'Line Items'!D499</f>
        <v>[Rolling Stock Line 44]</v>
      </c>
      <c r="E389" s="88"/>
      <c r="F389" s="107" t="str">
        <f t="shared" si="34"/>
        <v>%</v>
      </c>
      <c r="G389" s="243">
        <f t="shared" si="40"/>
        <v>0</v>
      </c>
      <c r="H389" s="243">
        <f t="shared" si="40"/>
        <v>0</v>
      </c>
      <c r="I389" s="243">
        <f t="shared" si="40"/>
        <v>0</v>
      </c>
      <c r="J389" s="243">
        <f t="shared" si="40"/>
        <v>0</v>
      </c>
      <c r="K389" s="243">
        <f t="shared" si="40"/>
        <v>0</v>
      </c>
      <c r="L389" s="243">
        <f t="shared" si="40"/>
        <v>0</v>
      </c>
      <c r="M389" s="243">
        <f t="shared" si="40"/>
        <v>0</v>
      </c>
      <c r="N389" s="243">
        <f t="shared" si="40"/>
        <v>0</v>
      </c>
      <c r="O389" s="243">
        <f t="shared" si="40"/>
        <v>0</v>
      </c>
      <c r="P389" s="243">
        <f t="shared" si="40"/>
        <v>0</v>
      </c>
      <c r="Q389" s="243">
        <f t="shared" si="40"/>
        <v>0</v>
      </c>
      <c r="R389" s="243">
        <f t="shared" si="40"/>
        <v>0</v>
      </c>
      <c r="S389" s="243">
        <f t="shared" si="40"/>
        <v>0</v>
      </c>
      <c r="T389" s="243">
        <f t="shared" si="40"/>
        <v>0</v>
      </c>
      <c r="U389" s="243">
        <f t="shared" si="40"/>
        <v>0</v>
      </c>
      <c r="V389" s="243">
        <f t="shared" si="40"/>
        <v>0</v>
      </c>
      <c r="W389" s="243">
        <f t="shared" si="40"/>
        <v>0</v>
      </c>
      <c r="X389" s="243">
        <f t="shared" si="40"/>
        <v>0</v>
      </c>
      <c r="Y389" s="243">
        <f t="shared" si="40"/>
        <v>0</v>
      </c>
      <c r="Z389" s="243">
        <f t="shared" si="40"/>
        <v>0</v>
      </c>
      <c r="AA389" s="243">
        <f t="shared" si="40"/>
        <v>0</v>
      </c>
      <c r="AB389" s="244">
        <f t="shared" si="40"/>
        <v>0</v>
      </c>
      <c r="AD389" s="552">
        <f t="shared" si="31"/>
        <v>0</v>
      </c>
      <c r="AF389" s="552">
        <f t="shared" si="32"/>
        <v>0</v>
      </c>
      <c r="AH389" s="552">
        <f t="shared" si="33"/>
        <v>0</v>
      </c>
      <c r="AJ389" s="245"/>
    </row>
    <row r="390" spans="2:36" ht="12.75" customHeight="1" outlineLevel="1" x14ac:dyDescent="0.2">
      <c r="D390" s="106" t="str">
        <f>'Line Items'!D500</f>
        <v>[Rolling Stock Line 45]</v>
      </c>
      <c r="E390" s="88"/>
      <c r="F390" s="107" t="str">
        <f t="shared" si="34"/>
        <v>%</v>
      </c>
      <c r="G390" s="243">
        <f t="shared" si="40"/>
        <v>0</v>
      </c>
      <c r="H390" s="243">
        <f t="shared" si="40"/>
        <v>0</v>
      </c>
      <c r="I390" s="243">
        <f t="shared" si="40"/>
        <v>0</v>
      </c>
      <c r="J390" s="243">
        <f t="shared" si="40"/>
        <v>0</v>
      </c>
      <c r="K390" s="243">
        <f t="shared" si="40"/>
        <v>0</v>
      </c>
      <c r="L390" s="243">
        <f t="shared" si="40"/>
        <v>0</v>
      </c>
      <c r="M390" s="243">
        <f t="shared" si="40"/>
        <v>0</v>
      </c>
      <c r="N390" s="243">
        <f t="shared" si="40"/>
        <v>0</v>
      </c>
      <c r="O390" s="243">
        <f t="shared" si="40"/>
        <v>0</v>
      </c>
      <c r="P390" s="243">
        <f t="shared" si="40"/>
        <v>0</v>
      </c>
      <c r="Q390" s="243">
        <f t="shared" si="40"/>
        <v>0</v>
      </c>
      <c r="R390" s="243">
        <f t="shared" si="40"/>
        <v>0</v>
      </c>
      <c r="S390" s="243">
        <f t="shared" si="40"/>
        <v>0</v>
      </c>
      <c r="T390" s="243">
        <f t="shared" si="40"/>
        <v>0</v>
      </c>
      <c r="U390" s="243">
        <f t="shared" si="40"/>
        <v>0</v>
      </c>
      <c r="V390" s="243">
        <f t="shared" si="40"/>
        <v>0</v>
      </c>
      <c r="W390" s="243">
        <f t="shared" si="40"/>
        <v>0</v>
      </c>
      <c r="X390" s="243">
        <f t="shared" si="40"/>
        <v>0</v>
      </c>
      <c r="Y390" s="243">
        <f t="shared" si="40"/>
        <v>0</v>
      </c>
      <c r="Z390" s="243">
        <f t="shared" si="40"/>
        <v>0</v>
      </c>
      <c r="AA390" s="243">
        <f t="shared" si="40"/>
        <v>0</v>
      </c>
      <c r="AB390" s="244">
        <f t="shared" si="40"/>
        <v>0</v>
      </c>
      <c r="AD390" s="552">
        <f t="shared" si="31"/>
        <v>0</v>
      </c>
      <c r="AF390" s="552">
        <f t="shared" si="32"/>
        <v>0</v>
      </c>
      <c r="AH390" s="552">
        <f t="shared" si="33"/>
        <v>0</v>
      </c>
      <c r="AJ390" s="245"/>
    </row>
    <row r="391" spans="2:36" ht="12.75" customHeight="1" outlineLevel="1" x14ac:dyDescent="0.2">
      <c r="D391" s="106" t="str">
        <f>'Line Items'!D501</f>
        <v>[Rolling Stock Line 46]</v>
      </c>
      <c r="E391" s="88"/>
      <c r="F391" s="107" t="str">
        <f t="shared" si="34"/>
        <v>%</v>
      </c>
      <c r="G391" s="243">
        <f t="shared" si="40"/>
        <v>0</v>
      </c>
      <c r="H391" s="243">
        <f t="shared" si="40"/>
        <v>0</v>
      </c>
      <c r="I391" s="243">
        <f t="shared" si="40"/>
        <v>0</v>
      </c>
      <c r="J391" s="243">
        <f t="shared" si="40"/>
        <v>0</v>
      </c>
      <c r="K391" s="243">
        <f t="shared" si="40"/>
        <v>0</v>
      </c>
      <c r="L391" s="243">
        <f t="shared" si="40"/>
        <v>0</v>
      </c>
      <c r="M391" s="243">
        <f t="shared" si="40"/>
        <v>0</v>
      </c>
      <c r="N391" s="243">
        <f t="shared" si="40"/>
        <v>0</v>
      </c>
      <c r="O391" s="243">
        <f t="shared" si="40"/>
        <v>0</v>
      </c>
      <c r="P391" s="243">
        <f t="shared" si="40"/>
        <v>0</v>
      </c>
      <c r="Q391" s="243">
        <f t="shared" si="40"/>
        <v>0</v>
      </c>
      <c r="R391" s="243">
        <f t="shared" si="40"/>
        <v>0</v>
      </c>
      <c r="S391" s="243">
        <f t="shared" si="40"/>
        <v>0</v>
      </c>
      <c r="T391" s="243">
        <f t="shared" si="40"/>
        <v>0</v>
      </c>
      <c r="U391" s="243">
        <f t="shared" si="40"/>
        <v>0</v>
      </c>
      <c r="V391" s="243">
        <f t="shared" si="40"/>
        <v>0</v>
      </c>
      <c r="W391" s="243">
        <f t="shared" si="40"/>
        <v>0</v>
      </c>
      <c r="X391" s="243">
        <f t="shared" si="40"/>
        <v>0</v>
      </c>
      <c r="Y391" s="243">
        <f t="shared" si="40"/>
        <v>0</v>
      </c>
      <c r="Z391" s="243">
        <f t="shared" si="40"/>
        <v>0</v>
      </c>
      <c r="AA391" s="243">
        <f t="shared" si="40"/>
        <v>0</v>
      </c>
      <c r="AB391" s="244">
        <f t="shared" si="40"/>
        <v>0</v>
      </c>
      <c r="AD391" s="552">
        <f t="shared" si="31"/>
        <v>0</v>
      </c>
      <c r="AF391" s="552">
        <f t="shared" si="32"/>
        <v>0</v>
      </c>
      <c r="AH391" s="552">
        <f t="shared" si="33"/>
        <v>0</v>
      </c>
      <c r="AJ391" s="245"/>
    </row>
    <row r="392" spans="2:36" ht="12.75" customHeight="1" outlineLevel="1" x14ac:dyDescent="0.2">
      <c r="D392" s="106" t="str">
        <f>'Line Items'!D502</f>
        <v>[Rolling Stock Line 47]</v>
      </c>
      <c r="E392" s="88"/>
      <c r="F392" s="107" t="str">
        <f t="shared" si="34"/>
        <v>%</v>
      </c>
      <c r="G392" s="243">
        <f t="shared" si="40"/>
        <v>0</v>
      </c>
      <c r="H392" s="243">
        <f t="shared" si="40"/>
        <v>0</v>
      </c>
      <c r="I392" s="243">
        <f t="shared" si="40"/>
        <v>0</v>
      </c>
      <c r="J392" s="243">
        <f t="shared" si="40"/>
        <v>0</v>
      </c>
      <c r="K392" s="243">
        <f t="shared" si="40"/>
        <v>0</v>
      </c>
      <c r="L392" s="243">
        <f t="shared" si="40"/>
        <v>0</v>
      </c>
      <c r="M392" s="243">
        <f t="shared" si="40"/>
        <v>0</v>
      </c>
      <c r="N392" s="243">
        <f t="shared" si="40"/>
        <v>0</v>
      </c>
      <c r="O392" s="243">
        <f t="shared" si="40"/>
        <v>0</v>
      </c>
      <c r="P392" s="243">
        <f t="shared" si="40"/>
        <v>0</v>
      </c>
      <c r="Q392" s="243">
        <f t="shared" si="40"/>
        <v>0</v>
      </c>
      <c r="R392" s="243">
        <f t="shared" si="40"/>
        <v>0</v>
      </c>
      <c r="S392" s="243">
        <f t="shared" si="40"/>
        <v>0</v>
      </c>
      <c r="T392" s="243">
        <f t="shared" si="40"/>
        <v>0</v>
      </c>
      <c r="U392" s="243">
        <f t="shared" si="40"/>
        <v>0</v>
      </c>
      <c r="V392" s="243">
        <f t="shared" si="40"/>
        <v>0</v>
      </c>
      <c r="W392" s="243">
        <f t="shared" si="40"/>
        <v>0</v>
      </c>
      <c r="X392" s="243">
        <f t="shared" si="40"/>
        <v>0</v>
      </c>
      <c r="Y392" s="243">
        <f t="shared" si="40"/>
        <v>0</v>
      </c>
      <c r="Z392" s="243">
        <f t="shared" si="40"/>
        <v>0</v>
      </c>
      <c r="AA392" s="243">
        <f t="shared" si="40"/>
        <v>0</v>
      </c>
      <c r="AB392" s="244">
        <f t="shared" si="40"/>
        <v>0</v>
      </c>
      <c r="AD392" s="552">
        <f t="shared" si="31"/>
        <v>0</v>
      </c>
      <c r="AF392" s="552">
        <f t="shared" si="32"/>
        <v>0</v>
      </c>
      <c r="AH392" s="552">
        <f t="shared" si="33"/>
        <v>0</v>
      </c>
      <c r="AJ392" s="245"/>
    </row>
    <row r="393" spans="2:36" ht="12.75" customHeight="1" outlineLevel="1" x14ac:dyDescent="0.2">
      <c r="D393" s="106" t="str">
        <f>'Line Items'!D503</f>
        <v>[Rolling Stock Line 48]</v>
      </c>
      <c r="E393" s="88"/>
      <c r="F393" s="107" t="str">
        <f t="shared" si="34"/>
        <v>%</v>
      </c>
      <c r="G393" s="243">
        <f t="shared" si="40"/>
        <v>0</v>
      </c>
      <c r="H393" s="243">
        <f t="shared" si="40"/>
        <v>0</v>
      </c>
      <c r="I393" s="243">
        <f t="shared" si="40"/>
        <v>0</v>
      </c>
      <c r="J393" s="243">
        <f t="shared" si="40"/>
        <v>0</v>
      </c>
      <c r="K393" s="243">
        <f t="shared" si="40"/>
        <v>0</v>
      </c>
      <c r="L393" s="243">
        <f t="shared" si="40"/>
        <v>0</v>
      </c>
      <c r="M393" s="243">
        <f t="shared" si="40"/>
        <v>0</v>
      </c>
      <c r="N393" s="243">
        <f t="shared" si="40"/>
        <v>0</v>
      </c>
      <c r="O393" s="243">
        <f t="shared" si="40"/>
        <v>0</v>
      </c>
      <c r="P393" s="243">
        <f t="shared" si="40"/>
        <v>0</v>
      </c>
      <c r="Q393" s="243">
        <f t="shared" si="40"/>
        <v>0</v>
      </c>
      <c r="R393" s="243">
        <f t="shared" si="40"/>
        <v>0</v>
      </c>
      <c r="S393" s="243">
        <f t="shared" si="40"/>
        <v>0</v>
      </c>
      <c r="T393" s="243">
        <f t="shared" ref="T393:AB393" si="41">IF(T65=0,0,T229/T65)</f>
        <v>0</v>
      </c>
      <c r="U393" s="243">
        <f t="shared" si="41"/>
        <v>0</v>
      </c>
      <c r="V393" s="243">
        <f t="shared" si="41"/>
        <v>0</v>
      </c>
      <c r="W393" s="243">
        <f t="shared" si="41"/>
        <v>0</v>
      </c>
      <c r="X393" s="243">
        <f t="shared" si="41"/>
        <v>0</v>
      </c>
      <c r="Y393" s="243">
        <f t="shared" si="41"/>
        <v>0</v>
      </c>
      <c r="Z393" s="243">
        <f t="shared" si="41"/>
        <v>0</v>
      </c>
      <c r="AA393" s="243">
        <f t="shared" si="41"/>
        <v>0</v>
      </c>
      <c r="AB393" s="244">
        <f t="shared" si="41"/>
        <v>0</v>
      </c>
      <c r="AD393" s="552">
        <f t="shared" si="31"/>
        <v>0</v>
      </c>
      <c r="AF393" s="552">
        <f t="shared" si="32"/>
        <v>0</v>
      </c>
      <c r="AH393" s="552">
        <f t="shared" si="33"/>
        <v>0</v>
      </c>
      <c r="AJ393" s="245"/>
    </row>
    <row r="394" spans="2:36" ht="12.75" customHeight="1" outlineLevel="1" x14ac:dyDescent="0.2">
      <c r="D394" s="106" t="str">
        <f>'Line Items'!D504</f>
        <v>[Rolling Stock Line 49]</v>
      </c>
      <c r="E394" s="88"/>
      <c r="F394" s="107" t="str">
        <f t="shared" si="34"/>
        <v>%</v>
      </c>
      <c r="G394" s="243">
        <f t="shared" ref="G394:AB395" si="42">IF(G66=0,0,G230/G66)</f>
        <v>0</v>
      </c>
      <c r="H394" s="243">
        <f t="shared" si="42"/>
        <v>0</v>
      </c>
      <c r="I394" s="243">
        <f t="shared" si="42"/>
        <v>0</v>
      </c>
      <c r="J394" s="243">
        <f t="shared" si="42"/>
        <v>0</v>
      </c>
      <c r="K394" s="243">
        <f t="shared" si="42"/>
        <v>0</v>
      </c>
      <c r="L394" s="243">
        <f t="shared" si="42"/>
        <v>0</v>
      </c>
      <c r="M394" s="243">
        <f t="shared" si="42"/>
        <v>0</v>
      </c>
      <c r="N394" s="243">
        <f t="shared" si="42"/>
        <v>0</v>
      </c>
      <c r="O394" s="243">
        <f t="shared" si="42"/>
        <v>0</v>
      </c>
      <c r="P394" s="243">
        <f t="shared" si="42"/>
        <v>0</v>
      </c>
      <c r="Q394" s="243">
        <f t="shared" si="42"/>
        <v>0</v>
      </c>
      <c r="R394" s="243">
        <f t="shared" si="42"/>
        <v>0</v>
      </c>
      <c r="S394" s="243">
        <f t="shared" si="42"/>
        <v>0</v>
      </c>
      <c r="T394" s="243">
        <f t="shared" si="42"/>
        <v>0</v>
      </c>
      <c r="U394" s="243">
        <f t="shared" si="42"/>
        <v>0</v>
      </c>
      <c r="V394" s="243">
        <f t="shared" si="42"/>
        <v>0</v>
      </c>
      <c r="W394" s="243">
        <f t="shared" si="42"/>
        <v>0</v>
      </c>
      <c r="X394" s="243">
        <f t="shared" si="42"/>
        <v>0</v>
      </c>
      <c r="Y394" s="243">
        <f t="shared" si="42"/>
        <v>0</v>
      </c>
      <c r="Z394" s="243">
        <f t="shared" si="42"/>
        <v>0</v>
      </c>
      <c r="AA394" s="243">
        <f t="shared" si="42"/>
        <v>0</v>
      </c>
      <c r="AB394" s="244">
        <f t="shared" si="42"/>
        <v>0</v>
      </c>
      <c r="AD394" s="552">
        <f t="shared" ref="AD394" si="43">IF(AD66=0,0,AD230/AD66)</f>
        <v>0</v>
      </c>
      <c r="AF394" s="552">
        <f t="shared" ref="AF394" si="44">IF(AF66=0,0,AF230/AF66)</f>
        <v>0</v>
      </c>
      <c r="AH394" s="552">
        <f t="shared" ref="AH394" si="45">IF(AH66=0,0,AH230/AH66)</f>
        <v>0</v>
      </c>
      <c r="AJ394" s="245"/>
    </row>
    <row r="395" spans="2:36" ht="12.75" customHeight="1" outlineLevel="1" x14ac:dyDescent="0.2">
      <c r="D395" s="117" t="str">
        <f>'Line Items'!D505</f>
        <v>[Rolling Stock Line 50]</v>
      </c>
      <c r="E395" s="177"/>
      <c r="F395" s="118" t="str">
        <f t="shared" si="34"/>
        <v>%</v>
      </c>
      <c r="G395" s="93">
        <f t="shared" si="42"/>
        <v>0</v>
      </c>
      <c r="H395" s="93">
        <f t="shared" si="42"/>
        <v>0</v>
      </c>
      <c r="I395" s="93">
        <f t="shared" si="42"/>
        <v>0</v>
      </c>
      <c r="J395" s="93">
        <f t="shared" si="42"/>
        <v>0</v>
      </c>
      <c r="K395" s="93">
        <f t="shared" si="42"/>
        <v>0</v>
      </c>
      <c r="L395" s="93">
        <f t="shared" si="42"/>
        <v>0</v>
      </c>
      <c r="M395" s="93">
        <f t="shared" si="42"/>
        <v>0</v>
      </c>
      <c r="N395" s="93">
        <f t="shared" si="42"/>
        <v>0</v>
      </c>
      <c r="O395" s="93">
        <f t="shared" si="42"/>
        <v>0</v>
      </c>
      <c r="P395" s="93">
        <f t="shared" si="42"/>
        <v>0</v>
      </c>
      <c r="Q395" s="93">
        <f t="shared" si="42"/>
        <v>0</v>
      </c>
      <c r="R395" s="93">
        <f t="shared" si="42"/>
        <v>0</v>
      </c>
      <c r="S395" s="93">
        <f t="shared" si="42"/>
        <v>0</v>
      </c>
      <c r="T395" s="93">
        <f t="shared" si="42"/>
        <v>0</v>
      </c>
      <c r="U395" s="93">
        <f t="shared" si="42"/>
        <v>0</v>
      </c>
      <c r="V395" s="93">
        <f t="shared" si="42"/>
        <v>0</v>
      </c>
      <c r="W395" s="93">
        <f t="shared" si="42"/>
        <v>0</v>
      </c>
      <c r="X395" s="93">
        <f t="shared" si="42"/>
        <v>0</v>
      </c>
      <c r="Y395" s="93">
        <f t="shared" si="42"/>
        <v>0</v>
      </c>
      <c r="Z395" s="93">
        <f t="shared" si="42"/>
        <v>0</v>
      </c>
      <c r="AA395" s="93">
        <f t="shared" si="42"/>
        <v>0</v>
      </c>
      <c r="AB395" s="94">
        <f t="shared" si="42"/>
        <v>0</v>
      </c>
      <c r="AD395" s="553">
        <f t="shared" ref="AD395" si="46">IF(AD67=0,0,AD231/AD67)</f>
        <v>0</v>
      </c>
      <c r="AF395" s="553">
        <f t="shared" ref="AF395" si="47">IF(AF67=0,0,AF231/AF67)</f>
        <v>0</v>
      </c>
      <c r="AH395" s="553">
        <f t="shared" ref="AH395" si="48">IF(AH67=0,0,AH231/AH67)</f>
        <v>0</v>
      </c>
      <c r="AJ395" s="209"/>
    </row>
    <row r="396" spans="2:36" ht="12.75" customHeight="1" outlineLevel="1" x14ac:dyDescent="0.2">
      <c r="G396" s="89"/>
      <c r="H396" s="89"/>
      <c r="I396" s="89"/>
      <c r="J396" s="89"/>
      <c r="K396" s="89"/>
      <c r="L396" s="89"/>
      <c r="M396" s="89"/>
      <c r="N396" s="89"/>
      <c r="O396" s="89"/>
      <c r="P396" s="89"/>
      <c r="Q396" s="89"/>
      <c r="R396" s="89"/>
      <c r="S396" s="89"/>
      <c r="T396" s="89"/>
      <c r="U396" s="89"/>
      <c r="V396" s="89"/>
      <c r="W396" s="89"/>
      <c r="X396" s="89"/>
      <c r="Y396" s="89"/>
      <c r="Z396" s="89"/>
      <c r="AA396" s="89"/>
      <c r="AB396" s="89"/>
      <c r="AD396" s="89"/>
      <c r="AF396" s="89"/>
      <c r="AH396" s="89"/>
    </row>
    <row r="397" spans="2:36" ht="12.75" customHeight="1" outlineLevel="1" x14ac:dyDescent="0.2">
      <c r="D397" s="234" t="str">
        <f>"Average "&amp;B343</f>
        <v>Average Implied Vehicle Availability Percentage</v>
      </c>
      <c r="E397" s="235"/>
      <c r="F397" s="236" t="str">
        <f>F395</f>
        <v>%</v>
      </c>
      <c r="G397" s="246">
        <f t="shared" ref="G397:AB397" si="49">IF(G$69=0,0,SUMPRODUCT(G$18:G$67,G346:G395)/G$69)</f>
        <v>0</v>
      </c>
      <c r="H397" s="246">
        <f t="shared" si="49"/>
        <v>0</v>
      </c>
      <c r="I397" s="246">
        <f t="shared" si="49"/>
        <v>0</v>
      </c>
      <c r="J397" s="246">
        <f t="shared" si="49"/>
        <v>0</v>
      </c>
      <c r="K397" s="246">
        <f t="shared" si="49"/>
        <v>0</v>
      </c>
      <c r="L397" s="246">
        <f t="shared" si="49"/>
        <v>0</v>
      </c>
      <c r="M397" s="246">
        <f t="shared" si="49"/>
        <v>0</v>
      </c>
      <c r="N397" s="246">
        <f t="shared" si="49"/>
        <v>0</v>
      </c>
      <c r="O397" s="246">
        <f t="shared" si="49"/>
        <v>0</v>
      </c>
      <c r="P397" s="246">
        <f t="shared" si="49"/>
        <v>0</v>
      </c>
      <c r="Q397" s="246">
        <f t="shared" si="49"/>
        <v>0</v>
      </c>
      <c r="R397" s="246">
        <f t="shared" si="49"/>
        <v>0</v>
      </c>
      <c r="S397" s="246">
        <f t="shared" si="49"/>
        <v>0</v>
      </c>
      <c r="T397" s="246">
        <f t="shared" si="49"/>
        <v>0</v>
      </c>
      <c r="U397" s="246">
        <f t="shared" si="49"/>
        <v>0</v>
      </c>
      <c r="V397" s="246">
        <f t="shared" si="49"/>
        <v>0</v>
      </c>
      <c r="W397" s="246">
        <f t="shared" si="49"/>
        <v>0</v>
      </c>
      <c r="X397" s="246">
        <f t="shared" si="49"/>
        <v>0</v>
      </c>
      <c r="Y397" s="246">
        <f t="shared" si="49"/>
        <v>0</v>
      </c>
      <c r="Z397" s="246">
        <f t="shared" si="49"/>
        <v>0</v>
      </c>
      <c r="AA397" s="246">
        <f t="shared" si="49"/>
        <v>0</v>
      </c>
      <c r="AB397" s="247">
        <f t="shared" si="49"/>
        <v>0</v>
      </c>
      <c r="AD397" s="550">
        <f t="shared" ref="AD397" si="50">IF(AD$69=0,0,SUMPRODUCT(AD$18:AD$67,AD346:AD395)/AD$69)</f>
        <v>0</v>
      </c>
      <c r="AF397" s="550">
        <f t="shared" ref="AF397" si="51">IF(AF$69=0,0,SUMPRODUCT(AF$18:AF$67,AF346:AF395)/AF$69)</f>
        <v>0</v>
      </c>
      <c r="AH397" s="550">
        <f t="shared" ref="AH397" si="52">IF(AH$69=0,0,SUMPRODUCT(AH$18:AH$67,AH346:AH395)/AH$69)</f>
        <v>0</v>
      </c>
      <c r="AJ397" s="241"/>
    </row>
    <row r="398" spans="2:36" x14ac:dyDescent="0.2">
      <c r="G398" s="89"/>
      <c r="H398" s="89"/>
      <c r="I398" s="89"/>
      <c r="J398" s="89"/>
      <c r="K398" s="89"/>
      <c r="L398" s="89"/>
      <c r="M398" s="89"/>
      <c r="N398" s="89"/>
      <c r="O398" s="89"/>
      <c r="P398" s="89"/>
      <c r="Q398" s="89"/>
      <c r="R398" s="89"/>
      <c r="S398" s="89"/>
      <c r="T398" s="89"/>
      <c r="U398" s="89"/>
      <c r="V398" s="89"/>
      <c r="W398" s="89"/>
      <c r="X398" s="89"/>
      <c r="Y398" s="89"/>
      <c r="Z398" s="89"/>
      <c r="AA398" s="89"/>
      <c r="AB398" s="89"/>
      <c r="AD398" s="89"/>
      <c r="AF398" s="89"/>
      <c r="AH398" s="89"/>
    </row>
    <row r="399" spans="2:36" x14ac:dyDescent="0.2">
      <c r="G399" s="89"/>
      <c r="H399" s="89"/>
      <c r="I399" s="89"/>
      <c r="J399" s="89"/>
      <c r="K399" s="89"/>
      <c r="L399" s="89"/>
      <c r="M399" s="89"/>
      <c r="N399" s="89"/>
      <c r="O399" s="89"/>
      <c r="P399" s="89"/>
      <c r="Q399" s="89"/>
      <c r="R399" s="89"/>
      <c r="S399" s="89"/>
      <c r="T399" s="89"/>
      <c r="U399" s="89"/>
      <c r="V399" s="89"/>
      <c r="W399" s="89"/>
      <c r="X399" s="89"/>
      <c r="Y399" s="89"/>
      <c r="Z399" s="89"/>
      <c r="AA399" s="89"/>
      <c r="AB399" s="89"/>
      <c r="AD399" s="89"/>
      <c r="AF399" s="89"/>
      <c r="AH399" s="89"/>
    </row>
    <row r="400" spans="2:36" ht="16.5" x14ac:dyDescent="0.25">
      <c r="B400" s="5" t="s">
        <v>479</v>
      </c>
      <c r="C400" s="5"/>
      <c r="D400" s="5"/>
      <c r="E400" s="5"/>
      <c r="F400" s="5"/>
      <c r="G400" s="192"/>
      <c r="H400" s="192"/>
      <c r="I400" s="192"/>
      <c r="J400" s="192"/>
      <c r="K400" s="192"/>
      <c r="L400" s="192"/>
      <c r="M400" s="192"/>
      <c r="N400" s="192"/>
      <c r="O400" s="192"/>
      <c r="P400" s="192"/>
      <c r="Q400" s="192"/>
      <c r="R400" s="192"/>
      <c r="S400" s="192"/>
      <c r="T400" s="192"/>
      <c r="U400" s="192"/>
      <c r="V400" s="192"/>
      <c r="W400" s="192"/>
      <c r="X400" s="192"/>
      <c r="Y400" s="192"/>
      <c r="Z400" s="192"/>
      <c r="AA400" s="192"/>
      <c r="AB400" s="192"/>
      <c r="AC400" s="5"/>
      <c r="AD400" s="192"/>
      <c r="AE400" s="5"/>
      <c r="AF400" s="192"/>
      <c r="AG400" s="5"/>
      <c r="AH400" s="192"/>
      <c r="AI400" s="5"/>
      <c r="AJ400" s="5"/>
    </row>
    <row r="401" spans="2:36" x14ac:dyDescent="0.2">
      <c r="G401" s="89"/>
      <c r="H401" s="89"/>
      <c r="I401" s="89"/>
      <c r="J401" s="89"/>
      <c r="K401" s="89"/>
      <c r="L401" s="89"/>
      <c r="M401" s="89"/>
      <c r="N401" s="89"/>
      <c r="O401" s="89"/>
      <c r="P401" s="89"/>
      <c r="Q401" s="89"/>
      <c r="R401" s="89"/>
      <c r="S401" s="89"/>
      <c r="T401" s="89"/>
      <c r="U401" s="89"/>
      <c r="V401" s="89"/>
      <c r="W401" s="89"/>
      <c r="X401" s="89"/>
      <c r="Y401" s="89"/>
      <c r="Z401" s="89"/>
      <c r="AA401" s="89"/>
      <c r="AB401" s="89"/>
      <c r="AD401" s="89"/>
      <c r="AF401" s="89"/>
      <c r="AH401" s="89"/>
    </row>
    <row r="402" spans="2:36" ht="15" x14ac:dyDescent="0.25">
      <c r="B402" s="15" t="s">
        <v>480</v>
      </c>
      <c r="C402" s="15"/>
      <c r="D402" s="172"/>
      <c r="E402" s="172"/>
      <c r="F402" s="15"/>
      <c r="G402" s="190"/>
      <c r="H402" s="190"/>
      <c r="I402" s="190"/>
      <c r="J402" s="190"/>
      <c r="K402" s="190"/>
      <c r="L402" s="190"/>
      <c r="M402" s="190"/>
      <c r="N402" s="190"/>
      <c r="O402" s="190"/>
      <c r="P402" s="190"/>
      <c r="Q402" s="190"/>
      <c r="R402" s="190"/>
      <c r="S402" s="190"/>
      <c r="T402" s="190"/>
      <c r="U402" s="190"/>
      <c r="V402" s="190"/>
      <c r="W402" s="190"/>
      <c r="X402" s="190"/>
      <c r="Y402" s="190"/>
      <c r="Z402" s="190"/>
      <c r="AA402" s="190"/>
      <c r="AB402" s="190"/>
      <c r="AC402" s="15"/>
      <c r="AD402" s="190"/>
      <c r="AE402" s="540"/>
      <c r="AF402" s="190"/>
      <c r="AG402" s="540"/>
      <c r="AH402" s="190"/>
      <c r="AI402" s="540"/>
      <c r="AJ402" s="15"/>
    </row>
    <row r="403" spans="2:36" ht="12.75" customHeight="1" outlineLevel="1" x14ac:dyDescent="0.2">
      <c r="G403" s="89"/>
      <c r="H403" s="89"/>
      <c r="I403" s="89"/>
      <c r="J403" s="89"/>
      <c r="K403" s="89"/>
      <c r="L403" s="89"/>
      <c r="M403" s="89"/>
      <c r="N403" s="89"/>
      <c r="O403" s="89"/>
      <c r="P403" s="89"/>
      <c r="Q403" s="89"/>
      <c r="R403" s="89"/>
      <c r="S403" s="89"/>
      <c r="T403" s="89"/>
      <c r="U403" s="89"/>
      <c r="V403" s="89"/>
      <c r="W403" s="89"/>
      <c r="X403" s="89"/>
      <c r="Y403" s="89"/>
      <c r="Z403" s="89"/>
      <c r="AA403" s="89"/>
      <c r="AB403" s="89"/>
      <c r="AD403" s="89"/>
      <c r="AF403" s="89"/>
      <c r="AH403" s="89"/>
    </row>
    <row r="404" spans="2:36" ht="12.75" customHeight="1" outlineLevel="1" x14ac:dyDescent="0.2">
      <c r="C404" s="147" t="s">
        <v>481</v>
      </c>
      <c r="G404" s="89"/>
      <c r="H404" s="89"/>
      <c r="I404" s="89"/>
      <c r="J404" s="89"/>
      <c r="K404" s="89"/>
      <c r="L404" s="89"/>
      <c r="M404" s="89"/>
      <c r="N404" s="89"/>
      <c r="O404" s="89"/>
      <c r="P404" s="89"/>
      <c r="Q404" s="89"/>
      <c r="R404" s="89"/>
      <c r="S404" s="89"/>
      <c r="T404" s="89"/>
      <c r="U404" s="89"/>
      <c r="V404" s="89"/>
      <c r="W404" s="89"/>
      <c r="X404" s="89"/>
      <c r="Y404" s="89"/>
      <c r="Z404" s="89"/>
      <c r="AA404" s="89"/>
      <c r="AB404" s="89"/>
      <c r="AD404" s="89"/>
      <c r="AF404" s="89"/>
      <c r="AH404" s="89"/>
    </row>
    <row r="405" spans="2:36" ht="12.75" customHeight="1" outlineLevel="1" x14ac:dyDescent="0.2">
      <c r="D405" s="100" t="str">
        <f>'Line Items'!D456</f>
        <v>Class 153</v>
      </c>
      <c r="E405" s="84"/>
      <c r="F405" s="101" t="s">
        <v>482</v>
      </c>
      <c r="G405" s="173"/>
      <c r="H405" s="173"/>
      <c r="I405" s="173"/>
      <c r="J405" s="173"/>
      <c r="K405" s="173"/>
      <c r="L405" s="173"/>
      <c r="M405" s="173"/>
      <c r="N405" s="173"/>
      <c r="O405" s="173"/>
      <c r="P405" s="173"/>
      <c r="Q405" s="173"/>
      <c r="R405" s="173"/>
      <c r="S405" s="173"/>
      <c r="T405" s="173"/>
      <c r="U405" s="173"/>
      <c r="V405" s="173"/>
      <c r="W405" s="173"/>
      <c r="X405" s="173"/>
      <c r="Y405" s="173"/>
      <c r="Z405" s="173"/>
      <c r="AA405" s="173"/>
      <c r="AB405" s="191"/>
      <c r="AD405" s="547"/>
      <c r="AF405" s="547"/>
      <c r="AH405" s="547"/>
      <c r="AJ405" s="489" t="s">
        <v>651</v>
      </c>
    </row>
    <row r="406" spans="2:36" ht="12.75" customHeight="1" outlineLevel="1" x14ac:dyDescent="0.2">
      <c r="D406" s="106" t="str">
        <f>'Line Items'!D457</f>
        <v>Class 156</v>
      </c>
      <c r="E406" s="88"/>
      <c r="F406" s="107" t="str">
        <f t="shared" ref="F406:F454" si="53">F405</f>
        <v>000 Veh Miles</v>
      </c>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6"/>
      <c r="AD406" s="548"/>
      <c r="AF406" s="548"/>
      <c r="AH406" s="548"/>
      <c r="AJ406" s="220"/>
    </row>
    <row r="407" spans="2:36" ht="12.75" customHeight="1" outlineLevel="1" x14ac:dyDescent="0.2">
      <c r="D407" s="106" t="str">
        <f>'Line Items'!D458</f>
        <v>Class 170/2</v>
      </c>
      <c r="E407" s="88"/>
      <c r="F407" s="107" t="str">
        <f t="shared" si="53"/>
        <v>000 Veh Miles</v>
      </c>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6"/>
      <c r="AD407" s="548"/>
      <c r="AF407" s="548"/>
      <c r="AH407" s="548"/>
      <c r="AJ407" s="220"/>
    </row>
    <row r="408" spans="2:36" ht="12.75" customHeight="1" outlineLevel="1" x14ac:dyDescent="0.2">
      <c r="D408" s="106" t="str">
        <f>'Line Items'!D459</f>
        <v>Class 170/3</v>
      </c>
      <c r="E408" s="88"/>
      <c r="F408" s="107" t="str">
        <f t="shared" si="53"/>
        <v>000 Veh Miles</v>
      </c>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6"/>
      <c r="AD408" s="548"/>
      <c r="AF408" s="548"/>
      <c r="AH408" s="548"/>
      <c r="AJ408" s="220"/>
    </row>
    <row r="409" spans="2:36" ht="12.75" customHeight="1" outlineLevel="1" x14ac:dyDescent="0.2">
      <c r="D409" s="106" t="str">
        <f>'Line Items'!D460</f>
        <v>Class 315</v>
      </c>
      <c r="E409" s="88"/>
      <c r="F409" s="107" t="str">
        <f t="shared" si="53"/>
        <v>000 Veh Miles</v>
      </c>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6"/>
      <c r="AD409" s="548"/>
      <c r="AF409" s="548"/>
      <c r="AH409" s="548"/>
      <c r="AJ409" s="220"/>
    </row>
    <row r="410" spans="2:36" ht="12.75" customHeight="1" outlineLevel="1" x14ac:dyDescent="0.2">
      <c r="D410" s="106" t="str">
        <f>'Line Items'!D461</f>
        <v>Class 317/8</v>
      </c>
      <c r="E410" s="88"/>
      <c r="F410" s="107" t="str">
        <f t="shared" si="53"/>
        <v>000 Veh Miles</v>
      </c>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6"/>
      <c r="AD410" s="548"/>
      <c r="AF410" s="548"/>
      <c r="AH410" s="548"/>
      <c r="AJ410" s="220"/>
    </row>
    <row r="411" spans="2:36" ht="12.75" customHeight="1" outlineLevel="1" x14ac:dyDescent="0.2">
      <c r="D411" s="106" t="str">
        <f>'Line Items'!D462</f>
        <v>Class 317/6</v>
      </c>
      <c r="E411" s="88"/>
      <c r="F411" s="107" t="str">
        <f t="shared" si="53"/>
        <v>000 Veh Miles</v>
      </c>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6"/>
      <c r="AD411" s="548"/>
      <c r="AF411" s="548"/>
      <c r="AH411" s="548"/>
      <c r="AJ411" s="220"/>
    </row>
    <row r="412" spans="2:36" ht="12.75" customHeight="1" outlineLevel="1" x14ac:dyDescent="0.2">
      <c r="D412" s="106" t="str">
        <f>'Line Items'!D463</f>
        <v>Class 317/5</v>
      </c>
      <c r="E412" s="88"/>
      <c r="F412" s="107" t="str">
        <f t="shared" si="53"/>
        <v>000 Veh Miles</v>
      </c>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6"/>
      <c r="AD412" s="548"/>
      <c r="AF412" s="548"/>
      <c r="AH412" s="548"/>
      <c r="AJ412" s="220"/>
    </row>
    <row r="413" spans="2:36" ht="12.75" customHeight="1" outlineLevel="1" x14ac:dyDescent="0.2">
      <c r="D413" s="106" t="str">
        <f>'Line Items'!D464</f>
        <v>Class 321</v>
      </c>
      <c r="E413" s="88"/>
      <c r="F413" s="107" t="str">
        <f t="shared" si="53"/>
        <v>000 Veh Miles</v>
      </c>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6"/>
      <c r="AD413" s="548"/>
      <c r="AF413" s="548"/>
      <c r="AH413" s="548"/>
      <c r="AJ413" s="220"/>
    </row>
    <row r="414" spans="2:36" ht="12.75" customHeight="1" outlineLevel="1" x14ac:dyDescent="0.2">
      <c r="D414" s="106" t="str">
        <f>'Line Items'!D465</f>
        <v>Class 360</v>
      </c>
      <c r="E414" s="88"/>
      <c r="F414" s="107" t="str">
        <f t="shared" si="53"/>
        <v>000 Veh Miles</v>
      </c>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6"/>
      <c r="AD414" s="548"/>
      <c r="AF414" s="548"/>
      <c r="AH414" s="548"/>
      <c r="AJ414" s="220"/>
    </row>
    <row r="415" spans="2:36" ht="12.75" customHeight="1" outlineLevel="1" x14ac:dyDescent="0.2">
      <c r="D415" s="106" t="str">
        <f>'Line Items'!D466</f>
        <v>Class 379</v>
      </c>
      <c r="E415" s="88"/>
      <c r="F415" s="107" t="str">
        <f t="shared" si="53"/>
        <v>000 Veh Miles</v>
      </c>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6"/>
      <c r="AD415" s="548"/>
      <c r="AF415" s="548"/>
      <c r="AH415" s="548"/>
      <c r="AJ415" s="220"/>
    </row>
    <row r="416" spans="2:36" ht="12.75" customHeight="1" outlineLevel="1" x14ac:dyDescent="0.2">
      <c r="D416" s="106" t="str">
        <f>'Line Items'!D467</f>
        <v>Class 90</v>
      </c>
      <c r="E416" s="88"/>
      <c r="F416" s="107" t="str">
        <f t="shared" si="53"/>
        <v>000 Veh Miles</v>
      </c>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6"/>
      <c r="AD416" s="548"/>
      <c r="AF416" s="548"/>
      <c r="AH416" s="548"/>
      <c r="AJ416" s="220"/>
    </row>
    <row r="417" spans="4:36" ht="12.75" customHeight="1" outlineLevel="1" x14ac:dyDescent="0.2">
      <c r="D417" s="106" t="str">
        <f>'Line Items'!D468</f>
        <v>Class Mk 3 - TSO</v>
      </c>
      <c r="E417" s="88"/>
      <c r="F417" s="107" t="str">
        <f t="shared" si="53"/>
        <v>000 Veh Miles</v>
      </c>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6"/>
      <c r="AD417" s="548"/>
      <c r="AF417" s="548"/>
      <c r="AH417" s="548"/>
      <c r="AJ417" s="220"/>
    </row>
    <row r="418" spans="4:36" ht="12.75" customHeight="1" outlineLevel="1" x14ac:dyDescent="0.2">
      <c r="D418" s="106" t="str">
        <f>'Line Items'!D469</f>
        <v>Class Mk 3 - TSOB</v>
      </c>
      <c r="E418" s="88"/>
      <c r="F418" s="107" t="str">
        <f t="shared" si="53"/>
        <v>000 Veh Miles</v>
      </c>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6"/>
      <c r="AD418" s="548"/>
      <c r="AF418" s="548"/>
      <c r="AH418" s="548"/>
      <c r="AJ418" s="220"/>
    </row>
    <row r="419" spans="4:36" ht="12.75" customHeight="1" outlineLevel="1" x14ac:dyDescent="0.2">
      <c r="D419" s="106" t="str">
        <f>'Line Items'!D470</f>
        <v>Class Mk 3 - FO</v>
      </c>
      <c r="E419" s="88"/>
      <c r="F419" s="107" t="str">
        <f t="shared" si="53"/>
        <v>000 Veh Miles</v>
      </c>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6"/>
      <c r="AD419" s="548"/>
      <c r="AF419" s="548"/>
      <c r="AH419" s="548"/>
      <c r="AJ419" s="220"/>
    </row>
    <row r="420" spans="4:36" ht="12.75" customHeight="1" outlineLevel="1" x14ac:dyDescent="0.2">
      <c r="D420" s="106" t="str">
        <f>'Line Items'!D471</f>
        <v>Class Mk 3 - RFM</v>
      </c>
      <c r="E420" s="88"/>
      <c r="F420" s="107" t="str">
        <f t="shared" si="53"/>
        <v>000 Veh Miles</v>
      </c>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6"/>
      <c r="AD420" s="548"/>
      <c r="AF420" s="548"/>
      <c r="AH420" s="548"/>
      <c r="AJ420" s="220"/>
    </row>
    <row r="421" spans="4:36" ht="12.75" customHeight="1" outlineLevel="1" x14ac:dyDescent="0.2">
      <c r="D421" s="106" t="str">
        <f>'Line Items'!D472</f>
        <v>Class Mk 3 - DVT</v>
      </c>
      <c r="E421" s="88"/>
      <c r="F421" s="107" t="str">
        <f t="shared" si="53"/>
        <v>000 Veh Miles</v>
      </c>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6"/>
      <c r="AD421" s="548"/>
      <c r="AF421" s="548"/>
      <c r="AH421" s="548"/>
      <c r="AJ421" s="220"/>
    </row>
    <row r="422" spans="4:36" ht="12.75" customHeight="1" outlineLevel="1" x14ac:dyDescent="0.2">
      <c r="D422" s="106" t="str">
        <f>'Line Items'!D473</f>
        <v>[Rolling Stock Line 18]</v>
      </c>
      <c r="E422" s="88"/>
      <c r="F422" s="107" t="str">
        <f t="shared" si="53"/>
        <v>000 Veh Miles</v>
      </c>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6"/>
      <c r="AD422" s="548"/>
      <c r="AF422" s="548"/>
      <c r="AH422" s="548"/>
      <c r="AJ422" s="220"/>
    </row>
    <row r="423" spans="4:36" ht="12.75" customHeight="1" outlineLevel="1" x14ac:dyDescent="0.2">
      <c r="D423" s="106" t="str">
        <f>'Line Items'!D474</f>
        <v>[Rolling Stock Line 19]</v>
      </c>
      <c r="E423" s="88"/>
      <c r="F423" s="107" t="str">
        <f t="shared" si="53"/>
        <v>000 Veh Miles</v>
      </c>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6"/>
      <c r="AD423" s="548"/>
      <c r="AF423" s="548"/>
      <c r="AH423" s="548"/>
      <c r="AJ423" s="220"/>
    </row>
    <row r="424" spans="4:36" ht="12.75" customHeight="1" outlineLevel="1" x14ac:dyDescent="0.2">
      <c r="D424" s="106" t="str">
        <f>'Line Items'!D475</f>
        <v>[Rolling Stock Line 20]</v>
      </c>
      <c r="E424" s="88"/>
      <c r="F424" s="107" t="str">
        <f t="shared" si="53"/>
        <v>000 Veh Miles</v>
      </c>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6"/>
      <c r="AD424" s="548"/>
      <c r="AF424" s="548"/>
      <c r="AH424" s="548"/>
      <c r="AJ424" s="220"/>
    </row>
    <row r="425" spans="4:36" ht="12.75" customHeight="1" outlineLevel="1" x14ac:dyDescent="0.2">
      <c r="D425" s="106" t="str">
        <f>'Line Items'!D476</f>
        <v>[Rolling Stock Line 21]</v>
      </c>
      <c r="E425" s="88"/>
      <c r="F425" s="107" t="str">
        <f t="shared" si="53"/>
        <v>000 Veh Miles</v>
      </c>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6"/>
      <c r="AD425" s="548"/>
      <c r="AF425" s="548"/>
      <c r="AH425" s="548"/>
      <c r="AJ425" s="220"/>
    </row>
    <row r="426" spans="4:36" ht="12.75" customHeight="1" outlineLevel="1" x14ac:dyDescent="0.2">
      <c r="D426" s="106" t="str">
        <f>'Line Items'!D477</f>
        <v>[Rolling Stock Line 22]</v>
      </c>
      <c r="E426" s="88"/>
      <c r="F426" s="107" t="str">
        <f t="shared" si="53"/>
        <v>000 Veh Miles</v>
      </c>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6"/>
      <c r="AD426" s="548"/>
      <c r="AF426" s="548"/>
      <c r="AH426" s="548"/>
      <c r="AJ426" s="220"/>
    </row>
    <row r="427" spans="4:36" ht="12.75" customHeight="1" outlineLevel="1" x14ac:dyDescent="0.2">
      <c r="D427" s="106" t="str">
        <f>'Line Items'!D478</f>
        <v>[Rolling Stock Line 23]</v>
      </c>
      <c r="E427" s="88"/>
      <c r="F427" s="107" t="str">
        <f t="shared" si="53"/>
        <v>000 Veh Miles</v>
      </c>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6"/>
      <c r="AD427" s="548"/>
      <c r="AF427" s="548"/>
      <c r="AH427" s="548"/>
      <c r="AJ427" s="220"/>
    </row>
    <row r="428" spans="4:36" ht="12.75" customHeight="1" outlineLevel="1" x14ac:dyDescent="0.2">
      <c r="D428" s="106" t="str">
        <f>'Line Items'!D479</f>
        <v>[Rolling Stock Line 24]</v>
      </c>
      <c r="E428" s="88"/>
      <c r="F428" s="107" t="str">
        <f t="shared" si="53"/>
        <v>000 Veh Miles</v>
      </c>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6"/>
      <c r="AD428" s="548"/>
      <c r="AF428" s="548"/>
      <c r="AH428" s="548"/>
      <c r="AJ428" s="220"/>
    </row>
    <row r="429" spans="4:36" ht="12.75" customHeight="1" outlineLevel="1" x14ac:dyDescent="0.2">
      <c r="D429" s="106" t="str">
        <f>'Line Items'!D480</f>
        <v>[Rolling Stock Line 25]</v>
      </c>
      <c r="E429" s="88"/>
      <c r="F429" s="107" t="str">
        <f t="shared" si="53"/>
        <v>000 Veh Miles</v>
      </c>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6"/>
      <c r="AD429" s="548"/>
      <c r="AF429" s="548"/>
      <c r="AH429" s="548"/>
      <c r="AJ429" s="220"/>
    </row>
    <row r="430" spans="4:36" ht="12.75" customHeight="1" outlineLevel="1" x14ac:dyDescent="0.2">
      <c r="D430" s="106" t="str">
        <f>'Line Items'!D481</f>
        <v>[Rolling Stock Line 26]</v>
      </c>
      <c r="E430" s="88"/>
      <c r="F430" s="107" t="str">
        <f t="shared" si="53"/>
        <v>000 Veh Miles</v>
      </c>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6"/>
      <c r="AD430" s="548"/>
      <c r="AF430" s="548"/>
      <c r="AH430" s="548"/>
      <c r="AJ430" s="220"/>
    </row>
    <row r="431" spans="4:36" ht="12.75" customHeight="1" outlineLevel="1" x14ac:dyDescent="0.2">
      <c r="D431" s="106" t="str">
        <f>'Line Items'!D482</f>
        <v>[Rolling Stock Line 27]</v>
      </c>
      <c r="E431" s="88"/>
      <c r="F431" s="107" t="str">
        <f t="shared" si="53"/>
        <v>000 Veh Miles</v>
      </c>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6"/>
      <c r="AD431" s="548"/>
      <c r="AF431" s="548"/>
      <c r="AH431" s="548"/>
      <c r="AJ431" s="220"/>
    </row>
    <row r="432" spans="4:36" ht="12.75" customHeight="1" outlineLevel="1" x14ac:dyDescent="0.2">
      <c r="D432" s="106" t="str">
        <f>'Line Items'!D483</f>
        <v>[Rolling Stock Line 28]</v>
      </c>
      <c r="E432" s="88"/>
      <c r="F432" s="107" t="str">
        <f t="shared" si="53"/>
        <v>000 Veh Miles</v>
      </c>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6"/>
      <c r="AD432" s="548"/>
      <c r="AF432" s="548"/>
      <c r="AH432" s="548"/>
      <c r="AJ432" s="220"/>
    </row>
    <row r="433" spans="4:36" ht="12.75" customHeight="1" outlineLevel="1" x14ac:dyDescent="0.2">
      <c r="D433" s="106" t="str">
        <f>'Line Items'!D484</f>
        <v>[Rolling Stock Line 29]</v>
      </c>
      <c r="E433" s="88"/>
      <c r="F433" s="107" t="str">
        <f t="shared" si="53"/>
        <v>000 Veh Miles</v>
      </c>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6"/>
      <c r="AD433" s="548"/>
      <c r="AF433" s="548"/>
      <c r="AH433" s="548"/>
      <c r="AJ433" s="220"/>
    </row>
    <row r="434" spans="4:36" ht="12.75" customHeight="1" outlineLevel="1" x14ac:dyDescent="0.2">
      <c r="D434" s="106" t="str">
        <f>'Line Items'!D485</f>
        <v>[Rolling Stock Line 30]</v>
      </c>
      <c r="E434" s="88"/>
      <c r="F434" s="107" t="str">
        <f t="shared" si="53"/>
        <v>000 Veh Miles</v>
      </c>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6"/>
      <c r="AD434" s="548"/>
      <c r="AF434" s="548"/>
      <c r="AH434" s="548"/>
      <c r="AJ434" s="220"/>
    </row>
    <row r="435" spans="4:36" ht="12.75" customHeight="1" outlineLevel="1" x14ac:dyDescent="0.2">
      <c r="D435" s="106" t="str">
        <f>'Line Items'!D486</f>
        <v>[Rolling Stock Line 31]</v>
      </c>
      <c r="E435" s="88"/>
      <c r="F435" s="107" t="str">
        <f t="shared" si="53"/>
        <v>000 Veh Miles</v>
      </c>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6"/>
      <c r="AD435" s="548"/>
      <c r="AF435" s="548"/>
      <c r="AH435" s="548"/>
      <c r="AJ435" s="220"/>
    </row>
    <row r="436" spans="4:36" ht="12.75" customHeight="1" outlineLevel="1" x14ac:dyDescent="0.2">
      <c r="D436" s="106" t="str">
        <f>'Line Items'!D487</f>
        <v>[Rolling Stock Line 32]</v>
      </c>
      <c r="E436" s="88"/>
      <c r="F436" s="107" t="str">
        <f t="shared" si="53"/>
        <v>000 Veh Miles</v>
      </c>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6"/>
      <c r="AD436" s="548"/>
      <c r="AF436" s="548"/>
      <c r="AH436" s="548"/>
      <c r="AJ436" s="220"/>
    </row>
    <row r="437" spans="4:36" ht="12.75" customHeight="1" outlineLevel="1" x14ac:dyDescent="0.2">
      <c r="D437" s="106" t="str">
        <f>'Line Items'!D488</f>
        <v>[Rolling Stock Line 33]</v>
      </c>
      <c r="E437" s="88"/>
      <c r="F437" s="107" t="str">
        <f t="shared" si="53"/>
        <v>000 Veh Miles</v>
      </c>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6"/>
      <c r="AD437" s="548"/>
      <c r="AF437" s="548"/>
      <c r="AH437" s="548"/>
      <c r="AJ437" s="220"/>
    </row>
    <row r="438" spans="4:36" ht="12.75" customHeight="1" outlineLevel="1" x14ac:dyDescent="0.2">
      <c r="D438" s="106" t="str">
        <f>'Line Items'!D489</f>
        <v>[Rolling Stock Line 34]</v>
      </c>
      <c r="E438" s="88"/>
      <c r="F438" s="107" t="str">
        <f t="shared" si="53"/>
        <v>000 Veh Miles</v>
      </c>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6"/>
      <c r="AD438" s="548"/>
      <c r="AF438" s="548"/>
      <c r="AH438" s="548"/>
      <c r="AJ438" s="220"/>
    </row>
    <row r="439" spans="4:36" ht="12.75" customHeight="1" outlineLevel="1" x14ac:dyDescent="0.2">
      <c r="D439" s="106" t="str">
        <f>'Line Items'!D490</f>
        <v>[Rolling Stock Line 35]</v>
      </c>
      <c r="E439" s="88"/>
      <c r="F439" s="107" t="str">
        <f t="shared" si="53"/>
        <v>000 Veh Miles</v>
      </c>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6"/>
      <c r="AD439" s="548"/>
      <c r="AF439" s="548"/>
      <c r="AH439" s="548"/>
      <c r="AJ439" s="220"/>
    </row>
    <row r="440" spans="4:36" ht="12.75" customHeight="1" outlineLevel="1" x14ac:dyDescent="0.2">
      <c r="D440" s="106" t="str">
        <f>'Line Items'!D491</f>
        <v>[Rolling Stock Line 36]</v>
      </c>
      <c r="E440" s="88"/>
      <c r="F440" s="107" t="str">
        <f t="shared" si="53"/>
        <v>000 Veh Miles</v>
      </c>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6"/>
      <c r="AD440" s="548"/>
      <c r="AF440" s="548"/>
      <c r="AH440" s="548"/>
      <c r="AJ440" s="220"/>
    </row>
    <row r="441" spans="4:36" ht="12.75" customHeight="1" outlineLevel="1" x14ac:dyDescent="0.2">
      <c r="D441" s="106" t="str">
        <f>'Line Items'!D492</f>
        <v>[Rolling Stock Line 37]</v>
      </c>
      <c r="E441" s="88"/>
      <c r="F441" s="107" t="str">
        <f t="shared" si="53"/>
        <v>000 Veh Miles</v>
      </c>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6"/>
      <c r="AD441" s="548"/>
      <c r="AF441" s="548"/>
      <c r="AH441" s="548"/>
      <c r="AJ441" s="220"/>
    </row>
    <row r="442" spans="4:36" ht="12.75" customHeight="1" outlineLevel="1" x14ac:dyDescent="0.2">
      <c r="D442" s="106" t="str">
        <f>'Line Items'!D493</f>
        <v>[Rolling Stock Line 38]</v>
      </c>
      <c r="E442" s="88"/>
      <c r="F442" s="107" t="str">
        <f t="shared" si="53"/>
        <v>000 Veh Miles</v>
      </c>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6"/>
      <c r="AD442" s="548"/>
      <c r="AF442" s="548"/>
      <c r="AH442" s="548"/>
      <c r="AJ442" s="220"/>
    </row>
    <row r="443" spans="4:36" ht="12.75" customHeight="1" outlineLevel="1" x14ac:dyDescent="0.2">
      <c r="D443" s="106" t="str">
        <f>'Line Items'!D494</f>
        <v>[Rolling Stock Line 39]</v>
      </c>
      <c r="E443" s="88"/>
      <c r="F443" s="107" t="str">
        <f t="shared" si="53"/>
        <v>000 Veh Miles</v>
      </c>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6"/>
      <c r="AD443" s="548"/>
      <c r="AF443" s="548"/>
      <c r="AH443" s="548"/>
      <c r="AJ443" s="220"/>
    </row>
    <row r="444" spans="4:36" ht="12.75" customHeight="1" outlineLevel="1" x14ac:dyDescent="0.2">
      <c r="D444" s="106" t="str">
        <f>'Line Items'!D495</f>
        <v>[Rolling Stock Line 40]</v>
      </c>
      <c r="E444" s="88"/>
      <c r="F444" s="107" t="str">
        <f t="shared" si="53"/>
        <v>000 Veh Miles</v>
      </c>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6"/>
      <c r="AD444" s="548"/>
      <c r="AF444" s="548"/>
      <c r="AH444" s="548"/>
      <c r="AJ444" s="220"/>
    </row>
    <row r="445" spans="4:36" ht="12.75" customHeight="1" outlineLevel="1" x14ac:dyDescent="0.2">
      <c r="D445" s="106" t="str">
        <f>'Line Items'!D496</f>
        <v>[Rolling Stock Line 41]</v>
      </c>
      <c r="E445" s="88"/>
      <c r="F445" s="107" t="str">
        <f t="shared" si="53"/>
        <v>000 Veh Miles</v>
      </c>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6"/>
      <c r="AD445" s="548"/>
      <c r="AF445" s="548"/>
      <c r="AH445" s="548"/>
      <c r="AJ445" s="220"/>
    </row>
    <row r="446" spans="4:36" ht="12.75" customHeight="1" outlineLevel="1" x14ac:dyDescent="0.2">
      <c r="D446" s="106" t="str">
        <f>'Line Items'!D497</f>
        <v>[Rolling Stock Line 42]</v>
      </c>
      <c r="E446" s="88"/>
      <c r="F446" s="107" t="str">
        <f t="shared" si="53"/>
        <v>000 Veh Miles</v>
      </c>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6"/>
      <c r="AD446" s="548"/>
      <c r="AF446" s="548"/>
      <c r="AH446" s="548"/>
      <c r="AJ446" s="220"/>
    </row>
    <row r="447" spans="4:36" ht="12.75" customHeight="1" outlineLevel="1" x14ac:dyDescent="0.2">
      <c r="D447" s="106" t="str">
        <f>'Line Items'!D498</f>
        <v>[Rolling Stock Line 43]</v>
      </c>
      <c r="E447" s="88"/>
      <c r="F447" s="107" t="str">
        <f t="shared" si="53"/>
        <v>000 Veh Miles</v>
      </c>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6"/>
      <c r="AD447" s="548"/>
      <c r="AF447" s="548"/>
      <c r="AH447" s="548"/>
      <c r="AJ447" s="220"/>
    </row>
    <row r="448" spans="4:36" ht="12.75" customHeight="1" outlineLevel="1" x14ac:dyDescent="0.2">
      <c r="D448" s="106" t="str">
        <f>'Line Items'!D499</f>
        <v>[Rolling Stock Line 44]</v>
      </c>
      <c r="E448" s="88"/>
      <c r="F448" s="107" t="str">
        <f t="shared" si="53"/>
        <v>000 Veh Miles</v>
      </c>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6"/>
      <c r="AD448" s="548"/>
      <c r="AF448" s="548"/>
      <c r="AH448" s="548"/>
      <c r="AJ448" s="220"/>
    </row>
    <row r="449" spans="3:36" ht="12.75" customHeight="1" outlineLevel="1" x14ac:dyDescent="0.2">
      <c r="D449" s="106" t="str">
        <f>'Line Items'!D500</f>
        <v>[Rolling Stock Line 45]</v>
      </c>
      <c r="E449" s="88"/>
      <c r="F449" s="107" t="str">
        <f t="shared" si="53"/>
        <v>000 Veh Miles</v>
      </c>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6"/>
      <c r="AD449" s="548"/>
      <c r="AF449" s="548"/>
      <c r="AH449" s="548"/>
      <c r="AJ449" s="220"/>
    </row>
    <row r="450" spans="3:36" ht="12.75" customHeight="1" outlineLevel="1" x14ac:dyDescent="0.2">
      <c r="D450" s="106" t="str">
        <f>'Line Items'!D501</f>
        <v>[Rolling Stock Line 46]</v>
      </c>
      <c r="E450" s="88"/>
      <c r="F450" s="107" t="str">
        <f t="shared" si="53"/>
        <v>000 Veh Miles</v>
      </c>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6"/>
      <c r="AD450" s="548"/>
      <c r="AF450" s="548"/>
      <c r="AH450" s="548"/>
      <c r="AJ450" s="220"/>
    </row>
    <row r="451" spans="3:36" ht="12.75" customHeight="1" outlineLevel="1" x14ac:dyDescent="0.2">
      <c r="D451" s="106" t="str">
        <f>'Line Items'!D502</f>
        <v>[Rolling Stock Line 47]</v>
      </c>
      <c r="E451" s="88"/>
      <c r="F451" s="107" t="str">
        <f t="shared" si="53"/>
        <v>000 Veh Miles</v>
      </c>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6"/>
      <c r="AD451" s="548"/>
      <c r="AF451" s="548"/>
      <c r="AH451" s="548"/>
      <c r="AJ451" s="220"/>
    </row>
    <row r="452" spans="3:36" ht="12.75" customHeight="1" outlineLevel="1" x14ac:dyDescent="0.2">
      <c r="D452" s="106" t="str">
        <f>'Line Items'!D503</f>
        <v>[Rolling Stock Line 48]</v>
      </c>
      <c r="E452" s="88"/>
      <c r="F452" s="107" t="str">
        <f t="shared" si="53"/>
        <v>000 Veh Miles</v>
      </c>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6"/>
      <c r="AD452" s="548"/>
      <c r="AF452" s="548"/>
      <c r="AH452" s="548"/>
      <c r="AJ452" s="220"/>
    </row>
    <row r="453" spans="3:36" ht="12.75" customHeight="1" outlineLevel="1" x14ac:dyDescent="0.2">
      <c r="D453" s="106" t="str">
        <f>'Line Items'!D504</f>
        <v>[Rolling Stock Line 49]</v>
      </c>
      <c r="E453" s="88"/>
      <c r="F453" s="107" t="str">
        <f t="shared" si="53"/>
        <v>000 Veh Miles</v>
      </c>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6"/>
      <c r="AD453" s="548"/>
      <c r="AF453" s="548"/>
      <c r="AH453" s="548"/>
      <c r="AJ453" s="220"/>
    </row>
    <row r="454" spans="3:36" ht="12.75" customHeight="1" outlineLevel="1" x14ac:dyDescent="0.2">
      <c r="D454" s="117" t="str">
        <f>'Line Items'!D505</f>
        <v>[Rolling Stock Line 50]</v>
      </c>
      <c r="E454" s="177"/>
      <c r="F454" s="118" t="str">
        <f t="shared" si="53"/>
        <v>000 Veh Miles</v>
      </c>
      <c r="G454" s="178"/>
      <c r="H454" s="178"/>
      <c r="I454" s="178"/>
      <c r="J454" s="178"/>
      <c r="K454" s="178"/>
      <c r="L454" s="178"/>
      <c r="M454" s="178"/>
      <c r="N454" s="178"/>
      <c r="O454" s="178"/>
      <c r="P454" s="178"/>
      <c r="Q454" s="178"/>
      <c r="R454" s="178"/>
      <c r="S454" s="178"/>
      <c r="T454" s="178"/>
      <c r="U454" s="178"/>
      <c r="V454" s="178"/>
      <c r="W454" s="178"/>
      <c r="X454" s="178"/>
      <c r="Y454" s="178"/>
      <c r="Z454" s="178"/>
      <c r="AA454" s="178"/>
      <c r="AB454" s="179"/>
      <c r="AD454" s="549"/>
      <c r="AF454" s="549"/>
      <c r="AH454" s="549"/>
      <c r="AJ454" s="209"/>
    </row>
    <row r="455" spans="3:36" ht="12.75" customHeight="1" outlineLevel="1" x14ac:dyDescent="0.2">
      <c r="G455" s="89"/>
      <c r="H455" s="89"/>
      <c r="I455" s="89"/>
      <c r="J455" s="89"/>
      <c r="K455" s="89"/>
      <c r="L455" s="89"/>
      <c r="M455" s="89"/>
      <c r="N455" s="89"/>
      <c r="O455" s="89"/>
      <c r="P455" s="89"/>
      <c r="Q455" s="89"/>
      <c r="R455" s="89"/>
      <c r="S455" s="89"/>
      <c r="T455" s="89"/>
      <c r="U455" s="89"/>
      <c r="V455" s="89"/>
      <c r="W455" s="89"/>
      <c r="X455" s="89"/>
      <c r="Y455" s="89"/>
      <c r="Z455" s="89"/>
      <c r="AA455" s="89"/>
      <c r="AB455" s="89"/>
      <c r="AD455" s="89"/>
      <c r="AF455" s="89"/>
      <c r="AH455" s="89"/>
    </row>
    <row r="456" spans="3:36" ht="12.75" customHeight="1" outlineLevel="1" x14ac:dyDescent="0.2">
      <c r="D456" s="234" t="str">
        <f>"Total "&amp;C404</f>
        <v>Total Loaded Vehicle Mileage</v>
      </c>
      <c r="E456" s="235"/>
      <c r="F456" s="236" t="str">
        <f>F454</f>
        <v>000 Veh Miles</v>
      </c>
      <c r="G456" s="237">
        <f t="shared" ref="G456:AB456" si="54">SUM(G405:G454)</f>
        <v>0</v>
      </c>
      <c r="H456" s="237">
        <f t="shared" si="54"/>
        <v>0</v>
      </c>
      <c r="I456" s="237">
        <f t="shared" si="54"/>
        <v>0</v>
      </c>
      <c r="J456" s="237">
        <f t="shared" si="54"/>
        <v>0</v>
      </c>
      <c r="K456" s="237">
        <f t="shared" si="54"/>
        <v>0</v>
      </c>
      <c r="L456" s="237">
        <f t="shared" si="54"/>
        <v>0</v>
      </c>
      <c r="M456" s="237">
        <f t="shared" si="54"/>
        <v>0</v>
      </c>
      <c r="N456" s="237">
        <f t="shared" si="54"/>
        <v>0</v>
      </c>
      <c r="O456" s="237">
        <f t="shared" si="54"/>
        <v>0</v>
      </c>
      <c r="P456" s="237">
        <f t="shared" si="54"/>
        <v>0</v>
      </c>
      <c r="Q456" s="237">
        <f t="shared" si="54"/>
        <v>0</v>
      </c>
      <c r="R456" s="237">
        <f t="shared" si="54"/>
        <v>0</v>
      </c>
      <c r="S456" s="237">
        <f t="shared" si="54"/>
        <v>0</v>
      </c>
      <c r="T456" s="237">
        <f t="shared" si="54"/>
        <v>0</v>
      </c>
      <c r="U456" s="237">
        <f t="shared" si="54"/>
        <v>0</v>
      </c>
      <c r="V456" s="237">
        <f t="shared" si="54"/>
        <v>0</v>
      </c>
      <c r="W456" s="237">
        <f t="shared" si="54"/>
        <v>0</v>
      </c>
      <c r="X456" s="237">
        <f t="shared" si="54"/>
        <v>0</v>
      </c>
      <c r="Y456" s="237">
        <f t="shared" si="54"/>
        <v>0</v>
      </c>
      <c r="Z456" s="237">
        <f t="shared" si="54"/>
        <v>0</v>
      </c>
      <c r="AA456" s="237">
        <f t="shared" si="54"/>
        <v>0</v>
      </c>
      <c r="AB456" s="238">
        <f t="shared" si="54"/>
        <v>0</v>
      </c>
      <c r="AD456" s="550">
        <f t="shared" ref="AD456" si="55">SUM(AD405:AD454)</f>
        <v>0</v>
      </c>
      <c r="AF456" s="550">
        <f t="shared" ref="AF456" si="56">SUM(AF405:AF454)</f>
        <v>0</v>
      </c>
      <c r="AH456" s="550">
        <f t="shared" ref="AH456" si="57">SUM(AH405:AH454)</f>
        <v>0</v>
      </c>
      <c r="AJ456" s="241"/>
    </row>
    <row r="457" spans="3:36" ht="12.75" customHeight="1" outlineLevel="1" x14ac:dyDescent="0.2">
      <c r="G457" s="89"/>
      <c r="H457" s="89"/>
      <c r="I457" s="89"/>
      <c r="J457" s="89"/>
      <c r="K457" s="89"/>
      <c r="L457" s="89"/>
      <c r="M457" s="89"/>
      <c r="N457" s="89"/>
      <c r="O457" s="89"/>
      <c r="P457" s="89"/>
      <c r="Q457" s="89"/>
      <c r="R457" s="89"/>
      <c r="S457" s="89"/>
      <c r="T457" s="89"/>
      <c r="U457" s="89"/>
      <c r="V457" s="89"/>
      <c r="W457" s="89"/>
      <c r="X457" s="89"/>
      <c r="Y457" s="89"/>
      <c r="Z457" s="89"/>
      <c r="AA457" s="89"/>
      <c r="AB457" s="89"/>
      <c r="AD457" s="89"/>
      <c r="AF457" s="89"/>
      <c r="AH457" s="89"/>
    </row>
    <row r="458" spans="3:36" ht="12.75" customHeight="1" outlineLevel="1" x14ac:dyDescent="0.2">
      <c r="C458" s="138" t="s">
        <v>483</v>
      </c>
      <c r="G458" s="89"/>
      <c r="H458" s="89"/>
      <c r="I458" s="89"/>
      <c r="J458" s="89"/>
      <c r="K458" s="89"/>
      <c r="L458" s="89"/>
      <c r="M458" s="89"/>
      <c r="N458" s="89"/>
      <c r="O458" s="89"/>
      <c r="P458" s="89"/>
      <c r="Q458" s="89"/>
      <c r="R458" s="89"/>
      <c r="S458" s="89"/>
      <c r="T458" s="89"/>
      <c r="U458" s="89"/>
      <c r="V458" s="89"/>
      <c r="W458" s="89"/>
      <c r="X458" s="89"/>
      <c r="Y458" s="89"/>
      <c r="Z458" s="89"/>
      <c r="AA458" s="89"/>
      <c r="AB458" s="89"/>
      <c r="AD458" s="89"/>
      <c r="AF458" s="89"/>
      <c r="AH458" s="89"/>
    </row>
    <row r="459" spans="3:36" ht="12.75" customHeight="1" outlineLevel="1" x14ac:dyDescent="0.2">
      <c r="D459" s="100" t="str">
        <f>'Line Items'!D456</f>
        <v>Class 153</v>
      </c>
      <c r="E459" s="84"/>
      <c r="F459" s="101" t="s">
        <v>484</v>
      </c>
      <c r="G459" s="173"/>
      <c r="H459" s="173"/>
      <c r="I459" s="173"/>
      <c r="J459" s="173"/>
      <c r="K459" s="173"/>
      <c r="L459" s="173"/>
      <c r="M459" s="173"/>
      <c r="N459" s="173"/>
      <c r="O459" s="173"/>
      <c r="P459" s="173"/>
      <c r="Q459" s="173"/>
      <c r="R459" s="173"/>
      <c r="S459" s="173"/>
      <c r="T459" s="173"/>
      <c r="U459" s="173"/>
      <c r="V459" s="173"/>
      <c r="W459" s="173"/>
      <c r="X459" s="173"/>
      <c r="Y459" s="173"/>
      <c r="Z459" s="173"/>
      <c r="AA459" s="173"/>
      <c r="AB459" s="191"/>
      <c r="AD459" s="547"/>
      <c r="AF459" s="547"/>
      <c r="AH459" s="547"/>
      <c r="AJ459" s="489" t="s">
        <v>652</v>
      </c>
    </row>
    <row r="460" spans="3:36" ht="12.75" customHeight="1" outlineLevel="1" x14ac:dyDescent="0.2">
      <c r="D460" s="106" t="str">
        <f>'Line Items'!D457</f>
        <v>Class 156</v>
      </c>
      <c r="E460" s="88"/>
      <c r="F460" s="107" t="str">
        <f t="shared" ref="F460:F507" si="58">F459</f>
        <v>000 Unit Miles</v>
      </c>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6"/>
      <c r="AD460" s="548"/>
      <c r="AF460" s="548"/>
      <c r="AH460" s="548"/>
      <c r="AJ460" s="220"/>
    </row>
    <row r="461" spans="3:36" ht="12.75" customHeight="1" outlineLevel="1" x14ac:dyDescent="0.2">
      <c r="D461" s="106" t="str">
        <f>'Line Items'!D458</f>
        <v>Class 170/2</v>
      </c>
      <c r="E461" s="88"/>
      <c r="F461" s="107" t="str">
        <f t="shared" si="58"/>
        <v>000 Unit Miles</v>
      </c>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6"/>
      <c r="AD461" s="548"/>
      <c r="AF461" s="548"/>
      <c r="AH461" s="548"/>
      <c r="AJ461" s="220"/>
    </row>
    <row r="462" spans="3:36" ht="12.75" customHeight="1" outlineLevel="1" x14ac:dyDescent="0.2">
      <c r="D462" s="106" t="str">
        <f>'Line Items'!D459</f>
        <v>Class 170/3</v>
      </c>
      <c r="E462" s="88"/>
      <c r="F462" s="107" t="str">
        <f t="shared" si="58"/>
        <v>000 Unit Miles</v>
      </c>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6"/>
      <c r="AD462" s="548"/>
      <c r="AF462" s="548"/>
      <c r="AH462" s="548"/>
      <c r="AJ462" s="220"/>
    </row>
    <row r="463" spans="3:36" ht="12.75" customHeight="1" outlineLevel="1" x14ac:dyDescent="0.2">
      <c r="D463" s="106" t="str">
        <f>'Line Items'!D460</f>
        <v>Class 315</v>
      </c>
      <c r="E463" s="88"/>
      <c r="F463" s="107" t="str">
        <f t="shared" si="58"/>
        <v>000 Unit Miles</v>
      </c>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6"/>
      <c r="AD463" s="548"/>
      <c r="AF463" s="548"/>
      <c r="AH463" s="548"/>
      <c r="AJ463" s="220"/>
    </row>
    <row r="464" spans="3:36" ht="12.75" customHeight="1" outlineLevel="1" x14ac:dyDescent="0.2">
      <c r="D464" s="106" t="str">
        <f>'Line Items'!D461</f>
        <v>Class 317/8</v>
      </c>
      <c r="E464" s="88"/>
      <c r="F464" s="107" t="str">
        <f t="shared" si="58"/>
        <v>000 Unit Miles</v>
      </c>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6"/>
      <c r="AD464" s="548"/>
      <c r="AF464" s="548"/>
      <c r="AH464" s="548"/>
      <c r="AJ464" s="220"/>
    </row>
    <row r="465" spans="4:36" ht="12.75" customHeight="1" outlineLevel="1" x14ac:dyDescent="0.2">
      <c r="D465" s="106" t="str">
        <f>'Line Items'!D462</f>
        <v>Class 317/6</v>
      </c>
      <c r="E465" s="88"/>
      <c r="F465" s="107" t="str">
        <f t="shared" si="58"/>
        <v>000 Unit Miles</v>
      </c>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6"/>
      <c r="AD465" s="548"/>
      <c r="AF465" s="548"/>
      <c r="AH465" s="548"/>
      <c r="AJ465" s="220"/>
    </row>
    <row r="466" spans="4:36" ht="12.75" customHeight="1" outlineLevel="1" x14ac:dyDescent="0.2">
      <c r="D466" s="106" t="str">
        <f>'Line Items'!D463</f>
        <v>Class 317/5</v>
      </c>
      <c r="E466" s="88"/>
      <c r="F466" s="107" t="str">
        <f t="shared" si="58"/>
        <v>000 Unit Miles</v>
      </c>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6"/>
      <c r="AD466" s="548"/>
      <c r="AF466" s="548"/>
      <c r="AH466" s="548"/>
      <c r="AJ466" s="220"/>
    </row>
    <row r="467" spans="4:36" ht="12.75" customHeight="1" outlineLevel="1" x14ac:dyDescent="0.2">
      <c r="D467" s="106" t="str">
        <f>'Line Items'!D464</f>
        <v>Class 321</v>
      </c>
      <c r="E467" s="88"/>
      <c r="F467" s="107" t="str">
        <f t="shared" si="58"/>
        <v>000 Unit Miles</v>
      </c>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6"/>
      <c r="AD467" s="548"/>
      <c r="AF467" s="548"/>
      <c r="AH467" s="548"/>
      <c r="AJ467" s="220"/>
    </row>
    <row r="468" spans="4:36" ht="12.75" customHeight="1" outlineLevel="1" x14ac:dyDescent="0.2">
      <c r="D468" s="106" t="str">
        <f>'Line Items'!D465</f>
        <v>Class 360</v>
      </c>
      <c r="E468" s="88"/>
      <c r="F468" s="107" t="str">
        <f t="shared" si="58"/>
        <v>000 Unit Miles</v>
      </c>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6"/>
      <c r="AD468" s="548"/>
      <c r="AF468" s="548"/>
      <c r="AH468" s="548"/>
      <c r="AJ468" s="220"/>
    </row>
    <row r="469" spans="4:36" ht="12.75" customHeight="1" outlineLevel="1" x14ac:dyDescent="0.2">
      <c r="D469" s="106" t="str">
        <f>'Line Items'!D466</f>
        <v>Class 379</v>
      </c>
      <c r="E469" s="88"/>
      <c r="F469" s="107" t="str">
        <f t="shared" si="58"/>
        <v>000 Unit Miles</v>
      </c>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6"/>
      <c r="AD469" s="548"/>
      <c r="AF469" s="548"/>
      <c r="AH469" s="548"/>
      <c r="AJ469" s="220"/>
    </row>
    <row r="470" spans="4:36" ht="12.75" customHeight="1" outlineLevel="1" x14ac:dyDescent="0.2">
      <c r="D470" s="106" t="str">
        <f>'Line Items'!D467</f>
        <v>Class 90</v>
      </c>
      <c r="E470" s="88"/>
      <c r="F470" s="107" t="str">
        <f t="shared" si="58"/>
        <v>000 Unit Miles</v>
      </c>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6"/>
      <c r="AD470" s="548"/>
      <c r="AF470" s="548"/>
      <c r="AH470" s="548"/>
      <c r="AJ470" s="220"/>
    </row>
    <row r="471" spans="4:36" ht="12.75" customHeight="1" outlineLevel="1" x14ac:dyDescent="0.2">
      <c r="D471" s="106" t="str">
        <f>'Line Items'!D468</f>
        <v>Class Mk 3 - TSO</v>
      </c>
      <c r="E471" s="88"/>
      <c r="F471" s="107" t="str">
        <f t="shared" si="58"/>
        <v>000 Unit Miles</v>
      </c>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6"/>
      <c r="AD471" s="548"/>
      <c r="AF471" s="548"/>
      <c r="AH471" s="548"/>
      <c r="AJ471" s="220"/>
    </row>
    <row r="472" spans="4:36" ht="12.75" customHeight="1" outlineLevel="1" x14ac:dyDescent="0.2">
      <c r="D472" s="106" t="str">
        <f>'Line Items'!D469</f>
        <v>Class Mk 3 - TSOB</v>
      </c>
      <c r="E472" s="88"/>
      <c r="F472" s="107" t="str">
        <f t="shared" si="58"/>
        <v>000 Unit Miles</v>
      </c>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6"/>
      <c r="AD472" s="548"/>
      <c r="AF472" s="548"/>
      <c r="AH472" s="548"/>
      <c r="AJ472" s="220"/>
    </row>
    <row r="473" spans="4:36" ht="12.75" customHeight="1" outlineLevel="1" x14ac:dyDescent="0.2">
      <c r="D473" s="106" t="str">
        <f>'Line Items'!D470</f>
        <v>Class Mk 3 - FO</v>
      </c>
      <c r="E473" s="88"/>
      <c r="F473" s="107" t="str">
        <f t="shared" si="58"/>
        <v>000 Unit Miles</v>
      </c>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6"/>
      <c r="AD473" s="548"/>
      <c r="AF473" s="548"/>
      <c r="AH473" s="548"/>
      <c r="AJ473" s="220"/>
    </row>
    <row r="474" spans="4:36" ht="12.75" customHeight="1" outlineLevel="1" x14ac:dyDescent="0.2">
      <c r="D474" s="106" t="str">
        <f>'Line Items'!D471</f>
        <v>Class Mk 3 - RFM</v>
      </c>
      <c r="E474" s="88"/>
      <c r="F474" s="107" t="str">
        <f t="shared" si="58"/>
        <v>000 Unit Miles</v>
      </c>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6"/>
      <c r="AD474" s="548"/>
      <c r="AF474" s="548"/>
      <c r="AH474" s="548"/>
      <c r="AJ474" s="220"/>
    </row>
    <row r="475" spans="4:36" ht="12.75" customHeight="1" outlineLevel="1" x14ac:dyDescent="0.2">
      <c r="D475" s="106" t="str">
        <f>'Line Items'!D472</f>
        <v>Class Mk 3 - DVT</v>
      </c>
      <c r="E475" s="88"/>
      <c r="F475" s="107" t="str">
        <f t="shared" si="58"/>
        <v>000 Unit Miles</v>
      </c>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6"/>
      <c r="AD475" s="548"/>
      <c r="AF475" s="548"/>
      <c r="AH475" s="548"/>
      <c r="AJ475" s="220"/>
    </row>
    <row r="476" spans="4:36" ht="12.75" customHeight="1" outlineLevel="1" x14ac:dyDescent="0.2">
      <c r="D476" s="106" t="str">
        <f>'Line Items'!D473</f>
        <v>[Rolling Stock Line 18]</v>
      </c>
      <c r="E476" s="88"/>
      <c r="F476" s="107" t="str">
        <f t="shared" si="58"/>
        <v>000 Unit Miles</v>
      </c>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6"/>
      <c r="AD476" s="548"/>
      <c r="AF476" s="548"/>
      <c r="AH476" s="548"/>
      <c r="AJ476" s="220"/>
    </row>
    <row r="477" spans="4:36" ht="12.75" customHeight="1" outlineLevel="1" x14ac:dyDescent="0.2">
      <c r="D477" s="106" t="str">
        <f>'Line Items'!D474</f>
        <v>[Rolling Stock Line 19]</v>
      </c>
      <c r="E477" s="88"/>
      <c r="F477" s="107" t="str">
        <f t="shared" si="58"/>
        <v>000 Unit Miles</v>
      </c>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6"/>
      <c r="AD477" s="548"/>
      <c r="AF477" s="548"/>
      <c r="AH477" s="548"/>
      <c r="AJ477" s="220"/>
    </row>
    <row r="478" spans="4:36" ht="12.75" customHeight="1" outlineLevel="1" x14ac:dyDescent="0.2">
      <c r="D478" s="106" t="str">
        <f>'Line Items'!D475</f>
        <v>[Rolling Stock Line 20]</v>
      </c>
      <c r="E478" s="88"/>
      <c r="F478" s="107" t="str">
        <f t="shared" si="58"/>
        <v>000 Unit Miles</v>
      </c>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6"/>
      <c r="AD478" s="548"/>
      <c r="AF478" s="548"/>
      <c r="AH478" s="548"/>
      <c r="AJ478" s="220"/>
    </row>
    <row r="479" spans="4:36" ht="12.75" customHeight="1" outlineLevel="1" x14ac:dyDescent="0.2">
      <c r="D479" s="106" t="str">
        <f>'Line Items'!D476</f>
        <v>[Rolling Stock Line 21]</v>
      </c>
      <c r="E479" s="88"/>
      <c r="F479" s="107" t="str">
        <f t="shared" si="58"/>
        <v>000 Unit Miles</v>
      </c>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6"/>
      <c r="AD479" s="548"/>
      <c r="AF479" s="548"/>
      <c r="AH479" s="548"/>
      <c r="AJ479" s="220"/>
    </row>
    <row r="480" spans="4:36" ht="12.75" customHeight="1" outlineLevel="1" x14ac:dyDescent="0.2">
      <c r="D480" s="106" t="str">
        <f>'Line Items'!D477</f>
        <v>[Rolling Stock Line 22]</v>
      </c>
      <c r="E480" s="88"/>
      <c r="F480" s="107" t="str">
        <f t="shared" si="58"/>
        <v>000 Unit Miles</v>
      </c>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6"/>
      <c r="AD480" s="548"/>
      <c r="AF480" s="548"/>
      <c r="AH480" s="548"/>
      <c r="AJ480" s="220"/>
    </row>
    <row r="481" spans="4:36" ht="12.75" customHeight="1" outlineLevel="1" x14ac:dyDescent="0.2">
      <c r="D481" s="106" t="str">
        <f>'Line Items'!D478</f>
        <v>[Rolling Stock Line 23]</v>
      </c>
      <c r="E481" s="88"/>
      <c r="F481" s="107" t="str">
        <f t="shared" si="58"/>
        <v>000 Unit Miles</v>
      </c>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6"/>
      <c r="AD481" s="548"/>
      <c r="AF481" s="548"/>
      <c r="AH481" s="548"/>
      <c r="AJ481" s="220"/>
    </row>
    <row r="482" spans="4:36" ht="12.75" customHeight="1" outlineLevel="1" x14ac:dyDescent="0.2">
      <c r="D482" s="106" t="str">
        <f>'Line Items'!D479</f>
        <v>[Rolling Stock Line 24]</v>
      </c>
      <c r="E482" s="88"/>
      <c r="F482" s="107" t="str">
        <f t="shared" si="58"/>
        <v>000 Unit Miles</v>
      </c>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6"/>
      <c r="AD482" s="548"/>
      <c r="AF482" s="548"/>
      <c r="AH482" s="548"/>
      <c r="AJ482" s="220"/>
    </row>
    <row r="483" spans="4:36" ht="12.75" customHeight="1" outlineLevel="1" x14ac:dyDescent="0.2">
      <c r="D483" s="106" t="str">
        <f>'Line Items'!D480</f>
        <v>[Rolling Stock Line 25]</v>
      </c>
      <c r="E483" s="88"/>
      <c r="F483" s="107" t="str">
        <f t="shared" si="58"/>
        <v>000 Unit Miles</v>
      </c>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6"/>
      <c r="AD483" s="548"/>
      <c r="AF483" s="548"/>
      <c r="AH483" s="548"/>
      <c r="AJ483" s="220"/>
    </row>
    <row r="484" spans="4:36" ht="12.75" customHeight="1" outlineLevel="1" x14ac:dyDescent="0.2">
      <c r="D484" s="106" t="str">
        <f>'Line Items'!D481</f>
        <v>[Rolling Stock Line 26]</v>
      </c>
      <c r="E484" s="88"/>
      <c r="F484" s="107" t="str">
        <f t="shared" si="58"/>
        <v>000 Unit Miles</v>
      </c>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6"/>
      <c r="AD484" s="548"/>
      <c r="AF484" s="548"/>
      <c r="AH484" s="548"/>
      <c r="AJ484" s="220"/>
    </row>
    <row r="485" spans="4:36" ht="12.75" customHeight="1" outlineLevel="1" x14ac:dyDescent="0.2">
      <c r="D485" s="106" t="str">
        <f>'Line Items'!D482</f>
        <v>[Rolling Stock Line 27]</v>
      </c>
      <c r="E485" s="88"/>
      <c r="F485" s="107" t="str">
        <f t="shared" si="58"/>
        <v>000 Unit Miles</v>
      </c>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6"/>
      <c r="AD485" s="548"/>
      <c r="AF485" s="548"/>
      <c r="AH485" s="548"/>
      <c r="AJ485" s="220"/>
    </row>
    <row r="486" spans="4:36" ht="12.75" customHeight="1" outlineLevel="1" x14ac:dyDescent="0.2">
      <c r="D486" s="106" t="str">
        <f>'Line Items'!D483</f>
        <v>[Rolling Stock Line 28]</v>
      </c>
      <c r="E486" s="88"/>
      <c r="F486" s="107" t="str">
        <f t="shared" si="58"/>
        <v>000 Unit Miles</v>
      </c>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6"/>
      <c r="AD486" s="548"/>
      <c r="AF486" s="548"/>
      <c r="AH486" s="548"/>
      <c r="AJ486" s="220"/>
    </row>
    <row r="487" spans="4:36" ht="12.75" customHeight="1" outlineLevel="1" x14ac:dyDescent="0.2">
      <c r="D487" s="106" t="str">
        <f>'Line Items'!D484</f>
        <v>[Rolling Stock Line 29]</v>
      </c>
      <c r="E487" s="88"/>
      <c r="F487" s="107" t="str">
        <f t="shared" si="58"/>
        <v>000 Unit Miles</v>
      </c>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6"/>
      <c r="AD487" s="548"/>
      <c r="AF487" s="548"/>
      <c r="AH487" s="548"/>
      <c r="AJ487" s="220"/>
    </row>
    <row r="488" spans="4:36" ht="12.75" customHeight="1" outlineLevel="1" x14ac:dyDescent="0.2">
      <c r="D488" s="106" t="str">
        <f>'Line Items'!D485</f>
        <v>[Rolling Stock Line 30]</v>
      </c>
      <c r="E488" s="88"/>
      <c r="F488" s="107" t="str">
        <f t="shared" si="58"/>
        <v>000 Unit Miles</v>
      </c>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6"/>
      <c r="AD488" s="548"/>
      <c r="AF488" s="548"/>
      <c r="AH488" s="548"/>
      <c r="AJ488" s="220"/>
    </row>
    <row r="489" spans="4:36" ht="12.75" customHeight="1" outlineLevel="1" x14ac:dyDescent="0.2">
      <c r="D489" s="106" t="str">
        <f>'Line Items'!D486</f>
        <v>[Rolling Stock Line 31]</v>
      </c>
      <c r="E489" s="88"/>
      <c r="F489" s="107" t="str">
        <f t="shared" si="58"/>
        <v>000 Unit Miles</v>
      </c>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6"/>
      <c r="AD489" s="548"/>
      <c r="AF489" s="548"/>
      <c r="AH489" s="548"/>
      <c r="AJ489" s="220"/>
    </row>
    <row r="490" spans="4:36" ht="12.75" customHeight="1" outlineLevel="1" x14ac:dyDescent="0.2">
      <c r="D490" s="106" t="str">
        <f>'Line Items'!D487</f>
        <v>[Rolling Stock Line 32]</v>
      </c>
      <c r="E490" s="88"/>
      <c r="F490" s="107" t="str">
        <f t="shared" si="58"/>
        <v>000 Unit Miles</v>
      </c>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6"/>
      <c r="AD490" s="548"/>
      <c r="AF490" s="548"/>
      <c r="AH490" s="548"/>
      <c r="AJ490" s="220"/>
    </row>
    <row r="491" spans="4:36" ht="12.75" customHeight="1" outlineLevel="1" x14ac:dyDescent="0.2">
      <c r="D491" s="106" t="str">
        <f>'Line Items'!D488</f>
        <v>[Rolling Stock Line 33]</v>
      </c>
      <c r="E491" s="88"/>
      <c r="F491" s="107" t="str">
        <f t="shared" si="58"/>
        <v>000 Unit Miles</v>
      </c>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6"/>
      <c r="AD491" s="548"/>
      <c r="AF491" s="548"/>
      <c r="AH491" s="548"/>
      <c r="AJ491" s="220"/>
    </row>
    <row r="492" spans="4:36" ht="12.75" customHeight="1" outlineLevel="1" x14ac:dyDescent="0.2">
      <c r="D492" s="106" t="str">
        <f>'Line Items'!D489</f>
        <v>[Rolling Stock Line 34]</v>
      </c>
      <c r="E492" s="88"/>
      <c r="F492" s="107" t="str">
        <f t="shared" si="58"/>
        <v>000 Unit Miles</v>
      </c>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6"/>
      <c r="AD492" s="548"/>
      <c r="AF492" s="548"/>
      <c r="AH492" s="548"/>
      <c r="AJ492" s="220"/>
    </row>
    <row r="493" spans="4:36" ht="12.75" customHeight="1" outlineLevel="1" x14ac:dyDescent="0.2">
      <c r="D493" s="106" t="str">
        <f>'Line Items'!D490</f>
        <v>[Rolling Stock Line 35]</v>
      </c>
      <c r="E493" s="88"/>
      <c r="F493" s="107" t="str">
        <f t="shared" si="58"/>
        <v>000 Unit Miles</v>
      </c>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6"/>
      <c r="AD493" s="548"/>
      <c r="AF493" s="548"/>
      <c r="AH493" s="548"/>
      <c r="AJ493" s="220"/>
    </row>
    <row r="494" spans="4:36" ht="12.75" customHeight="1" outlineLevel="1" x14ac:dyDescent="0.2">
      <c r="D494" s="106" t="str">
        <f>'Line Items'!D491</f>
        <v>[Rolling Stock Line 36]</v>
      </c>
      <c r="E494" s="88"/>
      <c r="F494" s="107" t="str">
        <f t="shared" si="58"/>
        <v>000 Unit Miles</v>
      </c>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6"/>
      <c r="AD494" s="548"/>
      <c r="AF494" s="548"/>
      <c r="AH494" s="548"/>
      <c r="AJ494" s="220"/>
    </row>
    <row r="495" spans="4:36" ht="12.75" customHeight="1" outlineLevel="1" x14ac:dyDescent="0.2">
      <c r="D495" s="106" t="str">
        <f>'Line Items'!D492</f>
        <v>[Rolling Stock Line 37]</v>
      </c>
      <c r="E495" s="88"/>
      <c r="F495" s="107" t="str">
        <f t="shared" si="58"/>
        <v>000 Unit Miles</v>
      </c>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6"/>
      <c r="AD495" s="548"/>
      <c r="AF495" s="548"/>
      <c r="AH495" s="548"/>
      <c r="AJ495" s="220"/>
    </row>
    <row r="496" spans="4:36" ht="12.75" customHeight="1" outlineLevel="1" x14ac:dyDescent="0.2">
      <c r="D496" s="106" t="str">
        <f>'Line Items'!D493</f>
        <v>[Rolling Stock Line 38]</v>
      </c>
      <c r="E496" s="88"/>
      <c r="F496" s="107" t="str">
        <f t="shared" si="58"/>
        <v>000 Unit Miles</v>
      </c>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6"/>
      <c r="AD496" s="548"/>
      <c r="AF496" s="548"/>
      <c r="AH496" s="548"/>
      <c r="AJ496" s="220"/>
    </row>
    <row r="497" spans="3:36" ht="12.75" customHeight="1" outlineLevel="1" x14ac:dyDescent="0.2">
      <c r="D497" s="106" t="str">
        <f>'Line Items'!D494</f>
        <v>[Rolling Stock Line 39]</v>
      </c>
      <c r="E497" s="88"/>
      <c r="F497" s="107" t="str">
        <f t="shared" si="58"/>
        <v>000 Unit Miles</v>
      </c>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6"/>
      <c r="AD497" s="548"/>
      <c r="AF497" s="548"/>
      <c r="AH497" s="548"/>
      <c r="AJ497" s="220"/>
    </row>
    <row r="498" spans="3:36" ht="12.75" customHeight="1" outlineLevel="1" x14ac:dyDescent="0.2">
      <c r="D498" s="106" t="str">
        <f>'Line Items'!D495</f>
        <v>[Rolling Stock Line 40]</v>
      </c>
      <c r="E498" s="88"/>
      <c r="F498" s="107" t="str">
        <f t="shared" si="58"/>
        <v>000 Unit Miles</v>
      </c>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6"/>
      <c r="AD498" s="548"/>
      <c r="AF498" s="548"/>
      <c r="AH498" s="548"/>
      <c r="AJ498" s="220"/>
    </row>
    <row r="499" spans="3:36" ht="12.75" customHeight="1" outlineLevel="1" x14ac:dyDescent="0.2">
      <c r="D499" s="106" t="str">
        <f>'Line Items'!D496</f>
        <v>[Rolling Stock Line 41]</v>
      </c>
      <c r="E499" s="88"/>
      <c r="F499" s="107" t="str">
        <f t="shared" si="58"/>
        <v>000 Unit Miles</v>
      </c>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6"/>
      <c r="AD499" s="548"/>
      <c r="AF499" s="548"/>
      <c r="AH499" s="548"/>
      <c r="AJ499" s="220"/>
    </row>
    <row r="500" spans="3:36" ht="12.75" customHeight="1" outlineLevel="1" x14ac:dyDescent="0.2">
      <c r="D500" s="106" t="str">
        <f>'Line Items'!D497</f>
        <v>[Rolling Stock Line 42]</v>
      </c>
      <c r="E500" s="88"/>
      <c r="F500" s="107" t="str">
        <f t="shared" si="58"/>
        <v>000 Unit Miles</v>
      </c>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6"/>
      <c r="AD500" s="548"/>
      <c r="AF500" s="548"/>
      <c r="AH500" s="548"/>
      <c r="AJ500" s="220"/>
    </row>
    <row r="501" spans="3:36" ht="12.75" customHeight="1" outlineLevel="1" x14ac:dyDescent="0.2">
      <c r="D501" s="106" t="str">
        <f>'Line Items'!D498</f>
        <v>[Rolling Stock Line 43]</v>
      </c>
      <c r="E501" s="88"/>
      <c r="F501" s="107" t="str">
        <f t="shared" si="58"/>
        <v>000 Unit Miles</v>
      </c>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6"/>
      <c r="AD501" s="548"/>
      <c r="AF501" s="548"/>
      <c r="AH501" s="548"/>
      <c r="AJ501" s="220"/>
    </row>
    <row r="502" spans="3:36" ht="12.75" customHeight="1" outlineLevel="1" x14ac:dyDescent="0.2">
      <c r="D502" s="106" t="str">
        <f>'Line Items'!D499</f>
        <v>[Rolling Stock Line 44]</v>
      </c>
      <c r="E502" s="88"/>
      <c r="F502" s="107" t="str">
        <f t="shared" si="58"/>
        <v>000 Unit Miles</v>
      </c>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6"/>
      <c r="AD502" s="548"/>
      <c r="AF502" s="548"/>
      <c r="AH502" s="548"/>
      <c r="AJ502" s="220"/>
    </row>
    <row r="503" spans="3:36" ht="12.75" customHeight="1" outlineLevel="1" x14ac:dyDescent="0.2">
      <c r="D503" s="106" t="str">
        <f>'Line Items'!D500</f>
        <v>[Rolling Stock Line 45]</v>
      </c>
      <c r="E503" s="88"/>
      <c r="F503" s="107" t="str">
        <f t="shared" si="58"/>
        <v>000 Unit Miles</v>
      </c>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6"/>
      <c r="AD503" s="548"/>
      <c r="AF503" s="548"/>
      <c r="AH503" s="548"/>
      <c r="AJ503" s="220"/>
    </row>
    <row r="504" spans="3:36" ht="12.75" customHeight="1" outlineLevel="1" x14ac:dyDescent="0.2">
      <c r="D504" s="106" t="str">
        <f>'Line Items'!D501</f>
        <v>[Rolling Stock Line 46]</v>
      </c>
      <c r="E504" s="88"/>
      <c r="F504" s="107" t="str">
        <f t="shared" si="58"/>
        <v>000 Unit Miles</v>
      </c>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6"/>
      <c r="AD504" s="548"/>
      <c r="AF504" s="548"/>
      <c r="AH504" s="548"/>
      <c r="AJ504" s="220"/>
    </row>
    <row r="505" spans="3:36" ht="12.75" customHeight="1" outlineLevel="1" x14ac:dyDescent="0.2">
      <c r="D505" s="106" t="str">
        <f>'Line Items'!D502</f>
        <v>[Rolling Stock Line 47]</v>
      </c>
      <c r="E505" s="88"/>
      <c r="F505" s="107" t="str">
        <f t="shared" si="58"/>
        <v>000 Unit Miles</v>
      </c>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6"/>
      <c r="AD505" s="548"/>
      <c r="AF505" s="548"/>
      <c r="AH505" s="548"/>
      <c r="AJ505" s="220"/>
    </row>
    <row r="506" spans="3:36" ht="12.75" customHeight="1" outlineLevel="1" x14ac:dyDescent="0.2">
      <c r="D506" s="106" t="str">
        <f>'Line Items'!D503</f>
        <v>[Rolling Stock Line 48]</v>
      </c>
      <c r="E506" s="88"/>
      <c r="F506" s="107" t="str">
        <f t="shared" si="58"/>
        <v>000 Unit Miles</v>
      </c>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6"/>
      <c r="AD506" s="548"/>
      <c r="AF506" s="548"/>
      <c r="AH506" s="548"/>
      <c r="AJ506" s="220"/>
    </row>
    <row r="507" spans="3:36" ht="12.75" customHeight="1" outlineLevel="1" x14ac:dyDescent="0.2">
      <c r="D507" s="106" t="str">
        <f>'Line Items'!D504</f>
        <v>[Rolling Stock Line 49]</v>
      </c>
      <c r="E507" s="88"/>
      <c r="F507" s="107" t="str">
        <f t="shared" si="58"/>
        <v>000 Unit Miles</v>
      </c>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6"/>
      <c r="AD507" s="548"/>
      <c r="AF507" s="548"/>
      <c r="AH507" s="548"/>
      <c r="AJ507" s="220"/>
    </row>
    <row r="508" spans="3:36" ht="12.75" customHeight="1" outlineLevel="1" x14ac:dyDescent="0.2">
      <c r="D508" s="117" t="str">
        <f>'Line Items'!D505</f>
        <v>[Rolling Stock Line 50]</v>
      </c>
      <c r="E508" s="177"/>
      <c r="F508" s="118" t="str">
        <f>F477</f>
        <v>000 Unit Miles</v>
      </c>
      <c r="G508" s="178"/>
      <c r="H508" s="178"/>
      <c r="I508" s="178"/>
      <c r="J508" s="178"/>
      <c r="K508" s="178"/>
      <c r="L508" s="178"/>
      <c r="M508" s="178"/>
      <c r="N508" s="178"/>
      <c r="O508" s="178"/>
      <c r="P508" s="178"/>
      <c r="Q508" s="178"/>
      <c r="R508" s="178"/>
      <c r="S508" s="178"/>
      <c r="T508" s="178"/>
      <c r="U508" s="178"/>
      <c r="V508" s="178"/>
      <c r="W508" s="178"/>
      <c r="X508" s="178"/>
      <c r="Y508" s="178"/>
      <c r="Z508" s="178"/>
      <c r="AA508" s="178"/>
      <c r="AB508" s="179"/>
      <c r="AD508" s="549"/>
      <c r="AF508" s="549"/>
      <c r="AH508" s="549"/>
      <c r="AJ508" s="209"/>
    </row>
    <row r="509" spans="3:36" ht="12.75" customHeight="1" outlineLevel="1" x14ac:dyDescent="0.2">
      <c r="G509" s="89"/>
      <c r="H509" s="89"/>
      <c r="I509" s="89"/>
      <c r="J509" s="89"/>
      <c r="K509" s="89"/>
      <c r="L509" s="89"/>
      <c r="M509" s="89"/>
      <c r="N509" s="89"/>
      <c r="O509" s="89"/>
      <c r="P509" s="89"/>
      <c r="Q509" s="89"/>
      <c r="R509" s="89"/>
      <c r="S509" s="89"/>
      <c r="T509" s="89"/>
      <c r="U509" s="89"/>
      <c r="V509" s="89"/>
      <c r="W509" s="89"/>
      <c r="X509" s="89"/>
      <c r="Y509" s="89"/>
      <c r="Z509" s="89"/>
      <c r="AA509" s="89"/>
      <c r="AB509" s="89"/>
      <c r="AD509" s="89"/>
      <c r="AF509" s="89"/>
      <c r="AH509" s="89"/>
    </row>
    <row r="510" spans="3:36" ht="12.75" customHeight="1" outlineLevel="1" x14ac:dyDescent="0.2">
      <c r="D510" s="234" t="str">
        <f>"Total "&amp;C458</f>
        <v>Total Loaded Unit Mileage</v>
      </c>
      <c r="E510" s="235"/>
      <c r="F510" s="236" t="str">
        <f>F508</f>
        <v>000 Unit Miles</v>
      </c>
      <c r="G510" s="237">
        <f t="shared" ref="G510:AB510" si="59">SUM(G459:G508)</f>
        <v>0</v>
      </c>
      <c r="H510" s="237">
        <f t="shared" si="59"/>
        <v>0</v>
      </c>
      <c r="I510" s="237">
        <f t="shared" si="59"/>
        <v>0</v>
      </c>
      <c r="J510" s="237">
        <f t="shared" si="59"/>
        <v>0</v>
      </c>
      <c r="K510" s="237">
        <f t="shared" si="59"/>
        <v>0</v>
      </c>
      <c r="L510" s="237">
        <f t="shared" si="59"/>
        <v>0</v>
      </c>
      <c r="M510" s="237">
        <f t="shared" si="59"/>
        <v>0</v>
      </c>
      <c r="N510" s="237">
        <f t="shared" si="59"/>
        <v>0</v>
      </c>
      <c r="O510" s="237">
        <f t="shared" si="59"/>
        <v>0</v>
      </c>
      <c r="P510" s="237">
        <f t="shared" si="59"/>
        <v>0</v>
      </c>
      <c r="Q510" s="237">
        <f t="shared" si="59"/>
        <v>0</v>
      </c>
      <c r="R510" s="237">
        <f t="shared" si="59"/>
        <v>0</v>
      </c>
      <c r="S510" s="237">
        <f t="shared" si="59"/>
        <v>0</v>
      </c>
      <c r="T510" s="237">
        <f t="shared" si="59"/>
        <v>0</v>
      </c>
      <c r="U510" s="237">
        <f t="shared" si="59"/>
        <v>0</v>
      </c>
      <c r="V510" s="237">
        <f t="shared" si="59"/>
        <v>0</v>
      </c>
      <c r="W510" s="237">
        <f t="shared" si="59"/>
        <v>0</v>
      </c>
      <c r="X510" s="237">
        <f t="shared" si="59"/>
        <v>0</v>
      </c>
      <c r="Y510" s="237">
        <f t="shared" si="59"/>
        <v>0</v>
      </c>
      <c r="Z510" s="237">
        <f t="shared" si="59"/>
        <v>0</v>
      </c>
      <c r="AA510" s="237">
        <f t="shared" si="59"/>
        <v>0</v>
      </c>
      <c r="AB510" s="238">
        <f t="shared" si="59"/>
        <v>0</v>
      </c>
      <c r="AD510" s="550">
        <f t="shared" ref="AD510" si="60">SUM(AD459:AD508)</f>
        <v>0</v>
      </c>
      <c r="AF510" s="550">
        <f t="shared" ref="AF510" si="61">SUM(AF459:AF508)</f>
        <v>0</v>
      </c>
      <c r="AH510" s="550">
        <f t="shared" ref="AH510" si="62">SUM(AH459:AH508)</f>
        <v>0</v>
      </c>
      <c r="AJ510" s="241"/>
    </row>
    <row r="511" spans="3:36" ht="12.75" customHeight="1" outlineLevel="1" x14ac:dyDescent="0.2">
      <c r="G511" s="89"/>
      <c r="H511" s="89"/>
      <c r="I511" s="89"/>
      <c r="J511" s="89"/>
      <c r="K511" s="89"/>
      <c r="L511" s="89"/>
      <c r="M511" s="89"/>
      <c r="N511" s="89"/>
      <c r="O511" s="89"/>
      <c r="P511" s="89"/>
      <c r="Q511" s="89"/>
      <c r="R511" s="89"/>
      <c r="S511" s="89"/>
      <c r="T511" s="89"/>
      <c r="U511" s="89"/>
      <c r="V511" s="89"/>
      <c r="W511" s="89"/>
      <c r="X511" s="89"/>
      <c r="Y511" s="89"/>
      <c r="Z511" s="89"/>
      <c r="AA511" s="89"/>
      <c r="AB511" s="89"/>
      <c r="AD511" s="89"/>
      <c r="AF511" s="89"/>
      <c r="AH511" s="89"/>
    </row>
    <row r="512" spans="3:36" ht="12.75" customHeight="1" outlineLevel="1" x14ac:dyDescent="0.2">
      <c r="C512" s="138" t="s">
        <v>485</v>
      </c>
      <c r="G512" s="89"/>
      <c r="H512" s="89"/>
      <c r="I512" s="89"/>
      <c r="J512" s="89"/>
      <c r="K512" s="89"/>
      <c r="L512" s="89"/>
      <c r="M512" s="89"/>
      <c r="N512" s="89"/>
      <c r="O512" s="89"/>
      <c r="P512" s="89"/>
      <c r="Q512" s="89"/>
      <c r="R512" s="89"/>
      <c r="S512" s="89"/>
      <c r="T512" s="89"/>
      <c r="U512" s="89"/>
      <c r="V512" s="89"/>
      <c r="W512" s="89"/>
      <c r="X512" s="89"/>
      <c r="Y512" s="89"/>
      <c r="Z512" s="89"/>
      <c r="AA512" s="89"/>
      <c r="AB512" s="89"/>
      <c r="AD512" s="89"/>
      <c r="AF512" s="89"/>
      <c r="AH512" s="89"/>
    </row>
    <row r="513" spans="4:36" ht="12.75" customHeight="1" outlineLevel="1" x14ac:dyDescent="0.2">
      <c r="D513" s="100" t="str">
        <f>'Line Items'!D456</f>
        <v>Class 153</v>
      </c>
      <c r="E513" s="84"/>
      <c r="F513" s="101" t="s">
        <v>486</v>
      </c>
      <c r="G513" s="173"/>
      <c r="H513" s="173"/>
      <c r="I513" s="173"/>
      <c r="J513" s="173"/>
      <c r="K513" s="173"/>
      <c r="L513" s="173"/>
      <c r="M513" s="173"/>
      <c r="N513" s="173"/>
      <c r="O513" s="173"/>
      <c r="P513" s="173"/>
      <c r="Q513" s="173"/>
      <c r="R513" s="173"/>
      <c r="S513" s="173"/>
      <c r="T513" s="173"/>
      <c r="U513" s="173"/>
      <c r="V513" s="173"/>
      <c r="W513" s="173"/>
      <c r="X513" s="173"/>
      <c r="Y513" s="173"/>
      <c r="Z513" s="173"/>
      <c r="AA513" s="173"/>
      <c r="AB513" s="191"/>
      <c r="AD513" s="547"/>
      <c r="AF513" s="547"/>
      <c r="AH513" s="547"/>
      <c r="AJ513" s="489" t="s">
        <v>653</v>
      </c>
    </row>
    <row r="514" spans="4:36" ht="12.75" customHeight="1" outlineLevel="1" x14ac:dyDescent="0.2">
      <c r="D514" s="106" t="str">
        <f>'Line Items'!D457</f>
        <v>Class 156</v>
      </c>
      <c r="E514" s="88"/>
      <c r="F514" s="107" t="str">
        <f t="shared" ref="F514:F561" si="63">F513</f>
        <v>000 Train Miles</v>
      </c>
      <c r="G514" s="175"/>
      <c r="H514" s="175"/>
      <c r="I514" s="175"/>
      <c r="J514" s="175"/>
      <c r="K514" s="175"/>
      <c r="L514" s="175"/>
      <c r="M514" s="175"/>
      <c r="N514" s="175"/>
      <c r="O514" s="175"/>
      <c r="P514" s="175"/>
      <c r="Q514" s="175"/>
      <c r="R514" s="175"/>
      <c r="S514" s="175"/>
      <c r="T514" s="175"/>
      <c r="U514" s="175"/>
      <c r="V514" s="175"/>
      <c r="W514" s="175"/>
      <c r="X514" s="175"/>
      <c r="Y514" s="175"/>
      <c r="Z514" s="175"/>
      <c r="AA514" s="175"/>
      <c r="AB514" s="176"/>
      <c r="AD514" s="548"/>
      <c r="AF514" s="548"/>
      <c r="AH514" s="548"/>
      <c r="AJ514" s="491"/>
    </row>
    <row r="515" spans="4:36" ht="12.75" customHeight="1" outlineLevel="1" x14ac:dyDescent="0.2">
      <c r="D515" s="106" t="str">
        <f>'Line Items'!D458</f>
        <v>Class 170/2</v>
      </c>
      <c r="E515" s="88"/>
      <c r="F515" s="107" t="str">
        <f t="shared" si="63"/>
        <v>000 Train Miles</v>
      </c>
      <c r="G515" s="175"/>
      <c r="H515" s="175"/>
      <c r="I515" s="175"/>
      <c r="J515" s="175"/>
      <c r="K515" s="175"/>
      <c r="L515" s="175"/>
      <c r="M515" s="175"/>
      <c r="N515" s="175"/>
      <c r="O515" s="175"/>
      <c r="P515" s="175"/>
      <c r="Q515" s="175"/>
      <c r="R515" s="175"/>
      <c r="S515" s="175"/>
      <c r="T515" s="175"/>
      <c r="U515" s="175"/>
      <c r="V515" s="175"/>
      <c r="W515" s="175"/>
      <c r="X515" s="175"/>
      <c r="Y515" s="175"/>
      <c r="Z515" s="175"/>
      <c r="AA515" s="175"/>
      <c r="AB515" s="176"/>
      <c r="AD515" s="548"/>
      <c r="AF515" s="548"/>
      <c r="AH515" s="548"/>
      <c r="AJ515" s="491"/>
    </row>
    <row r="516" spans="4:36" ht="12.75" customHeight="1" outlineLevel="1" x14ac:dyDescent="0.2">
      <c r="D516" s="106" t="str">
        <f>'Line Items'!D459</f>
        <v>Class 170/3</v>
      </c>
      <c r="E516" s="88"/>
      <c r="F516" s="107" t="str">
        <f t="shared" si="63"/>
        <v>000 Train Miles</v>
      </c>
      <c r="G516" s="175"/>
      <c r="H516" s="175"/>
      <c r="I516" s="175"/>
      <c r="J516" s="175"/>
      <c r="K516" s="175"/>
      <c r="L516" s="175"/>
      <c r="M516" s="175"/>
      <c r="N516" s="175"/>
      <c r="O516" s="175"/>
      <c r="P516" s="175"/>
      <c r="Q516" s="175"/>
      <c r="R516" s="175"/>
      <c r="S516" s="175"/>
      <c r="T516" s="175"/>
      <c r="U516" s="175"/>
      <c r="V516" s="175"/>
      <c r="W516" s="175"/>
      <c r="X516" s="175"/>
      <c r="Y516" s="175"/>
      <c r="Z516" s="175"/>
      <c r="AA516" s="175"/>
      <c r="AB516" s="176"/>
      <c r="AD516" s="548"/>
      <c r="AF516" s="548"/>
      <c r="AH516" s="548"/>
      <c r="AJ516" s="491"/>
    </row>
    <row r="517" spans="4:36" ht="12.75" customHeight="1" outlineLevel="1" x14ac:dyDescent="0.2">
      <c r="D517" s="106" t="str">
        <f>'Line Items'!D460</f>
        <v>Class 315</v>
      </c>
      <c r="E517" s="88"/>
      <c r="F517" s="107" t="str">
        <f t="shared" si="63"/>
        <v>000 Train Miles</v>
      </c>
      <c r="G517" s="175"/>
      <c r="H517" s="175"/>
      <c r="I517" s="175"/>
      <c r="J517" s="175"/>
      <c r="K517" s="175"/>
      <c r="L517" s="175"/>
      <c r="M517" s="175"/>
      <c r="N517" s="175"/>
      <c r="O517" s="175"/>
      <c r="P517" s="175"/>
      <c r="Q517" s="175"/>
      <c r="R517" s="175"/>
      <c r="S517" s="175"/>
      <c r="T517" s="175"/>
      <c r="U517" s="175"/>
      <c r="V517" s="175"/>
      <c r="W517" s="175"/>
      <c r="X517" s="175"/>
      <c r="Y517" s="175"/>
      <c r="Z517" s="175"/>
      <c r="AA517" s="175"/>
      <c r="AB517" s="176"/>
      <c r="AD517" s="548"/>
      <c r="AF517" s="548"/>
      <c r="AH517" s="548"/>
      <c r="AJ517" s="491"/>
    </row>
    <row r="518" spans="4:36" ht="12.75" customHeight="1" outlineLevel="1" x14ac:dyDescent="0.2">
      <c r="D518" s="106" t="str">
        <f>'Line Items'!D461</f>
        <v>Class 317/8</v>
      </c>
      <c r="E518" s="88"/>
      <c r="F518" s="107" t="str">
        <f t="shared" si="63"/>
        <v>000 Train Miles</v>
      </c>
      <c r="G518" s="175"/>
      <c r="H518" s="175"/>
      <c r="I518" s="175"/>
      <c r="J518" s="175"/>
      <c r="K518" s="175"/>
      <c r="L518" s="175"/>
      <c r="M518" s="175"/>
      <c r="N518" s="175"/>
      <c r="O518" s="175"/>
      <c r="P518" s="175"/>
      <c r="Q518" s="175"/>
      <c r="R518" s="175"/>
      <c r="S518" s="175"/>
      <c r="T518" s="175"/>
      <c r="U518" s="175"/>
      <c r="V518" s="175"/>
      <c r="W518" s="175"/>
      <c r="X518" s="175"/>
      <c r="Y518" s="175"/>
      <c r="Z518" s="175"/>
      <c r="AA518" s="175"/>
      <c r="AB518" s="176"/>
      <c r="AD518" s="548"/>
      <c r="AF518" s="548"/>
      <c r="AH518" s="548"/>
      <c r="AJ518" s="491"/>
    </row>
    <row r="519" spans="4:36" ht="12.75" customHeight="1" outlineLevel="1" x14ac:dyDescent="0.2">
      <c r="D519" s="106" t="str">
        <f>'Line Items'!D462</f>
        <v>Class 317/6</v>
      </c>
      <c r="E519" s="88"/>
      <c r="F519" s="107" t="str">
        <f t="shared" si="63"/>
        <v>000 Train Miles</v>
      </c>
      <c r="G519" s="175"/>
      <c r="H519" s="175"/>
      <c r="I519" s="175"/>
      <c r="J519" s="175"/>
      <c r="K519" s="175"/>
      <c r="L519" s="175"/>
      <c r="M519" s="175"/>
      <c r="N519" s="175"/>
      <c r="O519" s="175"/>
      <c r="P519" s="175"/>
      <c r="Q519" s="175"/>
      <c r="R519" s="175"/>
      <c r="S519" s="175"/>
      <c r="T519" s="175"/>
      <c r="U519" s="175"/>
      <c r="V519" s="175"/>
      <c r="W519" s="175"/>
      <c r="X519" s="175"/>
      <c r="Y519" s="175"/>
      <c r="Z519" s="175"/>
      <c r="AA519" s="175"/>
      <c r="AB519" s="176"/>
      <c r="AD519" s="548"/>
      <c r="AF519" s="548"/>
      <c r="AH519" s="548"/>
      <c r="AJ519" s="491"/>
    </row>
    <row r="520" spans="4:36" ht="12.75" customHeight="1" outlineLevel="1" x14ac:dyDescent="0.2">
      <c r="D520" s="106" t="str">
        <f>'Line Items'!D463</f>
        <v>Class 317/5</v>
      </c>
      <c r="E520" s="88"/>
      <c r="F520" s="107" t="str">
        <f t="shared" si="63"/>
        <v>000 Train Miles</v>
      </c>
      <c r="G520" s="175"/>
      <c r="H520" s="175"/>
      <c r="I520" s="175"/>
      <c r="J520" s="175"/>
      <c r="K520" s="175"/>
      <c r="L520" s="175"/>
      <c r="M520" s="175"/>
      <c r="N520" s="175"/>
      <c r="O520" s="175"/>
      <c r="P520" s="175"/>
      <c r="Q520" s="175"/>
      <c r="R520" s="175"/>
      <c r="S520" s="175"/>
      <c r="T520" s="175"/>
      <c r="U520" s="175"/>
      <c r="V520" s="175"/>
      <c r="W520" s="175"/>
      <c r="X520" s="175"/>
      <c r="Y520" s="175"/>
      <c r="Z520" s="175"/>
      <c r="AA520" s="175"/>
      <c r="AB520" s="176"/>
      <c r="AD520" s="548"/>
      <c r="AF520" s="548"/>
      <c r="AH520" s="548"/>
      <c r="AJ520" s="491"/>
    </row>
    <row r="521" spans="4:36" ht="12.75" customHeight="1" outlineLevel="1" x14ac:dyDescent="0.2">
      <c r="D521" s="106" t="str">
        <f>'Line Items'!D464</f>
        <v>Class 321</v>
      </c>
      <c r="E521" s="88"/>
      <c r="F521" s="107" t="str">
        <f t="shared" si="63"/>
        <v>000 Train Miles</v>
      </c>
      <c r="G521" s="175"/>
      <c r="H521" s="175"/>
      <c r="I521" s="175"/>
      <c r="J521" s="175"/>
      <c r="K521" s="175"/>
      <c r="L521" s="175"/>
      <c r="M521" s="175"/>
      <c r="N521" s="175"/>
      <c r="O521" s="175"/>
      <c r="P521" s="175"/>
      <c r="Q521" s="175"/>
      <c r="R521" s="175"/>
      <c r="S521" s="175"/>
      <c r="T521" s="175"/>
      <c r="U521" s="175"/>
      <c r="V521" s="175"/>
      <c r="W521" s="175"/>
      <c r="X521" s="175"/>
      <c r="Y521" s="175"/>
      <c r="Z521" s="175"/>
      <c r="AA521" s="175"/>
      <c r="AB521" s="176"/>
      <c r="AD521" s="548"/>
      <c r="AF521" s="548"/>
      <c r="AH521" s="548"/>
      <c r="AJ521" s="491"/>
    </row>
    <row r="522" spans="4:36" ht="12.75" customHeight="1" outlineLevel="1" x14ac:dyDescent="0.2">
      <c r="D522" s="106" t="str">
        <f>'Line Items'!D465</f>
        <v>Class 360</v>
      </c>
      <c r="E522" s="88"/>
      <c r="F522" s="107" t="str">
        <f t="shared" si="63"/>
        <v>000 Train Miles</v>
      </c>
      <c r="G522" s="175"/>
      <c r="H522" s="175"/>
      <c r="I522" s="175"/>
      <c r="J522" s="175"/>
      <c r="K522" s="175"/>
      <c r="L522" s="175"/>
      <c r="M522" s="175"/>
      <c r="N522" s="175"/>
      <c r="O522" s="175"/>
      <c r="P522" s="175"/>
      <c r="Q522" s="175"/>
      <c r="R522" s="175"/>
      <c r="S522" s="175"/>
      <c r="T522" s="175"/>
      <c r="U522" s="175"/>
      <c r="V522" s="175"/>
      <c r="W522" s="175"/>
      <c r="X522" s="175"/>
      <c r="Y522" s="175"/>
      <c r="Z522" s="175"/>
      <c r="AA522" s="175"/>
      <c r="AB522" s="176"/>
      <c r="AD522" s="548"/>
      <c r="AF522" s="548"/>
      <c r="AH522" s="548"/>
      <c r="AJ522" s="491"/>
    </row>
    <row r="523" spans="4:36" ht="12.75" customHeight="1" outlineLevel="1" x14ac:dyDescent="0.2">
      <c r="D523" s="106" t="str">
        <f>'Line Items'!D466</f>
        <v>Class 379</v>
      </c>
      <c r="E523" s="88"/>
      <c r="F523" s="107" t="str">
        <f t="shared" si="63"/>
        <v>000 Train Miles</v>
      </c>
      <c r="G523" s="175"/>
      <c r="H523" s="175"/>
      <c r="I523" s="175"/>
      <c r="J523" s="175"/>
      <c r="K523" s="175"/>
      <c r="L523" s="175"/>
      <c r="M523" s="175"/>
      <c r="N523" s="175"/>
      <c r="O523" s="175"/>
      <c r="P523" s="175"/>
      <c r="Q523" s="175"/>
      <c r="R523" s="175"/>
      <c r="S523" s="175"/>
      <c r="T523" s="175"/>
      <c r="U523" s="175"/>
      <c r="V523" s="175"/>
      <c r="W523" s="175"/>
      <c r="X523" s="175"/>
      <c r="Y523" s="175"/>
      <c r="Z523" s="175"/>
      <c r="AA523" s="175"/>
      <c r="AB523" s="176"/>
      <c r="AD523" s="548"/>
      <c r="AF523" s="548"/>
      <c r="AH523" s="548"/>
      <c r="AJ523" s="491"/>
    </row>
    <row r="524" spans="4:36" ht="12.75" customHeight="1" outlineLevel="1" x14ac:dyDescent="0.2">
      <c r="D524" s="106" t="str">
        <f>'Line Items'!D467</f>
        <v>Class 90</v>
      </c>
      <c r="E524" s="88"/>
      <c r="F524" s="107" t="str">
        <f t="shared" si="63"/>
        <v>000 Train Miles</v>
      </c>
      <c r="G524" s="175"/>
      <c r="H524" s="175"/>
      <c r="I524" s="175"/>
      <c r="J524" s="175"/>
      <c r="K524" s="175"/>
      <c r="L524" s="175"/>
      <c r="M524" s="175"/>
      <c r="N524" s="175"/>
      <c r="O524" s="175"/>
      <c r="P524" s="175"/>
      <c r="Q524" s="175"/>
      <c r="R524" s="175"/>
      <c r="S524" s="175"/>
      <c r="T524" s="175"/>
      <c r="U524" s="175"/>
      <c r="V524" s="175"/>
      <c r="W524" s="175"/>
      <c r="X524" s="175"/>
      <c r="Y524" s="175"/>
      <c r="Z524" s="175"/>
      <c r="AA524" s="175"/>
      <c r="AB524" s="176"/>
      <c r="AD524" s="548"/>
      <c r="AF524" s="548"/>
      <c r="AH524" s="548"/>
      <c r="AJ524" s="491"/>
    </row>
    <row r="525" spans="4:36" ht="12.75" customHeight="1" outlineLevel="1" x14ac:dyDescent="0.2">
      <c r="D525" s="106" t="str">
        <f>'Line Items'!D468</f>
        <v>Class Mk 3 - TSO</v>
      </c>
      <c r="E525" s="88"/>
      <c r="F525" s="107" t="str">
        <f t="shared" si="63"/>
        <v>000 Train Miles</v>
      </c>
      <c r="G525" s="175"/>
      <c r="H525" s="175"/>
      <c r="I525" s="175"/>
      <c r="J525" s="175"/>
      <c r="K525" s="175"/>
      <c r="L525" s="175"/>
      <c r="M525" s="175"/>
      <c r="N525" s="175"/>
      <c r="O525" s="175"/>
      <c r="P525" s="175"/>
      <c r="Q525" s="175"/>
      <c r="R525" s="175"/>
      <c r="S525" s="175"/>
      <c r="T525" s="175"/>
      <c r="U525" s="175"/>
      <c r="V525" s="175"/>
      <c r="W525" s="175"/>
      <c r="X525" s="175"/>
      <c r="Y525" s="175"/>
      <c r="Z525" s="175"/>
      <c r="AA525" s="175"/>
      <c r="AB525" s="176"/>
      <c r="AD525" s="548"/>
      <c r="AF525" s="548"/>
      <c r="AH525" s="548"/>
      <c r="AJ525" s="491"/>
    </row>
    <row r="526" spans="4:36" ht="12.75" customHeight="1" outlineLevel="1" x14ac:dyDescent="0.2">
      <c r="D526" s="106" t="str">
        <f>'Line Items'!D469</f>
        <v>Class Mk 3 - TSOB</v>
      </c>
      <c r="E526" s="88"/>
      <c r="F526" s="107" t="str">
        <f t="shared" si="63"/>
        <v>000 Train Miles</v>
      </c>
      <c r="G526" s="175"/>
      <c r="H526" s="175"/>
      <c r="I526" s="175"/>
      <c r="J526" s="175"/>
      <c r="K526" s="175"/>
      <c r="L526" s="175"/>
      <c r="M526" s="175"/>
      <c r="N526" s="175"/>
      <c r="O526" s="175"/>
      <c r="P526" s="175"/>
      <c r="Q526" s="175"/>
      <c r="R526" s="175"/>
      <c r="S526" s="175"/>
      <c r="T526" s="175"/>
      <c r="U526" s="175"/>
      <c r="V526" s="175"/>
      <c r="W526" s="175"/>
      <c r="X526" s="175"/>
      <c r="Y526" s="175"/>
      <c r="Z526" s="175"/>
      <c r="AA526" s="175"/>
      <c r="AB526" s="176"/>
      <c r="AD526" s="548"/>
      <c r="AF526" s="548"/>
      <c r="AH526" s="548"/>
      <c r="AJ526" s="491"/>
    </row>
    <row r="527" spans="4:36" ht="12.75" customHeight="1" outlineLevel="1" x14ac:dyDescent="0.2">
      <c r="D527" s="106" t="str">
        <f>'Line Items'!D470</f>
        <v>Class Mk 3 - FO</v>
      </c>
      <c r="E527" s="88"/>
      <c r="F527" s="107" t="str">
        <f t="shared" si="63"/>
        <v>000 Train Miles</v>
      </c>
      <c r="G527" s="175"/>
      <c r="H527" s="175"/>
      <c r="I527" s="175"/>
      <c r="J527" s="175"/>
      <c r="K527" s="175"/>
      <c r="L527" s="175"/>
      <c r="M527" s="175"/>
      <c r="N527" s="175"/>
      <c r="O527" s="175"/>
      <c r="P527" s="175"/>
      <c r="Q527" s="175"/>
      <c r="R527" s="175"/>
      <c r="S527" s="175"/>
      <c r="T527" s="175"/>
      <c r="U527" s="175"/>
      <c r="V527" s="175"/>
      <c r="W527" s="175"/>
      <c r="X527" s="175"/>
      <c r="Y527" s="175"/>
      <c r="Z527" s="175"/>
      <c r="AA527" s="175"/>
      <c r="AB527" s="176"/>
      <c r="AD527" s="548"/>
      <c r="AF527" s="548"/>
      <c r="AH527" s="548"/>
      <c r="AJ527" s="491"/>
    </row>
    <row r="528" spans="4:36" ht="12.75" customHeight="1" outlineLevel="1" x14ac:dyDescent="0.2">
      <c r="D528" s="106" t="str">
        <f>'Line Items'!D471</f>
        <v>Class Mk 3 - RFM</v>
      </c>
      <c r="E528" s="88"/>
      <c r="F528" s="107" t="str">
        <f t="shared" si="63"/>
        <v>000 Train Miles</v>
      </c>
      <c r="G528" s="175"/>
      <c r="H528" s="175"/>
      <c r="I528" s="175"/>
      <c r="J528" s="175"/>
      <c r="K528" s="175"/>
      <c r="L528" s="175"/>
      <c r="M528" s="175"/>
      <c r="N528" s="175"/>
      <c r="O528" s="175"/>
      <c r="P528" s="175"/>
      <c r="Q528" s="175"/>
      <c r="R528" s="175"/>
      <c r="S528" s="175"/>
      <c r="T528" s="175"/>
      <c r="U528" s="175"/>
      <c r="V528" s="175"/>
      <c r="W528" s="175"/>
      <c r="X528" s="175"/>
      <c r="Y528" s="175"/>
      <c r="Z528" s="175"/>
      <c r="AA528" s="175"/>
      <c r="AB528" s="176"/>
      <c r="AD528" s="548"/>
      <c r="AF528" s="548"/>
      <c r="AH528" s="548"/>
      <c r="AJ528" s="491"/>
    </row>
    <row r="529" spans="4:36" ht="12.75" customHeight="1" outlineLevel="1" x14ac:dyDescent="0.2">
      <c r="D529" s="106" t="str">
        <f>'Line Items'!D472</f>
        <v>Class Mk 3 - DVT</v>
      </c>
      <c r="E529" s="88"/>
      <c r="F529" s="107" t="str">
        <f t="shared" si="63"/>
        <v>000 Train Miles</v>
      </c>
      <c r="G529" s="175"/>
      <c r="H529" s="175"/>
      <c r="I529" s="175"/>
      <c r="J529" s="175"/>
      <c r="K529" s="175"/>
      <c r="L529" s="175"/>
      <c r="M529" s="175"/>
      <c r="N529" s="175"/>
      <c r="O529" s="175"/>
      <c r="P529" s="175"/>
      <c r="Q529" s="175"/>
      <c r="R529" s="175"/>
      <c r="S529" s="175"/>
      <c r="T529" s="175"/>
      <c r="U529" s="175"/>
      <c r="V529" s="175"/>
      <c r="W529" s="175"/>
      <c r="X529" s="175"/>
      <c r="Y529" s="175"/>
      <c r="Z529" s="175"/>
      <c r="AA529" s="175"/>
      <c r="AB529" s="176"/>
      <c r="AD529" s="548"/>
      <c r="AF529" s="548"/>
      <c r="AH529" s="548"/>
      <c r="AJ529" s="491"/>
    </row>
    <row r="530" spans="4:36" ht="12.75" customHeight="1" outlineLevel="1" x14ac:dyDescent="0.2">
      <c r="D530" s="106" t="str">
        <f>'Line Items'!D473</f>
        <v>[Rolling Stock Line 18]</v>
      </c>
      <c r="E530" s="88"/>
      <c r="F530" s="107" t="str">
        <f t="shared" si="63"/>
        <v>000 Train Miles</v>
      </c>
      <c r="G530" s="175"/>
      <c r="H530" s="175"/>
      <c r="I530" s="175"/>
      <c r="J530" s="175"/>
      <c r="K530" s="175"/>
      <c r="L530" s="175"/>
      <c r="M530" s="175"/>
      <c r="N530" s="175"/>
      <c r="O530" s="175"/>
      <c r="P530" s="175"/>
      <c r="Q530" s="175"/>
      <c r="R530" s="175"/>
      <c r="S530" s="175"/>
      <c r="T530" s="175"/>
      <c r="U530" s="175"/>
      <c r="V530" s="175"/>
      <c r="W530" s="175"/>
      <c r="X530" s="175"/>
      <c r="Y530" s="175"/>
      <c r="Z530" s="175"/>
      <c r="AA530" s="175"/>
      <c r="AB530" s="176"/>
      <c r="AD530" s="548"/>
      <c r="AF530" s="548"/>
      <c r="AH530" s="548"/>
      <c r="AJ530" s="491"/>
    </row>
    <row r="531" spans="4:36" ht="12.75" customHeight="1" outlineLevel="1" x14ac:dyDescent="0.2">
      <c r="D531" s="106" t="str">
        <f>'Line Items'!D474</f>
        <v>[Rolling Stock Line 19]</v>
      </c>
      <c r="E531" s="88"/>
      <c r="F531" s="107" t="str">
        <f t="shared" si="63"/>
        <v>000 Train Miles</v>
      </c>
      <c r="G531" s="175"/>
      <c r="H531" s="175"/>
      <c r="I531" s="175"/>
      <c r="J531" s="175"/>
      <c r="K531" s="175"/>
      <c r="L531" s="175"/>
      <c r="M531" s="175"/>
      <c r="N531" s="175"/>
      <c r="O531" s="175"/>
      <c r="P531" s="175"/>
      <c r="Q531" s="175"/>
      <c r="R531" s="175"/>
      <c r="S531" s="175"/>
      <c r="T531" s="175"/>
      <c r="U531" s="175"/>
      <c r="V531" s="175"/>
      <c r="W531" s="175"/>
      <c r="X531" s="175"/>
      <c r="Y531" s="175"/>
      <c r="Z531" s="175"/>
      <c r="AA531" s="175"/>
      <c r="AB531" s="176"/>
      <c r="AD531" s="548"/>
      <c r="AF531" s="548"/>
      <c r="AH531" s="548"/>
      <c r="AJ531" s="491"/>
    </row>
    <row r="532" spans="4:36" ht="12.75" customHeight="1" outlineLevel="1" x14ac:dyDescent="0.2">
      <c r="D532" s="106" t="str">
        <f>'Line Items'!D475</f>
        <v>[Rolling Stock Line 20]</v>
      </c>
      <c r="E532" s="88"/>
      <c r="F532" s="107" t="str">
        <f t="shared" si="63"/>
        <v>000 Train Miles</v>
      </c>
      <c r="G532" s="175"/>
      <c r="H532" s="175"/>
      <c r="I532" s="175"/>
      <c r="J532" s="175"/>
      <c r="K532" s="175"/>
      <c r="L532" s="175"/>
      <c r="M532" s="175"/>
      <c r="N532" s="175"/>
      <c r="O532" s="175"/>
      <c r="P532" s="175"/>
      <c r="Q532" s="175"/>
      <c r="R532" s="175"/>
      <c r="S532" s="175"/>
      <c r="T532" s="175"/>
      <c r="U532" s="175"/>
      <c r="V532" s="175"/>
      <c r="W532" s="175"/>
      <c r="X532" s="175"/>
      <c r="Y532" s="175"/>
      <c r="Z532" s="175"/>
      <c r="AA532" s="175"/>
      <c r="AB532" s="176"/>
      <c r="AD532" s="548"/>
      <c r="AF532" s="548"/>
      <c r="AH532" s="548"/>
      <c r="AJ532" s="491"/>
    </row>
    <row r="533" spans="4:36" ht="12.75" customHeight="1" outlineLevel="1" x14ac:dyDescent="0.2">
      <c r="D533" s="106" t="str">
        <f>'Line Items'!D476</f>
        <v>[Rolling Stock Line 21]</v>
      </c>
      <c r="E533" s="88"/>
      <c r="F533" s="107" t="str">
        <f t="shared" si="63"/>
        <v>000 Train Miles</v>
      </c>
      <c r="G533" s="175"/>
      <c r="H533" s="175"/>
      <c r="I533" s="175"/>
      <c r="J533" s="175"/>
      <c r="K533" s="175"/>
      <c r="L533" s="175"/>
      <c r="M533" s="175"/>
      <c r="N533" s="175"/>
      <c r="O533" s="175"/>
      <c r="P533" s="175"/>
      <c r="Q533" s="175"/>
      <c r="R533" s="175"/>
      <c r="S533" s="175"/>
      <c r="T533" s="175"/>
      <c r="U533" s="175"/>
      <c r="V533" s="175"/>
      <c r="W533" s="175"/>
      <c r="X533" s="175"/>
      <c r="Y533" s="175"/>
      <c r="Z533" s="175"/>
      <c r="AA533" s="175"/>
      <c r="AB533" s="176"/>
      <c r="AD533" s="548"/>
      <c r="AF533" s="548"/>
      <c r="AH533" s="548"/>
      <c r="AJ533" s="491"/>
    </row>
    <row r="534" spans="4:36" ht="12.75" customHeight="1" outlineLevel="1" x14ac:dyDescent="0.2">
      <c r="D534" s="106" t="str">
        <f>'Line Items'!D477</f>
        <v>[Rolling Stock Line 22]</v>
      </c>
      <c r="E534" s="88"/>
      <c r="F534" s="107" t="str">
        <f t="shared" si="63"/>
        <v>000 Train Miles</v>
      </c>
      <c r="G534" s="175"/>
      <c r="H534" s="175"/>
      <c r="I534" s="175"/>
      <c r="J534" s="175"/>
      <c r="K534" s="175"/>
      <c r="L534" s="175"/>
      <c r="M534" s="175"/>
      <c r="N534" s="175"/>
      <c r="O534" s="175"/>
      <c r="P534" s="175"/>
      <c r="Q534" s="175"/>
      <c r="R534" s="175"/>
      <c r="S534" s="175"/>
      <c r="T534" s="175"/>
      <c r="U534" s="175"/>
      <c r="V534" s="175"/>
      <c r="W534" s="175"/>
      <c r="X534" s="175"/>
      <c r="Y534" s="175"/>
      <c r="Z534" s="175"/>
      <c r="AA534" s="175"/>
      <c r="AB534" s="176"/>
      <c r="AD534" s="548"/>
      <c r="AF534" s="548"/>
      <c r="AH534" s="548"/>
      <c r="AJ534" s="491"/>
    </row>
    <row r="535" spans="4:36" ht="12.75" customHeight="1" outlineLevel="1" x14ac:dyDescent="0.2">
      <c r="D535" s="106" t="str">
        <f>'Line Items'!D478</f>
        <v>[Rolling Stock Line 23]</v>
      </c>
      <c r="E535" s="88"/>
      <c r="F535" s="107" t="str">
        <f t="shared" si="63"/>
        <v>000 Train Miles</v>
      </c>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6"/>
      <c r="AD535" s="548"/>
      <c r="AF535" s="548"/>
      <c r="AH535" s="548"/>
      <c r="AJ535" s="491"/>
    </row>
    <row r="536" spans="4:36" ht="12.75" customHeight="1" outlineLevel="1" x14ac:dyDescent="0.2">
      <c r="D536" s="106" t="str">
        <f>'Line Items'!D479</f>
        <v>[Rolling Stock Line 24]</v>
      </c>
      <c r="E536" s="88"/>
      <c r="F536" s="107" t="str">
        <f t="shared" si="63"/>
        <v>000 Train Miles</v>
      </c>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6"/>
      <c r="AD536" s="548"/>
      <c r="AF536" s="548"/>
      <c r="AH536" s="548"/>
      <c r="AJ536" s="491"/>
    </row>
    <row r="537" spans="4:36" ht="12.75" customHeight="1" outlineLevel="1" x14ac:dyDescent="0.2">
      <c r="D537" s="106" t="str">
        <f>'Line Items'!D480</f>
        <v>[Rolling Stock Line 25]</v>
      </c>
      <c r="E537" s="88"/>
      <c r="F537" s="107" t="str">
        <f t="shared" si="63"/>
        <v>000 Train Miles</v>
      </c>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6"/>
      <c r="AD537" s="548"/>
      <c r="AF537" s="548"/>
      <c r="AH537" s="548"/>
      <c r="AJ537" s="491"/>
    </row>
    <row r="538" spans="4:36" ht="12.75" customHeight="1" outlineLevel="1" x14ac:dyDescent="0.2">
      <c r="D538" s="106" t="str">
        <f>'Line Items'!D481</f>
        <v>[Rolling Stock Line 26]</v>
      </c>
      <c r="E538" s="88"/>
      <c r="F538" s="107" t="str">
        <f t="shared" si="63"/>
        <v>000 Train Miles</v>
      </c>
      <c r="G538" s="175"/>
      <c r="H538" s="175"/>
      <c r="I538" s="175"/>
      <c r="J538" s="175"/>
      <c r="K538" s="175"/>
      <c r="L538" s="175"/>
      <c r="M538" s="175"/>
      <c r="N538" s="175"/>
      <c r="O538" s="175"/>
      <c r="P538" s="175"/>
      <c r="Q538" s="175"/>
      <c r="R538" s="175"/>
      <c r="S538" s="175"/>
      <c r="T538" s="175"/>
      <c r="U538" s="175"/>
      <c r="V538" s="175"/>
      <c r="W538" s="175"/>
      <c r="X538" s="175"/>
      <c r="Y538" s="175"/>
      <c r="Z538" s="175"/>
      <c r="AA538" s="175"/>
      <c r="AB538" s="176"/>
      <c r="AD538" s="548"/>
      <c r="AF538" s="548"/>
      <c r="AH538" s="548"/>
      <c r="AJ538" s="491"/>
    </row>
    <row r="539" spans="4:36" ht="12.75" customHeight="1" outlineLevel="1" x14ac:dyDescent="0.2">
      <c r="D539" s="106" t="str">
        <f>'Line Items'!D482</f>
        <v>[Rolling Stock Line 27]</v>
      </c>
      <c r="E539" s="88"/>
      <c r="F539" s="107" t="str">
        <f t="shared" si="63"/>
        <v>000 Train Miles</v>
      </c>
      <c r="G539" s="175"/>
      <c r="H539" s="175"/>
      <c r="I539" s="175"/>
      <c r="J539" s="175"/>
      <c r="K539" s="175"/>
      <c r="L539" s="175"/>
      <c r="M539" s="175"/>
      <c r="N539" s="175"/>
      <c r="O539" s="175"/>
      <c r="P539" s="175"/>
      <c r="Q539" s="175"/>
      <c r="R539" s="175"/>
      <c r="S539" s="175"/>
      <c r="T539" s="175"/>
      <c r="U539" s="175"/>
      <c r="V539" s="175"/>
      <c r="W539" s="175"/>
      <c r="X539" s="175"/>
      <c r="Y539" s="175"/>
      <c r="Z539" s="175"/>
      <c r="AA539" s="175"/>
      <c r="AB539" s="176"/>
      <c r="AD539" s="548"/>
      <c r="AF539" s="548"/>
      <c r="AH539" s="548"/>
      <c r="AJ539" s="491"/>
    </row>
    <row r="540" spans="4:36" ht="12.75" customHeight="1" outlineLevel="1" x14ac:dyDescent="0.2">
      <c r="D540" s="106" t="str">
        <f>'Line Items'!D483</f>
        <v>[Rolling Stock Line 28]</v>
      </c>
      <c r="E540" s="88"/>
      <c r="F540" s="107" t="str">
        <f t="shared" si="63"/>
        <v>000 Train Miles</v>
      </c>
      <c r="G540" s="175"/>
      <c r="H540" s="175"/>
      <c r="I540" s="175"/>
      <c r="J540" s="175"/>
      <c r="K540" s="175"/>
      <c r="L540" s="175"/>
      <c r="M540" s="175"/>
      <c r="N540" s="175"/>
      <c r="O540" s="175"/>
      <c r="P540" s="175"/>
      <c r="Q540" s="175"/>
      <c r="R540" s="175"/>
      <c r="S540" s="175"/>
      <c r="T540" s="175"/>
      <c r="U540" s="175"/>
      <c r="V540" s="175"/>
      <c r="W540" s="175"/>
      <c r="X540" s="175"/>
      <c r="Y540" s="175"/>
      <c r="Z540" s="175"/>
      <c r="AA540" s="175"/>
      <c r="AB540" s="176"/>
      <c r="AD540" s="548"/>
      <c r="AF540" s="548"/>
      <c r="AH540" s="548"/>
      <c r="AJ540" s="491"/>
    </row>
    <row r="541" spans="4:36" ht="12.75" customHeight="1" outlineLevel="1" x14ac:dyDescent="0.2">
      <c r="D541" s="106" t="str">
        <f>'Line Items'!D484</f>
        <v>[Rolling Stock Line 29]</v>
      </c>
      <c r="E541" s="88"/>
      <c r="F541" s="107" t="str">
        <f t="shared" si="63"/>
        <v>000 Train Miles</v>
      </c>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6"/>
      <c r="AD541" s="548"/>
      <c r="AF541" s="548"/>
      <c r="AH541" s="548"/>
      <c r="AJ541" s="491"/>
    </row>
    <row r="542" spans="4:36" ht="12.75" customHeight="1" outlineLevel="1" x14ac:dyDescent="0.2">
      <c r="D542" s="106" t="str">
        <f>'Line Items'!D485</f>
        <v>[Rolling Stock Line 30]</v>
      </c>
      <c r="E542" s="88"/>
      <c r="F542" s="107" t="str">
        <f t="shared" si="63"/>
        <v>000 Train Miles</v>
      </c>
      <c r="G542" s="175"/>
      <c r="H542" s="175"/>
      <c r="I542" s="175"/>
      <c r="J542" s="175"/>
      <c r="K542" s="175"/>
      <c r="L542" s="175"/>
      <c r="M542" s="175"/>
      <c r="N542" s="175"/>
      <c r="O542" s="175"/>
      <c r="P542" s="175"/>
      <c r="Q542" s="175"/>
      <c r="R542" s="175"/>
      <c r="S542" s="175"/>
      <c r="T542" s="175"/>
      <c r="U542" s="175"/>
      <c r="V542" s="175"/>
      <c r="W542" s="175"/>
      <c r="X542" s="175"/>
      <c r="Y542" s="175"/>
      <c r="Z542" s="175"/>
      <c r="AA542" s="175"/>
      <c r="AB542" s="176"/>
      <c r="AD542" s="548"/>
      <c r="AF542" s="548"/>
      <c r="AH542" s="548"/>
      <c r="AJ542" s="491"/>
    </row>
    <row r="543" spans="4:36" ht="12.75" customHeight="1" outlineLevel="1" x14ac:dyDescent="0.2">
      <c r="D543" s="106" t="str">
        <f>'Line Items'!D486</f>
        <v>[Rolling Stock Line 31]</v>
      </c>
      <c r="E543" s="88"/>
      <c r="F543" s="107" t="str">
        <f t="shared" si="63"/>
        <v>000 Train Miles</v>
      </c>
      <c r="G543" s="175"/>
      <c r="H543" s="175"/>
      <c r="I543" s="175"/>
      <c r="J543" s="175"/>
      <c r="K543" s="175"/>
      <c r="L543" s="175"/>
      <c r="M543" s="175"/>
      <c r="N543" s="175"/>
      <c r="O543" s="175"/>
      <c r="P543" s="175"/>
      <c r="Q543" s="175"/>
      <c r="R543" s="175"/>
      <c r="S543" s="175"/>
      <c r="T543" s="175"/>
      <c r="U543" s="175"/>
      <c r="V543" s="175"/>
      <c r="W543" s="175"/>
      <c r="X543" s="175"/>
      <c r="Y543" s="175"/>
      <c r="Z543" s="175"/>
      <c r="AA543" s="175"/>
      <c r="AB543" s="176"/>
      <c r="AD543" s="548"/>
      <c r="AF543" s="548"/>
      <c r="AH543" s="548"/>
      <c r="AJ543" s="491"/>
    </row>
    <row r="544" spans="4:36" ht="12.75" customHeight="1" outlineLevel="1" x14ac:dyDescent="0.2">
      <c r="D544" s="106" t="str">
        <f>'Line Items'!D487</f>
        <v>[Rolling Stock Line 32]</v>
      </c>
      <c r="E544" s="88"/>
      <c r="F544" s="107" t="str">
        <f t="shared" si="63"/>
        <v>000 Train Miles</v>
      </c>
      <c r="G544" s="175"/>
      <c r="H544" s="175"/>
      <c r="I544" s="175"/>
      <c r="J544" s="175"/>
      <c r="K544" s="175"/>
      <c r="L544" s="175"/>
      <c r="M544" s="175"/>
      <c r="N544" s="175"/>
      <c r="O544" s="175"/>
      <c r="P544" s="175"/>
      <c r="Q544" s="175"/>
      <c r="R544" s="175"/>
      <c r="S544" s="175"/>
      <c r="T544" s="175"/>
      <c r="U544" s="175"/>
      <c r="V544" s="175"/>
      <c r="W544" s="175"/>
      <c r="X544" s="175"/>
      <c r="Y544" s="175"/>
      <c r="Z544" s="175"/>
      <c r="AA544" s="175"/>
      <c r="AB544" s="176"/>
      <c r="AD544" s="548"/>
      <c r="AF544" s="548"/>
      <c r="AH544" s="548"/>
      <c r="AJ544" s="491"/>
    </row>
    <row r="545" spans="4:36" ht="12.75" customHeight="1" outlineLevel="1" x14ac:dyDescent="0.2">
      <c r="D545" s="106" t="str">
        <f>'Line Items'!D488</f>
        <v>[Rolling Stock Line 33]</v>
      </c>
      <c r="E545" s="88"/>
      <c r="F545" s="107" t="str">
        <f t="shared" si="63"/>
        <v>000 Train Miles</v>
      </c>
      <c r="G545" s="175"/>
      <c r="H545" s="175"/>
      <c r="I545" s="175"/>
      <c r="J545" s="175"/>
      <c r="K545" s="175"/>
      <c r="L545" s="175"/>
      <c r="M545" s="175"/>
      <c r="N545" s="175"/>
      <c r="O545" s="175"/>
      <c r="P545" s="175"/>
      <c r="Q545" s="175"/>
      <c r="R545" s="175"/>
      <c r="S545" s="175"/>
      <c r="T545" s="175"/>
      <c r="U545" s="175"/>
      <c r="V545" s="175"/>
      <c r="W545" s="175"/>
      <c r="X545" s="175"/>
      <c r="Y545" s="175"/>
      <c r="Z545" s="175"/>
      <c r="AA545" s="175"/>
      <c r="AB545" s="176"/>
      <c r="AD545" s="548"/>
      <c r="AF545" s="548"/>
      <c r="AH545" s="548"/>
      <c r="AJ545" s="491"/>
    </row>
    <row r="546" spans="4:36" ht="12.75" customHeight="1" outlineLevel="1" x14ac:dyDescent="0.2">
      <c r="D546" s="106" t="str">
        <f>'Line Items'!D489</f>
        <v>[Rolling Stock Line 34]</v>
      </c>
      <c r="E546" s="88"/>
      <c r="F546" s="107" t="str">
        <f t="shared" si="63"/>
        <v>000 Train Miles</v>
      </c>
      <c r="G546" s="175"/>
      <c r="H546" s="175"/>
      <c r="I546" s="175"/>
      <c r="J546" s="175"/>
      <c r="K546" s="175"/>
      <c r="L546" s="175"/>
      <c r="M546" s="175"/>
      <c r="N546" s="175"/>
      <c r="O546" s="175"/>
      <c r="P546" s="175"/>
      <c r="Q546" s="175"/>
      <c r="R546" s="175"/>
      <c r="S546" s="175"/>
      <c r="T546" s="175"/>
      <c r="U546" s="175"/>
      <c r="V546" s="175"/>
      <c r="W546" s="175"/>
      <c r="X546" s="175"/>
      <c r="Y546" s="175"/>
      <c r="Z546" s="175"/>
      <c r="AA546" s="175"/>
      <c r="AB546" s="176"/>
      <c r="AD546" s="548"/>
      <c r="AF546" s="548"/>
      <c r="AH546" s="548"/>
      <c r="AJ546" s="491"/>
    </row>
    <row r="547" spans="4:36" ht="12.75" customHeight="1" outlineLevel="1" x14ac:dyDescent="0.2">
      <c r="D547" s="106" t="str">
        <f>'Line Items'!D490</f>
        <v>[Rolling Stock Line 35]</v>
      </c>
      <c r="E547" s="88"/>
      <c r="F547" s="107" t="str">
        <f t="shared" si="63"/>
        <v>000 Train Miles</v>
      </c>
      <c r="G547" s="175"/>
      <c r="H547" s="175"/>
      <c r="I547" s="175"/>
      <c r="J547" s="175"/>
      <c r="K547" s="175"/>
      <c r="L547" s="175"/>
      <c r="M547" s="175"/>
      <c r="N547" s="175"/>
      <c r="O547" s="175"/>
      <c r="P547" s="175"/>
      <c r="Q547" s="175"/>
      <c r="R547" s="175"/>
      <c r="S547" s="175"/>
      <c r="T547" s="175"/>
      <c r="U547" s="175"/>
      <c r="V547" s="175"/>
      <c r="W547" s="175"/>
      <c r="X547" s="175"/>
      <c r="Y547" s="175"/>
      <c r="Z547" s="175"/>
      <c r="AA547" s="175"/>
      <c r="AB547" s="176"/>
      <c r="AD547" s="548"/>
      <c r="AF547" s="548"/>
      <c r="AH547" s="548"/>
      <c r="AJ547" s="491"/>
    </row>
    <row r="548" spans="4:36" ht="12.75" customHeight="1" outlineLevel="1" x14ac:dyDescent="0.2">
      <c r="D548" s="106" t="str">
        <f>'Line Items'!D491</f>
        <v>[Rolling Stock Line 36]</v>
      </c>
      <c r="E548" s="88"/>
      <c r="F548" s="107" t="str">
        <f t="shared" si="63"/>
        <v>000 Train Miles</v>
      </c>
      <c r="G548" s="175"/>
      <c r="H548" s="175"/>
      <c r="I548" s="175"/>
      <c r="J548" s="175"/>
      <c r="K548" s="175"/>
      <c r="L548" s="175"/>
      <c r="M548" s="175"/>
      <c r="N548" s="175"/>
      <c r="O548" s="175"/>
      <c r="P548" s="175"/>
      <c r="Q548" s="175"/>
      <c r="R548" s="175"/>
      <c r="S548" s="175"/>
      <c r="T548" s="175"/>
      <c r="U548" s="175"/>
      <c r="V548" s="175"/>
      <c r="W548" s="175"/>
      <c r="X548" s="175"/>
      <c r="Y548" s="175"/>
      <c r="Z548" s="175"/>
      <c r="AA548" s="175"/>
      <c r="AB548" s="176"/>
      <c r="AD548" s="548"/>
      <c r="AF548" s="548"/>
      <c r="AH548" s="548"/>
      <c r="AJ548" s="491"/>
    </row>
    <row r="549" spans="4:36" ht="12.75" customHeight="1" outlineLevel="1" x14ac:dyDescent="0.2">
      <c r="D549" s="106" t="str">
        <f>'Line Items'!D492</f>
        <v>[Rolling Stock Line 37]</v>
      </c>
      <c r="E549" s="88"/>
      <c r="F549" s="107" t="str">
        <f t="shared" si="63"/>
        <v>000 Train Miles</v>
      </c>
      <c r="G549" s="175"/>
      <c r="H549" s="175"/>
      <c r="I549" s="175"/>
      <c r="J549" s="175"/>
      <c r="K549" s="175"/>
      <c r="L549" s="175"/>
      <c r="M549" s="175"/>
      <c r="N549" s="175"/>
      <c r="O549" s="175"/>
      <c r="P549" s="175"/>
      <c r="Q549" s="175"/>
      <c r="R549" s="175"/>
      <c r="S549" s="175"/>
      <c r="T549" s="175"/>
      <c r="U549" s="175"/>
      <c r="V549" s="175"/>
      <c r="W549" s="175"/>
      <c r="X549" s="175"/>
      <c r="Y549" s="175"/>
      <c r="Z549" s="175"/>
      <c r="AA549" s="175"/>
      <c r="AB549" s="176"/>
      <c r="AD549" s="548"/>
      <c r="AF549" s="548"/>
      <c r="AH549" s="548"/>
      <c r="AJ549" s="491"/>
    </row>
    <row r="550" spans="4:36" ht="12.75" customHeight="1" outlineLevel="1" x14ac:dyDescent="0.2">
      <c r="D550" s="106" t="str">
        <f>'Line Items'!D493</f>
        <v>[Rolling Stock Line 38]</v>
      </c>
      <c r="E550" s="88"/>
      <c r="F550" s="107" t="str">
        <f t="shared" si="63"/>
        <v>000 Train Miles</v>
      </c>
      <c r="G550" s="175"/>
      <c r="H550" s="175"/>
      <c r="I550" s="175"/>
      <c r="J550" s="175"/>
      <c r="K550" s="175"/>
      <c r="L550" s="175"/>
      <c r="M550" s="175"/>
      <c r="N550" s="175"/>
      <c r="O550" s="175"/>
      <c r="P550" s="175"/>
      <c r="Q550" s="175"/>
      <c r="R550" s="175"/>
      <c r="S550" s="175"/>
      <c r="T550" s="175"/>
      <c r="U550" s="175"/>
      <c r="V550" s="175"/>
      <c r="W550" s="175"/>
      <c r="X550" s="175"/>
      <c r="Y550" s="175"/>
      <c r="Z550" s="175"/>
      <c r="AA550" s="175"/>
      <c r="AB550" s="176"/>
      <c r="AD550" s="548"/>
      <c r="AF550" s="548"/>
      <c r="AH550" s="548"/>
      <c r="AJ550" s="491"/>
    </row>
    <row r="551" spans="4:36" ht="12.75" customHeight="1" outlineLevel="1" x14ac:dyDescent="0.2">
      <c r="D551" s="106" t="str">
        <f>'Line Items'!D494</f>
        <v>[Rolling Stock Line 39]</v>
      </c>
      <c r="E551" s="88"/>
      <c r="F551" s="107" t="str">
        <f t="shared" si="63"/>
        <v>000 Train Miles</v>
      </c>
      <c r="G551" s="175"/>
      <c r="H551" s="175"/>
      <c r="I551" s="175"/>
      <c r="J551" s="175"/>
      <c r="K551" s="175"/>
      <c r="L551" s="175"/>
      <c r="M551" s="175"/>
      <c r="N551" s="175"/>
      <c r="O551" s="175"/>
      <c r="P551" s="175"/>
      <c r="Q551" s="175"/>
      <c r="R551" s="175"/>
      <c r="S551" s="175"/>
      <c r="T551" s="175"/>
      <c r="U551" s="175"/>
      <c r="V551" s="175"/>
      <c r="W551" s="175"/>
      <c r="X551" s="175"/>
      <c r="Y551" s="175"/>
      <c r="Z551" s="175"/>
      <c r="AA551" s="175"/>
      <c r="AB551" s="176"/>
      <c r="AD551" s="548"/>
      <c r="AF551" s="548"/>
      <c r="AH551" s="548"/>
      <c r="AJ551" s="491"/>
    </row>
    <row r="552" spans="4:36" ht="12.75" customHeight="1" outlineLevel="1" x14ac:dyDescent="0.2">
      <c r="D552" s="106" t="str">
        <f>'Line Items'!D495</f>
        <v>[Rolling Stock Line 40]</v>
      </c>
      <c r="E552" s="88"/>
      <c r="F552" s="107" t="str">
        <f t="shared" si="63"/>
        <v>000 Train Miles</v>
      </c>
      <c r="G552" s="175"/>
      <c r="H552" s="175"/>
      <c r="I552" s="175"/>
      <c r="J552" s="175"/>
      <c r="K552" s="175"/>
      <c r="L552" s="175"/>
      <c r="M552" s="175"/>
      <c r="N552" s="175"/>
      <c r="O552" s="175"/>
      <c r="P552" s="175"/>
      <c r="Q552" s="175"/>
      <c r="R552" s="175"/>
      <c r="S552" s="175"/>
      <c r="T552" s="175"/>
      <c r="U552" s="175"/>
      <c r="V552" s="175"/>
      <c r="W552" s="175"/>
      <c r="X552" s="175"/>
      <c r="Y552" s="175"/>
      <c r="Z552" s="175"/>
      <c r="AA552" s="175"/>
      <c r="AB552" s="176"/>
      <c r="AD552" s="548"/>
      <c r="AF552" s="548"/>
      <c r="AH552" s="548"/>
      <c r="AJ552" s="491"/>
    </row>
    <row r="553" spans="4:36" ht="12.75" customHeight="1" outlineLevel="1" x14ac:dyDescent="0.2">
      <c r="D553" s="106" t="str">
        <f>'Line Items'!D496</f>
        <v>[Rolling Stock Line 41]</v>
      </c>
      <c r="E553" s="88"/>
      <c r="F553" s="107" t="str">
        <f t="shared" si="63"/>
        <v>000 Train Miles</v>
      </c>
      <c r="G553" s="175"/>
      <c r="H553" s="175"/>
      <c r="I553" s="175"/>
      <c r="J553" s="175"/>
      <c r="K553" s="175"/>
      <c r="L553" s="175"/>
      <c r="M553" s="175"/>
      <c r="N553" s="175"/>
      <c r="O553" s="175"/>
      <c r="P553" s="175"/>
      <c r="Q553" s="175"/>
      <c r="R553" s="175"/>
      <c r="S553" s="175"/>
      <c r="T553" s="175"/>
      <c r="U553" s="175"/>
      <c r="V553" s="175"/>
      <c r="W553" s="175"/>
      <c r="X553" s="175"/>
      <c r="Y553" s="175"/>
      <c r="Z553" s="175"/>
      <c r="AA553" s="175"/>
      <c r="AB553" s="176"/>
      <c r="AD553" s="548"/>
      <c r="AF553" s="548"/>
      <c r="AH553" s="548"/>
      <c r="AJ553" s="491"/>
    </row>
    <row r="554" spans="4:36" ht="12.75" customHeight="1" outlineLevel="1" x14ac:dyDescent="0.2">
      <c r="D554" s="106" t="str">
        <f>'Line Items'!D497</f>
        <v>[Rolling Stock Line 42]</v>
      </c>
      <c r="E554" s="88"/>
      <c r="F554" s="107" t="str">
        <f t="shared" si="63"/>
        <v>000 Train Miles</v>
      </c>
      <c r="G554" s="175"/>
      <c r="H554" s="175"/>
      <c r="I554" s="175"/>
      <c r="J554" s="175"/>
      <c r="K554" s="175"/>
      <c r="L554" s="175"/>
      <c r="M554" s="175"/>
      <c r="N554" s="175"/>
      <c r="O554" s="175"/>
      <c r="P554" s="175"/>
      <c r="Q554" s="175"/>
      <c r="R554" s="175"/>
      <c r="S554" s="175"/>
      <c r="T554" s="175"/>
      <c r="U554" s="175"/>
      <c r="V554" s="175"/>
      <c r="W554" s="175"/>
      <c r="X554" s="175"/>
      <c r="Y554" s="175"/>
      <c r="Z554" s="175"/>
      <c r="AA554" s="175"/>
      <c r="AB554" s="176"/>
      <c r="AD554" s="548"/>
      <c r="AF554" s="548"/>
      <c r="AH554" s="548"/>
      <c r="AJ554" s="491"/>
    </row>
    <row r="555" spans="4:36" ht="12.75" customHeight="1" outlineLevel="1" x14ac:dyDescent="0.2">
      <c r="D555" s="106" t="str">
        <f>'Line Items'!D498</f>
        <v>[Rolling Stock Line 43]</v>
      </c>
      <c r="E555" s="88"/>
      <c r="F555" s="107" t="str">
        <f t="shared" si="63"/>
        <v>000 Train Miles</v>
      </c>
      <c r="G555" s="175"/>
      <c r="H555" s="175"/>
      <c r="I555" s="175"/>
      <c r="J555" s="175"/>
      <c r="K555" s="175"/>
      <c r="L555" s="175"/>
      <c r="M555" s="175"/>
      <c r="N555" s="175"/>
      <c r="O555" s="175"/>
      <c r="P555" s="175"/>
      <c r="Q555" s="175"/>
      <c r="R555" s="175"/>
      <c r="S555" s="175"/>
      <c r="T555" s="175"/>
      <c r="U555" s="175"/>
      <c r="V555" s="175"/>
      <c r="W555" s="175"/>
      <c r="X555" s="175"/>
      <c r="Y555" s="175"/>
      <c r="Z555" s="175"/>
      <c r="AA555" s="175"/>
      <c r="AB555" s="176"/>
      <c r="AD555" s="548"/>
      <c r="AF555" s="548"/>
      <c r="AH555" s="548"/>
      <c r="AJ555" s="491"/>
    </row>
    <row r="556" spans="4:36" ht="12.75" customHeight="1" outlineLevel="1" x14ac:dyDescent="0.2">
      <c r="D556" s="106" t="str">
        <f>'Line Items'!D499</f>
        <v>[Rolling Stock Line 44]</v>
      </c>
      <c r="E556" s="88"/>
      <c r="F556" s="107" t="str">
        <f t="shared" si="63"/>
        <v>000 Train Miles</v>
      </c>
      <c r="G556" s="175"/>
      <c r="H556" s="175"/>
      <c r="I556" s="175"/>
      <c r="J556" s="175"/>
      <c r="K556" s="175"/>
      <c r="L556" s="175"/>
      <c r="M556" s="175"/>
      <c r="N556" s="175"/>
      <c r="O556" s="175"/>
      <c r="P556" s="175"/>
      <c r="Q556" s="175"/>
      <c r="R556" s="175"/>
      <c r="S556" s="175"/>
      <c r="T556" s="175"/>
      <c r="U556" s="175"/>
      <c r="V556" s="175"/>
      <c r="W556" s="175"/>
      <c r="X556" s="175"/>
      <c r="Y556" s="175"/>
      <c r="Z556" s="175"/>
      <c r="AA556" s="175"/>
      <c r="AB556" s="176"/>
      <c r="AD556" s="548"/>
      <c r="AF556" s="548"/>
      <c r="AH556" s="548"/>
      <c r="AJ556" s="491"/>
    </row>
    <row r="557" spans="4:36" ht="12.75" customHeight="1" outlineLevel="1" x14ac:dyDescent="0.2">
      <c r="D557" s="106" t="str">
        <f>'Line Items'!D500</f>
        <v>[Rolling Stock Line 45]</v>
      </c>
      <c r="E557" s="88"/>
      <c r="F557" s="107" t="str">
        <f t="shared" si="63"/>
        <v>000 Train Miles</v>
      </c>
      <c r="G557" s="175"/>
      <c r="H557" s="175"/>
      <c r="I557" s="175"/>
      <c r="J557" s="175"/>
      <c r="K557" s="175"/>
      <c r="L557" s="175"/>
      <c r="M557" s="175"/>
      <c r="N557" s="175"/>
      <c r="O557" s="175"/>
      <c r="P557" s="175"/>
      <c r="Q557" s="175"/>
      <c r="R557" s="175"/>
      <c r="S557" s="175"/>
      <c r="T557" s="175"/>
      <c r="U557" s="175"/>
      <c r="V557" s="175"/>
      <c r="W557" s="175"/>
      <c r="X557" s="175"/>
      <c r="Y557" s="175"/>
      <c r="Z557" s="175"/>
      <c r="AA557" s="175"/>
      <c r="AB557" s="176"/>
      <c r="AD557" s="548"/>
      <c r="AF557" s="548"/>
      <c r="AH557" s="548"/>
      <c r="AJ557" s="491"/>
    </row>
    <row r="558" spans="4:36" ht="12.75" customHeight="1" outlineLevel="1" x14ac:dyDescent="0.2">
      <c r="D558" s="106" t="str">
        <f>'Line Items'!D501</f>
        <v>[Rolling Stock Line 46]</v>
      </c>
      <c r="E558" s="88"/>
      <c r="F558" s="107" t="str">
        <f t="shared" si="63"/>
        <v>000 Train Miles</v>
      </c>
      <c r="G558" s="175"/>
      <c r="H558" s="175"/>
      <c r="I558" s="175"/>
      <c r="J558" s="175"/>
      <c r="K558" s="175"/>
      <c r="L558" s="175"/>
      <c r="M558" s="175"/>
      <c r="N558" s="175"/>
      <c r="O558" s="175"/>
      <c r="P558" s="175"/>
      <c r="Q558" s="175"/>
      <c r="R558" s="175"/>
      <c r="S558" s="175"/>
      <c r="T558" s="175"/>
      <c r="U558" s="175"/>
      <c r="V558" s="175"/>
      <c r="W558" s="175"/>
      <c r="X558" s="175"/>
      <c r="Y558" s="175"/>
      <c r="Z558" s="175"/>
      <c r="AA558" s="175"/>
      <c r="AB558" s="176"/>
      <c r="AD558" s="548"/>
      <c r="AF558" s="548"/>
      <c r="AH558" s="548"/>
      <c r="AJ558" s="491"/>
    </row>
    <row r="559" spans="4:36" ht="12.75" customHeight="1" outlineLevel="1" x14ac:dyDescent="0.2">
      <c r="D559" s="106" t="str">
        <f>'Line Items'!D502</f>
        <v>[Rolling Stock Line 47]</v>
      </c>
      <c r="E559" s="88"/>
      <c r="F559" s="107" t="str">
        <f t="shared" si="63"/>
        <v>000 Train Miles</v>
      </c>
      <c r="G559" s="175"/>
      <c r="H559" s="175"/>
      <c r="I559" s="175"/>
      <c r="J559" s="175"/>
      <c r="K559" s="175"/>
      <c r="L559" s="175"/>
      <c r="M559" s="175"/>
      <c r="N559" s="175"/>
      <c r="O559" s="175"/>
      <c r="P559" s="175"/>
      <c r="Q559" s="175"/>
      <c r="R559" s="175"/>
      <c r="S559" s="175"/>
      <c r="T559" s="175"/>
      <c r="U559" s="175"/>
      <c r="V559" s="175"/>
      <c r="W559" s="175"/>
      <c r="X559" s="175"/>
      <c r="Y559" s="175"/>
      <c r="Z559" s="175"/>
      <c r="AA559" s="175"/>
      <c r="AB559" s="176"/>
      <c r="AD559" s="548"/>
      <c r="AF559" s="548"/>
      <c r="AH559" s="548"/>
      <c r="AJ559" s="491"/>
    </row>
    <row r="560" spans="4:36" ht="12.75" customHeight="1" outlineLevel="1" x14ac:dyDescent="0.2">
      <c r="D560" s="106" t="str">
        <f>'Line Items'!D503</f>
        <v>[Rolling Stock Line 48]</v>
      </c>
      <c r="E560" s="88"/>
      <c r="F560" s="107" t="str">
        <f t="shared" si="63"/>
        <v>000 Train Miles</v>
      </c>
      <c r="G560" s="175"/>
      <c r="H560" s="175"/>
      <c r="I560" s="175"/>
      <c r="J560" s="175"/>
      <c r="K560" s="175"/>
      <c r="L560" s="175"/>
      <c r="M560" s="175"/>
      <c r="N560" s="175"/>
      <c r="O560" s="175"/>
      <c r="P560" s="175"/>
      <c r="Q560" s="175"/>
      <c r="R560" s="175"/>
      <c r="S560" s="175"/>
      <c r="T560" s="175"/>
      <c r="U560" s="175"/>
      <c r="V560" s="175"/>
      <c r="W560" s="175"/>
      <c r="X560" s="175"/>
      <c r="Y560" s="175"/>
      <c r="Z560" s="175"/>
      <c r="AA560" s="175"/>
      <c r="AB560" s="176"/>
      <c r="AD560" s="548"/>
      <c r="AF560" s="548"/>
      <c r="AH560" s="548"/>
      <c r="AJ560" s="491"/>
    </row>
    <row r="561" spans="2:36" ht="12.75" customHeight="1" outlineLevel="1" x14ac:dyDescent="0.2">
      <c r="D561" s="106" t="str">
        <f>'Line Items'!D504</f>
        <v>[Rolling Stock Line 49]</v>
      </c>
      <c r="E561" s="88"/>
      <c r="F561" s="107" t="str">
        <f t="shared" si="63"/>
        <v>000 Train Miles</v>
      </c>
      <c r="G561" s="175"/>
      <c r="H561" s="175"/>
      <c r="I561" s="175"/>
      <c r="J561" s="175"/>
      <c r="K561" s="175"/>
      <c r="L561" s="175"/>
      <c r="M561" s="175"/>
      <c r="N561" s="175"/>
      <c r="O561" s="175"/>
      <c r="P561" s="175"/>
      <c r="Q561" s="175"/>
      <c r="R561" s="175"/>
      <c r="S561" s="175"/>
      <c r="T561" s="175"/>
      <c r="U561" s="175"/>
      <c r="V561" s="175"/>
      <c r="W561" s="175"/>
      <c r="X561" s="175"/>
      <c r="Y561" s="175"/>
      <c r="Z561" s="175"/>
      <c r="AA561" s="175"/>
      <c r="AB561" s="176"/>
      <c r="AD561" s="548"/>
      <c r="AF561" s="548"/>
      <c r="AH561" s="548"/>
      <c r="AJ561" s="491"/>
    </row>
    <row r="562" spans="2:36" ht="12.75" customHeight="1" outlineLevel="1" x14ac:dyDescent="0.2">
      <c r="D562" s="117" t="str">
        <f>'Line Items'!D505</f>
        <v>[Rolling Stock Line 50]</v>
      </c>
      <c r="E562" s="177"/>
      <c r="F562" s="118" t="str">
        <f>F531</f>
        <v>000 Train Miles</v>
      </c>
      <c r="G562" s="178"/>
      <c r="H562" s="178"/>
      <c r="I562" s="178"/>
      <c r="J562" s="178"/>
      <c r="K562" s="178"/>
      <c r="L562" s="178"/>
      <c r="M562" s="178"/>
      <c r="N562" s="178"/>
      <c r="O562" s="178"/>
      <c r="P562" s="178"/>
      <c r="Q562" s="178"/>
      <c r="R562" s="178"/>
      <c r="S562" s="178"/>
      <c r="T562" s="178"/>
      <c r="U562" s="178"/>
      <c r="V562" s="178"/>
      <c r="W562" s="178"/>
      <c r="X562" s="178"/>
      <c r="Y562" s="178"/>
      <c r="Z562" s="178"/>
      <c r="AA562" s="178"/>
      <c r="AB562" s="179"/>
      <c r="AD562" s="549"/>
      <c r="AF562" s="549"/>
      <c r="AH562" s="549"/>
      <c r="AJ562" s="492"/>
    </row>
    <row r="563" spans="2:36" ht="12.75" customHeight="1" outlineLevel="1" x14ac:dyDescent="0.2">
      <c r="G563" s="89"/>
      <c r="H563" s="89"/>
      <c r="I563" s="89"/>
      <c r="J563" s="89"/>
      <c r="K563" s="89"/>
      <c r="L563" s="89"/>
      <c r="M563" s="89"/>
      <c r="N563" s="89"/>
      <c r="O563" s="89"/>
      <c r="P563" s="89"/>
      <c r="Q563" s="89"/>
      <c r="R563" s="89"/>
      <c r="S563" s="89"/>
      <c r="T563" s="89"/>
      <c r="U563" s="89"/>
      <c r="V563" s="89"/>
      <c r="W563" s="89"/>
      <c r="X563" s="89"/>
      <c r="Y563" s="89"/>
      <c r="Z563" s="89"/>
      <c r="AA563" s="89"/>
      <c r="AB563" s="89"/>
      <c r="AD563" s="89"/>
      <c r="AF563" s="89"/>
      <c r="AH563" s="89"/>
      <c r="AJ563" s="493"/>
    </row>
    <row r="564" spans="2:36" ht="12.75" customHeight="1" outlineLevel="1" x14ac:dyDescent="0.2">
      <c r="D564" s="234" t="str">
        <f>"Total "&amp;C512</f>
        <v>Total Loaded Train Mileage</v>
      </c>
      <c r="E564" s="235"/>
      <c r="F564" s="236" t="str">
        <f>F562</f>
        <v>000 Train Miles</v>
      </c>
      <c r="G564" s="237">
        <f t="shared" ref="G564:AB564" si="64">SUM(G513:G562)</f>
        <v>0</v>
      </c>
      <c r="H564" s="237">
        <f t="shared" si="64"/>
        <v>0</v>
      </c>
      <c r="I564" s="237">
        <f t="shared" si="64"/>
        <v>0</v>
      </c>
      <c r="J564" s="237">
        <f t="shared" si="64"/>
        <v>0</v>
      </c>
      <c r="K564" s="237">
        <f t="shared" si="64"/>
        <v>0</v>
      </c>
      <c r="L564" s="237">
        <f t="shared" si="64"/>
        <v>0</v>
      </c>
      <c r="M564" s="237">
        <f t="shared" si="64"/>
        <v>0</v>
      </c>
      <c r="N564" s="237">
        <f t="shared" si="64"/>
        <v>0</v>
      </c>
      <c r="O564" s="237">
        <f t="shared" si="64"/>
        <v>0</v>
      </c>
      <c r="P564" s="237">
        <f t="shared" si="64"/>
        <v>0</v>
      </c>
      <c r="Q564" s="237">
        <f t="shared" si="64"/>
        <v>0</v>
      </c>
      <c r="R564" s="237">
        <f t="shared" si="64"/>
        <v>0</v>
      </c>
      <c r="S564" s="237">
        <f t="shared" si="64"/>
        <v>0</v>
      </c>
      <c r="T564" s="237">
        <f t="shared" si="64"/>
        <v>0</v>
      </c>
      <c r="U564" s="237">
        <f t="shared" si="64"/>
        <v>0</v>
      </c>
      <c r="V564" s="237">
        <f t="shared" si="64"/>
        <v>0</v>
      </c>
      <c r="W564" s="237">
        <f t="shared" si="64"/>
        <v>0</v>
      </c>
      <c r="X564" s="237">
        <f t="shared" si="64"/>
        <v>0</v>
      </c>
      <c r="Y564" s="237">
        <f t="shared" si="64"/>
        <v>0</v>
      </c>
      <c r="Z564" s="237">
        <f t="shared" si="64"/>
        <v>0</v>
      </c>
      <c r="AA564" s="237">
        <f t="shared" si="64"/>
        <v>0</v>
      </c>
      <c r="AB564" s="238">
        <f t="shared" si="64"/>
        <v>0</v>
      </c>
      <c r="AD564" s="550">
        <f t="shared" ref="AD564" si="65">SUM(AD513:AD562)</f>
        <v>0</v>
      </c>
      <c r="AF564" s="550">
        <f t="shared" ref="AF564" si="66">SUM(AF513:AF562)</f>
        <v>0</v>
      </c>
      <c r="AH564" s="550">
        <f t="shared" ref="AH564" si="67">SUM(AH513:AH562)</f>
        <v>0</v>
      </c>
      <c r="AJ564" s="494"/>
    </row>
    <row r="565" spans="2:36" x14ac:dyDescent="0.2">
      <c r="G565" s="89"/>
      <c r="H565" s="89"/>
      <c r="I565" s="89"/>
      <c r="J565" s="89"/>
      <c r="K565" s="89"/>
      <c r="L565" s="89"/>
      <c r="M565" s="89"/>
      <c r="N565" s="89"/>
      <c r="O565" s="89"/>
      <c r="P565" s="89"/>
      <c r="Q565" s="89"/>
      <c r="R565" s="89"/>
      <c r="S565" s="89"/>
      <c r="T565" s="89"/>
      <c r="U565" s="89"/>
      <c r="V565" s="89"/>
      <c r="W565" s="89"/>
      <c r="X565" s="89"/>
      <c r="Y565" s="89"/>
      <c r="Z565" s="89"/>
      <c r="AA565" s="89"/>
      <c r="AB565" s="89"/>
      <c r="AD565" s="89"/>
      <c r="AF565" s="89"/>
      <c r="AH565" s="89"/>
      <c r="AJ565" s="493"/>
    </row>
    <row r="566" spans="2:36" ht="15" x14ac:dyDescent="0.25">
      <c r="B566" s="15" t="s">
        <v>487</v>
      </c>
      <c r="C566" s="15"/>
      <c r="D566" s="172"/>
      <c r="E566" s="172"/>
      <c r="F566" s="15"/>
      <c r="G566" s="190"/>
      <c r="H566" s="190"/>
      <c r="I566" s="190"/>
      <c r="J566" s="190"/>
      <c r="K566" s="190"/>
      <c r="L566" s="190"/>
      <c r="M566" s="190"/>
      <c r="N566" s="190"/>
      <c r="O566" s="190"/>
      <c r="P566" s="190"/>
      <c r="Q566" s="190"/>
      <c r="R566" s="190"/>
      <c r="S566" s="190"/>
      <c r="T566" s="190"/>
      <c r="U566" s="190"/>
      <c r="V566" s="190"/>
      <c r="W566" s="190"/>
      <c r="X566" s="190"/>
      <c r="Y566" s="190"/>
      <c r="Z566" s="190"/>
      <c r="AA566" s="190"/>
      <c r="AB566" s="190"/>
      <c r="AC566" s="15"/>
      <c r="AD566" s="190"/>
      <c r="AE566" s="540"/>
      <c r="AF566" s="190"/>
      <c r="AG566" s="540"/>
      <c r="AH566" s="190"/>
      <c r="AI566" s="540"/>
      <c r="AJ566" s="495"/>
    </row>
    <row r="567" spans="2:36" ht="12.75" customHeight="1" outlineLevel="1" x14ac:dyDescent="0.2">
      <c r="G567" s="89"/>
      <c r="H567" s="89"/>
      <c r="I567" s="89"/>
      <c r="J567" s="89"/>
      <c r="K567" s="89"/>
      <c r="L567" s="89"/>
      <c r="M567" s="89"/>
      <c r="N567" s="89"/>
      <c r="O567" s="89"/>
      <c r="P567" s="89"/>
      <c r="Q567" s="89"/>
      <c r="R567" s="89"/>
      <c r="S567" s="89"/>
      <c r="T567" s="89"/>
      <c r="U567" s="89"/>
      <c r="V567" s="89"/>
      <c r="W567" s="89"/>
      <c r="X567" s="89"/>
      <c r="Y567" s="89"/>
      <c r="Z567" s="89"/>
      <c r="AA567" s="89"/>
      <c r="AB567" s="89"/>
      <c r="AD567" s="89"/>
      <c r="AF567" s="89"/>
      <c r="AH567" s="89"/>
      <c r="AJ567" s="493"/>
    </row>
    <row r="568" spans="2:36" ht="12.75" customHeight="1" outlineLevel="1" x14ac:dyDescent="0.2">
      <c r="C568" s="147" t="s">
        <v>488</v>
      </c>
      <c r="G568" s="89"/>
      <c r="H568" s="89"/>
      <c r="I568" s="89"/>
      <c r="J568" s="89"/>
      <c r="K568" s="89"/>
      <c r="L568" s="89"/>
      <c r="M568" s="89"/>
      <c r="N568" s="89"/>
      <c r="O568" s="89"/>
      <c r="P568" s="89"/>
      <c r="Q568" s="89"/>
      <c r="R568" s="89"/>
      <c r="S568" s="89"/>
      <c r="T568" s="89"/>
      <c r="U568" s="89"/>
      <c r="V568" s="89"/>
      <c r="W568" s="89"/>
      <c r="X568" s="89"/>
      <c r="Y568" s="89"/>
      <c r="Z568" s="89"/>
      <c r="AA568" s="89"/>
      <c r="AB568" s="89"/>
      <c r="AD568" s="89"/>
      <c r="AF568" s="89"/>
      <c r="AH568" s="89"/>
      <c r="AJ568" s="493"/>
    </row>
    <row r="569" spans="2:36" ht="12.75" customHeight="1" outlineLevel="1" x14ac:dyDescent="0.2">
      <c r="D569" s="100" t="str">
        <f>'Line Items'!D456</f>
        <v>Class 153</v>
      </c>
      <c r="E569" s="84"/>
      <c r="F569" s="101" t="s">
        <v>482</v>
      </c>
      <c r="G569" s="173"/>
      <c r="H569" s="173"/>
      <c r="I569" s="173"/>
      <c r="J569" s="173"/>
      <c r="K569" s="173"/>
      <c r="L569" s="173"/>
      <c r="M569" s="173"/>
      <c r="N569" s="173"/>
      <c r="O569" s="173"/>
      <c r="P569" s="173"/>
      <c r="Q569" s="173"/>
      <c r="R569" s="173"/>
      <c r="S569" s="173"/>
      <c r="T569" s="173"/>
      <c r="U569" s="173"/>
      <c r="V569" s="173"/>
      <c r="W569" s="173"/>
      <c r="X569" s="173"/>
      <c r="Y569" s="173"/>
      <c r="Z569" s="173"/>
      <c r="AA569" s="173"/>
      <c r="AB569" s="191"/>
      <c r="AD569" s="547"/>
      <c r="AF569" s="547"/>
      <c r="AH569" s="547"/>
      <c r="AJ569" s="489" t="s">
        <v>654</v>
      </c>
    </row>
    <row r="570" spans="2:36" ht="12.75" customHeight="1" outlineLevel="1" x14ac:dyDescent="0.2">
      <c r="D570" s="106" t="str">
        <f>'Line Items'!D457</f>
        <v>Class 156</v>
      </c>
      <c r="E570" s="88"/>
      <c r="F570" s="107" t="str">
        <f t="shared" ref="F570:F617" si="68">F569</f>
        <v>000 Veh Miles</v>
      </c>
      <c r="G570" s="175"/>
      <c r="H570" s="175"/>
      <c r="I570" s="175"/>
      <c r="J570" s="175"/>
      <c r="K570" s="175"/>
      <c r="L570" s="175"/>
      <c r="M570" s="175"/>
      <c r="N570" s="175"/>
      <c r="O570" s="175"/>
      <c r="P570" s="175"/>
      <c r="Q570" s="175"/>
      <c r="R570" s="175"/>
      <c r="S570" s="175"/>
      <c r="T570" s="175"/>
      <c r="U570" s="175"/>
      <c r="V570" s="175"/>
      <c r="W570" s="175"/>
      <c r="X570" s="175"/>
      <c r="Y570" s="175"/>
      <c r="Z570" s="175"/>
      <c r="AA570" s="175"/>
      <c r="AB570" s="176"/>
      <c r="AD570" s="548"/>
      <c r="AF570" s="548"/>
      <c r="AH570" s="548"/>
      <c r="AJ570" s="220"/>
    </row>
    <row r="571" spans="2:36" ht="12.75" customHeight="1" outlineLevel="1" x14ac:dyDescent="0.2">
      <c r="D571" s="106" t="str">
        <f>'Line Items'!D458</f>
        <v>Class 170/2</v>
      </c>
      <c r="E571" s="88"/>
      <c r="F571" s="107" t="str">
        <f t="shared" si="68"/>
        <v>000 Veh Miles</v>
      </c>
      <c r="G571" s="175"/>
      <c r="H571" s="175"/>
      <c r="I571" s="175"/>
      <c r="J571" s="175"/>
      <c r="K571" s="175"/>
      <c r="L571" s="175"/>
      <c r="M571" s="175"/>
      <c r="N571" s="175"/>
      <c r="O571" s="175"/>
      <c r="P571" s="175"/>
      <c r="Q571" s="175"/>
      <c r="R571" s="175"/>
      <c r="S571" s="175"/>
      <c r="T571" s="175"/>
      <c r="U571" s="175"/>
      <c r="V571" s="175"/>
      <c r="W571" s="175"/>
      <c r="X571" s="175"/>
      <c r="Y571" s="175"/>
      <c r="Z571" s="175"/>
      <c r="AA571" s="175"/>
      <c r="AB571" s="176"/>
      <c r="AD571" s="548"/>
      <c r="AF571" s="548"/>
      <c r="AH571" s="548"/>
      <c r="AJ571" s="220"/>
    </row>
    <row r="572" spans="2:36" ht="12.75" customHeight="1" outlineLevel="1" x14ac:dyDescent="0.2">
      <c r="D572" s="106" t="str">
        <f>'Line Items'!D459</f>
        <v>Class 170/3</v>
      </c>
      <c r="E572" s="88"/>
      <c r="F572" s="107" t="str">
        <f t="shared" si="68"/>
        <v>000 Veh Miles</v>
      </c>
      <c r="G572" s="175"/>
      <c r="H572" s="175"/>
      <c r="I572" s="175"/>
      <c r="J572" s="175"/>
      <c r="K572" s="175"/>
      <c r="L572" s="175"/>
      <c r="M572" s="175"/>
      <c r="N572" s="175"/>
      <c r="O572" s="175"/>
      <c r="P572" s="175"/>
      <c r="Q572" s="175"/>
      <c r="R572" s="175"/>
      <c r="S572" s="175"/>
      <c r="T572" s="175"/>
      <c r="U572" s="175"/>
      <c r="V572" s="175"/>
      <c r="W572" s="175"/>
      <c r="X572" s="175"/>
      <c r="Y572" s="175"/>
      <c r="Z572" s="175"/>
      <c r="AA572" s="175"/>
      <c r="AB572" s="176"/>
      <c r="AD572" s="548"/>
      <c r="AF572" s="548"/>
      <c r="AH572" s="548"/>
      <c r="AJ572" s="220"/>
    </row>
    <row r="573" spans="2:36" ht="12.75" customHeight="1" outlineLevel="1" x14ac:dyDescent="0.2">
      <c r="D573" s="106" t="str">
        <f>'Line Items'!D460</f>
        <v>Class 315</v>
      </c>
      <c r="E573" s="88"/>
      <c r="F573" s="107" t="str">
        <f t="shared" si="68"/>
        <v>000 Veh Miles</v>
      </c>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6"/>
      <c r="AD573" s="548"/>
      <c r="AF573" s="548"/>
      <c r="AH573" s="548"/>
      <c r="AJ573" s="220"/>
    </row>
    <row r="574" spans="2:36" ht="12.75" customHeight="1" outlineLevel="1" x14ac:dyDescent="0.2">
      <c r="D574" s="106" t="str">
        <f>'Line Items'!D461</f>
        <v>Class 317/8</v>
      </c>
      <c r="E574" s="88"/>
      <c r="F574" s="107" t="str">
        <f t="shared" si="68"/>
        <v>000 Veh Miles</v>
      </c>
      <c r="G574" s="175"/>
      <c r="H574" s="175"/>
      <c r="I574" s="175"/>
      <c r="J574" s="175"/>
      <c r="K574" s="175"/>
      <c r="L574" s="175"/>
      <c r="M574" s="175"/>
      <c r="N574" s="175"/>
      <c r="O574" s="175"/>
      <c r="P574" s="175"/>
      <c r="Q574" s="175"/>
      <c r="R574" s="175"/>
      <c r="S574" s="175"/>
      <c r="T574" s="175"/>
      <c r="U574" s="175"/>
      <c r="V574" s="175"/>
      <c r="W574" s="175"/>
      <c r="X574" s="175"/>
      <c r="Y574" s="175"/>
      <c r="Z574" s="175"/>
      <c r="AA574" s="175"/>
      <c r="AB574" s="176"/>
      <c r="AD574" s="548"/>
      <c r="AF574" s="548"/>
      <c r="AH574" s="548"/>
      <c r="AJ574" s="220"/>
    </row>
    <row r="575" spans="2:36" ht="12.75" customHeight="1" outlineLevel="1" x14ac:dyDescent="0.2">
      <c r="D575" s="106" t="str">
        <f>'Line Items'!D462</f>
        <v>Class 317/6</v>
      </c>
      <c r="E575" s="88"/>
      <c r="F575" s="107" t="str">
        <f t="shared" si="68"/>
        <v>000 Veh Miles</v>
      </c>
      <c r="G575" s="175"/>
      <c r="H575" s="175"/>
      <c r="I575" s="175"/>
      <c r="J575" s="175"/>
      <c r="K575" s="175"/>
      <c r="L575" s="175"/>
      <c r="M575" s="175"/>
      <c r="N575" s="175"/>
      <c r="O575" s="175"/>
      <c r="P575" s="175"/>
      <c r="Q575" s="175"/>
      <c r="R575" s="175"/>
      <c r="S575" s="175"/>
      <c r="T575" s="175"/>
      <c r="U575" s="175"/>
      <c r="V575" s="175"/>
      <c r="W575" s="175"/>
      <c r="X575" s="175"/>
      <c r="Y575" s="175"/>
      <c r="Z575" s="175"/>
      <c r="AA575" s="175"/>
      <c r="AB575" s="176"/>
      <c r="AD575" s="548"/>
      <c r="AF575" s="548"/>
      <c r="AH575" s="548"/>
      <c r="AJ575" s="220"/>
    </row>
    <row r="576" spans="2:36" ht="12.75" customHeight="1" outlineLevel="1" x14ac:dyDescent="0.2">
      <c r="D576" s="106" t="str">
        <f>'Line Items'!D463</f>
        <v>Class 317/5</v>
      </c>
      <c r="E576" s="88"/>
      <c r="F576" s="107" t="str">
        <f t="shared" si="68"/>
        <v>000 Veh Miles</v>
      </c>
      <c r="G576" s="175"/>
      <c r="H576" s="175"/>
      <c r="I576" s="175"/>
      <c r="J576" s="175"/>
      <c r="K576" s="175"/>
      <c r="L576" s="175"/>
      <c r="M576" s="175"/>
      <c r="N576" s="175"/>
      <c r="O576" s="175"/>
      <c r="P576" s="175"/>
      <c r="Q576" s="175"/>
      <c r="R576" s="175"/>
      <c r="S576" s="175"/>
      <c r="T576" s="175"/>
      <c r="U576" s="175"/>
      <c r="V576" s="175"/>
      <c r="W576" s="175"/>
      <c r="X576" s="175"/>
      <c r="Y576" s="175"/>
      <c r="Z576" s="175"/>
      <c r="AA576" s="175"/>
      <c r="AB576" s="176"/>
      <c r="AD576" s="548"/>
      <c r="AF576" s="548"/>
      <c r="AH576" s="548"/>
      <c r="AJ576" s="220"/>
    </row>
    <row r="577" spans="4:36" ht="12.75" customHeight="1" outlineLevel="1" x14ac:dyDescent="0.2">
      <c r="D577" s="106" t="str">
        <f>'Line Items'!D464</f>
        <v>Class 321</v>
      </c>
      <c r="E577" s="88"/>
      <c r="F577" s="107" t="str">
        <f t="shared" si="68"/>
        <v>000 Veh Miles</v>
      </c>
      <c r="G577" s="175"/>
      <c r="H577" s="175"/>
      <c r="I577" s="175"/>
      <c r="J577" s="175"/>
      <c r="K577" s="175"/>
      <c r="L577" s="175"/>
      <c r="M577" s="175"/>
      <c r="N577" s="175"/>
      <c r="O577" s="175"/>
      <c r="P577" s="175"/>
      <c r="Q577" s="175"/>
      <c r="R577" s="175"/>
      <c r="S577" s="175"/>
      <c r="T577" s="175"/>
      <c r="U577" s="175"/>
      <c r="V577" s="175"/>
      <c r="W577" s="175"/>
      <c r="X577" s="175"/>
      <c r="Y577" s="175"/>
      <c r="Z577" s="175"/>
      <c r="AA577" s="175"/>
      <c r="AB577" s="176"/>
      <c r="AD577" s="548"/>
      <c r="AF577" s="548"/>
      <c r="AH577" s="548"/>
      <c r="AJ577" s="220"/>
    </row>
    <row r="578" spans="4:36" ht="12.75" customHeight="1" outlineLevel="1" x14ac:dyDescent="0.2">
      <c r="D578" s="106" t="str">
        <f>'Line Items'!D465</f>
        <v>Class 360</v>
      </c>
      <c r="E578" s="88"/>
      <c r="F578" s="107" t="str">
        <f t="shared" si="68"/>
        <v>000 Veh Miles</v>
      </c>
      <c r="G578" s="175"/>
      <c r="H578" s="175"/>
      <c r="I578" s="175"/>
      <c r="J578" s="175"/>
      <c r="K578" s="175"/>
      <c r="L578" s="175"/>
      <c r="M578" s="175"/>
      <c r="N578" s="175"/>
      <c r="O578" s="175"/>
      <c r="P578" s="175"/>
      <c r="Q578" s="175"/>
      <c r="R578" s="175"/>
      <c r="S578" s="175"/>
      <c r="T578" s="175"/>
      <c r="U578" s="175"/>
      <c r="V578" s="175"/>
      <c r="W578" s="175"/>
      <c r="X578" s="175"/>
      <c r="Y578" s="175"/>
      <c r="Z578" s="175"/>
      <c r="AA578" s="175"/>
      <c r="AB578" s="176"/>
      <c r="AD578" s="548"/>
      <c r="AF578" s="548"/>
      <c r="AH578" s="548"/>
      <c r="AJ578" s="220"/>
    </row>
    <row r="579" spans="4:36" ht="12.75" customHeight="1" outlineLevel="1" x14ac:dyDescent="0.2">
      <c r="D579" s="106" t="str">
        <f>'Line Items'!D466</f>
        <v>Class 379</v>
      </c>
      <c r="E579" s="88"/>
      <c r="F579" s="107" t="str">
        <f t="shared" si="68"/>
        <v>000 Veh Miles</v>
      </c>
      <c r="G579" s="175"/>
      <c r="H579" s="175"/>
      <c r="I579" s="175"/>
      <c r="J579" s="175"/>
      <c r="K579" s="175"/>
      <c r="L579" s="175"/>
      <c r="M579" s="175"/>
      <c r="N579" s="175"/>
      <c r="O579" s="175"/>
      <c r="P579" s="175"/>
      <c r="Q579" s="175"/>
      <c r="R579" s="175"/>
      <c r="S579" s="175"/>
      <c r="T579" s="175"/>
      <c r="U579" s="175"/>
      <c r="V579" s="175"/>
      <c r="W579" s="175"/>
      <c r="X579" s="175"/>
      <c r="Y579" s="175"/>
      <c r="Z579" s="175"/>
      <c r="AA579" s="175"/>
      <c r="AB579" s="176"/>
      <c r="AD579" s="548"/>
      <c r="AF579" s="548"/>
      <c r="AH579" s="548"/>
      <c r="AJ579" s="220"/>
    </row>
    <row r="580" spans="4:36" ht="12.75" customHeight="1" outlineLevel="1" x14ac:dyDescent="0.2">
      <c r="D580" s="106" t="str">
        <f>'Line Items'!D467</f>
        <v>Class 90</v>
      </c>
      <c r="E580" s="88"/>
      <c r="F580" s="107" t="str">
        <f t="shared" si="68"/>
        <v>000 Veh Miles</v>
      </c>
      <c r="G580" s="175"/>
      <c r="H580" s="175"/>
      <c r="I580" s="175"/>
      <c r="J580" s="175"/>
      <c r="K580" s="175"/>
      <c r="L580" s="175"/>
      <c r="M580" s="175"/>
      <c r="N580" s="175"/>
      <c r="O580" s="175"/>
      <c r="P580" s="175"/>
      <c r="Q580" s="175"/>
      <c r="R580" s="175"/>
      <c r="S580" s="175"/>
      <c r="T580" s="175"/>
      <c r="U580" s="175"/>
      <c r="V580" s="175"/>
      <c r="W580" s="175"/>
      <c r="X580" s="175"/>
      <c r="Y580" s="175"/>
      <c r="Z580" s="175"/>
      <c r="AA580" s="175"/>
      <c r="AB580" s="176"/>
      <c r="AD580" s="548"/>
      <c r="AF580" s="548"/>
      <c r="AH580" s="548"/>
      <c r="AJ580" s="220"/>
    </row>
    <row r="581" spans="4:36" ht="12.75" customHeight="1" outlineLevel="1" x14ac:dyDescent="0.2">
      <c r="D581" s="106" t="str">
        <f>'Line Items'!D468</f>
        <v>Class Mk 3 - TSO</v>
      </c>
      <c r="E581" s="88"/>
      <c r="F581" s="107" t="str">
        <f t="shared" si="68"/>
        <v>000 Veh Miles</v>
      </c>
      <c r="G581" s="175"/>
      <c r="H581" s="175"/>
      <c r="I581" s="175"/>
      <c r="J581" s="175"/>
      <c r="K581" s="175"/>
      <c r="L581" s="175"/>
      <c r="M581" s="175"/>
      <c r="N581" s="175"/>
      <c r="O581" s="175"/>
      <c r="P581" s="175"/>
      <c r="Q581" s="175"/>
      <c r="R581" s="175"/>
      <c r="S581" s="175"/>
      <c r="T581" s="175"/>
      <c r="U581" s="175"/>
      <c r="V581" s="175"/>
      <c r="W581" s="175"/>
      <c r="X581" s="175"/>
      <c r="Y581" s="175"/>
      <c r="Z581" s="175"/>
      <c r="AA581" s="175"/>
      <c r="AB581" s="176"/>
      <c r="AD581" s="548"/>
      <c r="AF581" s="548"/>
      <c r="AH581" s="548"/>
      <c r="AJ581" s="220"/>
    </row>
    <row r="582" spans="4:36" ht="12.75" customHeight="1" outlineLevel="1" x14ac:dyDescent="0.2">
      <c r="D582" s="106" t="str">
        <f>'Line Items'!D469</f>
        <v>Class Mk 3 - TSOB</v>
      </c>
      <c r="E582" s="88"/>
      <c r="F582" s="107" t="str">
        <f t="shared" si="68"/>
        <v>000 Veh Miles</v>
      </c>
      <c r="G582" s="175"/>
      <c r="H582" s="175"/>
      <c r="I582" s="175"/>
      <c r="J582" s="175"/>
      <c r="K582" s="175"/>
      <c r="L582" s="175"/>
      <c r="M582" s="175"/>
      <c r="N582" s="175"/>
      <c r="O582" s="175"/>
      <c r="P582" s="175"/>
      <c r="Q582" s="175"/>
      <c r="R582" s="175"/>
      <c r="S582" s="175"/>
      <c r="T582" s="175"/>
      <c r="U582" s="175"/>
      <c r="V582" s="175"/>
      <c r="W582" s="175"/>
      <c r="X582" s="175"/>
      <c r="Y582" s="175"/>
      <c r="Z582" s="175"/>
      <c r="AA582" s="175"/>
      <c r="AB582" s="176"/>
      <c r="AD582" s="548"/>
      <c r="AF582" s="548"/>
      <c r="AH582" s="548"/>
      <c r="AJ582" s="220"/>
    </row>
    <row r="583" spans="4:36" ht="12.75" customHeight="1" outlineLevel="1" x14ac:dyDescent="0.2">
      <c r="D583" s="106" t="str">
        <f>'Line Items'!D470</f>
        <v>Class Mk 3 - FO</v>
      </c>
      <c r="E583" s="88"/>
      <c r="F583" s="107" t="str">
        <f t="shared" si="68"/>
        <v>000 Veh Miles</v>
      </c>
      <c r="G583" s="175"/>
      <c r="H583" s="175"/>
      <c r="I583" s="175"/>
      <c r="J583" s="175"/>
      <c r="K583" s="175"/>
      <c r="L583" s="175"/>
      <c r="M583" s="175"/>
      <c r="N583" s="175"/>
      <c r="O583" s="175"/>
      <c r="P583" s="175"/>
      <c r="Q583" s="175"/>
      <c r="R583" s="175"/>
      <c r="S583" s="175"/>
      <c r="T583" s="175"/>
      <c r="U583" s="175"/>
      <c r="V583" s="175"/>
      <c r="W583" s="175"/>
      <c r="X583" s="175"/>
      <c r="Y583" s="175"/>
      <c r="Z583" s="175"/>
      <c r="AA583" s="175"/>
      <c r="AB583" s="176"/>
      <c r="AD583" s="548"/>
      <c r="AF583" s="548"/>
      <c r="AH583" s="548"/>
      <c r="AJ583" s="220"/>
    </row>
    <row r="584" spans="4:36" ht="12.75" customHeight="1" outlineLevel="1" x14ac:dyDescent="0.2">
      <c r="D584" s="106" t="str">
        <f>'Line Items'!D471</f>
        <v>Class Mk 3 - RFM</v>
      </c>
      <c r="E584" s="88"/>
      <c r="F584" s="107" t="str">
        <f t="shared" si="68"/>
        <v>000 Veh Miles</v>
      </c>
      <c r="G584" s="175"/>
      <c r="H584" s="175"/>
      <c r="I584" s="175"/>
      <c r="J584" s="175"/>
      <c r="K584" s="175"/>
      <c r="L584" s="175"/>
      <c r="M584" s="175"/>
      <c r="N584" s="175"/>
      <c r="O584" s="175"/>
      <c r="P584" s="175"/>
      <c r="Q584" s="175"/>
      <c r="R584" s="175"/>
      <c r="S584" s="175"/>
      <c r="T584" s="175"/>
      <c r="U584" s="175"/>
      <c r="V584" s="175"/>
      <c r="W584" s="175"/>
      <c r="X584" s="175"/>
      <c r="Y584" s="175"/>
      <c r="Z584" s="175"/>
      <c r="AA584" s="175"/>
      <c r="AB584" s="176"/>
      <c r="AD584" s="548"/>
      <c r="AF584" s="548"/>
      <c r="AH584" s="548"/>
      <c r="AJ584" s="220"/>
    </row>
    <row r="585" spans="4:36" ht="12.75" customHeight="1" outlineLevel="1" x14ac:dyDescent="0.2">
      <c r="D585" s="106" t="str">
        <f>'Line Items'!D472</f>
        <v>Class Mk 3 - DVT</v>
      </c>
      <c r="E585" s="88"/>
      <c r="F585" s="107" t="str">
        <f t="shared" si="68"/>
        <v>000 Veh Miles</v>
      </c>
      <c r="G585" s="175"/>
      <c r="H585" s="175"/>
      <c r="I585" s="175"/>
      <c r="J585" s="175"/>
      <c r="K585" s="175"/>
      <c r="L585" s="175"/>
      <c r="M585" s="175"/>
      <c r="N585" s="175"/>
      <c r="O585" s="175"/>
      <c r="P585" s="175"/>
      <c r="Q585" s="175"/>
      <c r="R585" s="175"/>
      <c r="S585" s="175"/>
      <c r="T585" s="175"/>
      <c r="U585" s="175"/>
      <c r="V585" s="175"/>
      <c r="W585" s="175"/>
      <c r="X585" s="175"/>
      <c r="Y585" s="175"/>
      <c r="Z585" s="175"/>
      <c r="AA585" s="175"/>
      <c r="AB585" s="176"/>
      <c r="AD585" s="548"/>
      <c r="AF585" s="548"/>
      <c r="AH585" s="548"/>
      <c r="AJ585" s="220"/>
    </row>
    <row r="586" spans="4:36" ht="12.75" customHeight="1" outlineLevel="1" x14ac:dyDescent="0.2">
      <c r="D586" s="106" t="str">
        <f>'Line Items'!D473</f>
        <v>[Rolling Stock Line 18]</v>
      </c>
      <c r="E586" s="88"/>
      <c r="F586" s="107" t="str">
        <f t="shared" si="68"/>
        <v>000 Veh Miles</v>
      </c>
      <c r="G586" s="175"/>
      <c r="H586" s="175"/>
      <c r="I586" s="175"/>
      <c r="J586" s="175"/>
      <c r="K586" s="175"/>
      <c r="L586" s="175"/>
      <c r="M586" s="175"/>
      <c r="N586" s="175"/>
      <c r="O586" s="175"/>
      <c r="P586" s="175"/>
      <c r="Q586" s="175"/>
      <c r="R586" s="175"/>
      <c r="S586" s="175"/>
      <c r="T586" s="175"/>
      <c r="U586" s="175"/>
      <c r="V586" s="175"/>
      <c r="W586" s="175"/>
      <c r="X586" s="175"/>
      <c r="Y586" s="175"/>
      <c r="Z586" s="175"/>
      <c r="AA586" s="175"/>
      <c r="AB586" s="176"/>
      <c r="AD586" s="548"/>
      <c r="AF586" s="548"/>
      <c r="AH586" s="548"/>
      <c r="AJ586" s="220"/>
    </row>
    <row r="587" spans="4:36" ht="12.75" customHeight="1" outlineLevel="1" x14ac:dyDescent="0.2">
      <c r="D587" s="106" t="str">
        <f>'Line Items'!D474</f>
        <v>[Rolling Stock Line 19]</v>
      </c>
      <c r="E587" s="88"/>
      <c r="F587" s="107" t="str">
        <f t="shared" si="68"/>
        <v>000 Veh Miles</v>
      </c>
      <c r="G587" s="175"/>
      <c r="H587" s="175"/>
      <c r="I587" s="175"/>
      <c r="J587" s="175"/>
      <c r="K587" s="175"/>
      <c r="L587" s="175"/>
      <c r="M587" s="175"/>
      <c r="N587" s="175"/>
      <c r="O587" s="175"/>
      <c r="P587" s="175"/>
      <c r="Q587" s="175"/>
      <c r="R587" s="175"/>
      <c r="S587" s="175"/>
      <c r="T587" s="175"/>
      <c r="U587" s="175"/>
      <c r="V587" s="175"/>
      <c r="W587" s="175"/>
      <c r="X587" s="175"/>
      <c r="Y587" s="175"/>
      <c r="Z587" s="175"/>
      <c r="AA587" s="175"/>
      <c r="AB587" s="176"/>
      <c r="AD587" s="548"/>
      <c r="AF587" s="548"/>
      <c r="AH587" s="548"/>
      <c r="AJ587" s="220"/>
    </row>
    <row r="588" spans="4:36" ht="12.75" customHeight="1" outlineLevel="1" x14ac:dyDescent="0.2">
      <c r="D588" s="106" t="str">
        <f>'Line Items'!D475</f>
        <v>[Rolling Stock Line 20]</v>
      </c>
      <c r="E588" s="88"/>
      <c r="F588" s="107" t="str">
        <f t="shared" si="68"/>
        <v>000 Veh Miles</v>
      </c>
      <c r="G588" s="175"/>
      <c r="H588" s="175"/>
      <c r="I588" s="175"/>
      <c r="J588" s="175"/>
      <c r="K588" s="175"/>
      <c r="L588" s="175"/>
      <c r="M588" s="175"/>
      <c r="N588" s="175"/>
      <c r="O588" s="175"/>
      <c r="P588" s="175"/>
      <c r="Q588" s="175"/>
      <c r="R588" s="175"/>
      <c r="S588" s="175"/>
      <c r="T588" s="175"/>
      <c r="U588" s="175"/>
      <c r="V588" s="175"/>
      <c r="W588" s="175"/>
      <c r="X588" s="175"/>
      <c r="Y588" s="175"/>
      <c r="Z588" s="175"/>
      <c r="AA588" s="175"/>
      <c r="AB588" s="176"/>
      <c r="AD588" s="548"/>
      <c r="AF588" s="548"/>
      <c r="AH588" s="548"/>
      <c r="AJ588" s="220"/>
    </row>
    <row r="589" spans="4:36" ht="12.75" customHeight="1" outlineLevel="1" x14ac:dyDescent="0.2">
      <c r="D589" s="106" t="str">
        <f>'Line Items'!D476</f>
        <v>[Rolling Stock Line 21]</v>
      </c>
      <c r="E589" s="88"/>
      <c r="F589" s="107" t="str">
        <f t="shared" si="68"/>
        <v>000 Veh Miles</v>
      </c>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6"/>
      <c r="AD589" s="548"/>
      <c r="AF589" s="548"/>
      <c r="AH589" s="548"/>
      <c r="AJ589" s="220"/>
    </row>
    <row r="590" spans="4:36" ht="12.75" customHeight="1" outlineLevel="1" x14ac:dyDescent="0.2">
      <c r="D590" s="106" t="str">
        <f>'Line Items'!D477</f>
        <v>[Rolling Stock Line 22]</v>
      </c>
      <c r="E590" s="88"/>
      <c r="F590" s="107" t="str">
        <f t="shared" si="68"/>
        <v>000 Veh Miles</v>
      </c>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6"/>
      <c r="AD590" s="548"/>
      <c r="AF590" s="548"/>
      <c r="AH590" s="548"/>
      <c r="AJ590" s="220"/>
    </row>
    <row r="591" spans="4:36" ht="12.75" customHeight="1" outlineLevel="1" x14ac:dyDescent="0.2">
      <c r="D591" s="106" t="str">
        <f>'Line Items'!D478</f>
        <v>[Rolling Stock Line 23]</v>
      </c>
      <c r="E591" s="88"/>
      <c r="F591" s="107" t="str">
        <f t="shared" si="68"/>
        <v>000 Veh Miles</v>
      </c>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6"/>
      <c r="AD591" s="548"/>
      <c r="AF591" s="548"/>
      <c r="AH591" s="548"/>
      <c r="AJ591" s="220"/>
    </row>
    <row r="592" spans="4:36" ht="12.75" customHeight="1" outlineLevel="1" x14ac:dyDescent="0.2">
      <c r="D592" s="106" t="str">
        <f>'Line Items'!D479</f>
        <v>[Rolling Stock Line 24]</v>
      </c>
      <c r="E592" s="88"/>
      <c r="F592" s="107" t="str">
        <f t="shared" si="68"/>
        <v>000 Veh Miles</v>
      </c>
      <c r="G592" s="175"/>
      <c r="H592" s="175"/>
      <c r="I592" s="175"/>
      <c r="J592" s="175"/>
      <c r="K592" s="175"/>
      <c r="L592" s="175"/>
      <c r="M592" s="175"/>
      <c r="N592" s="175"/>
      <c r="O592" s="175"/>
      <c r="P592" s="175"/>
      <c r="Q592" s="175"/>
      <c r="R592" s="175"/>
      <c r="S592" s="175"/>
      <c r="T592" s="175"/>
      <c r="U592" s="175"/>
      <c r="V592" s="175"/>
      <c r="W592" s="175"/>
      <c r="X592" s="175"/>
      <c r="Y592" s="175"/>
      <c r="Z592" s="175"/>
      <c r="AA592" s="175"/>
      <c r="AB592" s="176"/>
      <c r="AD592" s="548"/>
      <c r="AF592" s="548"/>
      <c r="AH592" s="548"/>
      <c r="AJ592" s="220"/>
    </row>
    <row r="593" spans="4:36" ht="12.75" customHeight="1" outlineLevel="1" x14ac:dyDescent="0.2">
      <c r="D593" s="106" t="str">
        <f>'Line Items'!D480</f>
        <v>[Rolling Stock Line 25]</v>
      </c>
      <c r="E593" s="88"/>
      <c r="F593" s="107" t="str">
        <f t="shared" si="68"/>
        <v>000 Veh Miles</v>
      </c>
      <c r="G593" s="175"/>
      <c r="H593" s="175"/>
      <c r="I593" s="175"/>
      <c r="J593" s="175"/>
      <c r="K593" s="175"/>
      <c r="L593" s="175"/>
      <c r="M593" s="175"/>
      <c r="N593" s="175"/>
      <c r="O593" s="175"/>
      <c r="P593" s="175"/>
      <c r="Q593" s="175"/>
      <c r="R593" s="175"/>
      <c r="S593" s="175"/>
      <c r="T593" s="175"/>
      <c r="U593" s="175"/>
      <c r="V593" s="175"/>
      <c r="W593" s="175"/>
      <c r="X593" s="175"/>
      <c r="Y593" s="175"/>
      <c r="Z593" s="175"/>
      <c r="AA593" s="175"/>
      <c r="AB593" s="176"/>
      <c r="AD593" s="548"/>
      <c r="AF593" s="548"/>
      <c r="AH593" s="548"/>
      <c r="AJ593" s="220"/>
    </row>
    <row r="594" spans="4:36" ht="12.75" customHeight="1" outlineLevel="1" x14ac:dyDescent="0.2">
      <c r="D594" s="106" t="str">
        <f>'Line Items'!D481</f>
        <v>[Rolling Stock Line 26]</v>
      </c>
      <c r="E594" s="88"/>
      <c r="F594" s="107" t="str">
        <f t="shared" si="68"/>
        <v>000 Veh Miles</v>
      </c>
      <c r="G594" s="175"/>
      <c r="H594" s="175"/>
      <c r="I594" s="175"/>
      <c r="J594" s="175"/>
      <c r="K594" s="175"/>
      <c r="L594" s="175"/>
      <c r="M594" s="175"/>
      <c r="N594" s="175"/>
      <c r="O594" s="175"/>
      <c r="P594" s="175"/>
      <c r="Q594" s="175"/>
      <c r="R594" s="175"/>
      <c r="S594" s="175"/>
      <c r="T594" s="175"/>
      <c r="U594" s="175"/>
      <c r="V594" s="175"/>
      <c r="W594" s="175"/>
      <c r="X594" s="175"/>
      <c r="Y594" s="175"/>
      <c r="Z594" s="175"/>
      <c r="AA594" s="175"/>
      <c r="AB594" s="176"/>
      <c r="AD594" s="548"/>
      <c r="AF594" s="548"/>
      <c r="AH594" s="548"/>
      <c r="AJ594" s="220"/>
    </row>
    <row r="595" spans="4:36" ht="12.75" customHeight="1" outlineLevel="1" x14ac:dyDescent="0.2">
      <c r="D595" s="106" t="str">
        <f>'Line Items'!D482</f>
        <v>[Rolling Stock Line 27]</v>
      </c>
      <c r="E595" s="88"/>
      <c r="F595" s="107" t="str">
        <f t="shared" si="68"/>
        <v>000 Veh Miles</v>
      </c>
      <c r="G595" s="175"/>
      <c r="H595" s="175"/>
      <c r="I595" s="175"/>
      <c r="J595" s="175"/>
      <c r="K595" s="175"/>
      <c r="L595" s="175"/>
      <c r="M595" s="175"/>
      <c r="N595" s="175"/>
      <c r="O595" s="175"/>
      <c r="P595" s="175"/>
      <c r="Q595" s="175"/>
      <c r="R595" s="175"/>
      <c r="S595" s="175"/>
      <c r="T595" s="175"/>
      <c r="U595" s="175"/>
      <c r="V595" s="175"/>
      <c r="W595" s="175"/>
      <c r="X595" s="175"/>
      <c r="Y595" s="175"/>
      <c r="Z595" s="175"/>
      <c r="AA595" s="175"/>
      <c r="AB595" s="176"/>
      <c r="AD595" s="548"/>
      <c r="AF595" s="548"/>
      <c r="AH595" s="548"/>
      <c r="AJ595" s="220"/>
    </row>
    <row r="596" spans="4:36" ht="12.75" customHeight="1" outlineLevel="1" x14ac:dyDescent="0.2">
      <c r="D596" s="106" t="str">
        <f>'Line Items'!D483</f>
        <v>[Rolling Stock Line 28]</v>
      </c>
      <c r="E596" s="88"/>
      <c r="F596" s="107" t="str">
        <f t="shared" si="68"/>
        <v>000 Veh Miles</v>
      </c>
      <c r="G596" s="175"/>
      <c r="H596" s="175"/>
      <c r="I596" s="175"/>
      <c r="J596" s="175"/>
      <c r="K596" s="175"/>
      <c r="L596" s="175"/>
      <c r="M596" s="175"/>
      <c r="N596" s="175"/>
      <c r="O596" s="175"/>
      <c r="P596" s="175"/>
      <c r="Q596" s="175"/>
      <c r="R596" s="175"/>
      <c r="S596" s="175"/>
      <c r="T596" s="175"/>
      <c r="U596" s="175"/>
      <c r="V596" s="175"/>
      <c r="W596" s="175"/>
      <c r="X596" s="175"/>
      <c r="Y596" s="175"/>
      <c r="Z596" s="175"/>
      <c r="AA596" s="175"/>
      <c r="AB596" s="176"/>
      <c r="AD596" s="548"/>
      <c r="AF596" s="548"/>
      <c r="AH596" s="548"/>
      <c r="AJ596" s="220"/>
    </row>
    <row r="597" spans="4:36" ht="12.75" customHeight="1" outlineLevel="1" x14ac:dyDescent="0.2">
      <c r="D597" s="106" t="str">
        <f>'Line Items'!D484</f>
        <v>[Rolling Stock Line 29]</v>
      </c>
      <c r="E597" s="88"/>
      <c r="F597" s="107" t="str">
        <f t="shared" si="68"/>
        <v>000 Veh Miles</v>
      </c>
      <c r="G597" s="175"/>
      <c r="H597" s="175"/>
      <c r="I597" s="175"/>
      <c r="J597" s="175"/>
      <c r="K597" s="175"/>
      <c r="L597" s="175"/>
      <c r="M597" s="175"/>
      <c r="N597" s="175"/>
      <c r="O597" s="175"/>
      <c r="P597" s="175"/>
      <c r="Q597" s="175"/>
      <c r="R597" s="175"/>
      <c r="S597" s="175"/>
      <c r="T597" s="175"/>
      <c r="U597" s="175"/>
      <c r="V597" s="175"/>
      <c r="W597" s="175"/>
      <c r="X597" s="175"/>
      <c r="Y597" s="175"/>
      <c r="Z597" s="175"/>
      <c r="AA597" s="175"/>
      <c r="AB597" s="176"/>
      <c r="AD597" s="548"/>
      <c r="AF597" s="548"/>
      <c r="AH597" s="548"/>
      <c r="AJ597" s="220"/>
    </row>
    <row r="598" spans="4:36" ht="12.75" customHeight="1" outlineLevel="1" x14ac:dyDescent="0.2">
      <c r="D598" s="106" t="str">
        <f>'Line Items'!D485</f>
        <v>[Rolling Stock Line 30]</v>
      </c>
      <c r="E598" s="88"/>
      <c r="F598" s="107" t="str">
        <f t="shared" si="68"/>
        <v>000 Veh Miles</v>
      </c>
      <c r="G598" s="175"/>
      <c r="H598" s="175"/>
      <c r="I598" s="175"/>
      <c r="J598" s="175"/>
      <c r="K598" s="175"/>
      <c r="L598" s="175"/>
      <c r="M598" s="175"/>
      <c r="N598" s="175"/>
      <c r="O598" s="175"/>
      <c r="P598" s="175"/>
      <c r="Q598" s="175"/>
      <c r="R598" s="175"/>
      <c r="S598" s="175"/>
      <c r="T598" s="175"/>
      <c r="U598" s="175"/>
      <c r="V598" s="175"/>
      <c r="W598" s="175"/>
      <c r="X598" s="175"/>
      <c r="Y598" s="175"/>
      <c r="Z598" s="175"/>
      <c r="AA598" s="175"/>
      <c r="AB598" s="176"/>
      <c r="AD598" s="548"/>
      <c r="AF598" s="548"/>
      <c r="AH598" s="548"/>
      <c r="AJ598" s="220"/>
    </row>
    <row r="599" spans="4:36" ht="12.75" customHeight="1" outlineLevel="1" x14ac:dyDescent="0.2">
      <c r="D599" s="106" t="str">
        <f>'Line Items'!D486</f>
        <v>[Rolling Stock Line 31]</v>
      </c>
      <c r="E599" s="88"/>
      <c r="F599" s="107" t="str">
        <f t="shared" si="68"/>
        <v>000 Veh Miles</v>
      </c>
      <c r="G599" s="175"/>
      <c r="H599" s="175"/>
      <c r="I599" s="175"/>
      <c r="J599" s="175"/>
      <c r="K599" s="175"/>
      <c r="L599" s="175"/>
      <c r="M599" s="175"/>
      <c r="N599" s="175"/>
      <c r="O599" s="175"/>
      <c r="P599" s="175"/>
      <c r="Q599" s="175"/>
      <c r="R599" s="175"/>
      <c r="S599" s="175"/>
      <c r="T599" s="175"/>
      <c r="U599" s="175"/>
      <c r="V599" s="175"/>
      <c r="W599" s="175"/>
      <c r="X599" s="175"/>
      <c r="Y599" s="175"/>
      <c r="Z599" s="175"/>
      <c r="AA599" s="175"/>
      <c r="AB599" s="176"/>
      <c r="AD599" s="548"/>
      <c r="AF599" s="548"/>
      <c r="AH599" s="548"/>
      <c r="AJ599" s="220"/>
    </row>
    <row r="600" spans="4:36" ht="12.75" customHeight="1" outlineLevel="1" x14ac:dyDescent="0.2">
      <c r="D600" s="106" t="str">
        <f>'Line Items'!D487</f>
        <v>[Rolling Stock Line 32]</v>
      </c>
      <c r="E600" s="88"/>
      <c r="F600" s="107" t="str">
        <f t="shared" si="68"/>
        <v>000 Veh Miles</v>
      </c>
      <c r="G600" s="175"/>
      <c r="H600" s="175"/>
      <c r="I600" s="175"/>
      <c r="J600" s="175"/>
      <c r="K600" s="175"/>
      <c r="L600" s="175"/>
      <c r="M600" s="175"/>
      <c r="N600" s="175"/>
      <c r="O600" s="175"/>
      <c r="P600" s="175"/>
      <c r="Q600" s="175"/>
      <c r="R600" s="175"/>
      <c r="S600" s="175"/>
      <c r="T600" s="175"/>
      <c r="U600" s="175"/>
      <c r="V600" s="175"/>
      <c r="W600" s="175"/>
      <c r="X600" s="175"/>
      <c r="Y600" s="175"/>
      <c r="Z600" s="175"/>
      <c r="AA600" s="175"/>
      <c r="AB600" s="176"/>
      <c r="AD600" s="548"/>
      <c r="AF600" s="548"/>
      <c r="AH600" s="548"/>
      <c r="AJ600" s="220"/>
    </row>
    <row r="601" spans="4:36" ht="12.75" customHeight="1" outlineLevel="1" x14ac:dyDescent="0.2">
      <c r="D601" s="106" t="str">
        <f>'Line Items'!D488</f>
        <v>[Rolling Stock Line 33]</v>
      </c>
      <c r="E601" s="88"/>
      <c r="F601" s="107" t="str">
        <f t="shared" si="68"/>
        <v>000 Veh Miles</v>
      </c>
      <c r="G601" s="175"/>
      <c r="H601" s="175"/>
      <c r="I601" s="175"/>
      <c r="J601" s="175"/>
      <c r="K601" s="175"/>
      <c r="L601" s="175"/>
      <c r="M601" s="175"/>
      <c r="N601" s="175"/>
      <c r="O601" s="175"/>
      <c r="P601" s="175"/>
      <c r="Q601" s="175"/>
      <c r="R601" s="175"/>
      <c r="S601" s="175"/>
      <c r="T601" s="175"/>
      <c r="U601" s="175"/>
      <c r="V601" s="175"/>
      <c r="W601" s="175"/>
      <c r="X601" s="175"/>
      <c r="Y601" s="175"/>
      <c r="Z601" s="175"/>
      <c r="AA601" s="175"/>
      <c r="AB601" s="176"/>
      <c r="AD601" s="548"/>
      <c r="AF601" s="548"/>
      <c r="AH601" s="548"/>
      <c r="AJ601" s="220"/>
    </row>
    <row r="602" spans="4:36" ht="12.75" customHeight="1" outlineLevel="1" x14ac:dyDescent="0.2">
      <c r="D602" s="106" t="str">
        <f>'Line Items'!D489</f>
        <v>[Rolling Stock Line 34]</v>
      </c>
      <c r="E602" s="88"/>
      <c r="F602" s="107" t="str">
        <f t="shared" si="68"/>
        <v>000 Veh Miles</v>
      </c>
      <c r="G602" s="175"/>
      <c r="H602" s="175"/>
      <c r="I602" s="175"/>
      <c r="J602" s="175"/>
      <c r="K602" s="175"/>
      <c r="L602" s="175"/>
      <c r="M602" s="175"/>
      <c r="N602" s="175"/>
      <c r="O602" s="175"/>
      <c r="P602" s="175"/>
      <c r="Q602" s="175"/>
      <c r="R602" s="175"/>
      <c r="S602" s="175"/>
      <c r="T602" s="175"/>
      <c r="U602" s="175"/>
      <c r="V602" s="175"/>
      <c r="W602" s="175"/>
      <c r="X602" s="175"/>
      <c r="Y602" s="175"/>
      <c r="Z602" s="175"/>
      <c r="AA602" s="175"/>
      <c r="AB602" s="176"/>
      <c r="AD602" s="548"/>
      <c r="AF602" s="548"/>
      <c r="AH602" s="548"/>
      <c r="AJ602" s="220"/>
    </row>
    <row r="603" spans="4:36" ht="12.75" customHeight="1" outlineLevel="1" x14ac:dyDescent="0.2">
      <c r="D603" s="106" t="str">
        <f>'Line Items'!D490</f>
        <v>[Rolling Stock Line 35]</v>
      </c>
      <c r="E603" s="88"/>
      <c r="F603" s="107" t="str">
        <f t="shared" si="68"/>
        <v>000 Veh Miles</v>
      </c>
      <c r="G603" s="175"/>
      <c r="H603" s="175"/>
      <c r="I603" s="175"/>
      <c r="J603" s="175"/>
      <c r="K603" s="175"/>
      <c r="L603" s="175"/>
      <c r="M603" s="175"/>
      <c r="N603" s="175"/>
      <c r="O603" s="175"/>
      <c r="P603" s="175"/>
      <c r="Q603" s="175"/>
      <c r="R603" s="175"/>
      <c r="S603" s="175"/>
      <c r="T603" s="175"/>
      <c r="U603" s="175"/>
      <c r="V603" s="175"/>
      <c r="W603" s="175"/>
      <c r="X603" s="175"/>
      <c r="Y603" s="175"/>
      <c r="Z603" s="175"/>
      <c r="AA603" s="175"/>
      <c r="AB603" s="176"/>
      <c r="AD603" s="548"/>
      <c r="AF603" s="548"/>
      <c r="AH603" s="548"/>
      <c r="AJ603" s="220"/>
    </row>
    <row r="604" spans="4:36" ht="12.75" customHeight="1" outlineLevel="1" x14ac:dyDescent="0.2">
      <c r="D604" s="106" t="str">
        <f>'Line Items'!D491</f>
        <v>[Rolling Stock Line 36]</v>
      </c>
      <c r="E604" s="88"/>
      <c r="F604" s="107" t="str">
        <f t="shared" si="68"/>
        <v>000 Veh Miles</v>
      </c>
      <c r="G604" s="175"/>
      <c r="H604" s="175"/>
      <c r="I604" s="175"/>
      <c r="J604" s="175"/>
      <c r="K604" s="175"/>
      <c r="L604" s="175"/>
      <c r="M604" s="175"/>
      <c r="N604" s="175"/>
      <c r="O604" s="175"/>
      <c r="P604" s="175"/>
      <c r="Q604" s="175"/>
      <c r="R604" s="175"/>
      <c r="S604" s="175"/>
      <c r="T604" s="175"/>
      <c r="U604" s="175"/>
      <c r="V604" s="175"/>
      <c r="W604" s="175"/>
      <c r="X604" s="175"/>
      <c r="Y604" s="175"/>
      <c r="Z604" s="175"/>
      <c r="AA604" s="175"/>
      <c r="AB604" s="176"/>
      <c r="AD604" s="548"/>
      <c r="AF604" s="548"/>
      <c r="AH604" s="548"/>
      <c r="AJ604" s="220"/>
    </row>
    <row r="605" spans="4:36" ht="12.75" customHeight="1" outlineLevel="1" x14ac:dyDescent="0.2">
      <c r="D605" s="106" t="str">
        <f>'Line Items'!D492</f>
        <v>[Rolling Stock Line 37]</v>
      </c>
      <c r="E605" s="88"/>
      <c r="F605" s="107" t="str">
        <f t="shared" si="68"/>
        <v>000 Veh Miles</v>
      </c>
      <c r="G605" s="175"/>
      <c r="H605" s="175"/>
      <c r="I605" s="175"/>
      <c r="J605" s="175"/>
      <c r="K605" s="175"/>
      <c r="L605" s="175"/>
      <c r="M605" s="175"/>
      <c r="N605" s="175"/>
      <c r="O605" s="175"/>
      <c r="P605" s="175"/>
      <c r="Q605" s="175"/>
      <c r="R605" s="175"/>
      <c r="S605" s="175"/>
      <c r="T605" s="175"/>
      <c r="U605" s="175"/>
      <c r="V605" s="175"/>
      <c r="W605" s="175"/>
      <c r="X605" s="175"/>
      <c r="Y605" s="175"/>
      <c r="Z605" s="175"/>
      <c r="AA605" s="175"/>
      <c r="AB605" s="176"/>
      <c r="AD605" s="548"/>
      <c r="AF605" s="548"/>
      <c r="AH605" s="548"/>
      <c r="AJ605" s="220"/>
    </row>
    <row r="606" spans="4:36" ht="12.75" customHeight="1" outlineLevel="1" x14ac:dyDescent="0.2">
      <c r="D606" s="106" t="str">
        <f>'Line Items'!D493</f>
        <v>[Rolling Stock Line 38]</v>
      </c>
      <c r="E606" s="88"/>
      <c r="F606" s="107" t="str">
        <f t="shared" si="68"/>
        <v>000 Veh Miles</v>
      </c>
      <c r="G606" s="175"/>
      <c r="H606" s="175"/>
      <c r="I606" s="175"/>
      <c r="J606" s="175"/>
      <c r="K606" s="175"/>
      <c r="L606" s="175"/>
      <c r="M606" s="175"/>
      <c r="N606" s="175"/>
      <c r="O606" s="175"/>
      <c r="P606" s="175"/>
      <c r="Q606" s="175"/>
      <c r="R606" s="175"/>
      <c r="S606" s="175"/>
      <c r="T606" s="175"/>
      <c r="U606" s="175"/>
      <c r="V606" s="175"/>
      <c r="W606" s="175"/>
      <c r="X606" s="175"/>
      <c r="Y606" s="175"/>
      <c r="Z606" s="175"/>
      <c r="AA606" s="175"/>
      <c r="AB606" s="176"/>
      <c r="AD606" s="548"/>
      <c r="AF606" s="548"/>
      <c r="AH606" s="548"/>
      <c r="AJ606" s="220"/>
    </row>
    <row r="607" spans="4:36" ht="12.75" customHeight="1" outlineLevel="1" x14ac:dyDescent="0.2">
      <c r="D607" s="106" t="str">
        <f>'Line Items'!D494</f>
        <v>[Rolling Stock Line 39]</v>
      </c>
      <c r="E607" s="88"/>
      <c r="F607" s="107" t="str">
        <f t="shared" si="68"/>
        <v>000 Veh Miles</v>
      </c>
      <c r="G607" s="175"/>
      <c r="H607" s="175"/>
      <c r="I607" s="175"/>
      <c r="J607" s="175"/>
      <c r="K607" s="175"/>
      <c r="L607" s="175"/>
      <c r="M607" s="175"/>
      <c r="N607" s="175"/>
      <c r="O607" s="175"/>
      <c r="P607" s="175"/>
      <c r="Q607" s="175"/>
      <c r="R607" s="175"/>
      <c r="S607" s="175"/>
      <c r="T607" s="175"/>
      <c r="U607" s="175"/>
      <c r="V607" s="175"/>
      <c r="W607" s="175"/>
      <c r="X607" s="175"/>
      <c r="Y607" s="175"/>
      <c r="Z607" s="175"/>
      <c r="AA607" s="175"/>
      <c r="AB607" s="176"/>
      <c r="AD607" s="548"/>
      <c r="AF607" s="548"/>
      <c r="AH607" s="548"/>
      <c r="AJ607" s="220"/>
    </row>
    <row r="608" spans="4:36" ht="12.75" customHeight="1" outlineLevel="1" x14ac:dyDescent="0.2">
      <c r="D608" s="106" t="str">
        <f>'Line Items'!D495</f>
        <v>[Rolling Stock Line 40]</v>
      </c>
      <c r="E608" s="88"/>
      <c r="F608" s="107" t="str">
        <f t="shared" si="68"/>
        <v>000 Veh Miles</v>
      </c>
      <c r="G608" s="175"/>
      <c r="H608" s="175"/>
      <c r="I608" s="175"/>
      <c r="J608" s="175"/>
      <c r="K608" s="175"/>
      <c r="L608" s="175"/>
      <c r="M608" s="175"/>
      <c r="N608" s="175"/>
      <c r="O608" s="175"/>
      <c r="P608" s="175"/>
      <c r="Q608" s="175"/>
      <c r="R608" s="175"/>
      <c r="S608" s="175"/>
      <c r="T608" s="175"/>
      <c r="U608" s="175"/>
      <c r="V608" s="175"/>
      <c r="W608" s="175"/>
      <c r="X608" s="175"/>
      <c r="Y608" s="175"/>
      <c r="Z608" s="175"/>
      <c r="AA608" s="175"/>
      <c r="AB608" s="176"/>
      <c r="AD608" s="548"/>
      <c r="AF608" s="548"/>
      <c r="AH608" s="548"/>
      <c r="AJ608" s="220"/>
    </row>
    <row r="609" spans="3:36" ht="12.75" customHeight="1" outlineLevel="1" x14ac:dyDescent="0.2">
      <c r="D609" s="106" t="str">
        <f>'Line Items'!D496</f>
        <v>[Rolling Stock Line 41]</v>
      </c>
      <c r="E609" s="88"/>
      <c r="F609" s="107" t="str">
        <f t="shared" si="68"/>
        <v>000 Veh Miles</v>
      </c>
      <c r="G609" s="175"/>
      <c r="H609" s="175"/>
      <c r="I609" s="175"/>
      <c r="J609" s="175"/>
      <c r="K609" s="175"/>
      <c r="L609" s="175"/>
      <c r="M609" s="175"/>
      <c r="N609" s="175"/>
      <c r="O609" s="175"/>
      <c r="P609" s="175"/>
      <c r="Q609" s="175"/>
      <c r="R609" s="175"/>
      <c r="S609" s="175"/>
      <c r="T609" s="175"/>
      <c r="U609" s="175"/>
      <c r="V609" s="175"/>
      <c r="W609" s="175"/>
      <c r="X609" s="175"/>
      <c r="Y609" s="175"/>
      <c r="Z609" s="175"/>
      <c r="AA609" s="175"/>
      <c r="AB609" s="176"/>
      <c r="AD609" s="548"/>
      <c r="AF609" s="548"/>
      <c r="AH609" s="548"/>
      <c r="AJ609" s="220"/>
    </row>
    <row r="610" spans="3:36" ht="12.75" customHeight="1" outlineLevel="1" x14ac:dyDescent="0.2">
      <c r="D610" s="106" t="str">
        <f>'Line Items'!D497</f>
        <v>[Rolling Stock Line 42]</v>
      </c>
      <c r="E610" s="88"/>
      <c r="F610" s="107" t="str">
        <f t="shared" si="68"/>
        <v>000 Veh Miles</v>
      </c>
      <c r="G610" s="175"/>
      <c r="H610" s="175"/>
      <c r="I610" s="175"/>
      <c r="J610" s="175"/>
      <c r="K610" s="175"/>
      <c r="L610" s="175"/>
      <c r="M610" s="175"/>
      <c r="N610" s="175"/>
      <c r="O610" s="175"/>
      <c r="P610" s="175"/>
      <c r="Q610" s="175"/>
      <c r="R610" s="175"/>
      <c r="S610" s="175"/>
      <c r="T610" s="175"/>
      <c r="U610" s="175"/>
      <c r="V610" s="175"/>
      <c r="W610" s="175"/>
      <c r="X610" s="175"/>
      <c r="Y610" s="175"/>
      <c r="Z610" s="175"/>
      <c r="AA610" s="175"/>
      <c r="AB610" s="176"/>
      <c r="AD610" s="548"/>
      <c r="AF610" s="548"/>
      <c r="AH610" s="548"/>
      <c r="AJ610" s="220"/>
    </row>
    <row r="611" spans="3:36" ht="12.75" customHeight="1" outlineLevel="1" x14ac:dyDescent="0.2">
      <c r="D611" s="106" t="str">
        <f>'Line Items'!D498</f>
        <v>[Rolling Stock Line 43]</v>
      </c>
      <c r="E611" s="88"/>
      <c r="F611" s="107" t="str">
        <f t="shared" si="68"/>
        <v>000 Veh Miles</v>
      </c>
      <c r="G611" s="175"/>
      <c r="H611" s="175"/>
      <c r="I611" s="175"/>
      <c r="J611" s="175"/>
      <c r="K611" s="175"/>
      <c r="L611" s="175"/>
      <c r="M611" s="175"/>
      <c r="N611" s="175"/>
      <c r="O611" s="175"/>
      <c r="P611" s="175"/>
      <c r="Q611" s="175"/>
      <c r="R611" s="175"/>
      <c r="S611" s="175"/>
      <c r="T611" s="175"/>
      <c r="U611" s="175"/>
      <c r="V611" s="175"/>
      <c r="W611" s="175"/>
      <c r="X611" s="175"/>
      <c r="Y611" s="175"/>
      <c r="Z611" s="175"/>
      <c r="AA611" s="175"/>
      <c r="AB611" s="176"/>
      <c r="AD611" s="548"/>
      <c r="AF611" s="548"/>
      <c r="AH611" s="548"/>
      <c r="AJ611" s="220"/>
    </row>
    <row r="612" spans="3:36" ht="12.75" customHeight="1" outlineLevel="1" x14ac:dyDescent="0.2">
      <c r="D612" s="106" t="str">
        <f>'Line Items'!D499</f>
        <v>[Rolling Stock Line 44]</v>
      </c>
      <c r="E612" s="88"/>
      <c r="F612" s="107" t="str">
        <f t="shared" si="68"/>
        <v>000 Veh Miles</v>
      </c>
      <c r="G612" s="175"/>
      <c r="H612" s="175"/>
      <c r="I612" s="175"/>
      <c r="J612" s="175"/>
      <c r="K612" s="175"/>
      <c r="L612" s="175"/>
      <c r="M612" s="175"/>
      <c r="N612" s="175"/>
      <c r="O612" s="175"/>
      <c r="P612" s="175"/>
      <c r="Q612" s="175"/>
      <c r="R612" s="175"/>
      <c r="S612" s="175"/>
      <c r="T612" s="175"/>
      <c r="U612" s="175"/>
      <c r="V612" s="175"/>
      <c r="W612" s="175"/>
      <c r="X612" s="175"/>
      <c r="Y612" s="175"/>
      <c r="Z612" s="175"/>
      <c r="AA612" s="175"/>
      <c r="AB612" s="176"/>
      <c r="AD612" s="548"/>
      <c r="AF612" s="548"/>
      <c r="AH612" s="548"/>
      <c r="AJ612" s="220"/>
    </row>
    <row r="613" spans="3:36" ht="12.75" customHeight="1" outlineLevel="1" x14ac:dyDescent="0.2">
      <c r="D613" s="106" t="str">
        <f>'Line Items'!D500</f>
        <v>[Rolling Stock Line 45]</v>
      </c>
      <c r="E613" s="88"/>
      <c r="F613" s="107" t="str">
        <f t="shared" si="68"/>
        <v>000 Veh Miles</v>
      </c>
      <c r="G613" s="175"/>
      <c r="H613" s="175"/>
      <c r="I613" s="175"/>
      <c r="J613" s="175"/>
      <c r="K613" s="175"/>
      <c r="L613" s="175"/>
      <c r="M613" s="175"/>
      <c r="N613" s="175"/>
      <c r="O613" s="175"/>
      <c r="P613" s="175"/>
      <c r="Q613" s="175"/>
      <c r="R613" s="175"/>
      <c r="S613" s="175"/>
      <c r="T613" s="175"/>
      <c r="U613" s="175"/>
      <c r="V613" s="175"/>
      <c r="W613" s="175"/>
      <c r="X613" s="175"/>
      <c r="Y613" s="175"/>
      <c r="Z613" s="175"/>
      <c r="AA613" s="175"/>
      <c r="AB613" s="176"/>
      <c r="AD613" s="548"/>
      <c r="AF613" s="548"/>
      <c r="AH613" s="548"/>
      <c r="AJ613" s="220"/>
    </row>
    <row r="614" spans="3:36" ht="12.75" customHeight="1" outlineLevel="1" x14ac:dyDescent="0.2">
      <c r="D614" s="106" t="str">
        <f>'Line Items'!D501</f>
        <v>[Rolling Stock Line 46]</v>
      </c>
      <c r="E614" s="88"/>
      <c r="F614" s="107" t="str">
        <f t="shared" si="68"/>
        <v>000 Veh Miles</v>
      </c>
      <c r="G614" s="175"/>
      <c r="H614" s="175"/>
      <c r="I614" s="175"/>
      <c r="J614" s="175"/>
      <c r="K614" s="175"/>
      <c r="L614" s="175"/>
      <c r="M614" s="175"/>
      <c r="N614" s="175"/>
      <c r="O614" s="175"/>
      <c r="P614" s="175"/>
      <c r="Q614" s="175"/>
      <c r="R614" s="175"/>
      <c r="S614" s="175"/>
      <c r="T614" s="175"/>
      <c r="U614" s="175"/>
      <c r="V614" s="175"/>
      <c r="W614" s="175"/>
      <c r="X614" s="175"/>
      <c r="Y614" s="175"/>
      <c r="Z614" s="175"/>
      <c r="AA614" s="175"/>
      <c r="AB614" s="176"/>
      <c r="AD614" s="548"/>
      <c r="AF614" s="548"/>
      <c r="AH614" s="548"/>
      <c r="AJ614" s="220"/>
    </row>
    <row r="615" spans="3:36" ht="12.75" customHeight="1" outlineLevel="1" x14ac:dyDescent="0.2">
      <c r="D615" s="106" t="str">
        <f>'Line Items'!D502</f>
        <v>[Rolling Stock Line 47]</v>
      </c>
      <c r="E615" s="88"/>
      <c r="F615" s="107" t="str">
        <f t="shared" si="68"/>
        <v>000 Veh Miles</v>
      </c>
      <c r="G615" s="175"/>
      <c r="H615" s="175"/>
      <c r="I615" s="175"/>
      <c r="J615" s="175"/>
      <c r="K615" s="175"/>
      <c r="L615" s="175"/>
      <c r="M615" s="175"/>
      <c r="N615" s="175"/>
      <c r="O615" s="175"/>
      <c r="P615" s="175"/>
      <c r="Q615" s="175"/>
      <c r="R615" s="175"/>
      <c r="S615" s="175"/>
      <c r="T615" s="175"/>
      <c r="U615" s="175"/>
      <c r="V615" s="175"/>
      <c r="W615" s="175"/>
      <c r="X615" s="175"/>
      <c r="Y615" s="175"/>
      <c r="Z615" s="175"/>
      <c r="AA615" s="175"/>
      <c r="AB615" s="176"/>
      <c r="AD615" s="548"/>
      <c r="AF615" s="548"/>
      <c r="AH615" s="548"/>
      <c r="AJ615" s="220"/>
    </row>
    <row r="616" spans="3:36" ht="12.75" customHeight="1" outlineLevel="1" x14ac:dyDescent="0.2">
      <c r="D616" s="106" t="str">
        <f>'Line Items'!D503</f>
        <v>[Rolling Stock Line 48]</v>
      </c>
      <c r="E616" s="88"/>
      <c r="F616" s="107" t="str">
        <f t="shared" si="68"/>
        <v>000 Veh Miles</v>
      </c>
      <c r="G616" s="175"/>
      <c r="H616" s="175"/>
      <c r="I616" s="175"/>
      <c r="J616" s="175"/>
      <c r="K616" s="175"/>
      <c r="L616" s="175"/>
      <c r="M616" s="175"/>
      <c r="N616" s="175"/>
      <c r="O616" s="175"/>
      <c r="P616" s="175"/>
      <c r="Q616" s="175"/>
      <c r="R616" s="175"/>
      <c r="S616" s="175"/>
      <c r="T616" s="175"/>
      <c r="U616" s="175"/>
      <c r="V616" s="175"/>
      <c r="W616" s="175"/>
      <c r="X616" s="175"/>
      <c r="Y616" s="175"/>
      <c r="Z616" s="175"/>
      <c r="AA616" s="175"/>
      <c r="AB616" s="176"/>
      <c r="AD616" s="548"/>
      <c r="AF616" s="548"/>
      <c r="AH616" s="548"/>
      <c r="AJ616" s="220"/>
    </row>
    <row r="617" spans="3:36" ht="12.75" customHeight="1" outlineLevel="1" x14ac:dyDescent="0.2">
      <c r="D617" s="106" t="str">
        <f>'Line Items'!D504</f>
        <v>[Rolling Stock Line 49]</v>
      </c>
      <c r="E617" s="88"/>
      <c r="F617" s="107" t="str">
        <f t="shared" si="68"/>
        <v>000 Veh Miles</v>
      </c>
      <c r="G617" s="175"/>
      <c r="H617" s="175"/>
      <c r="I617" s="175"/>
      <c r="J617" s="175"/>
      <c r="K617" s="175"/>
      <c r="L617" s="175"/>
      <c r="M617" s="175"/>
      <c r="N617" s="175"/>
      <c r="O617" s="175"/>
      <c r="P617" s="175"/>
      <c r="Q617" s="175"/>
      <c r="R617" s="175"/>
      <c r="S617" s="175"/>
      <c r="T617" s="175"/>
      <c r="U617" s="175"/>
      <c r="V617" s="175"/>
      <c r="W617" s="175"/>
      <c r="X617" s="175"/>
      <c r="Y617" s="175"/>
      <c r="Z617" s="175"/>
      <c r="AA617" s="175"/>
      <c r="AB617" s="176"/>
      <c r="AD617" s="548"/>
      <c r="AF617" s="548"/>
      <c r="AH617" s="548"/>
      <c r="AJ617" s="220"/>
    </row>
    <row r="618" spans="3:36" ht="12.75" customHeight="1" outlineLevel="1" x14ac:dyDescent="0.2">
      <c r="D618" s="117" t="str">
        <f>'Line Items'!D505</f>
        <v>[Rolling Stock Line 50]</v>
      </c>
      <c r="E618" s="177"/>
      <c r="F618" s="118" t="str">
        <f>F587</f>
        <v>000 Veh Miles</v>
      </c>
      <c r="G618" s="178"/>
      <c r="H618" s="178"/>
      <c r="I618" s="178"/>
      <c r="J618" s="178"/>
      <c r="K618" s="178"/>
      <c r="L618" s="178"/>
      <c r="M618" s="178"/>
      <c r="N618" s="178"/>
      <c r="O618" s="178"/>
      <c r="P618" s="178"/>
      <c r="Q618" s="178"/>
      <c r="R618" s="178"/>
      <c r="S618" s="178"/>
      <c r="T618" s="178"/>
      <c r="U618" s="178"/>
      <c r="V618" s="178"/>
      <c r="W618" s="178"/>
      <c r="X618" s="178"/>
      <c r="Y618" s="178"/>
      <c r="Z618" s="178"/>
      <c r="AA618" s="178"/>
      <c r="AB618" s="179"/>
      <c r="AD618" s="549"/>
      <c r="AF618" s="549"/>
      <c r="AH618" s="549"/>
      <c r="AJ618" s="209"/>
    </row>
    <row r="619" spans="3:36" ht="12.75" customHeight="1" outlineLevel="1" x14ac:dyDescent="0.2">
      <c r="G619" s="89"/>
      <c r="H619" s="89"/>
      <c r="I619" s="89"/>
      <c r="J619" s="89"/>
      <c r="K619" s="89"/>
      <c r="L619" s="89"/>
      <c r="M619" s="89"/>
      <c r="N619" s="89"/>
      <c r="O619" s="89"/>
      <c r="P619" s="89"/>
      <c r="Q619" s="89"/>
      <c r="R619" s="89"/>
      <c r="S619" s="89"/>
      <c r="T619" s="89"/>
      <c r="U619" s="89"/>
      <c r="V619" s="89"/>
      <c r="W619" s="89"/>
      <c r="X619" s="89"/>
      <c r="Y619" s="89"/>
      <c r="Z619" s="89"/>
      <c r="AA619" s="89"/>
      <c r="AB619" s="89"/>
      <c r="AD619" s="89"/>
      <c r="AF619" s="89"/>
      <c r="AH619" s="89"/>
    </row>
    <row r="620" spans="3:36" ht="12.75" customHeight="1" outlineLevel="1" x14ac:dyDescent="0.2">
      <c r="D620" s="234" t="str">
        <f>"Total "&amp;C568</f>
        <v>Total ECS Vehicle Mileage</v>
      </c>
      <c r="E620" s="235"/>
      <c r="F620" s="236" t="str">
        <f>F618</f>
        <v>000 Veh Miles</v>
      </c>
      <c r="G620" s="237">
        <f t="shared" ref="G620:AB620" si="69">SUM(G569:G618)</f>
        <v>0</v>
      </c>
      <c r="H620" s="237">
        <f t="shared" si="69"/>
        <v>0</v>
      </c>
      <c r="I620" s="237">
        <f t="shared" si="69"/>
        <v>0</v>
      </c>
      <c r="J620" s="237">
        <f t="shared" si="69"/>
        <v>0</v>
      </c>
      <c r="K620" s="237">
        <f t="shared" si="69"/>
        <v>0</v>
      </c>
      <c r="L620" s="237">
        <f t="shared" si="69"/>
        <v>0</v>
      </c>
      <c r="M620" s="237">
        <f t="shared" si="69"/>
        <v>0</v>
      </c>
      <c r="N620" s="237">
        <f t="shared" si="69"/>
        <v>0</v>
      </c>
      <c r="O620" s="237">
        <f t="shared" si="69"/>
        <v>0</v>
      </c>
      <c r="P620" s="237">
        <f t="shared" si="69"/>
        <v>0</v>
      </c>
      <c r="Q620" s="237">
        <f t="shared" si="69"/>
        <v>0</v>
      </c>
      <c r="R620" s="237">
        <f t="shared" si="69"/>
        <v>0</v>
      </c>
      <c r="S620" s="237">
        <f t="shared" si="69"/>
        <v>0</v>
      </c>
      <c r="T620" s="237">
        <f t="shared" si="69"/>
        <v>0</v>
      </c>
      <c r="U620" s="237">
        <f t="shared" si="69"/>
        <v>0</v>
      </c>
      <c r="V620" s="237">
        <f t="shared" si="69"/>
        <v>0</v>
      </c>
      <c r="W620" s="237">
        <f t="shared" si="69"/>
        <v>0</v>
      </c>
      <c r="X620" s="237">
        <f t="shared" si="69"/>
        <v>0</v>
      </c>
      <c r="Y620" s="237">
        <f t="shared" si="69"/>
        <v>0</v>
      </c>
      <c r="Z620" s="237">
        <f t="shared" si="69"/>
        <v>0</v>
      </c>
      <c r="AA620" s="237">
        <f t="shared" si="69"/>
        <v>0</v>
      </c>
      <c r="AB620" s="238">
        <f t="shared" si="69"/>
        <v>0</v>
      </c>
      <c r="AD620" s="550">
        <f t="shared" ref="AD620" si="70">SUM(AD569:AD618)</f>
        <v>0</v>
      </c>
      <c r="AF620" s="550">
        <f t="shared" ref="AF620" si="71">SUM(AF569:AF618)</f>
        <v>0</v>
      </c>
      <c r="AH620" s="550">
        <f t="shared" ref="AH620" si="72">SUM(AH569:AH618)</f>
        <v>0</v>
      </c>
      <c r="AJ620" s="241"/>
    </row>
    <row r="621" spans="3:36" ht="12.75" customHeight="1" outlineLevel="1" x14ac:dyDescent="0.2">
      <c r="G621" s="89"/>
      <c r="H621" s="89"/>
      <c r="I621" s="89"/>
      <c r="J621" s="89"/>
      <c r="K621" s="89"/>
      <c r="L621" s="89"/>
      <c r="M621" s="89"/>
      <c r="N621" s="89"/>
      <c r="O621" s="89"/>
      <c r="P621" s="89"/>
      <c r="Q621" s="89"/>
      <c r="R621" s="89"/>
      <c r="S621" s="89"/>
      <c r="T621" s="89"/>
      <c r="U621" s="89"/>
      <c r="V621" s="89"/>
      <c r="W621" s="89"/>
      <c r="X621" s="89"/>
      <c r="Y621" s="89"/>
      <c r="Z621" s="89"/>
      <c r="AA621" s="89"/>
      <c r="AB621" s="89"/>
      <c r="AD621" s="89"/>
      <c r="AF621" s="89"/>
      <c r="AH621" s="89"/>
    </row>
    <row r="622" spans="3:36" ht="12.75" customHeight="1" outlineLevel="1" x14ac:dyDescent="0.2">
      <c r="C622" s="138" t="s">
        <v>489</v>
      </c>
      <c r="G622" s="89"/>
      <c r="H622" s="89"/>
      <c r="I622" s="89"/>
      <c r="J622" s="89"/>
      <c r="K622" s="89"/>
      <c r="L622" s="89"/>
      <c r="M622" s="89"/>
      <c r="N622" s="89"/>
      <c r="O622" s="89"/>
      <c r="P622" s="89"/>
      <c r="Q622" s="89"/>
      <c r="R622" s="89"/>
      <c r="S622" s="89"/>
      <c r="T622" s="89"/>
      <c r="U622" s="89"/>
      <c r="V622" s="89"/>
      <c r="W622" s="89"/>
      <c r="X622" s="89"/>
      <c r="Y622" s="89"/>
      <c r="Z622" s="89"/>
      <c r="AA622" s="89"/>
      <c r="AB622" s="89"/>
      <c r="AD622" s="89"/>
      <c r="AF622" s="89"/>
      <c r="AH622" s="89"/>
    </row>
    <row r="623" spans="3:36" ht="12.75" customHeight="1" outlineLevel="1" x14ac:dyDescent="0.2">
      <c r="D623" s="100" t="str">
        <f>'Line Items'!D456</f>
        <v>Class 153</v>
      </c>
      <c r="E623" s="84"/>
      <c r="F623" s="101" t="s">
        <v>484</v>
      </c>
      <c r="G623" s="173"/>
      <c r="H623" s="173"/>
      <c r="I623" s="173"/>
      <c r="J623" s="173"/>
      <c r="K623" s="173"/>
      <c r="L623" s="173"/>
      <c r="M623" s="173"/>
      <c r="N623" s="173"/>
      <c r="O623" s="173"/>
      <c r="P623" s="173"/>
      <c r="Q623" s="173"/>
      <c r="R623" s="173"/>
      <c r="S623" s="173"/>
      <c r="T623" s="173"/>
      <c r="U623" s="173"/>
      <c r="V623" s="173"/>
      <c r="W623" s="173"/>
      <c r="X623" s="173"/>
      <c r="Y623" s="173"/>
      <c r="Z623" s="173"/>
      <c r="AA623" s="173"/>
      <c r="AB623" s="191"/>
      <c r="AD623" s="547"/>
      <c r="AF623" s="547"/>
      <c r="AH623" s="547"/>
      <c r="AJ623" s="489" t="s">
        <v>655</v>
      </c>
    </row>
    <row r="624" spans="3:36" ht="12.75" customHeight="1" outlineLevel="1" x14ac:dyDescent="0.2">
      <c r="D624" s="106" t="str">
        <f>'Line Items'!D457</f>
        <v>Class 156</v>
      </c>
      <c r="E624" s="88"/>
      <c r="F624" s="107" t="str">
        <f t="shared" ref="F624:F671" si="73">F623</f>
        <v>000 Unit Miles</v>
      </c>
      <c r="G624" s="175"/>
      <c r="H624" s="175"/>
      <c r="I624" s="175"/>
      <c r="J624" s="175"/>
      <c r="K624" s="175"/>
      <c r="L624" s="175"/>
      <c r="M624" s="175"/>
      <c r="N624" s="175"/>
      <c r="O624" s="175"/>
      <c r="P624" s="175"/>
      <c r="Q624" s="175"/>
      <c r="R624" s="175"/>
      <c r="S624" s="175"/>
      <c r="T624" s="175"/>
      <c r="U624" s="175"/>
      <c r="V624" s="175"/>
      <c r="W624" s="175"/>
      <c r="X624" s="175"/>
      <c r="Y624" s="175"/>
      <c r="Z624" s="175"/>
      <c r="AA624" s="175"/>
      <c r="AB624" s="176"/>
      <c r="AD624" s="548"/>
      <c r="AF624" s="548"/>
      <c r="AH624" s="548"/>
      <c r="AJ624" s="491"/>
    </row>
    <row r="625" spans="4:36" ht="12.75" customHeight="1" outlineLevel="1" x14ac:dyDescent="0.2">
      <c r="D625" s="106" t="str">
        <f>'Line Items'!D458</f>
        <v>Class 170/2</v>
      </c>
      <c r="E625" s="88"/>
      <c r="F625" s="107" t="str">
        <f t="shared" si="73"/>
        <v>000 Unit Miles</v>
      </c>
      <c r="G625" s="175"/>
      <c r="H625" s="175"/>
      <c r="I625" s="175"/>
      <c r="J625" s="175"/>
      <c r="K625" s="175"/>
      <c r="L625" s="175"/>
      <c r="M625" s="175"/>
      <c r="N625" s="175"/>
      <c r="O625" s="175"/>
      <c r="P625" s="175"/>
      <c r="Q625" s="175"/>
      <c r="R625" s="175"/>
      <c r="S625" s="175"/>
      <c r="T625" s="175"/>
      <c r="U625" s="175"/>
      <c r="V625" s="175"/>
      <c r="W625" s="175"/>
      <c r="X625" s="175"/>
      <c r="Y625" s="175"/>
      <c r="Z625" s="175"/>
      <c r="AA625" s="175"/>
      <c r="AB625" s="176"/>
      <c r="AD625" s="548"/>
      <c r="AF625" s="548"/>
      <c r="AH625" s="548"/>
      <c r="AJ625" s="491"/>
    </row>
    <row r="626" spans="4:36" ht="12.75" customHeight="1" outlineLevel="1" x14ac:dyDescent="0.2">
      <c r="D626" s="106" t="str">
        <f>'Line Items'!D459</f>
        <v>Class 170/3</v>
      </c>
      <c r="E626" s="88"/>
      <c r="F626" s="107" t="str">
        <f t="shared" si="73"/>
        <v>000 Unit Miles</v>
      </c>
      <c r="G626" s="175"/>
      <c r="H626" s="175"/>
      <c r="I626" s="175"/>
      <c r="J626" s="175"/>
      <c r="K626" s="175"/>
      <c r="L626" s="175"/>
      <c r="M626" s="175"/>
      <c r="N626" s="175"/>
      <c r="O626" s="175"/>
      <c r="P626" s="175"/>
      <c r="Q626" s="175"/>
      <c r="R626" s="175"/>
      <c r="S626" s="175"/>
      <c r="T626" s="175"/>
      <c r="U626" s="175"/>
      <c r="V626" s="175"/>
      <c r="W626" s="175"/>
      <c r="X626" s="175"/>
      <c r="Y626" s="175"/>
      <c r="Z626" s="175"/>
      <c r="AA626" s="175"/>
      <c r="AB626" s="176"/>
      <c r="AD626" s="548"/>
      <c r="AF626" s="548"/>
      <c r="AH626" s="548"/>
      <c r="AJ626" s="491"/>
    </row>
    <row r="627" spans="4:36" ht="12.75" customHeight="1" outlineLevel="1" x14ac:dyDescent="0.2">
      <c r="D627" s="106" t="str">
        <f>'Line Items'!D460</f>
        <v>Class 315</v>
      </c>
      <c r="E627" s="88"/>
      <c r="F627" s="107" t="str">
        <f t="shared" si="73"/>
        <v>000 Unit Miles</v>
      </c>
      <c r="G627" s="175"/>
      <c r="H627" s="175"/>
      <c r="I627" s="175"/>
      <c r="J627" s="175"/>
      <c r="K627" s="175"/>
      <c r="L627" s="175"/>
      <c r="M627" s="175"/>
      <c r="N627" s="175"/>
      <c r="O627" s="175"/>
      <c r="P627" s="175"/>
      <c r="Q627" s="175"/>
      <c r="R627" s="175"/>
      <c r="S627" s="175"/>
      <c r="T627" s="175"/>
      <c r="U627" s="175"/>
      <c r="V627" s="175"/>
      <c r="W627" s="175"/>
      <c r="X627" s="175"/>
      <c r="Y627" s="175"/>
      <c r="Z627" s="175"/>
      <c r="AA627" s="175"/>
      <c r="AB627" s="176"/>
      <c r="AD627" s="548"/>
      <c r="AF627" s="548"/>
      <c r="AH627" s="548"/>
      <c r="AJ627" s="491"/>
    </row>
    <row r="628" spans="4:36" ht="12.75" customHeight="1" outlineLevel="1" x14ac:dyDescent="0.2">
      <c r="D628" s="106" t="str">
        <f>'Line Items'!D461</f>
        <v>Class 317/8</v>
      </c>
      <c r="E628" s="88"/>
      <c r="F628" s="107" t="str">
        <f t="shared" si="73"/>
        <v>000 Unit Miles</v>
      </c>
      <c r="G628" s="175"/>
      <c r="H628" s="175"/>
      <c r="I628" s="175"/>
      <c r="J628" s="175"/>
      <c r="K628" s="175"/>
      <c r="L628" s="175"/>
      <c r="M628" s="175"/>
      <c r="N628" s="175"/>
      <c r="O628" s="175"/>
      <c r="P628" s="175"/>
      <c r="Q628" s="175"/>
      <c r="R628" s="175"/>
      <c r="S628" s="175"/>
      <c r="T628" s="175"/>
      <c r="U628" s="175"/>
      <c r="V628" s="175"/>
      <c r="W628" s="175"/>
      <c r="X628" s="175"/>
      <c r="Y628" s="175"/>
      <c r="Z628" s="175"/>
      <c r="AA628" s="175"/>
      <c r="AB628" s="176"/>
      <c r="AD628" s="548"/>
      <c r="AF628" s="548"/>
      <c r="AH628" s="548"/>
      <c r="AJ628" s="491"/>
    </row>
    <row r="629" spans="4:36" ht="12.75" customHeight="1" outlineLevel="1" x14ac:dyDescent="0.2">
      <c r="D629" s="106" t="str">
        <f>'Line Items'!D462</f>
        <v>Class 317/6</v>
      </c>
      <c r="E629" s="88"/>
      <c r="F629" s="107" t="str">
        <f t="shared" si="73"/>
        <v>000 Unit Miles</v>
      </c>
      <c r="G629" s="175"/>
      <c r="H629" s="175"/>
      <c r="I629" s="175"/>
      <c r="J629" s="175"/>
      <c r="K629" s="175"/>
      <c r="L629" s="175"/>
      <c r="M629" s="175"/>
      <c r="N629" s="175"/>
      <c r="O629" s="175"/>
      <c r="P629" s="175"/>
      <c r="Q629" s="175"/>
      <c r="R629" s="175"/>
      <c r="S629" s="175"/>
      <c r="T629" s="175"/>
      <c r="U629" s="175"/>
      <c r="V629" s="175"/>
      <c r="W629" s="175"/>
      <c r="X629" s="175"/>
      <c r="Y629" s="175"/>
      <c r="Z629" s="175"/>
      <c r="AA629" s="175"/>
      <c r="AB629" s="176"/>
      <c r="AD629" s="548"/>
      <c r="AF629" s="548"/>
      <c r="AH629" s="548"/>
      <c r="AJ629" s="491"/>
    </row>
    <row r="630" spans="4:36" ht="12.75" customHeight="1" outlineLevel="1" x14ac:dyDescent="0.2">
      <c r="D630" s="106" t="str">
        <f>'Line Items'!D463</f>
        <v>Class 317/5</v>
      </c>
      <c r="E630" s="88"/>
      <c r="F630" s="107" t="str">
        <f t="shared" si="73"/>
        <v>000 Unit Miles</v>
      </c>
      <c r="G630" s="175"/>
      <c r="H630" s="175"/>
      <c r="I630" s="175"/>
      <c r="J630" s="175"/>
      <c r="K630" s="175"/>
      <c r="L630" s="175"/>
      <c r="M630" s="175"/>
      <c r="N630" s="175"/>
      <c r="O630" s="175"/>
      <c r="P630" s="175"/>
      <c r="Q630" s="175"/>
      <c r="R630" s="175"/>
      <c r="S630" s="175"/>
      <c r="T630" s="175"/>
      <c r="U630" s="175"/>
      <c r="V630" s="175"/>
      <c r="W630" s="175"/>
      <c r="X630" s="175"/>
      <c r="Y630" s="175"/>
      <c r="Z630" s="175"/>
      <c r="AA630" s="175"/>
      <c r="AB630" s="176"/>
      <c r="AD630" s="548"/>
      <c r="AF630" s="548"/>
      <c r="AH630" s="548"/>
      <c r="AJ630" s="491"/>
    </row>
    <row r="631" spans="4:36" ht="12.75" customHeight="1" outlineLevel="1" x14ac:dyDescent="0.2">
      <c r="D631" s="106" t="str">
        <f>'Line Items'!D464</f>
        <v>Class 321</v>
      </c>
      <c r="E631" s="88"/>
      <c r="F631" s="107" t="str">
        <f t="shared" si="73"/>
        <v>000 Unit Miles</v>
      </c>
      <c r="G631" s="175"/>
      <c r="H631" s="175"/>
      <c r="I631" s="175"/>
      <c r="J631" s="175"/>
      <c r="K631" s="175"/>
      <c r="L631" s="175"/>
      <c r="M631" s="175"/>
      <c r="N631" s="175"/>
      <c r="O631" s="175"/>
      <c r="P631" s="175"/>
      <c r="Q631" s="175"/>
      <c r="R631" s="175"/>
      <c r="S631" s="175"/>
      <c r="T631" s="175"/>
      <c r="U631" s="175"/>
      <c r="V631" s="175"/>
      <c r="W631" s="175"/>
      <c r="X631" s="175"/>
      <c r="Y631" s="175"/>
      <c r="Z631" s="175"/>
      <c r="AA631" s="175"/>
      <c r="AB631" s="176"/>
      <c r="AD631" s="548"/>
      <c r="AF631" s="548"/>
      <c r="AH631" s="548"/>
      <c r="AJ631" s="491"/>
    </row>
    <row r="632" spans="4:36" ht="12.75" customHeight="1" outlineLevel="1" x14ac:dyDescent="0.2">
      <c r="D632" s="106" t="str">
        <f>'Line Items'!D465</f>
        <v>Class 360</v>
      </c>
      <c r="E632" s="88"/>
      <c r="F632" s="107" t="str">
        <f t="shared" si="73"/>
        <v>000 Unit Miles</v>
      </c>
      <c r="G632" s="175"/>
      <c r="H632" s="175"/>
      <c r="I632" s="175"/>
      <c r="J632" s="175"/>
      <c r="K632" s="175"/>
      <c r="L632" s="175"/>
      <c r="M632" s="175"/>
      <c r="N632" s="175"/>
      <c r="O632" s="175"/>
      <c r="P632" s="175"/>
      <c r="Q632" s="175"/>
      <c r="R632" s="175"/>
      <c r="S632" s="175"/>
      <c r="T632" s="175"/>
      <c r="U632" s="175"/>
      <c r="V632" s="175"/>
      <c r="W632" s="175"/>
      <c r="X632" s="175"/>
      <c r="Y632" s="175"/>
      <c r="Z632" s="175"/>
      <c r="AA632" s="175"/>
      <c r="AB632" s="176"/>
      <c r="AD632" s="548"/>
      <c r="AF632" s="548"/>
      <c r="AH632" s="548"/>
      <c r="AJ632" s="491"/>
    </row>
    <row r="633" spans="4:36" ht="12.75" customHeight="1" outlineLevel="1" x14ac:dyDescent="0.2">
      <c r="D633" s="106" t="str">
        <f>'Line Items'!D466</f>
        <v>Class 379</v>
      </c>
      <c r="E633" s="88"/>
      <c r="F633" s="107" t="str">
        <f t="shared" si="73"/>
        <v>000 Unit Miles</v>
      </c>
      <c r="G633" s="175"/>
      <c r="H633" s="175"/>
      <c r="I633" s="175"/>
      <c r="J633" s="175"/>
      <c r="K633" s="175"/>
      <c r="L633" s="175"/>
      <c r="M633" s="175"/>
      <c r="N633" s="175"/>
      <c r="O633" s="175"/>
      <c r="P633" s="175"/>
      <c r="Q633" s="175"/>
      <c r="R633" s="175"/>
      <c r="S633" s="175"/>
      <c r="T633" s="175"/>
      <c r="U633" s="175"/>
      <c r="V633" s="175"/>
      <c r="W633" s="175"/>
      <c r="X633" s="175"/>
      <c r="Y633" s="175"/>
      <c r="Z633" s="175"/>
      <c r="AA633" s="175"/>
      <c r="AB633" s="176"/>
      <c r="AD633" s="548"/>
      <c r="AF633" s="548"/>
      <c r="AH633" s="548"/>
      <c r="AJ633" s="491"/>
    </row>
    <row r="634" spans="4:36" ht="12.75" customHeight="1" outlineLevel="1" x14ac:dyDescent="0.2">
      <c r="D634" s="106" t="str">
        <f>'Line Items'!D467</f>
        <v>Class 90</v>
      </c>
      <c r="E634" s="88"/>
      <c r="F634" s="107" t="str">
        <f t="shared" si="73"/>
        <v>000 Unit Miles</v>
      </c>
      <c r="G634" s="175"/>
      <c r="H634" s="175"/>
      <c r="I634" s="175"/>
      <c r="J634" s="175"/>
      <c r="K634" s="175"/>
      <c r="L634" s="175"/>
      <c r="M634" s="175"/>
      <c r="N634" s="175"/>
      <c r="O634" s="175"/>
      <c r="P634" s="175"/>
      <c r="Q634" s="175"/>
      <c r="R634" s="175"/>
      <c r="S634" s="175"/>
      <c r="T634" s="175"/>
      <c r="U634" s="175"/>
      <c r="V634" s="175"/>
      <c r="W634" s="175"/>
      <c r="X634" s="175"/>
      <c r="Y634" s="175"/>
      <c r="Z634" s="175"/>
      <c r="AA634" s="175"/>
      <c r="AB634" s="176"/>
      <c r="AD634" s="548"/>
      <c r="AF634" s="548"/>
      <c r="AH634" s="548"/>
      <c r="AJ634" s="491"/>
    </row>
    <row r="635" spans="4:36" ht="12.75" customHeight="1" outlineLevel="1" x14ac:dyDescent="0.2">
      <c r="D635" s="106" t="str">
        <f>'Line Items'!D468</f>
        <v>Class Mk 3 - TSO</v>
      </c>
      <c r="E635" s="88"/>
      <c r="F635" s="107" t="str">
        <f t="shared" si="73"/>
        <v>000 Unit Miles</v>
      </c>
      <c r="G635" s="175"/>
      <c r="H635" s="175"/>
      <c r="I635" s="175"/>
      <c r="J635" s="175"/>
      <c r="K635" s="175"/>
      <c r="L635" s="175"/>
      <c r="M635" s="175"/>
      <c r="N635" s="175"/>
      <c r="O635" s="175"/>
      <c r="P635" s="175"/>
      <c r="Q635" s="175"/>
      <c r="R635" s="175"/>
      <c r="S635" s="175"/>
      <c r="T635" s="175"/>
      <c r="U635" s="175"/>
      <c r="V635" s="175"/>
      <c r="W635" s="175"/>
      <c r="X635" s="175"/>
      <c r="Y635" s="175"/>
      <c r="Z635" s="175"/>
      <c r="AA635" s="175"/>
      <c r="AB635" s="176"/>
      <c r="AD635" s="548"/>
      <c r="AF635" s="548"/>
      <c r="AH635" s="548"/>
      <c r="AJ635" s="491"/>
    </row>
    <row r="636" spans="4:36" ht="12.75" customHeight="1" outlineLevel="1" x14ac:dyDescent="0.2">
      <c r="D636" s="106" t="str">
        <f>'Line Items'!D469</f>
        <v>Class Mk 3 - TSOB</v>
      </c>
      <c r="E636" s="88"/>
      <c r="F636" s="107" t="str">
        <f t="shared" si="73"/>
        <v>000 Unit Miles</v>
      </c>
      <c r="G636" s="175"/>
      <c r="H636" s="175"/>
      <c r="I636" s="175"/>
      <c r="J636" s="175"/>
      <c r="K636" s="175"/>
      <c r="L636" s="175"/>
      <c r="M636" s="175"/>
      <c r="N636" s="175"/>
      <c r="O636" s="175"/>
      <c r="P636" s="175"/>
      <c r="Q636" s="175"/>
      <c r="R636" s="175"/>
      <c r="S636" s="175"/>
      <c r="T636" s="175"/>
      <c r="U636" s="175"/>
      <c r="V636" s="175"/>
      <c r="W636" s="175"/>
      <c r="X636" s="175"/>
      <c r="Y636" s="175"/>
      <c r="Z636" s="175"/>
      <c r="AA636" s="175"/>
      <c r="AB636" s="176"/>
      <c r="AD636" s="548"/>
      <c r="AF636" s="548"/>
      <c r="AH636" s="548"/>
      <c r="AJ636" s="491"/>
    </row>
    <row r="637" spans="4:36" ht="12.75" customHeight="1" outlineLevel="1" x14ac:dyDescent="0.2">
      <c r="D637" s="106" t="str">
        <f>'Line Items'!D470</f>
        <v>Class Mk 3 - FO</v>
      </c>
      <c r="E637" s="88"/>
      <c r="F637" s="107" t="str">
        <f t="shared" si="73"/>
        <v>000 Unit Miles</v>
      </c>
      <c r="G637" s="175"/>
      <c r="H637" s="175"/>
      <c r="I637" s="175"/>
      <c r="J637" s="175"/>
      <c r="K637" s="175"/>
      <c r="L637" s="175"/>
      <c r="M637" s="175"/>
      <c r="N637" s="175"/>
      <c r="O637" s="175"/>
      <c r="P637" s="175"/>
      <c r="Q637" s="175"/>
      <c r="R637" s="175"/>
      <c r="S637" s="175"/>
      <c r="T637" s="175"/>
      <c r="U637" s="175"/>
      <c r="V637" s="175"/>
      <c r="W637" s="175"/>
      <c r="X637" s="175"/>
      <c r="Y637" s="175"/>
      <c r="Z637" s="175"/>
      <c r="AA637" s="175"/>
      <c r="AB637" s="176"/>
      <c r="AD637" s="548"/>
      <c r="AF637" s="548"/>
      <c r="AH637" s="548"/>
      <c r="AJ637" s="491"/>
    </row>
    <row r="638" spans="4:36" ht="12.75" customHeight="1" outlineLevel="1" x14ac:dyDescent="0.2">
      <c r="D638" s="106" t="str">
        <f>'Line Items'!D471</f>
        <v>Class Mk 3 - RFM</v>
      </c>
      <c r="E638" s="88"/>
      <c r="F638" s="107" t="str">
        <f t="shared" si="73"/>
        <v>000 Unit Miles</v>
      </c>
      <c r="G638" s="175"/>
      <c r="H638" s="175"/>
      <c r="I638" s="175"/>
      <c r="J638" s="175"/>
      <c r="K638" s="175"/>
      <c r="L638" s="175"/>
      <c r="M638" s="175"/>
      <c r="N638" s="175"/>
      <c r="O638" s="175"/>
      <c r="P638" s="175"/>
      <c r="Q638" s="175"/>
      <c r="R638" s="175"/>
      <c r="S638" s="175"/>
      <c r="T638" s="175"/>
      <c r="U638" s="175"/>
      <c r="V638" s="175"/>
      <c r="W638" s="175"/>
      <c r="X638" s="175"/>
      <c r="Y638" s="175"/>
      <c r="Z638" s="175"/>
      <c r="AA638" s="175"/>
      <c r="AB638" s="176"/>
      <c r="AD638" s="548"/>
      <c r="AF638" s="548"/>
      <c r="AH638" s="548"/>
      <c r="AJ638" s="491"/>
    </row>
    <row r="639" spans="4:36" ht="12.75" customHeight="1" outlineLevel="1" x14ac:dyDescent="0.2">
      <c r="D639" s="106" t="str">
        <f>'Line Items'!D472</f>
        <v>Class Mk 3 - DVT</v>
      </c>
      <c r="E639" s="88"/>
      <c r="F639" s="107" t="str">
        <f t="shared" si="73"/>
        <v>000 Unit Miles</v>
      </c>
      <c r="G639" s="175"/>
      <c r="H639" s="175"/>
      <c r="I639" s="175"/>
      <c r="J639" s="175"/>
      <c r="K639" s="175"/>
      <c r="L639" s="175"/>
      <c r="M639" s="175"/>
      <c r="N639" s="175"/>
      <c r="O639" s="175"/>
      <c r="P639" s="175"/>
      <c r="Q639" s="175"/>
      <c r="R639" s="175"/>
      <c r="S639" s="175"/>
      <c r="T639" s="175"/>
      <c r="U639" s="175"/>
      <c r="V639" s="175"/>
      <c r="W639" s="175"/>
      <c r="X639" s="175"/>
      <c r="Y639" s="175"/>
      <c r="Z639" s="175"/>
      <c r="AA639" s="175"/>
      <c r="AB639" s="176"/>
      <c r="AD639" s="548"/>
      <c r="AF639" s="548"/>
      <c r="AH639" s="548"/>
      <c r="AJ639" s="491"/>
    </row>
    <row r="640" spans="4:36" ht="13.5" customHeight="1" outlineLevel="1" x14ac:dyDescent="0.2">
      <c r="D640" s="106" t="str">
        <f>'Line Items'!D473</f>
        <v>[Rolling Stock Line 18]</v>
      </c>
      <c r="E640" s="88"/>
      <c r="F640" s="107" t="str">
        <f t="shared" si="73"/>
        <v>000 Unit Miles</v>
      </c>
      <c r="G640" s="175"/>
      <c r="H640" s="175"/>
      <c r="I640" s="175"/>
      <c r="J640" s="175"/>
      <c r="K640" s="175"/>
      <c r="L640" s="175"/>
      <c r="M640" s="175"/>
      <c r="N640" s="175"/>
      <c r="O640" s="175"/>
      <c r="P640" s="175"/>
      <c r="Q640" s="175"/>
      <c r="R640" s="175"/>
      <c r="S640" s="175"/>
      <c r="T640" s="175"/>
      <c r="U640" s="175"/>
      <c r="V640" s="175"/>
      <c r="W640" s="175"/>
      <c r="X640" s="175"/>
      <c r="Y640" s="175"/>
      <c r="Z640" s="175"/>
      <c r="AA640" s="175"/>
      <c r="AB640" s="176"/>
      <c r="AD640" s="548"/>
      <c r="AF640" s="548"/>
      <c r="AH640" s="548"/>
      <c r="AJ640" s="491"/>
    </row>
    <row r="641" spans="4:36" ht="12.75" customHeight="1" outlineLevel="1" x14ac:dyDescent="0.2">
      <c r="D641" s="106" t="str">
        <f>'Line Items'!D474</f>
        <v>[Rolling Stock Line 19]</v>
      </c>
      <c r="E641" s="88"/>
      <c r="F641" s="107" t="str">
        <f t="shared" si="73"/>
        <v>000 Unit Miles</v>
      </c>
      <c r="G641" s="175"/>
      <c r="H641" s="175"/>
      <c r="I641" s="175"/>
      <c r="J641" s="175"/>
      <c r="K641" s="175"/>
      <c r="L641" s="175"/>
      <c r="M641" s="175"/>
      <c r="N641" s="175"/>
      <c r="O641" s="175"/>
      <c r="P641" s="175"/>
      <c r="Q641" s="175"/>
      <c r="R641" s="175"/>
      <c r="S641" s="175"/>
      <c r="T641" s="175"/>
      <c r="U641" s="175"/>
      <c r="V641" s="175"/>
      <c r="W641" s="175"/>
      <c r="X641" s="175"/>
      <c r="Y641" s="175"/>
      <c r="Z641" s="175"/>
      <c r="AA641" s="175"/>
      <c r="AB641" s="176"/>
      <c r="AD641" s="548"/>
      <c r="AF641" s="548"/>
      <c r="AH641" s="548"/>
      <c r="AJ641" s="491"/>
    </row>
    <row r="642" spans="4:36" ht="12.75" customHeight="1" outlineLevel="1" x14ac:dyDescent="0.2">
      <c r="D642" s="106" t="str">
        <f>'Line Items'!D475</f>
        <v>[Rolling Stock Line 20]</v>
      </c>
      <c r="E642" s="88"/>
      <c r="F642" s="107" t="str">
        <f t="shared" si="73"/>
        <v>000 Unit Miles</v>
      </c>
      <c r="G642" s="175"/>
      <c r="H642" s="175"/>
      <c r="I642" s="175"/>
      <c r="J642" s="175"/>
      <c r="K642" s="175"/>
      <c r="L642" s="175"/>
      <c r="M642" s="175"/>
      <c r="N642" s="175"/>
      <c r="O642" s="175"/>
      <c r="P642" s="175"/>
      <c r="Q642" s="175"/>
      <c r="R642" s="175"/>
      <c r="S642" s="175"/>
      <c r="T642" s="175"/>
      <c r="U642" s="175"/>
      <c r="V642" s="175"/>
      <c r="W642" s="175"/>
      <c r="X642" s="175"/>
      <c r="Y642" s="175"/>
      <c r="Z642" s="175"/>
      <c r="AA642" s="175"/>
      <c r="AB642" s="176"/>
      <c r="AD642" s="548"/>
      <c r="AF642" s="548"/>
      <c r="AH642" s="548"/>
      <c r="AJ642" s="491"/>
    </row>
    <row r="643" spans="4:36" ht="12.75" customHeight="1" outlineLevel="1" x14ac:dyDescent="0.2">
      <c r="D643" s="106" t="str">
        <f>'Line Items'!D476</f>
        <v>[Rolling Stock Line 21]</v>
      </c>
      <c r="E643" s="88"/>
      <c r="F643" s="107" t="str">
        <f t="shared" si="73"/>
        <v>000 Unit Miles</v>
      </c>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6"/>
      <c r="AD643" s="548"/>
      <c r="AF643" s="548"/>
      <c r="AH643" s="548"/>
      <c r="AJ643" s="491"/>
    </row>
    <row r="644" spans="4:36" ht="12.75" customHeight="1" outlineLevel="1" x14ac:dyDescent="0.2">
      <c r="D644" s="106" t="str">
        <f>'Line Items'!D477</f>
        <v>[Rolling Stock Line 22]</v>
      </c>
      <c r="E644" s="88"/>
      <c r="F644" s="107" t="str">
        <f t="shared" si="73"/>
        <v>000 Unit Miles</v>
      </c>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6"/>
      <c r="AD644" s="548"/>
      <c r="AF644" s="548"/>
      <c r="AH644" s="548"/>
      <c r="AJ644" s="491"/>
    </row>
    <row r="645" spans="4:36" ht="12.75" customHeight="1" outlineLevel="1" x14ac:dyDescent="0.2">
      <c r="D645" s="106" t="str">
        <f>'Line Items'!D478</f>
        <v>[Rolling Stock Line 23]</v>
      </c>
      <c r="E645" s="88"/>
      <c r="F645" s="107" t="str">
        <f t="shared" si="73"/>
        <v>000 Unit Miles</v>
      </c>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6"/>
      <c r="AD645" s="548"/>
      <c r="AF645" s="548"/>
      <c r="AH645" s="548"/>
      <c r="AJ645" s="491"/>
    </row>
    <row r="646" spans="4:36" ht="12.75" customHeight="1" outlineLevel="1" x14ac:dyDescent="0.2">
      <c r="D646" s="106" t="str">
        <f>'Line Items'!D479</f>
        <v>[Rolling Stock Line 24]</v>
      </c>
      <c r="E646" s="88"/>
      <c r="F646" s="107" t="str">
        <f t="shared" si="73"/>
        <v>000 Unit Miles</v>
      </c>
      <c r="G646" s="175"/>
      <c r="H646" s="175"/>
      <c r="I646" s="175"/>
      <c r="J646" s="175"/>
      <c r="K646" s="175"/>
      <c r="L646" s="175"/>
      <c r="M646" s="175"/>
      <c r="N646" s="175"/>
      <c r="O646" s="175"/>
      <c r="P646" s="175"/>
      <c r="Q646" s="175"/>
      <c r="R646" s="175"/>
      <c r="S646" s="175"/>
      <c r="T646" s="175"/>
      <c r="U646" s="175"/>
      <c r="V646" s="175"/>
      <c r="W646" s="175"/>
      <c r="X646" s="175"/>
      <c r="Y646" s="175"/>
      <c r="Z646" s="175"/>
      <c r="AA646" s="175"/>
      <c r="AB646" s="176"/>
      <c r="AD646" s="548"/>
      <c r="AF646" s="548"/>
      <c r="AH646" s="548"/>
      <c r="AJ646" s="491"/>
    </row>
    <row r="647" spans="4:36" ht="12.75" customHeight="1" outlineLevel="1" x14ac:dyDescent="0.2">
      <c r="D647" s="106" t="str">
        <f>'Line Items'!D480</f>
        <v>[Rolling Stock Line 25]</v>
      </c>
      <c r="E647" s="88"/>
      <c r="F647" s="107" t="str">
        <f t="shared" si="73"/>
        <v>000 Unit Miles</v>
      </c>
      <c r="G647" s="175"/>
      <c r="H647" s="175"/>
      <c r="I647" s="175"/>
      <c r="J647" s="175"/>
      <c r="K647" s="175"/>
      <c r="L647" s="175"/>
      <c r="M647" s="175"/>
      <c r="N647" s="175"/>
      <c r="O647" s="175"/>
      <c r="P647" s="175"/>
      <c r="Q647" s="175"/>
      <c r="R647" s="175"/>
      <c r="S647" s="175"/>
      <c r="T647" s="175"/>
      <c r="U647" s="175"/>
      <c r="V647" s="175"/>
      <c r="W647" s="175"/>
      <c r="X647" s="175"/>
      <c r="Y647" s="175"/>
      <c r="Z647" s="175"/>
      <c r="AA647" s="175"/>
      <c r="AB647" s="176"/>
      <c r="AD647" s="548"/>
      <c r="AF647" s="548"/>
      <c r="AH647" s="548"/>
      <c r="AJ647" s="491"/>
    </row>
    <row r="648" spans="4:36" ht="12.75" customHeight="1" outlineLevel="1" x14ac:dyDescent="0.2">
      <c r="D648" s="106" t="str">
        <f>'Line Items'!D481</f>
        <v>[Rolling Stock Line 26]</v>
      </c>
      <c r="E648" s="88"/>
      <c r="F648" s="107" t="str">
        <f t="shared" si="73"/>
        <v>000 Unit Miles</v>
      </c>
      <c r="G648" s="175"/>
      <c r="H648" s="175"/>
      <c r="I648" s="175"/>
      <c r="J648" s="175"/>
      <c r="K648" s="175"/>
      <c r="L648" s="175"/>
      <c r="M648" s="175"/>
      <c r="N648" s="175"/>
      <c r="O648" s="175"/>
      <c r="P648" s="175"/>
      <c r="Q648" s="175"/>
      <c r="R648" s="175"/>
      <c r="S648" s="175"/>
      <c r="T648" s="175"/>
      <c r="U648" s="175"/>
      <c r="V648" s="175"/>
      <c r="W648" s="175"/>
      <c r="X648" s="175"/>
      <c r="Y648" s="175"/>
      <c r="Z648" s="175"/>
      <c r="AA648" s="175"/>
      <c r="AB648" s="176"/>
      <c r="AD648" s="548"/>
      <c r="AF648" s="548"/>
      <c r="AH648" s="548"/>
      <c r="AJ648" s="491"/>
    </row>
    <row r="649" spans="4:36" ht="12.75" customHeight="1" outlineLevel="1" x14ac:dyDescent="0.2">
      <c r="D649" s="106" t="str">
        <f>'Line Items'!D482</f>
        <v>[Rolling Stock Line 27]</v>
      </c>
      <c r="E649" s="88"/>
      <c r="F649" s="107" t="str">
        <f t="shared" si="73"/>
        <v>000 Unit Miles</v>
      </c>
      <c r="G649" s="175"/>
      <c r="H649" s="175"/>
      <c r="I649" s="175"/>
      <c r="J649" s="175"/>
      <c r="K649" s="175"/>
      <c r="L649" s="175"/>
      <c r="M649" s="175"/>
      <c r="N649" s="175"/>
      <c r="O649" s="175"/>
      <c r="P649" s="175"/>
      <c r="Q649" s="175"/>
      <c r="R649" s="175"/>
      <c r="S649" s="175"/>
      <c r="T649" s="175"/>
      <c r="U649" s="175"/>
      <c r="V649" s="175"/>
      <c r="W649" s="175"/>
      <c r="X649" s="175"/>
      <c r="Y649" s="175"/>
      <c r="Z649" s="175"/>
      <c r="AA649" s="175"/>
      <c r="AB649" s="176"/>
      <c r="AD649" s="548"/>
      <c r="AF649" s="548"/>
      <c r="AH649" s="548"/>
      <c r="AJ649" s="491"/>
    </row>
    <row r="650" spans="4:36" ht="12.75" customHeight="1" outlineLevel="1" x14ac:dyDescent="0.2">
      <c r="D650" s="106" t="str">
        <f>'Line Items'!D483</f>
        <v>[Rolling Stock Line 28]</v>
      </c>
      <c r="E650" s="88"/>
      <c r="F650" s="107" t="str">
        <f t="shared" si="73"/>
        <v>000 Unit Miles</v>
      </c>
      <c r="G650" s="175"/>
      <c r="H650" s="175"/>
      <c r="I650" s="175"/>
      <c r="J650" s="175"/>
      <c r="K650" s="175"/>
      <c r="L650" s="175"/>
      <c r="M650" s="175"/>
      <c r="N650" s="175"/>
      <c r="O650" s="175"/>
      <c r="P650" s="175"/>
      <c r="Q650" s="175"/>
      <c r="R650" s="175"/>
      <c r="S650" s="175"/>
      <c r="T650" s="175"/>
      <c r="U650" s="175"/>
      <c r="V650" s="175"/>
      <c r="W650" s="175"/>
      <c r="X650" s="175"/>
      <c r="Y650" s="175"/>
      <c r="Z650" s="175"/>
      <c r="AA650" s="175"/>
      <c r="AB650" s="176"/>
      <c r="AD650" s="548"/>
      <c r="AF650" s="548"/>
      <c r="AH650" s="548"/>
      <c r="AJ650" s="491"/>
    </row>
    <row r="651" spans="4:36" ht="12.75" customHeight="1" outlineLevel="1" x14ac:dyDescent="0.2">
      <c r="D651" s="106" t="str">
        <f>'Line Items'!D484</f>
        <v>[Rolling Stock Line 29]</v>
      </c>
      <c r="E651" s="88"/>
      <c r="F651" s="107" t="str">
        <f t="shared" si="73"/>
        <v>000 Unit Miles</v>
      </c>
      <c r="G651" s="175"/>
      <c r="H651" s="175"/>
      <c r="I651" s="175"/>
      <c r="J651" s="175"/>
      <c r="K651" s="175"/>
      <c r="L651" s="175"/>
      <c r="M651" s="175"/>
      <c r="N651" s="175"/>
      <c r="O651" s="175"/>
      <c r="P651" s="175"/>
      <c r="Q651" s="175"/>
      <c r="R651" s="175"/>
      <c r="S651" s="175"/>
      <c r="T651" s="175"/>
      <c r="U651" s="175"/>
      <c r="V651" s="175"/>
      <c r="W651" s="175"/>
      <c r="X651" s="175"/>
      <c r="Y651" s="175"/>
      <c r="Z651" s="175"/>
      <c r="AA651" s="175"/>
      <c r="AB651" s="176"/>
      <c r="AD651" s="548"/>
      <c r="AF651" s="548"/>
      <c r="AH651" s="548"/>
      <c r="AJ651" s="491"/>
    </row>
    <row r="652" spans="4:36" ht="12.75" customHeight="1" outlineLevel="1" x14ac:dyDescent="0.2">
      <c r="D652" s="106" t="str">
        <f>'Line Items'!D485</f>
        <v>[Rolling Stock Line 30]</v>
      </c>
      <c r="E652" s="88"/>
      <c r="F652" s="107" t="str">
        <f t="shared" si="73"/>
        <v>000 Unit Miles</v>
      </c>
      <c r="G652" s="175"/>
      <c r="H652" s="175"/>
      <c r="I652" s="175"/>
      <c r="J652" s="175"/>
      <c r="K652" s="175"/>
      <c r="L652" s="175"/>
      <c r="M652" s="175"/>
      <c r="N652" s="175"/>
      <c r="O652" s="175"/>
      <c r="P652" s="175"/>
      <c r="Q652" s="175"/>
      <c r="R652" s="175"/>
      <c r="S652" s="175"/>
      <c r="T652" s="175"/>
      <c r="U652" s="175"/>
      <c r="V652" s="175"/>
      <c r="W652" s="175"/>
      <c r="X652" s="175"/>
      <c r="Y652" s="175"/>
      <c r="Z652" s="175"/>
      <c r="AA652" s="175"/>
      <c r="AB652" s="176"/>
      <c r="AD652" s="548"/>
      <c r="AF652" s="548"/>
      <c r="AH652" s="548"/>
      <c r="AJ652" s="491"/>
    </row>
    <row r="653" spans="4:36" ht="12.75" customHeight="1" outlineLevel="1" x14ac:dyDescent="0.2">
      <c r="D653" s="106" t="str">
        <f>'Line Items'!D486</f>
        <v>[Rolling Stock Line 31]</v>
      </c>
      <c r="E653" s="88"/>
      <c r="F653" s="107" t="str">
        <f t="shared" si="73"/>
        <v>000 Unit Miles</v>
      </c>
      <c r="G653" s="175"/>
      <c r="H653" s="175"/>
      <c r="I653" s="175"/>
      <c r="J653" s="175"/>
      <c r="K653" s="175"/>
      <c r="L653" s="175"/>
      <c r="M653" s="175"/>
      <c r="N653" s="175"/>
      <c r="O653" s="175"/>
      <c r="P653" s="175"/>
      <c r="Q653" s="175"/>
      <c r="R653" s="175"/>
      <c r="S653" s="175"/>
      <c r="T653" s="175"/>
      <c r="U653" s="175"/>
      <c r="V653" s="175"/>
      <c r="W653" s="175"/>
      <c r="X653" s="175"/>
      <c r="Y653" s="175"/>
      <c r="Z653" s="175"/>
      <c r="AA653" s="175"/>
      <c r="AB653" s="176"/>
      <c r="AD653" s="548"/>
      <c r="AF653" s="548"/>
      <c r="AH653" s="548"/>
      <c r="AJ653" s="491"/>
    </row>
    <row r="654" spans="4:36" ht="12.75" customHeight="1" outlineLevel="1" x14ac:dyDescent="0.2">
      <c r="D654" s="106" t="str">
        <f>'Line Items'!D487</f>
        <v>[Rolling Stock Line 32]</v>
      </c>
      <c r="E654" s="88"/>
      <c r="F654" s="107" t="str">
        <f t="shared" si="73"/>
        <v>000 Unit Miles</v>
      </c>
      <c r="G654" s="175"/>
      <c r="H654" s="175"/>
      <c r="I654" s="175"/>
      <c r="J654" s="175"/>
      <c r="K654" s="175"/>
      <c r="L654" s="175"/>
      <c r="M654" s="175"/>
      <c r="N654" s="175"/>
      <c r="O654" s="175"/>
      <c r="P654" s="175"/>
      <c r="Q654" s="175"/>
      <c r="R654" s="175"/>
      <c r="S654" s="175"/>
      <c r="T654" s="175"/>
      <c r="U654" s="175"/>
      <c r="V654" s="175"/>
      <c r="W654" s="175"/>
      <c r="X654" s="175"/>
      <c r="Y654" s="175"/>
      <c r="Z654" s="175"/>
      <c r="AA654" s="175"/>
      <c r="AB654" s="176"/>
      <c r="AD654" s="548"/>
      <c r="AF654" s="548"/>
      <c r="AH654" s="548"/>
      <c r="AJ654" s="491"/>
    </row>
    <row r="655" spans="4:36" ht="12.75" customHeight="1" outlineLevel="1" x14ac:dyDescent="0.2">
      <c r="D655" s="106" t="str">
        <f>'Line Items'!D488</f>
        <v>[Rolling Stock Line 33]</v>
      </c>
      <c r="E655" s="88"/>
      <c r="F655" s="107" t="str">
        <f t="shared" si="73"/>
        <v>000 Unit Miles</v>
      </c>
      <c r="G655" s="175"/>
      <c r="H655" s="175"/>
      <c r="I655" s="175"/>
      <c r="J655" s="175"/>
      <c r="K655" s="175"/>
      <c r="L655" s="175"/>
      <c r="M655" s="175"/>
      <c r="N655" s="175"/>
      <c r="O655" s="175"/>
      <c r="P655" s="175"/>
      <c r="Q655" s="175"/>
      <c r="R655" s="175"/>
      <c r="S655" s="175"/>
      <c r="T655" s="175"/>
      <c r="U655" s="175"/>
      <c r="V655" s="175"/>
      <c r="W655" s="175"/>
      <c r="X655" s="175"/>
      <c r="Y655" s="175"/>
      <c r="Z655" s="175"/>
      <c r="AA655" s="175"/>
      <c r="AB655" s="176"/>
      <c r="AD655" s="548"/>
      <c r="AF655" s="548"/>
      <c r="AH655" s="548"/>
      <c r="AJ655" s="491"/>
    </row>
    <row r="656" spans="4:36" ht="12.75" customHeight="1" outlineLevel="1" x14ac:dyDescent="0.2">
      <c r="D656" s="106" t="str">
        <f>'Line Items'!D489</f>
        <v>[Rolling Stock Line 34]</v>
      </c>
      <c r="E656" s="88"/>
      <c r="F656" s="107" t="str">
        <f t="shared" si="73"/>
        <v>000 Unit Miles</v>
      </c>
      <c r="G656" s="175"/>
      <c r="H656" s="175"/>
      <c r="I656" s="175"/>
      <c r="J656" s="175"/>
      <c r="K656" s="175"/>
      <c r="L656" s="175"/>
      <c r="M656" s="175"/>
      <c r="N656" s="175"/>
      <c r="O656" s="175"/>
      <c r="P656" s="175"/>
      <c r="Q656" s="175"/>
      <c r="R656" s="175"/>
      <c r="S656" s="175"/>
      <c r="T656" s="175"/>
      <c r="U656" s="175"/>
      <c r="V656" s="175"/>
      <c r="W656" s="175"/>
      <c r="X656" s="175"/>
      <c r="Y656" s="175"/>
      <c r="Z656" s="175"/>
      <c r="AA656" s="175"/>
      <c r="AB656" s="176"/>
      <c r="AD656" s="548"/>
      <c r="AF656" s="548"/>
      <c r="AH656" s="548"/>
      <c r="AJ656" s="491"/>
    </row>
    <row r="657" spans="4:36" ht="12.75" customHeight="1" outlineLevel="1" x14ac:dyDescent="0.2">
      <c r="D657" s="106" t="str">
        <f>'Line Items'!D490</f>
        <v>[Rolling Stock Line 35]</v>
      </c>
      <c r="E657" s="88"/>
      <c r="F657" s="107" t="str">
        <f t="shared" si="73"/>
        <v>000 Unit Miles</v>
      </c>
      <c r="G657" s="175"/>
      <c r="H657" s="175"/>
      <c r="I657" s="175"/>
      <c r="J657" s="175"/>
      <c r="K657" s="175"/>
      <c r="L657" s="175"/>
      <c r="M657" s="175"/>
      <c r="N657" s="175"/>
      <c r="O657" s="175"/>
      <c r="P657" s="175"/>
      <c r="Q657" s="175"/>
      <c r="R657" s="175"/>
      <c r="S657" s="175"/>
      <c r="T657" s="175"/>
      <c r="U657" s="175"/>
      <c r="V657" s="175"/>
      <c r="W657" s="175"/>
      <c r="X657" s="175"/>
      <c r="Y657" s="175"/>
      <c r="Z657" s="175"/>
      <c r="AA657" s="175"/>
      <c r="AB657" s="176"/>
      <c r="AD657" s="548"/>
      <c r="AF657" s="548"/>
      <c r="AH657" s="548"/>
      <c r="AJ657" s="491"/>
    </row>
    <row r="658" spans="4:36" ht="12.75" customHeight="1" outlineLevel="1" x14ac:dyDescent="0.2">
      <c r="D658" s="106" t="str">
        <f>'Line Items'!D491</f>
        <v>[Rolling Stock Line 36]</v>
      </c>
      <c r="E658" s="88"/>
      <c r="F658" s="107" t="str">
        <f t="shared" si="73"/>
        <v>000 Unit Miles</v>
      </c>
      <c r="G658" s="175"/>
      <c r="H658" s="175"/>
      <c r="I658" s="175"/>
      <c r="J658" s="175"/>
      <c r="K658" s="175"/>
      <c r="L658" s="175"/>
      <c r="M658" s="175"/>
      <c r="N658" s="175"/>
      <c r="O658" s="175"/>
      <c r="P658" s="175"/>
      <c r="Q658" s="175"/>
      <c r="R658" s="175"/>
      <c r="S658" s="175"/>
      <c r="T658" s="175"/>
      <c r="U658" s="175"/>
      <c r="V658" s="175"/>
      <c r="W658" s="175"/>
      <c r="X658" s="175"/>
      <c r="Y658" s="175"/>
      <c r="Z658" s="175"/>
      <c r="AA658" s="175"/>
      <c r="AB658" s="176"/>
      <c r="AD658" s="548"/>
      <c r="AF658" s="548"/>
      <c r="AH658" s="548"/>
      <c r="AJ658" s="491"/>
    </row>
    <row r="659" spans="4:36" ht="12.75" customHeight="1" outlineLevel="1" x14ac:dyDescent="0.2">
      <c r="D659" s="106" t="str">
        <f>'Line Items'!D492</f>
        <v>[Rolling Stock Line 37]</v>
      </c>
      <c r="E659" s="88"/>
      <c r="F659" s="107" t="str">
        <f t="shared" si="73"/>
        <v>000 Unit Miles</v>
      </c>
      <c r="G659" s="175"/>
      <c r="H659" s="175"/>
      <c r="I659" s="175"/>
      <c r="J659" s="175"/>
      <c r="K659" s="175"/>
      <c r="L659" s="175"/>
      <c r="M659" s="175"/>
      <c r="N659" s="175"/>
      <c r="O659" s="175"/>
      <c r="P659" s="175"/>
      <c r="Q659" s="175"/>
      <c r="R659" s="175"/>
      <c r="S659" s="175"/>
      <c r="T659" s="175"/>
      <c r="U659" s="175"/>
      <c r="V659" s="175"/>
      <c r="W659" s="175"/>
      <c r="X659" s="175"/>
      <c r="Y659" s="175"/>
      <c r="Z659" s="175"/>
      <c r="AA659" s="175"/>
      <c r="AB659" s="176"/>
      <c r="AD659" s="548"/>
      <c r="AF659" s="548"/>
      <c r="AH659" s="548"/>
      <c r="AJ659" s="491"/>
    </row>
    <row r="660" spans="4:36" ht="12.75" customHeight="1" outlineLevel="1" x14ac:dyDescent="0.2">
      <c r="D660" s="106" t="str">
        <f>'Line Items'!D493</f>
        <v>[Rolling Stock Line 38]</v>
      </c>
      <c r="E660" s="88"/>
      <c r="F660" s="107" t="str">
        <f t="shared" si="73"/>
        <v>000 Unit Miles</v>
      </c>
      <c r="G660" s="175"/>
      <c r="H660" s="175"/>
      <c r="I660" s="175"/>
      <c r="J660" s="175"/>
      <c r="K660" s="175"/>
      <c r="L660" s="175"/>
      <c r="M660" s="175"/>
      <c r="N660" s="175"/>
      <c r="O660" s="175"/>
      <c r="P660" s="175"/>
      <c r="Q660" s="175"/>
      <c r="R660" s="175"/>
      <c r="S660" s="175"/>
      <c r="T660" s="175"/>
      <c r="U660" s="175"/>
      <c r="V660" s="175"/>
      <c r="W660" s="175"/>
      <c r="X660" s="175"/>
      <c r="Y660" s="175"/>
      <c r="Z660" s="175"/>
      <c r="AA660" s="175"/>
      <c r="AB660" s="176"/>
      <c r="AD660" s="548"/>
      <c r="AF660" s="548"/>
      <c r="AH660" s="548"/>
      <c r="AJ660" s="491"/>
    </row>
    <row r="661" spans="4:36" ht="12.75" customHeight="1" outlineLevel="1" x14ac:dyDescent="0.2">
      <c r="D661" s="106" t="str">
        <f>'Line Items'!D494</f>
        <v>[Rolling Stock Line 39]</v>
      </c>
      <c r="E661" s="88"/>
      <c r="F661" s="107" t="str">
        <f t="shared" si="73"/>
        <v>000 Unit Miles</v>
      </c>
      <c r="G661" s="175"/>
      <c r="H661" s="175"/>
      <c r="I661" s="175"/>
      <c r="J661" s="175"/>
      <c r="K661" s="175"/>
      <c r="L661" s="175"/>
      <c r="M661" s="175"/>
      <c r="N661" s="175"/>
      <c r="O661" s="175"/>
      <c r="P661" s="175"/>
      <c r="Q661" s="175"/>
      <c r="R661" s="175"/>
      <c r="S661" s="175"/>
      <c r="T661" s="175"/>
      <c r="U661" s="175"/>
      <c r="V661" s="175"/>
      <c r="W661" s="175"/>
      <c r="X661" s="175"/>
      <c r="Y661" s="175"/>
      <c r="Z661" s="175"/>
      <c r="AA661" s="175"/>
      <c r="AB661" s="176"/>
      <c r="AD661" s="548"/>
      <c r="AF661" s="548"/>
      <c r="AH661" s="548"/>
      <c r="AJ661" s="491"/>
    </row>
    <row r="662" spans="4:36" ht="12.75" customHeight="1" outlineLevel="1" x14ac:dyDescent="0.2">
      <c r="D662" s="106" t="str">
        <f>'Line Items'!D495</f>
        <v>[Rolling Stock Line 40]</v>
      </c>
      <c r="E662" s="88"/>
      <c r="F662" s="107" t="str">
        <f t="shared" si="73"/>
        <v>000 Unit Miles</v>
      </c>
      <c r="G662" s="175"/>
      <c r="H662" s="175"/>
      <c r="I662" s="175"/>
      <c r="J662" s="175"/>
      <c r="K662" s="175"/>
      <c r="L662" s="175"/>
      <c r="M662" s="175"/>
      <c r="N662" s="175"/>
      <c r="O662" s="175"/>
      <c r="P662" s="175"/>
      <c r="Q662" s="175"/>
      <c r="R662" s="175"/>
      <c r="S662" s="175"/>
      <c r="T662" s="175"/>
      <c r="U662" s="175"/>
      <c r="V662" s="175"/>
      <c r="W662" s="175"/>
      <c r="X662" s="175"/>
      <c r="Y662" s="175"/>
      <c r="Z662" s="175"/>
      <c r="AA662" s="175"/>
      <c r="AB662" s="176"/>
      <c r="AD662" s="548"/>
      <c r="AF662" s="548"/>
      <c r="AH662" s="548"/>
      <c r="AJ662" s="491"/>
    </row>
    <row r="663" spans="4:36" ht="12.75" customHeight="1" outlineLevel="1" x14ac:dyDescent="0.2">
      <c r="D663" s="106" t="str">
        <f>'Line Items'!D496</f>
        <v>[Rolling Stock Line 41]</v>
      </c>
      <c r="E663" s="88"/>
      <c r="F663" s="107" t="str">
        <f t="shared" si="73"/>
        <v>000 Unit Miles</v>
      </c>
      <c r="G663" s="175"/>
      <c r="H663" s="175"/>
      <c r="I663" s="175"/>
      <c r="J663" s="175"/>
      <c r="K663" s="175"/>
      <c r="L663" s="175"/>
      <c r="M663" s="175"/>
      <c r="N663" s="175"/>
      <c r="O663" s="175"/>
      <c r="P663" s="175"/>
      <c r="Q663" s="175"/>
      <c r="R663" s="175"/>
      <c r="S663" s="175"/>
      <c r="T663" s="175"/>
      <c r="U663" s="175"/>
      <c r="V663" s="175"/>
      <c r="W663" s="175"/>
      <c r="X663" s="175"/>
      <c r="Y663" s="175"/>
      <c r="Z663" s="175"/>
      <c r="AA663" s="175"/>
      <c r="AB663" s="176"/>
      <c r="AD663" s="548"/>
      <c r="AF663" s="548"/>
      <c r="AH663" s="548"/>
      <c r="AJ663" s="491"/>
    </row>
    <row r="664" spans="4:36" ht="12.75" customHeight="1" outlineLevel="1" x14ac:dyDescent="0.2">
      <c r="D664" s="106" t="str">
        <f>'Line Items'!D497</f>
        <v>[Rolling Stock Line 42]</v>
      </c>
      <c r="E664" s="88"/>
      <c r="F664" s="107" t="str">
        <f t="shared" si="73"/>
        <v>000 Unit Miles</v>
      </c>
      <c r="G664" s="175"/>
      <c r="H664" s="175"/>
      <c r="I664" s="175"/>
      <c r="J664" s="175"/>
      <c r="K664" s="175"/>
      <c r="L664" s="175"/>
      <c r="M664" s="175"/>
      <c r="N664" s="175"/>
      <c r="O664" s="175"/>
      <c r="P664" s="175"/>
      <c r="Q664" s="175"/>
      <c r="R664" s="175"/>
      <c r="S664" s="175"/>
      <c r="T664" s="175"/>
      <c r="U664" s="175"/>
      <c r="V664" s="175"/>
      <c r="W664" s="175"/>
      <c r="X664" s="175"/>
      <c r="Y664" s="175"/>
      <c r="Z664" s="175"/>
      <c r="AA664" s="175"/>
      <c r="AB664" s="176"/>
      <c r="AD664" s="548"/>
      <c r="AF664" s="548"/>
      <c r="AH664" s="548"/>
      <c r="AJ664" s="491"/>
    </row>
    <row r="665" spans="4:36" ht="12.75" customHeight="1" outlineLevel="1" x14ac:dyDescent="0.2">
      <c r="D665" s="106" t="str">
        <f>'Line Items'!D498</f>
        <v>[Rolling Stock Line 43]</v>
      </c>
      <c r="E665" s="88"/>
      <c r="F665" s="107" t="str">
        <f t="shared" si="73"/>
        <v>000 Unit Miles</v>
      </c>
      <c r="G665" s="175"/>
      <c r="H665" s="175"/>
      <c r="I665" s="175"/>
      <c r="J665" s="175"/>
      <c r="K665" s="175"/>
      <c r="L665" s="175"/>
      <c r="M665" s="175"/>
      <c r="N665" s="175"/>
      <c r="O665" s="175"/>
      <c r="P665" s="175"/>
      <c r="Q665" s="175"/>
      <c r="R665" s="175"/>
      <c r="S665" s="175"/>
      <c r="T665" s="175"/>
      <c r="U665" s="175"/>
      <c r="V665" s="175"/>
      <c r="W665" s="175"/>
      <c r="X665" s="175"/>
      <c r="Y665" s="175"/>
      <c r="Z665" s="175"/>
      <c r="AA665" s="175"/>
      <c r="AB665" s="176"/>
      <c r="AD665" s="548"/>
      <c r="AF665" s="548"/>
      <c r="AH665" s="548"/>
      <c r="AJ665" s="491"/>
    </row>
    <row r="666" spans="4:36" ht="12.75" customHeight="1" outlineLevel="1" x14ac:dyDescent="0.2">
      <c r="D666" s="106" t="str">
        <f>'Line Items'!D499</f>
        <v>[Rolling Stock Line 44]</v>
      </c>
      <c r="E666" s="88"/>
      <c r="F666" s="107" t="str">
        <f t="shared" si="73"/>
        <v>000 Unit Miles</v>
      </c>
      <c r="G666" s="175"/>
      <c r="H666" s="175"/>
      <c r="I666" s="175"/>
      <c r="J666" s="175"/>
      <c r="K666" s="175"/>
      <c r="L666" s="175"/>
      <c r="M666" s="175"/>
      <c r="N666" s="175"/>
      <c r="O666" s="175"/>
      <c r="P666" s="175"/>
      <c r="Q666" s="175"/>
      <c r="R666" s="175"/>
      <c r="S666" s="175"/>
      <c r="T666" s="175"/>
      <c r="U666" s="175"/>
      <c r="V666" s="175"/>
      <c r="W666" s="175"/>
      <c r="X666" s="175"/>
      <c r="Y666" s="175"/>
      <c r="Z666" s="175"/>
      <c r="AA666" s="175"/>
      <c r="AB666" s="176"/>
      <c r="AD666" s="548"/>
      <c r="AF666" s="548"/>
      <c r="AH666" s="548"/>
      <c r="AJ666" s="491"/>
    </row>
    <row r="667" spans="4:36" ht="12.75" customHeight="1" outlineLevel="1" x14ac:dyDescent="0.2">
      <c r="D667" s="106" t="str">
        <f>'Line Items'!D500</f>
        <v>[Rolling Stock Line 45]</v>
      </c>
      <c r="E667" s="88"/>
      <c r="F667" s="107" t="str">
        <f t="shared" si="73"/>
        <v>000 Unit Miles</v>
      </c>
      <c r="G667" s="175"/>
      <c r="H667" s="175"/>
      <c r="I667" s="175"/>
      <c r="J667" s="175"/>
      <c r="K667" s="175"/>
      <c r="L667" s="175"/>
      <c r="M667" s="175"/>
      <c r="N667" s="175"/>
      <c r="O667" s="175"/>
      <c r="P667" s="175"/>
      <c r="Q667" s="175"/>
      <c r="R667" s="175"/>
      <c r="S667" s="175"/>
      <c r="T667" s="175"/>
      <c r="U667" s="175"/>
      <c r="V667" s="175"/>
      <c r="W667" s="175"/>
      <c r="X667" s="175"/>
      <c r="Y667" s="175"/>
      <c r="Z667" s="175"/>
      <c r="AA667" s="175"/>
      <c r="AB667" s="176"/>
      <c r="AD667" s="548"/>
      <c r="AF667" s="548"/>
      <c r="AH667" s="548"/>
      <c r="AJ667" s="491"/>
    </row>
    <row r="668" spans="4:36" ht="12.75" customHeight="1" outlineLevel="1" x14ac:dyDescent="0.2">
      <c r="D668" s="106" t="str">
        <f>'Line Items'!D501</f>
        <v>[Rolling Stock Line 46]</v>
      </c>
      <c r="E668" s="88"/>
      <c r="F668" s="107" t="str">
        <f t="shared" si="73"/>
        <v>000 Unit Miles</v>
      </c>
      <c r="G668" s="175"/>
      <c r="H668" s="175"/>
      <c r="I668" s="175"/>
      <c r="J668" s="175"/>
      <c r="K668" s="175"/>
      <c r="L668" s="175"/>
      <c r="M668" s="175"/>
      <c r="N668" s="175"/>
      <c r="O668" s="175"/>
      <c r="P668" s="175"/>
      <c r="Q668" s="175"/>
      <c r="R668" s="175"/>
      <c r="S668" s="175"/>
      <c r="T668" s="175"/>
      <c r="U668" s="175"/>
      <c r="V668" s="175"/>
      <c r="W668" s="175"/>
      <c r="X668" s="175"/>
      <c r="Y668" s="175"/>
      <c r="Z668" s="175"/>
      <c r="AA668" s="175"/>
      <c r="AB668" s="176"/>
      <c r="AD668" s="548"/>
      <c r="AF668" s="548"/>
      <c r="AH668" s="548"/>
      <c r="AJ668" s="491"/>
    </row>
    <row r="669" spans="4:36" ht="12.75" customHeight="1" outlineLevel="1" x14ac:dyDescent="0.2">
      <c r="D669" s="106" t="str">
        <f>'Line Items'!D502</f>
        <v>[Rolling Stock Line 47]</v>
      </c>
      <c r="E669" s="88"/>
      <c r="F669" s="107" t="str">
        <f t="shared" si="73"/>
        <v>000 Unit Miles</v>
      </c>
      <c r="G669" s="175"/>
      <c r="H669" s="175"/>
      <c r="I669" s="175"/>
      <c r="J669" s="175"/>
      <c r="K669" s="175"/>
      <c r="L669" s="175"/>
      <c r="M669" s="175"/>
      <c r="N669" s="175"/>
      <c r="O669" s="175"/>
      <c r="P669" s="175"/>
      <c r="Q669" s="175"/>
      <c r="R669" s="175"/>
      <c r="S669" s="175"/>
      <c r="T669" s="175"/>
      <c r="U669" s="175"/>
      <c r="V669" s="175"/>
      <c r="W669" s="175"/>
      <c r="X669" s="175"/>
      <c r="Y669" s="175"/>
      <c r="Z669" s="175"/>
      <c r="AA669" s="175"/>
      <c r="AB669" s="176"/>
      <c r="AD669" s="548"/>
      <c r="AF669" s="548"/>
      <c r="AH669" s="548"/>
      <c r="AJ669" s="491"/>
    </row>
    <row r="670" spans="4:36" ht="12.75" customHeight="1" outlineLevel="1" x14ac:dyDescent="0.2">
      <c r="D670" s="106" t="str">
        <f>'Line Items'!D503</f>
        <v>[Rolling Stock Line 48]</v>
      </c>
      <c r="E670" s="88"/>
      <c r="F670" s="107" t="str">
        <f t="shared" si="73"/>
        <v>000 Unit Miles</v>
      </c>
      <c r="G670" s="175"/>
      <c r="H670" s="175"/>
      <c r="I670" s="175"/>
      <c r="J670" s="175"/>
      <c r="K670" s="175"/>
      <c r="L670" s="175"/>
      <c r="M670" s="175"/>
      <c r="N670" s="175"/>
      <c r="O670" s="175"/>
      <c r="P670" s="175"/>
      <c r="Q670" s="175"/>
      <c r="R670" s="175"/>
      <c r="S670" s="175"/>
      <c r="T670" s="175"/>
      <c r="U670" s="175"/>
      <c r="V670" s="175"/>
      <c r="W670" s="175"/>
      <c r="X670" s="175"/>
      <c r="Y670" s="175"/>
      <c r="Z670" s="175"/>
      <c r="AA670" s="175"/>
      <c r="AB670" s="176"/>
      <c r="AD670" s="548"/>
      <c r="AF670" s="548"/>
      <c r="AH670" s="548"/>
      <c r="AJ670" s="491"/>
    </row>
    <row r="671" spans="4:36" ht="12.75" customHeight="1" outlineLevel="1" x14ac:dyDescent="0.2">
      <c r="D671" s="106" t="str">
        <f>'Line Items'!D504</f>
        <v>[Rolling Stock Line 49]</v>
      </c>
      <c r="E671" s="88"/>
      <c r="F671" s="107" t="str">
        <f t="shared" si="73"/>
        <v>000 Unit Miles</v>
      </c>
      <c r="G671" s="175"/>
      <c r="H671" s="175"/>
      <c r="I671" s="175"/>
      <c r="J671" s="175"/>
      <c r="K671" s="175"/>
      <c r="L671" s="175"/>
      <c r="M671" s="175"/>
      <c r="N671" s="175"/>
      <c r="O671" s="175"/>
      <c r="P671" s="175"/>
      <c r="Q671" s="175"/>
      <c r="R671" s="175"/>
      <c r="S671" s="175"/>
      <c r="T671" s="175"/>
      <c r="U671" s="175"/>
      <c r="V671" s="175"/>
      <c r="W671" s="175"/>
      <c r="X671" s="175"/>
      <c r="Y671" s="175"/>
      <c r="Z671" s="175"/>
      <c r="AA671" s="175"/>
      <c r="AB671" s="176"/>
      <c r="AD671" s="548"/>
      <c r="AF671" s="548"/>
      <c r="AH671" s="548"/>
      <c r="AJ671" s="491"/>
    </row>
    <row r="672" spans="4:36" ht="12.75" customHeight="1" outlineLevel="1" x14ac:dyDescent="0.2">
      <c r="D672" s="117" t="str">
        <f>'Line Items'!D505</f>
        <v>[Rolling Stock Line 50]</v>
      </c>
      <c r="E672" s="177"/>
      <c r="F672" s="118" t="str">
        <f>F641</f>
        <v>000 Unit Miles</v>
      </c>
      <c r="G672" s="178"/>
      <c r="H672" s="178"/>
      <c r="I672" s="178"/>
      <c r="J672" s="178"/>
      <c r="K672" s="178"/>
      <c r="L672" s="178"/>
      <c r="M672" s="178"/>
      <c r="N672" s="178"/>
      <c r="O672" s="178"/>
      <c r="P672" s="178"/>
      <c r="Q672" s="178"/>
      <c r="R672" s="178"/>
      <c r="S672" s="178"/>
      <c r="T672" s="178"/>
      <c r="U672" s="178"/>
      <c r="V672" s="178"/>
      <c r="W672" s="178"/>
      <c r="X672" s="178"/>
      <c r="Y672" s="178"/>
      <c r="Z672" s="178"/>
      <c r="AA672" s="178"/>
      <c r="AB672" s="179"/>
      <c r="AD672" s="549"/>
      <c r="AF672" s="549"/>
      <c r="AH672" s="549"/>
      <c r="AJ672" s="492"/>
    </row>
    <row r="673" spans="3:36" ht="12.75" customHeight="1" outlineLevel="1" x14ac:dyDescent="0.2">
      <c r="G673" s="89"/>
      <c r="H673" s="89"/>
      <c r="I673" s="89"/>
      <c r="J673" s="89"/>
      <c r="K673" s="89"/>
      <c r="L673" s="89"/>
      <c r="M673" s="89"/>
      <c r="N673" s="89"/>
      <c r="O673" s="89"/>
      <c r="P673" s="89"/>
      <c r="Q673" s="89"/>
      <c r="R673" s="89"/>
      <c r="S673" s="89"/>
      <c r="T673" s="89"/>
      <c r="U673" s="89"/>
      <c r="V673" s="89"/>
      <c r="W673" s="89"/>
      <c r="X673" s="89"/>
      <c r="Y673" s="89"/>
      <c r="Z673" s="89"/>
      <c r="AA673" s="89"/>
      <c r="AB673" s="89"/>
      <c r="AD673" s="89"/>
      <c r="AF673" s="89"/>
      <c r="AH673" s="89"/>
      <c r="AJ673" s="493"/>
    </row>
    <row r="674" spans="3:36" ht="12.75" customHeight="1" outlineLevel="1" x14ac:dyDescent="0.2">
      <c r="D674" s="234" t="str">
        <f>"Total "&amp;C622</f>
        <v>Total ECS Unit Mileage</v>
      </c>
      <c r="E674" s="235"/>
      <c r="F674" s="236" t="str">
        <f>F672</f>
        <v>000 Unit Miles</v>
      </c>
      <c r="G674" s="237">
        <f t="shared" ref="G674:AB674" si="74">SUM(G623:G672)</f>
        <v>0</v>
      </c>
      <c r="H674" s="237">
        <f t="shared" si="74"/>
        <v>0</v>
      </c>
      <c r="I674" s="237">
        <f t="shared" si="74"/>
        <v>0</v>
      </c>
      <c r="J674" s="237">
        <f t="shared" si="74"/>
        <v>0</v>
      </c>
      <c r="K674" s="237">
        <f t="shared" si="74"/>
        <v>0</v>
      </c>
      <c r="L674" s="237">
        <f t="shared" si="74"/>
        <v>0</v>
      </c>
      <c r="M674" s="237">
        <f t="shared" si="74"/>
        <v>0</v>
      </c>
      <c r="N674" s="237">
        <f t="shared" si="74"/>
        <v>0</v>
      </c>
      <c r="O674" s="237">
        <f t="shared" si="74"/>
        <v>0</v>
      </c>
      <c r="P674" s="237">
        <f t="shared" si="74"/>
        <v>0</v>
      </c>
      <c r="Q674" s="237">
        <f t="shared" si="74"/>
        <v>0</v>
      </c>
      <c r="R674" s="237">
        <f t="shared" si="74"/>
        <v>0</v>
      </c>
      <c r="S674" s="237">
        <f t="shared" si="74"/>
        <v>0</v>
      </c>
      <c r="T674" s="237">
        <f t="shared" si="74"/>
        <v>0</v>
      </c>
      <c r="U674" s="237">
        <f t="shared" si="74"/>
        <v>0</v>
      </c>
      <c r="V674" s="237">
        <f t="shared" si="74"/>
        <v>0</v>
      </c>
      <c r="W674" s="237">
        <f t="shared" si="74"/>
        <v>0</v>
      </c>
      <c r="X674" s="237">
        <f t="shared" si="74"/>
        <v>0</v>
      </c>
      <c r="Y674" s="237">
        <f t="shared" si="74"/>
        <v>0</v>
      </c>
      <c r="Z674" s="237">
        <f t="shared" si="74"/>
        <v>0</v>
      </c>
      <c r="AA674" s="237">
        <f t="shared" si="74"/>
        <v>0</v>
      </c>
      <c r="AB674" s="238">
        <f t="shared" si="74"/>
        <v>0</v>
      </c>
      <c r="AD674" s="550">
        <f t="shared" ref="AD674" si="75">SUM(AD623:AD672)</f>
        <v>0</v>
      </c>
      <c r="AF674" s="550">
        <f t="shared" ref="AF674" si="76">SUM(AF623:AF672)</f>
        <v>0</v>
      </c>
      <c r="AH674" s="550">
        <f t="shared" ref="AH674" si="77">SUM(AH623:AH672)</f>
        <v>0</v>
      </c>
      <c r="AJ674" s="494"/>
    </row>
    <row r="675" spans="3:36" ht="12.75" customHeight="1" outlineLevel="1" x14ac:dyDescent="0.2">
      <c r="G675" s="89"/>
      <c r="H675" s="89"/>
      <c r="I675" s="89"/>
      <c r="J675" s="89"/>
      <c r="K675" s="89"/>
      <c r="L675" s="89"/>
      <c r="M675" s="89"/>
      <c r="N675" s="89"/>
      <c r="O675" s="89"/>
      <c r="P675" s="89"/>
      <c r="Q675" s="89"/>
      <c r="R675" s="89"/>
      <c r="S675" s="89"/>
      <c r="T675" s="89"/>
      <c r="U675" s="89"/>
      <c r="V675" s="89"/>
      <c r="W675" s="89"/>
      <c r="X675" s="89"/>
      <c r="Y675" s="89"/>
      <c r="Z675" s="89"/>
      <c r="AA675" s="89"/>
      <c r="AB675" s="89"/>
      <c r="AD675" s="89"/>
      <c r="AF675" s="89"/>
      <c r="AH675" s="89"/>
      <c r="AJ675" s="493"/>
    </row>
    <row r="676" spans="3:36" ht="12.75" customHeight="1" outlineLevel="1" x14ac:dyDescent="0.2">
      <c r="C676" s="138" t="s">
        <v>490</v>
      </c>
      <c r="G676" s="89"/>
      <c r="H676" s="89"/>
      <c r="I676" s="89"/>
      <c r="J676" s="89"/>
      <c r="K676" s="89"/>
      <c r="L676" s="89"/>
      <c r="M676" s="89"/>
      <c r="N676" s="89"/>
      <c r="O676" s="89"/>
      <c r="P676" s="89"/>
      <c r="Q676" s="89"/>
      <c r="R676" s="89"/>
      <c r="S676" s="89"/>
      <c r="T676" s="89"/>
      <c r="U676" s="89"/>
      <c r="V676" s="89"/>
      <c r="W676" s="89"/>
      <c r="X676" s="89"/>
      <c r="Y676" s="89"/>
      <c r="Z676" s="89"/>
      <c r="AA676" s="89"/>
      <c r="AB676" s="89"/>
      <c r="AD676" s="89"/>
      <c r="AF676" s="89"/>
      <c r="AH676" s="89"/>
      <c r="AJ676" s="493"/>
    </row>
    <row r="677" spans="3:36" ht="12.75" customHeight="1" outlineLevel="1" x14ac:dyDescent="0.2">
      <c r="D677" s="100" t="str">
        <f>'Line Items'!D456</f>
        <v>Class 153</v>
      </c>
      <c r="E677" s="84"/>
      <c r="F677" s="101" t="s">
        <v>486</v>
      </c>
      <c r="G677" s="173"/>
      <c r="H677" s="173"/>
      <c r="I677" s="173"/>
      <c r="J677" s="173"/>
      <c r="K677" s="173"/>
      <c r="L677" s="173"/>
      <c r="M677" s="173"/>
      <c r="N677" s="173"/>
      <c r="O677" s="173"/>
      <c r="P677" s="173"/>
      <c r="Q677" s="173"/>
      <c r="R677" s="173"/>
      <c r="S677" s="173"/>
      <c r="T677" s="173"/>
      <c r="U677" s="173"/>
      <c r="V677" s="173"/>
      <c r="W677" s="173"/>
      <c r="X677" s="173"/>
      <c r="Y677" s="173"/>
      <c r="Z677" s="173"/>
      <c r="AA677" s="173"/>
      <c r="AB677" s="191"/>
      <c r="AD677" s="547"/>
      <c r="AF677" s="547"/>
      <c r="AH677" s="547"/>
      <c r="AJ677" s="489" t="s">
        <v>656</v>
      </c>
    </row>
    <row r="678" spans="3:36" ht="12.75" customHeight="1" outlineLevel="1" x14ac:dyDescent="0.2">
      <c r="D678" s="106" t="str">
        <f>'Line Items'!D457</f>
        <v>Class 156</v>
      </c>
      <c r="E678" s="88"/>
      <c r="F678" s="107" t="str">
        <f t="shared" ref="F678:F725" si="78">F677</f>
        <v>000 Train Miles</v>
      </c>
      <c r="G678" s="175"/>
      <c r="H678" s="175"/>
      <c r="I678" s="175"/>
      <c r="J678" s="175"/>
      <c r="K678" s="175"/>
      <c r="L678" s="175"/>
      <c r="M678" s="175"/>
      <c r="N678" s="175"/>
      <c r="O678" s="175"/>
      <c r="P678" s="175"/>
      <c r="Q678" s="175"/>
      <c r="R678" s="175"/>
      <c r="S678" s="175"/>
      <c r="T678" s="175"/>
      <c r="U678" s="175"/>
      <c r="V678" s="175"/>
      <c r="W678" s="175"/>
      <c r="X678" s="175"/>
      <c r="Y678" s="175"/>
      <c r="Z678" s="175"/>
      <c r="AA678" s="175"/>
      <c r="AB678" s="176"/>
      <c r="AD678" s="548"/>
      <c r="AF678" s="548"/>
      <c r="AH678" s="548"/>
      <c r="AJ678" s="220"/>
    </row>
    <row r="679" spans="3:36" ht="12.75" customHeight="1" outlineLevel="1" x14ac:dyDescent="0.2">
      <c r="D679" s="106" t="str">
        <f>'Line Items'!D458</f>
        <v>Class 170/2</v>
      </c>
      <c r="E679" s="88"/>
      <c r="F679" s="107" t="str">
        <f t="shared" si="78"/>
        <v>000 Train Miles</v>
      </c>
      <c r="G679" s="175"/>
      <c r="H679" s="175"/>
      <c r="I679" s="175"/>
      <c r="J679" s="175"/>
      <c r="K679" s="175"/>
      <c r="L679" s="175"/>
      <c r="M679" s="175"/>
      <c r="N679" s="175"/>
      <c r="O679" s="175"/>
      <c r="P679" s="175"/>
      <c r="Q679" s="175"/>
      <c r="R679" s="175"/>
      <c r="S679" s="175"/>
      <c r="T679" s="175"/>
      <c r="U679" s="175"/>
      <c r="V679" s="175"/>
      <c r="W679" s="175"/>
      <c r="X679" s="175"/>
      <c r="Y679" s="175"/>
      <c r="Z679" s="175"/>
      <c r="AA679" s="175"/>
      <c r="AB679" s="176"/>
      <c r="AD679" s="548"/>
      <c r="AF679" s="548"/>
      <c r="AH679" s="548"/>
      <c r="AJ679" s="220"/>
    </row>
    <row r="680" spans="3:36" ht="12.75" customHeight="1" outlineLevel="1" x14ac:dyDescent="0.2">
      <c r="D680" s="106" t="str">
        <f>'Line Items'!D459</f>
        <v>Class 170/3</v>
      </c>
      <c r="E680" s="88"/>
      <c r="F680" s="107" t="str">
        <f t="shared" si="78"/>
        <v>000 Train Miles</v>
      </c>
      <c r="G680" s="175"/>
      <c r="H680" s="175"/>
      <c r="I680" s="175"/>
      <c r="J680" s="175"/>
      <c r="K680" s="175"/>
      <c r="L680" s="175"/>
      <c r="M680" s="175"/>
      <c r="N680" s="175"/>
      <c r="O680" s="175"/>
      <c r="P680" s="175"/>
      <c r="Q680" s="175"/>
      <c r="R680" s="175"/>
      <c r="S680" s="175"/>
      <c r="T680" s="175"/>
      <c r="U680" s="175"/>
      <c r="V680" s="175"/>
      <c r="W680" s="175"/>
      <c r="X680" s="175"/>
      <c r="Y680" s="175"/>
      <c r="Z680" s="175"/>
      <c r="AA680" s="175"/>
      <c r="AB680" s="176"/>
      <c r="AD680" s="548"/>
      <c r="AF680" s="548"/>
      <c r="AH680" s="548"/>
      <c r="AJ680" s="220"/>
    </row>
    <row r="681" spans="3:36" ht="12.75" customHeight="1" outlineLevel="1" x14ac:dyDescent="0.2">
      <c r="D681" s="106" t="str">
        <f>'Line Items'!D460</f>
        <v>Class 315</v>
      </c>
      <c r="E681" s="88"/>
      <c r="F681" s="107" t="str">
        <f t="shared" si="78"/>
        <v>000 Train Miles</v>
      </c>
      <c r="G681" s="175"/>
      <c r="H681" s="175"/>
      <c r="I681" s="175"/>
      <c r="J681" s="175"/>
      <c r="K681" s="175"/>
      <c r="L681" s="175"/>
      <c r="M681" s="175"/>
      <c r="N681" s="175"/>
      <c r="O681" s="175"/>
      <c r="P681" s="175"/>
      <c r="Q681" s="175"/>
      <c r="R681" s="175"/>
      <c r="S681" s="175"/>
      <c r="T681" s="175"/>
      <c r="U681" s="175"/>
      <c r="V681" s="175"/>
      <c r="W681" s="175"/>
      <c r="X681" s="175"/>
      <c r="Y681" s="175"/>
      <c r="Z681" s="175"/>
      <c r="AA681" s="175"/>
      <c r="AB681" s="176"/>
      <c r="AD681" s="548"/>
      <c r="AF681" s="548"/>
      <c r="AH681" s="548"/>
      <c r="AJ681" s="220"/>
    </row>
    <row r="682" spans="3:36" ht="12.75" customHeight="1" outlineLevel="1" x14ac:dyDescent="0.2">
      <c r="D682" s="106" t="str">
        <f>'Line Items'!D461</f>
        <v>Class 317/8</v>
      </c>
      <c r="E682" s="88"/>
      <c r="F682" s="107" t="str">
        <f t="shared" si="78"/>
        <v>000 Train Miles</v>
      </c>
      <c r="G682" s="175"/>
      <c r="H682" s="175"/>
      <c r="I682" s="175"/>
      <c r="J682" s="175"/>
      <c r="K682" s="175"/>
      <c r="L682" s="175"/>
      <c r="M682" s="175"/>
      <c r="N682" s="175"/>
      <c r="O682" s="175"/>
      <c r="P682" s="175"/>
      <c r="Q682" s="175"/>
      <c r="R682" s="175"/>
      <c r="S682" s="175"/>
      <c r="T682" s="175"/>
      <c r="U682" s="175"/>
      <c r="V682" s="175"/>
      <c r="W682" s="175"/>
      <c r="X682" s="175"/>
      <c r="Y682" s="175"/>
      <c r="Z682" s="175"/>
      <c r="AA682" s="175"/>
      <c r="AB682" s="176"/>
      <c r="AD682" s="548"/>
      <c r="AF682" s="548"/>
      <c r="AH682" s="548"/>
      <c r="AJ682" s="220"/>
    </row>
    <row r="683" spans="3:36" ht="12.75" customHeight="1" outlineLevel="1" x14ac:dyDescent="0.2">
      <c r="D683" s="106" t="str">
        <f>'Line Items'!D462</f>
        <v>Class 317/6</v>
      </c>
      <c r="E683" s="88"/>
      <c r="F683" s="107" t="str">
        <f t="shared" si="78"/>
        <v>000 Train Miles</v>
      </c>
      <c r="G683" s="175"/>
      <c r="H683" s="175"/>
      <c r="I683" s="175"/>
      <c r="J683" s="175"/>
      <c r="K683" s="175"/>
      <c r="L683" s="175"/>
      <c r="M683" s="175"/>
      <c r="N683" s="175"/>
      <c r="O683" s="175"/>
      <c r="P683" s="175"/>
      <c r="Q683" s="175"/>
      <c r="R683" s="175"/>
      <c r="S683" s="175"/>
      <c r="T683" s="175"/>
      <c r="U683" s="175"/>
      <c r="V683" s="175"/>
      <c r="W683" s="175"/>
      <c r="X683" s="175"/>
      <c r="Y683" s="175"/>
      <c r="Z683" s="175"/>
      <c r="AA683" s="175"/>
      <c r="AB683" s="176"/>
      <c r="AD683" s="548"/>
      <c r="AF683" s="548"/>
      <c r="AH683" s="548"/>
      <c r="AJ683" s="220"/>
    </row>
    <row r="684" spans="3:36" ht="12.75" customHeight="1" outlineLevel="1" x14ac:dyDescent="0.2">
      <c r="D684" s="106" t="str">
        <f>'Line Items'!D463</f>
        <v>Class 317/5</v>
      </c>
      <c r="E684" s="88"/>
      <c r="F684" s="107" t="str">
        <f t="shared" si="78"/>
        <v>000 Train Miles</v>
      </c>
      <c r="G684" s="175"/>
      <c r="H684" s="175"/>
      <c r="I684" s="175"/>
      <c r="J684" s="175"/>
      <c r="K684" s="175"/>
      <c r="L684" s="175"/>
      <c r="M684" s="175"/>
      <c r="N684" s="175"/>
      <c r="O684" s="175"/>
      <c r="P684" s="175"/>
      <c r="Q684" s="175"/>
      <c r="R684" s="175"/>
      <c r="S684" s="175"/>
      <c r="T684" s="175"/>
      <c r="U684" s="175"/>
      <c r="V684" s="175"/>
      <c r="W684" s="175"/>
      <c r="X684" s="175"/>
      <c r="Y684" s="175"/>
      <c r="Z684" s="175"/>
      <c r="AA684" s="175"/>
      <c r="AB684" s="176"/>
      <c r="AD684" s="548"/>
      <c r="AF684" s="548"/>
      <c r="AH684" s="548"/>
      <c r="AJ684" s="220"/>
    </row>
    <row r="685" spans="3:36" ht="12.75" customHeight="1" outlineLevel="1" x14ac:dyDescent="0.2">
      <c r="D685" s="106" t="str">
        <f>'Line Items'!D464</f>
        <v>Class 321</v>
      </c>
      <c r="E685" s="88"/>
      <c r="F685" s="107" t="str">
        <f t="shared" si="78"/>
        <v>000 Train Miles</v>
      </c>
      <c r="G685" s="175"/>
      <c r="H685" s="175"/>
      <c r="I685" s="175"/>
      <c r="J685" s="175"/>
      <c r="K685" s="175"/>
      <c r="L685" s="175"/>
      <c r="M685" s="175"/>
      <c r="N685" s="175"/>
      <c r="O685" s="175"/>
      <c r="P685" s="175"/>
      <c r="Q685" s="175"/>
      <c r="R685" s="175"/>
      <c r="S685" s="175"/>
      <c r="T685" s="175"/>
      <c r="U685" s="175"/>
      <c r="V685" s="175"/>
      <c r="W685" s="175"/>
      <c r="X685" s="175"/>
      <c r="Y685" s="175"/>
      <c r="Z685" s="175"/>
      <c r="AA685" s="175"/>
      <c r="AB685" s="176"/>
      <c r="AD685" s="548"/>
      <c r="AF685" s="548"/>
      <c r="AH685" s="548"/>
      <c r="AJ685" s="220"/>
    </row>
    <row r="686" spans="3:36" ht="12.75" customHeight="1" outlineLevel="1" x14ac:dyDescent="0.2">
      <c r="D686" s="106" t="str">
        <f>'Line Items'!D465</f>
        <v>Class 360</v>
      </c>
      <c r="E686" s="88"/>
      <c r="F686" s="107" t="str">
        <f t="shared" si="78"/>
        <v>000 Train Miles</v>
      </c>
      <c r="G686" s="175"/>
      <c r="H686" s="175"/>
      <c r="I686" s="175"/>
      <c r="J686" s="175"/>
      <c r="K686" s="175"/>
      <c r="L686" s="175"/>
      <c r="M686" s="175"/>
      <c r="N686" s="175"/>
      <c r="O686" s="175"/>
      <c r="P686" s="175"/>
      <c r="Q686" s="175"/>
      <c r="R686" s="175"/>
      <c r="S686" s="175"/>
      <c r="T686" s="175"/>
      <c r="U686" s="175"/>
      <c r="V686" s="175"/>
      <c r="W686" s="175"/>
      <c r="X686" s="175"/>
      <c r="Y686" s="175"/>
      <c r="Z686" s="175"/>
      <c r="AA686" s="175"/>
      <c r="AB686" s="176"/>
      <c r="AD686" s="548"/>
      <c r="AF686" s="548"/>
      <c r="AH686" s="548"/>
      <c r="AJ686" s="220"/>
    </row>
    <row r="687" spans="3:36" ht="12.75" customHeight="1" outlineLevel="1" x14ac:dyDescent="0.2">
      <c r="D687" s="106" t="str">
        <f>'Line Items'!D466</f>
        <v>Class 379</v>
      </c>
      <c r="E687" s="88"/>
      <c r="F687" s="107" t="str">
        <f t="shared" si="78"/>
        <v>000 Train Miles</v>
      </c>
      <c r="G687" s="175"/>
      <c r="H687" s="175"/>
      <c r="I687" s="175"/>
      <c r="J687" s="175"/>
      <c r="K687" s="175"/>
      <c r="L687" s="175"/>
      <c r="M687" s="175"/>
      <c r="N687" s="175"/>
      <c r="O687" s="175"/>
      <c r="P687" s="175"/>
      <c r="Q687" s="175"/>
      <c r="R687" s="175"/>
      <c r="S687" s="175"/>
      <c r="T687" s="175"/>
      <c r="U687" s="175"/>
      <c r="V687" s="175"/>
      <c r="W687" s="175"/>
      <c r="X687" s="175"/>
      <c r="Y687" s="175"/>
      <c r="Z687" s="175"/>
      <c r="AA687" s="175"/>
      <c r="AB687" s="176"/>
      <c r="AD687" s="548"/>
      <c r="AF687" s="548"/>
      <c r="AH687" s="548"/>
      <c r="AJ687" s="220"/>
    </row>
    <row r="688" spans="3:36" ht="12.75" customHeight="1" outlineLevel="1" x14ac:dyDescent="0.2">
      <c r="D688" s="106" t="str">
        <f>'Line Items'!D467</f>
        <v>Class 90</v>
      </c>
      <c r="E688" s="88"/>
      <c r="F688" s="107" t="str">
        <f t="shared" si="78"/>
        <v>000 Train Miles</v>
      </c>
      <c r="G688" s="175"/>
      <c r="H688" s="175"/>
      <c r="I688" s="175"/>
      <c r="J688" s="175"/>
      <c r="K688" s="175"/>
      <c r="L688" s="175"/>
      <c r="M688" s="175"/>
      <c r="N688" s="175"/>
      <c r="O688" s="175"/>
      <c r="P688" s="175"/>
      <c r="Q688" s="175"/>
      <c r="R688" s="175"/>
      <c r="S688" s="175"/>
      <c r="T688" s="175"/>
      <c r="U688" s="175"/>
      <c r="V688" s="175"/>
      <c r="W688" s="175"/>
      <c r="X688" s="175"/>
      <c r="Y688" s="175"/>
      <c r="Z688" s="175"/>
      <c r="AA688" s="175"/>
      <c r="AB688" s="176"/>
      <c r="AD688" s="548"/>
      <c r="AF688" s="548"/>
      <c r="AH688" s="548"/>
      <c r="AJ688" s="220"/>
    </row>
    <row r="689" spans="4:36" ht="12.75" customHeight="1" outlineLevel="1" x14ac:dyDescent="0.2">
      <c r="D689" s="106" t="str">
        <f>'Line Items'!D468</f>
        <v>Class Mk 3 - TSO</v>
      </c>
      <c r="E689" s="88"/>
      <c r="F689" s="107" t="str">
        <f t="shared" si="78"/>
        <v>000 Train Miles</v>
      </c>
      <c r="G689" s="175"/>
      <c r="H689" s="175"/>
      <c r="I689" s="175"/>
      <c r="J689" s="175"/>
      <c r="K689" s="175"/>
      <c r="L689" s="175"/>
      <c r="M689" s="175"/>
      <c r="N689" s="175"/>
      <c r="O689" s="175"/>
      <c r="P689" s="175"/>
      <c r="Q689" s="175"/>
      <c r="R689" s="175"/>
      <c r="S689" s="175"/>
      <c r="T689" s="175"/>
      <c r="U689" s="175"/>
      <c r="V689" s="175"/>
      <c r="W689" s="175"/>
      <c r="X689" s="175"/>
      <c r="Y689" s="175"/>
      <c r="Z689" s="175"/>
      <c r="AA689" s="175"/>
      <c r="AB689" s="176"/>
      <c r="AD689" s="548"/>
      <c r="AF689" s="548"/>
      <c r="AH689" s="548"/>
      <c r="AJ689" s="220"/>
    </row>
    <row r="690" spans="4:36" ht="12.75" customHeight="1" outlineLevel="1" x14ac:dyDescent="0.2">
      <c r="D690" s="106" t="str">
        <f>'Line Items'!D469</f>
        <v>Class Mk 3 - TSOB</v>
      </c>
      <c r="E690" s="88"/>
      <c r="F690" s="107" t="str">
        <f t="shared" si="78"/>
        <v>000 Train Miles</v>
      </c>
      <c r="G690" s="175"/>
      <c r="H690" s="175"/>
      <c r="I690" s="175"/>
      <c r="J690" s="175"/>
      <c r="K690" s="175"/>
      <c r="L690" s="175"/>
      <c r="M690" s="175"/>
      <c r="N690" s="175"/>
      <c r="O690" s="175"/>
      <c r="P690" s="175"/>
      <c r="Q690" s="175"/>
      <c r="R690" s="175"/>
      <c r="S690" s="175"/>
      <c r="T690" s="175"/>
      <c r="U690" s="175"/>
      <c r="V690" s="175"/>
      <c r="W690" s="175"/>
      <c r="X690" s="175"/>
      <c r="Y690" s="175"/>
      <c r="Z690" s="175"/>
      <c r="AA690" s="175"/>
      <c r="AB690" s="176"/>
      <c r="AD690" s="548"/>
      <c r="AF690" s="548"/>
      <c r="AH690" s="548"/>
      <c r="AJ690" s="220"/>
    </row>
    <row r="691" spans="4:36" ht="12.75" customHeight="1" outlineLevel="1" x14ac:dyDescent="0.2">
      <c r="D691" s="106" t="str">
        <f>'Line Items'!D470</f>
        <v>Class Mk 3 - FO</v>
      </c>
      <c r="E691" s="88"/>
      <c r="F691" s="107" t="str">
        <f t="shared" si="78"/>
        <v>000 Train Miles</v>
      </c>
      <c r="G691" s="175"/>
      <c r="H691" s="175"/>
      <c r="I691" s="175"/>
      <c r="J691" s="175"/>
      <c r="K691" s="175"/>
      <c r="L691" s="175"/>
      <c r="M691" s="175"/>
      <c r="N691" s="175"/>
      <c r="O691" s="175"/>
      <c r="P691" s="175"/>
      <c r="Q691" s="175"/>
      <c r="R691" s="175"/>
      <c r="S691" s="175"/>
      <c r="T691" s="175"/>
      <c r="U691" s="175"/>
      <c r="V691" s="175"/>
      <c r="W691" s="175"/>
      <c r="X691" s="175"/>
      <c r="Y691" s="175"/>
      <c r="Z691" s="175"/>
      <c r="AA691" s="175"/>
      <c r="AB691" s="176"/>
      <c r="AD691" s="548"/>
      <c r="AF691" s="548"/>
      <c r="AH691" s="548"/>
      <c r="AJ691" s="220"/>
    </row>
    <row r="692" spans="4:36" ht="12.75" customHeight="1" outlineLevel="1" x14ac:dyDescent="0.2">
      <c r="D692" s="106" t="str">
        <f>'Line Items'!D471</f>
        <v>Class Mk 3 - RFM</v>
      </c>
      <c r="E692" s="88"/>
      <c r="F692" s="107" t="str">
        <f t="shared" si="78"/>
        <v>000 Train Miles</v>
      </c>
      <c r="G692" s="175"/>
      <c r="H692" s="175"/>
      <c r="I692" s="175"/>
      <c r="J692" s="175"/>
      <c r="K692" s="175"/>
      <c r="L692" s="175"/>
      <c r="M692" s="175"/>
      <c r="N692" s="175"/>
      <c r="O692" s="175"/>
      <c r="P692" s="175"/>
      <c r="Q692" s="175"/>
      <c r="R692" s="175"/>
      <c r="S692" s="175"/>
      <c r="T692" s="175"/>
      <c r="U692" s="175"/>
      <c r="V692" s="175"/>
      <c r="W692" s="175"/>
      <c r="X692" s="175"/>
      <c r="Y692" s="175"/>
      <c r="Z692" s="175"/>
      <c r="AA692" s="175"/>
      <c r="AB692" s="176"/>
      <c r="AD692" s="548"/>
      <c r="AF692" s="548"/>
      <c r="AH692" s="548"/>
      <c r="AJ692" s="220"/>
    </row>
    <row r="693" spans="4:36" ht="12.75" customHeight="1" outlineLevel="1" x14ac:dyDescent="0.2">
      <c r="D693" s="106" t="str">
        <f>'Line Items'!D472</f>
        <v>Class Mk 3 - DVT</v>
      </c>
      <c r="E693" s="88"/>
      <c r="F693" s="107" t="str">
        <f t="shared" si="78"/>
        <v>000 Train Miles</v>
      </c>
      <c r="G693" s="175"/>
      <c r="H693" s="175"/>
      <c r="I693" s="175"/>
      <c r="J693" s="175"/>
      <c r="K693" s="175"/>
      <c r="L693" s="175"/>
      <c r="M693" s="175"/>
      <c r="N693" s="175"/>
      <c r="O693" s="175"/>
      <c r="P693" s="175"/>
      <c r="Q693" s="175"/>
      <c r="R693" s="175"/>
      <c r="S693" s="175"/>
      <c r="T693" s="175"/>
      <c r="U693" s="175"/>
      <c r="V693" s="175"/>
      <c r="W693" s="175"/>
      <c r="X693" s="175"/>
      <c r="Y693" s="175"/>
      <c r="Z693" s="175"/>
      <c r="AA693" s="175"/>
      <c r="AB693" s="176"/>
      <c r="AD693" s="548"/>
      <c r="AF693" s="548"/>
      <c r="AH693" s="548"/>
      <c r="AJ693" s="220"/>
    </row>
    <row r="694" spans="4:36" ht="12.75" customHeight="1" outlineLevel="1" x14ac:dyDescent="0.2">
      <c r="D694" s="106" t="str">
        <f>'Line Items'!D473</f>
        <v>[Rolling Stock Line 18]</v>
      </c>
      <c r="E694" s="88"/>
      <c r="F694" s="107" t="str">
        <f t="shared" si="78"/>
        <v>000 Train Miles</v>
      </c>
      <c r="G694" s="175"/>
      <c r="H694" s="175"/>
      <c r="I694" s="175"/>
      <c r="J694" s="175"/>
      <c r="K694" s="175"/>
      <c r="L694" s="175"/>
      <c r="M694" s="175"/>
      <c r="N694" s="175"/>
      <c r="O694" s="175"/>
      <c r="P694" s="175"/>
      <c r="Q694" s="175"/>
      <c r="R694" s="175"/>
      <c r="S694" s="175"/>
      <c r="T694" s="175"/>
      <c r="U694" s="175"/>
      <c r="V694" s="175"/>
      <c r="W694" s="175"/>
      <c r="X694" s="175"/>
      <c r="Y694" s="175"/>
      <c r="Z694" s="175"/>
      <c r="AA694" s="175"/>
      <c r="AB694" s="176"/>
      <c r="AD694" s="548"/>
      <c r="AF694" s="548"/>
      <c r="AH694" s="548"/>
      <c r="AJ694" s="220"/>
    </row>
    <row r="695" spans="4:36" ht="12.75" customHeight="1" outlineLevel="1" x14ac:dyDescent="0.2">
      <c r="D695" s="106" t="str">
        <f>'Line Items'!D474</f>
        <v>[Rolling Stock Line 19]</v>
      </c>
      <c r="E695" s="88"/>
      <c r="F695" s="107" t="str">
        <f t="shared" si="78"/>
        <v>000 Train Miles</v>
      </c>
      <c r="G695" s="175"/>
      <c r="H695" s="175"/>
      <c r="I695" s="175"/>
      <c r="J695" s="175"/>
      <c r="K695" s="175"/>
      <c r="L695" s="175"/>
      <c r="M695" s="175"/>
      <c r="N695" s="175"/>
      <c r="O695" s="175"/>
      <c r="P695" s="175"/>
      <c r="Q695" s="175"/>
      <c r="R695" s="175"/>
      <c r="S695" s="175"/>
      <c r="T695" s="175"/>
      <c r="U695" s="175"/>
      <c r="V695" s="175"/>
      <c r="W695" s="175"/>
      <c r="X695" s="175"/>
      <c r="Y695" s="175"/>
      <c r="Z695" s="175"/>
      <c r="AA695" s="175"/>
      <c r="AB695" s="176"/>
      <c r="AD695" s="548"/>
      <c r="AF695" s="548"/>
      <c r="AH695" s="548"/>
      <c r="AJ695" s="220"/>
    </row>
    <row r="696" spans="4:36" ht="12.75" customHeight="1" outlineLevel="1" x14ac:dyDescent="0.2">
      <c r="D696" s="106" t="str">
        <f>'Line Items'!D475</f>
        <v>[Rolling Stock Line 20]</v>
      </c>
      <c r="E696" s="88"/>
      <c r="F696" s="107" t="str">
        <f t="shared" si="78"/>
        <v>000 Train Miles</v>
      </c>
      <c r="G696" s="175"/>
      <c r="H696" s="175"/>
      <c r="I696" s="175"/>
      <c r="J696" s="175"/>
      <c r="K696" s="175"/>
      <c r="L696" s="175"/>
      <c r="M696" s="175"/>
      <c r="N696" s="175"/>
      <c r="O696" s="175"/>
      <c r="P696" s="175"/>
      <c r="Q696" s="175"/>
      <c r="R696" s="175"/>
      <c r="S696" s="175"/>
      <c r="T696" s="175"/>
      <c r="U696" s="175"/>
      <c r="V696" s="175"/>
      <c r="W696" s="175"/>
      <c r="X696" s="175"/>
      <c r="Y696" s="175"/>
      <c r="Z696" s="175"/>
      <c r="AA696" s="175"/>
      <c r="AB696" s="176"/>
      <c r="AD696" s="548"/>
      <c r="AF696" s="548"/>
      <c r="AH696" s="548"/>
      <c r="AJ696" s="220"/>
    </row>
    <row r="697" spans="4:36" ht="12.75" customHeight="1" outlineLevel="1" x14ac:dyDescent="0.2">
      <c r="D697" s="106" t="str">
        <f>'Line Items'!D476</f>
        <v>[Rolling Stock Line 21]</v>
      </c>
      <c r="E697" s="88"/>
      <c r="F697" s="107" t="str">
        <f t="shared" si="78"/>
        <v>000 Train Miles</v>
      </c>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6"/>
      <c r="AD697" s="548"/>
      <c r="AF697" s="548"/>
      <c r="AH697" s="548"/>
      <c r="AJ697" s="220"/>
    </row>
    <row r="698" spans="4:36" ht="12.75" customHeight="1" outlineLevel="1" x14ac:dyDescent="0.2">
      <c r="D698" s="106" t="str">
        <f>'Line Items'!D477</f>
        <v>[Rolling Stock Line 22]</v>
      </c>
      <c r="E698" s="88"/>
      <c r="F698" s="107" t="str">
        <f t="shared" si="78"/>
        <v>000 Train Miles</v>
      </c>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6"/>
      <c r="AD698" s="548"/>
      <c r="AF698" s="548"/>
      <c r="AH698" s="548"/>
      <c r="AJ698" s="220"/>
    </row>
    <row r="699" spans="4:36" ht="12.75" customHeight="1" outlineLevel="1" x14ac:dyDescent="0.2">
      <c r="D699" s="106" t="str">
        <f>'Line Items'!D478</f>
        <v>[Rolling Stock Line 23]</v>
      </c>
      <c r="E699" s="88"/>
      <c r="F699" s="107" t="str">
        <f t="shared" si="78"/>
        <v>000 Train Miles</v>
      </c>
      <c r="G699" s="175"/>
      <c r="H699" s="175"/>
      <c r="I699" s="175"/>
      <c r="J699" s="175"/>
      <c r="K699" s="175"/>
      <c r="L699" s="175"/>
      <c r="M699" s="175"/>
      <c r="N699" s="175"/>
      <c r="O699" s="175"/>
      <c r="P699" s="175"/>
      <c r="Q699" s="175"/>
      <c r="R699" s="175"/>
      <c r="S699" s="175"/>
      <c r="T699" s="175"/>
      <c r="U699" s="175"/>
      <c r="V699" s="175"/>
      <c r="W699" s="175"/>
      <c r="X699" s="175"/>
      <c r="Y699" s="175"/>
      <c r="Z699" s="175"/>
      <c r="AA699" s="175"/>
      <c r="AB699" s="176"/>
      <c r="AD699" s="548"/>
      <c r="AF699" s="548"/>
      <c r="AH699" s="548"/>
      <c r="AJ699" s="220"/>
    </row>
    <row r="700" spans="4:36" ht="12.75" customHeight="1" outlineLevel="1" x14ac:dyDescent="0.2">
      <c r="D700" s="106" t="str">
        <f>'Line Items'!D479</f>
        <v>[Rolling Stock Line 24]</v>
      </c>
      <c r="E700" s="88"/>
      <c r="F700" s="107" t="str">
        <f t="shared" si="78"/>
        <v>000 Train Miles</v>
      </c>
      <c r="G700" s="175"/>
      <c r="H700" s="175"/>
      <c r="I700" s="175"/>
      <c r="J700" s="175"/>
      <c r="K700" s="175"/>
      <c r="L700" s="175"/>
      <c r="M700" s="175"/>
      <c r="N700" s="175"/>
      <c r="O700" s="175"/>
      <c r="P700" s="175"/>
      <c r="Q700" s="175"/>
      <c r="R700" s="175"/>
      <c r="S700" s="175"/>
      <c r="T700" s="175"/>
      <c r="U700" s="175"/>
      <c r="V700" s="175"/>
      <c r="W700" s="175"/>
      <c r="X700" s="175"/>
      <c r="Y700" s="175"/>
      <c r="Z700" s="175"/>
      <c r="AA700" s="175"/>
      <c r="AB700" s="176"/>
      <c r="AD700" s="548"/>
      <c r="AF700" s="548"/>
      <c r="AH700" s="548"/>
      <c r="AJ700" s="220"/>
    </row>
    <row r="701" spans="4:36" ht="12.75" customHeight="1" outlineLevel="1" x14ac:dyDescent="0.2">
      <c r="D701" s="106" t="str">
        <f>'Line Items'!D480</f>
        <v>[Rolling Stock Line 25]</v>
      </c>
      <c r="E701" s="88"/>
      <c r="F701" s="107" t="str">
        <f t="shared" si="78"/>
        <v>000 Train Miles</v>
      </c>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6"/>
      <c r="AD701" s="548"/>
      <c r="AF701" s="548"/>
      <c r="AH701" s="548"/>
      <c r="AJ701" s="220"/>
    </row>
    <row r="702" spans="4:36" ht="12.75" customHeight="1" outlineLevel="1" x14ac:dyDescent="0.2">
      <c r="D702" s="106" t="str">
        <f>'Line Items'!D481</f>
        <v>[Rolling Stock Line 26]</v>
      </c>
      <c r="E702" s="88"/>
      <c r="F702" s="107" t="str">
        <f t="shared" si="78"/>
        <v>000 Train Miles</v>
      </c>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6"/>
      <c r="AD702" s="548"/>
      <c r="AF702" s="548"/>
      <c r="AH702" s="548"/>
      <c r="AJ702" s="220"/>
    </row>
    <row r="703" spans="4:36" ht="12.75" customHeight="1" outlineLevel="1" x14ac:dyDescent="0.2">
      <c r="D703" s="106" t="str">
        <f>'Line Items'!D482</f>
        <v>[Rolling Stock Line 27]</v>
      </c>
      <c r="E703" s="88"/>
      <c r="F703" s="107" t="str">
        <f t="shared" si="78"/>
        <v>000 Train Miles</v>
      </c>
      <c r="G703" s="175"/>
      <c r="H703" s="175"/>
      <c r="I703" s="175"/>
      <c r="J703" s="175"/>
      <c r="K703" s="175"/>
      <c r="L703" s="175"/>
      <c r="M703" s="175"/>
      <c r="N703" s="175"/>
      <c r="O703" s="175"/>
      <c r="P703" s="175"/>
      <c r="Q703" s="175"/>
      <c r="R703" s="175"/>
      <c r="S703" s="175"/>
      <c r="T703" s="175"/>
      <c r="U703" s="175"/>
      <c r="V703" s="175"/>
      <c r="W703" s="175"/>
      <c r="X703" s="175"/>
      <c r="Y703" s="175"/>
      <c r="Z703" s="175"/>
      <c r="AA703" s="175"/>
      <c r="AB703" s="176"/>
      <c r="AD703" s="548"/>
      <c r="AF703" s="548"/>
      <c r="AH703" s="548"/>
      <c r="AJ703" s="220"/>
    </row>
    <row r="704" spans="4:36" ht="12.75" customHeight="1" outlineLevel="1" x14ac:dyDescent="0.2">
      <c r="D704" s="106" t="str">
        <f>'Line Items'!D483</f>
        <v>[Rolling Stock Line 28]</v>
      </c>
      <c r="E704" s="88"/>
      <c r="F704" s="107" t="str">
        <f t="shared" si="78"/>
        <v>000 Train Miles</v>
      </c>
      <c r="G704" s="175"/>
      <c r="H704" s="175"/>
      <c r="I704" s="175"/>
      <c r="J704" s="175"/>
      <c r="K704" s="175"/>
      <c r="L704" s="175"/>
      <c r="M704" s="175"/>
      <c r="N704" s="175"/>
      <c r="O704" s="175"/>
      <c r="P704" s="175"/>
      <c r="Q704" s="175"/>
      <c r="R704" s="175"/>
      <c r="S704" s="175"/>
      <c r="T704" s="175"/>
      <c r="U704" s="175"/>
      <c r="V704" s="175"/>
      <c r="W704" s="175"/>
      <c r="X704" s="175"/>
      <c r="Y704" s="175"/>
      <c r="Z704" s="175"/>
      <c r="AA704" s="175"/>
      <c r="AB704" s="176"/>
      <c r="AD704" s="548"/>
      <c r="AF704" s="548"/>
      <c r="AH704" s="548"/>
      <c r="AJ704" s="220"/>
    </row>
    <row r="705" spans="4:36" ht="12.75" customHeight="1" outlineLevel="1" x14ac:dyDescent="0.2">
      <c r="D705" s="106" t="str">
        <f>'Line Items'!D484</f>
        <v>[Rolling Stock Line 29]</v>
      </c>
      <c r="E705" s="88"/>
      <c r="F705" s="107" t="str">
        <f t="shared" si="78"/>
        <v>000 Train Miles</v>
      </c>
      <c r="G705" s="175"/>
      <c r="H705" s="175"/>
      <c r="I705" s="175"/>
      <c r="J705" s="175"/>
      <c r="K705" s="175"/>
      <c r="L705" s="175"/>
      <c r="M705" s="175"/>
      <c r="N705" s="175"/>
      <c r="O705" s="175"/>
      <c r="P705" s="175"/>
      <c r="Q705" s="175"/>
      <c r="R705" s="175"/>
      <c r="S705" s="175"/>
      <c r="T705" s="175"/>
      <c r="U705" s="175"/>
      <c r="V705" s="175"/>
      <c r="W705" s="175"/>
      <c r="X705" s="175"/>
      <c r="Y705" s="175"/>
      <c r="Z705" s="175"/>
      <c r="AA705" s="175"/>
      <c r="AB705" s="176"/>
      <c r="AD705" s="548"/>
      <c r="AF705" s="548"/>
      <c r="AH705" s="548"/>
      <c r="AJ705" s="220"/>
    </row>
    <row r="706" spans="4:36" ht="12.75" customHeight="1" outlineLevel="1" x14ac:dyDescent="0.2">
      <c r="D706" s="106" t="str">
        <f>'Line Items'!D485</f>
        <v>[Rolling Stock Line 30]</v>
      </c>
      <c r="E706" s="88"/>
      <c r="F706" s="107" t="str">
        <f t="shared" si="78"/>
        <v>000 Train Miles</v>
      </c>
      <c r="G706" s="175"/>
      <c r="H706" s="175"/>
      <c r="I706" s="175"/>
      <c r="J706" s="175"/>
      <c r="K706" s="175"/>
      <c r="L706" s="175"/>
      <c r="M706" s="175"/>
      <c r="N706" s="175"/>
      <c r="O706" s="175"/>
      <c r="P706" s="175"/>
      <c r="Q706" s="175"/>
      <c r="R706" s="175"/>
      <c r="S706" s="175"/>
      <c r="T706" s="175"/>
      <c r="U706" s="175"/>
      <c r="V706" s="175"/>
      <c r="W706" s="175"/>
      <c r="X706" s="175"/>
      <c r="Y706" s="175"/>
      <c r="Z706" s="175"/>
      <c r="AA706" s="175"/>
      <c r="AB706" s="176"/>
      <c r="AD706" s="548"/>
      <c r="AF706" s="548"/>
      <c r="AH706" s="548"/>
      <c r="AJ706" s="220"/>
    </row>
    <row r="707" spans="4:36" ht="12.75" customHeight="1" outlineLevel="1" x14ac:dyDescent="0.2">
      <c r="D707" s="106" t="str">
        <f>'Line Items'!D486</f>
        <v>[Rolling Stock Line 31]</v>
      </c>
      <c r="E707" s="88"/>
      <c r="F707" s="107" t="str">
        <f t="shared" si="78"/>
        <v>000 Train Miles</v>
      </c>
      <c r="G707" s="175"/>
      <c r="H707" s="175"/>
      <c r="I707" s="175"/>
      <c r="J707" s="175"/>
      <c r="K707" s="175"/>
      <c r="L707" s="175"/>
      <c r="M707" s="175"/>
      <c r="N707" s="175"/>
      <c r="O707" s="175"/>
      <c r="P707" s="175"/>
      <c r="Q707" s="175"/>
      <c r="R707" s="175"/>
      <c r="S707" s="175"/>
      <c r="T707" s="175"/>
      <c r="U707" s="175"/>
      <c r="V707" s="175"/>
      <c r="W707" s="175"/>
      <c r="X707" s="175"/>
      <c r="Y707" s="175"/>
      <c r="Z707" s="175"/>
      <c r="AA707" s="175"/>
      <c r="AB707" s="176"/>
      <c r="AD707" s="548"/>
      <c r="AF707" s="548"/>
      <c r="AH707" s="548"/>
      <c r="AJ707" s="220"/>
    </row>
    <row r="708" spans="4:36" ht="12.75" customHeight="1" outlineLevel="1" x14ac:dyDescent="0.2">
      <c r="D708" s="106" t="str">
        <f>'Line Items'!D487</f>
        <v>[Rolling Stock Line 32]</v>
      </c>
      <c r="E708" s="88"/>
      <c r="F708" s="107" t="str">
        <f t="shared" si="78"/>
        <v>000 Train Miles</v>
      </c>
      <c r="G708" s="175"/>
      <c r="H708" s="175"/>
      <c r="I708" s="175"/>
      <c r="J708" s="175"/>
      <c r="K708" s="175"/>
      <c r="L708" s="175"/>
      <c r="M708" s="175"/>
      <c r="N708" s="175"/>
      <c r="O708" s="175"/>
      <c r="P708" s="175"/>
      <c r="Q708" s="175"/>
      <c r="R708" s="175"/>
      <c r="S708" s="175"/>
      <c r="T708" s="175"/>
      <c r="U708" s="175"/>
      <c r="V708" s="175"/>
      <c r="W708" s="175"/>
      <c r="X708" s="175"/>
      <c r="Y708" s="175"/>
      <c r="Z708" s="175"/>
      <c r="AA708" s="175"/>
      <c r="AB708" s="176"/>
      <c r="AD708" s="548"/>
      <c r="AF708" s="548"/>
      <c r="AH708" s="548"/>
      <c r="AJ708" s="220"/>
    </row>
    <row r="709" spans="4:36" ht="12.75" customHeight="1" outlineLevel="1" x14ac:dyDescent="0.2">
      <c r="D709" s="106" t="str">
        <f>'Line Items'!D488</f>
        <v>[Rolling Stock Line 33]</v>
      </c>
      <c r="E709" s="88"/>
      <c r="F709" s="107" t="str">
        <f t="shared" si="78"/>
        <v>000 Train Miles</v>
      </c>
      <c r="G709" s="175"/>
      <c r="H709" s="175"/>
      <c r="I709" s="175"/>
      <c r="J709" s="175"/>
      <c r="K709" s="175"/>
      <c r="L709" s="175"/>
      <c r="M709" s="175"/>
      <c r="N709" s="175"/>
      <c r="O709" s="175"/>
      <c r="P709" s="175"/>
      <c r="Q709" s="175"/>
      <c r="R709" s="175"/>
      <c r="S709" s="175"/>
      <c r="T709" s="175"/>
      <c r="U709" s="175"/>
      <c r="V709" s="175"/>
      <c r="W709" s="175"/>
      <c r="X709" s="175"/>
      <c r="Y709" s="175"/>
      <c r="Z709" s="175"/>
      <c r="AA709" s="175"/>
      <c r="AB709" s="176"/>
      <c r="AD709" s="548"/>
      <c r="AF709" s="548"/>
      <c r="AH709" s="548"/>
      <c r="AJ709" s="220"/>
    </row>
    <row r="710" spans="4:36" ht="12.75" customHeight="1" outlineLevel="1" x14ac:dyDescent="0.2">
      <c r="D710" s="106" t="str">
        <f>'Line Items'!D489</f>
        <v>[Rolling Stock Line 34]</v>
      </c>
      <c r="E710" s="88"/>
      <c r="F710" s="107" t="str">
        <f t="shared" si="78"/>
        <v>000 Train Miles</v>
      </c>
      <c r="G710" s="175"/>
      <c r="H710" s="175"/>
      <c r="I710" s="175"/>
      <c r="J710" s="175"/>
      <c r="K710" s="175"/>
      <c r="L710" s="175"/>
      <c r="M710" s="175"/>
      <c r="N710" s="175"/>
      <c r="O710" s="175"/>
      <c r="P710" s="175"/>
      <c r="Q710" s="175"/>
      <c r="R710" s="175"/>
      <c r="S710" s="175"/>
      <c r="T710" s="175"/>
      <c r="U710" s="175"/>
      <c r="V710" s="175"/>
      <c r="W710" s="175"/>
      <c r="X710" s="175"/>
      <c r="Y710" s="175"/>
      <c r="Z710" s="175"/>
      <c r="AA710" s="175"/>
      <c r="AB710" s="176"/>
      <c r="AD710" s="548"/>
      <c r="AF710" s="548"/>
      <c r="AH710" s="548"/>
      <c r="AJ710" s="220"/>
    </row>
    <row r="711" spans="4:36" ht="12.75" customHeight="1" outlineLevel="1" x14ac:dyDescent="0.2">
      <c r="D711" s="106" t="str">
        <f>'Line Items'!D490</f>
        <v>[Rolling Stock Line 35]</v>
      </c>
      <c r="E711" s="88"/>
      <c r="F711" s="107" t="str">
        <f t="shared" si="78"/>
        <v>000 Train Miles</v>
      </c>
      <c r="G711" s="175"/>
      <c r="H711" s="175"/>
      <c r="I711" s="175"/>
      <c r="J711" s="175"/>
      <c r="K711" s="175"/>
      <c r="L711" s="175"/>
      <c r="M711" s="175"/>
      <c r="N711" s="175"/>
      <c r="O711" s="175"/>
      <c r="P711" s="175"/>
      <c r="Q711" s="175"/>
      <c r="R711" s="175"/>
      <c r="S711" s="175"/>
      <c r="T711" s="175"/>
      <c r="U711" s="175"/>
      <c r="V711" s="175"/>
      <c r="W711" s="175"/>
      <c r="X711" s="175"/>
      <c r="Y711" s="175"/>
      <c r="Z711" s="175"/>
      <c r="AA711" s="175"/>
      <c r="AB711" s="176"/>
      <c r="AD711" s="548"/>
      <c r="AF711" s="548"/>
      <c r="AH711" s="548"/>
      <c r="AJ711" s="220"/>
    </row>
    <row r="712" spans="4:36" ht="12.75" customHeight="1" outlineLevel="1" x14ac:dyDescent="0.2">
      <c r="D712" s="106" t="str">
        <f>'Line Items'!D491</f>
        <v>[Rolling Stock Line 36]</v>
      </c>
      <c r="E712" s="88"/>
      <c r="F712" s="107" t="str">
        <f t="shared" si="78"/>
        <v>000 Train Miles</v>
      </c>
      <c r="G712" s="175"/>
      <c r="H712" s="175"/>
      <c r="I712" s="175"/>
      <c r="J712" s="175"/>
      <c r="K712" s="175"/>
      <c r="L712" s="175"/>
      <c r="M712" s="175"/>
      <c r="N712" s="175"/>
      <c r="O712" s="175"/>
      <c r="P712" s="175"/>
      <c r="Q712" s="175"/>
      <c r="R712" s="175"/>
      <c r="S712" s="175"/>
      <c r="T712" s="175"/>
      <c r="U712" s="175"/>
      <c r="V712" s="175"/>
      <c r="W712" s="175"/>
      <c r="X712" s="175"/>
      <c r="Y712" s="175"/>
      <c r="Z712" s="175"/>
      <c r="AA712" s="175"/>
      <c r="AB712" s="176"/>
      <c r="AD712" s="548"/>
      <c r="AF712" s="548"/>
      <c r="AH712" s="548"/>
      <c r="AJ712" s="220"/>
    </row>
    <row r="713" spans="4:36" ht="12.75" customHeight="1" outlineLevel="1" x14ac:dyDescent="0.2">
      <c r="D713" s="106" t="str">
        <f>'Line Items'!D492</f>
        <v>[Rolling Stock Line 37]</v>
      </c>
      <c r="E713" s="88"/>
      <c r="F713" s="107" t="str">
        <f t="shared" si="78"/>
        <v>000 Train Miles</v>
      </c>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6"/>
      <c r="AD713" s="548"/>
      <c r="AF713" s="548"/>
      <c r="AH713" s="548"/>
      <c r="AJ713" s="220"/>
    </row>
    <row r="714" spans="4:36" ht="12.75" customHeight="1" outlineLevel="1" x14ac:dyDescent="0.2">
      <c r="D714" s="106" t="str">
        <f>'Line Items'!D493</f>
        <v>[Rolling Stock Line 38]</v>
      </c>
      <c r="E714" s="88"/>
      <c r="F714" s="107" t="str">
        <f t="shared" si="78"/>
        <v>000 Train Miles</v>
      </c>
      <c r="G714" s="175"/>
      <c r="H714" s="175"/>
      <c r="I714" s="175"/>
      <c r="J714" s="175"/>
      <c r="K714" s="175"/>
      <c r="L714" s="175"/>
      <c r="M714" s="175"/>
      <c r="N714" s="175"/>
      <c r="O714" s="175"/>
      <c r="P714" s="175"/>
      <c r="Q714" s="175"/>
      <c r="R714" s="175"/>
      <c r="S714" s="175"/>
      <c r="T714" s="175"/>
      <c r="U714" s="175"/>
      <c r="V714" s="175"/>
      <c r="W714" s="175"/>
      <c r="X714" s="175"/>
      <c r="Y714" s="175"/>
      <c r="Z714" s="175"/>
      <c r="AA714" s="175"/>
      <c r="AB714" s="176"/>
      <c r="AD714" s="548"/>
      <c r="AF714" s="548"/>
      <c r="AH714" s="548"/>
      <c r="AJ714" s="220"/>
    </row>
    <row r="715" spans="4:36" ht="12.75" customHeight="1" outlineLevel="1" x14ac:dyDescent="0.2">
      <c r="D715" s="106" t="str">
        <f>'Line Items'!D494</f>
        <v>[Rolling Stock Line 39]</v>
      </c>
      <c r="E715" s="88"/>
      <c r="F715" s="107" t="str">
        <f t="shared" si="78"/>
        <v>000 Train Miles</v>
      </c>
      <c r="G715" s="175"/>
      <c r="H715" s="175"/>
      <c r="I715" s="175"/>
      <c r="J715" s="175"/>
      <c r="K715" s="175"/>
      <c r="L715" s="175"/>
      <c r="M715" s="175"/>
      <c r="N715" s="175"/>
      <c r="O715" s="175"/>
      <c r="P715" s="175"/>
      <c r="Q715" s="175"/>
      <c r="R715" s="175"/>
      <c r="S715" s="175"/>
      <c r="T715" s="175"/>
      <c r="U715" s="175"/>
      <c r="V715" s="175"/>
      <c r="W715" s="175"/>
      <c r="X715" s="175"/>
      <c r="Y715" s="175"/>
      <c r="Z715" s="175"/>
      <c r="AA715" s="175"/>
      <c r="AB715" s="176"/>
      <c r="AD715" s="548"/>
      <c r="AF715" s="548"/>
      <c r="AH715" s="548"/>
      <c r="AJ715" s="220"/>
    </row>
    <row r="716" spans="4:36" ht="12.75" customHeight="1" outlineLevel="1" x14ac:dyDescent="0.2">
      <c r="D716" s="106" t="str">
        <f>'Line Items'!D495</f>
        <v>[Rolling Stock Line 40]</v>
      </c>
      <c r="E716" s="88"/>
      <c r="F716" s="107" t="str">
        <f t="shared" si="78"/>
        <v>000 Train Miles</v>
      </c>
      <c r="G716" s="175"/>
      <c r="H716" s="175"/>
      <c r="I716" s="175"/>
      <c r="J716" s="175"/>
      <c r="K716" s="175"/>
      <c r="L716" s="175"/>
      <c r="M716" s="175"/>
      <c r="N716" s="175"/>
      <c r="O716" s="175"/>
      <c r="P716" s="175"/>
      <c r="Q716" s="175"/>
      <c r="R716" s="175"/>
      <c r="S716" s="175"/>
      <c r="T716" s="175"/>
      <c r="U716" s="175"/>
      <c r="V716" s="175"/>
      <c r="W716" s="175"/>
      <c r="X716" s="175"/>
      <c r="Y716" s="175"/>
      <c r="Z716" s="175"/>
      <c r="AA716" s="175"/>
      <c r="AB716" s="176"/>
      <c r="AD716" s="548"/>
      <c r="AF716" s="548"/>
      <c r="AH716" s="548"/>
      <c r="AJ716" s="220"/>
    </row>
    <row r="717" spans="4:36" ht="12.75" customHeight="1" outlineLevel="1" x14ac:dyDescent="0.2">
      <c r="D717" s="106" t="str">
        <f>'Line Items'!D496</f>
        <v>[Rolling Stock Line 41]</v>
      </c>
      <c r="E717" s="88"/>
      <c r="F717" s="107" t="str">
        <f t="shared" si="78"/>
        <v>000 Train Miles</v>
      </c>
      <c r="G717" s="175"/>
      <c r="H717" s="175"/>
      <c r="I717" s="175"/>
      <c r="J717" s="175"/>
      <c r="K717" s="175"/>
      <c r="L717" s="175"/>
      <c r="M717" s="175"/>
      <c r="N717" s="175"/>
      <c r="O717" s="175"/>
      <c r="P717" s="175"/>
      <c r="Q717" s="175"/>
      <c r="R717" s="175"/>
      <c r="S717" s="175"/>
      <c r="T717" s="175"/>
      <c r="U717" s="175"/>
      <c r="V717" s="175"/>
      <c r="W717" s="175"/>
      <c r="X717" s="175"/>
      <c r="Y717" s="175"/>
      <c r="Z717" s="175"/>
      <c r="AA717" s="175"/>
      <c r="AB717" s="176"/>
      <c r="AD717" s="548"/>
      <c r="AF717" s="548"/>
      <c r="AH717" s="548"/>
      <c r="AJ717" s="220"/>
    </row>
    <row r="718" spans="4:36" ht="12.75" customHeight="1" outlineLevel="1" x14ac:dyDescent="0.2">
      <c r="D718" s="106" t="str">
        <f>'Line Items'!D497</f>
        <v>[Rolling Stock Line 42]</v>
      </c>
      <c r="E718" s="88"/>
      <c r="F718" s="107" t="str">
        <f t="shared" si="78"/>
        <v>000 Train Miles</v>
      </c>
      <c r="G718" s="175"/>
      <c r="H718" s="175"/>
      <c r="I718" s="175"/>
      <c r="J718" s="175"/>
      <c r="K718" s="175"/>
      <c r="L718" s="175"/>
      <c r="M718" s="175"/>
      <c r="N718" s="175"/>
      <c r="O718" s="175"/>
      <c r="P718" s="175"/>
      <c r="Q718" s="175"/>
      <c r="R718" s="175"/>
      <c r="S718" s="175"/>
      <c r="T718" s="175"/>
      <c r="U718" s="175"/>
      <c r="V718" s="175"/>
      <c r="W718" s="175"/>
      <c r="X718" s="175"/>
      <c r="Y718" s="175"/>
      <c r="Z718" s="175"/>
      <c r="AA718" s="175"/>
      <c r="AB718" s="176"/>
      <c r="AD718" s="548"/>
      <c r="AF718" s="548"/>
      <c r="AH718" s="548"/>
      <c r="AJ718" s="220"/>
    </row>
    <row r="719" spans="4:36" ht="12.75" customHeight="1" outlineLevel="1" x14ac:dyDescent="0.2">
      <c r="D719" s="106" t="str">
        <f>'Line Items'!D498</f>
        <v>[Rolling Stock Line 43]</v>
      </c>
      <c r="E719" s="88"/>
      <c r="F719" s="107" t="str">
        <f t="shared" si="78"/>
        <v>000 Train Miles</v>
      </c>
      <c r="G719" s="175"/>
      <c r="H719" s="175"/>
      <c r="I719" s="175"/>
      <c r="J719" s="175"/>
      <c r="K719" s="175"/>
      <c r="L719" s="175"/>
      <c r="M719" s="175"/>
      <c r="N719" s="175"/>
      <c r="O719" s="175"/>
      <c r="P719" s="175"/>
      <c r="Q719" s="175"/>
      <c r="R719" s="175"/>
      <c r="S719" s="175"/>
      <c r="T719" s="175"/>
      <c r="U719" s="175"/>
      <c r="V719" s="175"/>
      <c r="W719" s="175"/>
      <c r="X719" s="175"/>
      <c r="Y719" s="175"/>
      <c r="Z719" s="175"/>
      <c r="AA719" s="175"/>
      <c r="AB719" s="176"/>
      <c r="AD719" s="548"/>
      <c r="AF719" s="548"/>
      <c r="AH719" s="548"/>
      <c r="AJ719" s="220"/>
    </row>
    <row r="720" spans="4:36" ht="12.75" customHeight="1" outlineLevel="1" x14ac:dyDescent="0.2">
      <c r="D720" s="106" t="str">
        <f>'Line Items'!D499</f>
        <v>[Rolling Stock Line 44]</v>
      </c>
      <c r="E720" s="88"/>
      <c r="F720" s="107" t="str">
        <f t="shared" si="78"/>
        <v>000 Train Miles</v>
      </c>
      <c r="G720" s="175"/>
      <c r="H720" s="175"/>
      <c r="I720" s="175"/>
      <c r="J720" s="175"/>
      <c r="K720" s="175"/>
      <c r="L720" s="175"/>
      <c r="M720" s="175"/>
      <c r="N720" s="175"/>
      <c r="O720" s="175"/>
      <c r="P720" s="175"/>
      <c r="Q720" s="175"/>
      <c r="R720" s="175"/>
      <c r="S720" s="175"/>
      <c r="T720" s="175"/>
      <c r="U720" s="175"/>
      <c r="V720" s="175"/>
      <c r="W720" s="175"/>
      <c r="X720" s="175"/>
      <c r="Y720" s="175"/>
      <c r="Z720" s="175"/>
      <c r="AA720" s="175"/>
      <c r="AB720" s="176"/>
      <c r="AD720" s="548"/>
      <c r="AF720" s="548"/>
      <c r="AH720" s="548"/>
      <c r="AJ720" s="220"/>
    </row>
    <row r="721" spans="2:36" ht="12.75" customHeight="1" outlineLevel="1" x14ac:dyDescent="0.2">
      <c r="D721" s="106" t="str">
        <f>'Line Items'!D500</f>
        <v>[Rolling Stock Line 45]</v>
      </c>
      <c r="E721" s="88"/>
      <c r="F721" s="107" t="str">
        <f t="shared" si="78"/>
        <v>000 Train Miles</v>
      </c>
      <c r="G721" s="175"/>
      <c r="H721" s="175"/>
      <c r="I721" s="175"/>
      <c r="J721" s="175"/>
      <c r="K721" s="175"/>
      <c r="L721" s="175"/>
      <c r="M721" s="175"/>
      <c r="N721" s="175"/>
      <c r="O721" s="175"/>
      <c r="P721" s="175"/>
      <c r="Q721" s="175"/>
      <c r="R721" s="175"/>
      <c r="S721" s="175"/>
      <c r="T721" s="175"/>
      <c r="U721" s="175"/>
      <c r="V721" s="175"/>
      <c r="W721" s="175"/>
      <c r="X721" s="175"/>
      <c r="Y721" s="175"/>
      <c r="Z721" s="175"/>
      <c r="AA721" s="175"/>
      <c r="AB721" s="176"/>
      <c r="AD721" s="548"/>
      <c r="AF721" s="548"/>
      <c r="AH721" s="548"/>
      <c r="AJ721" s="220"/>
    </row>
    <row r="722" spans="2:36" ht="12.75" customHeight="1" outlineLevel="1" x14ac:dyDescent="0.2">
      <c r="D722" s="106" t="str">
        <f>'Line Items'!D501</f>
        <v>[Rolling Stock Line 46]</v>
      </c>
      <c r="E722" s="88"/>
      <c r="F722" s="107" t="str">
        <f t="shared" si="78"/>
        <v>000 Train Miles</v>
      </c>
      <c r="G722" s="175"/>
      <c r="H722" s="175"/>
      <c r="I722" s="175"/>
      <c r="J722" s="175"/>
      <c r="K722" s="175"/>
      <c r="L722" s="175"/>
      <c r="M722" s="175"/>
      <c r="N722" s="175"/>
      <c r="O722" s="175"/>
      <c r="P722" s="175"/>
      <c r="Q722" s="175"/>
      <c r="R722" s="175"/>
      <c r="S722" s="175"/>
      <c r="T722" s="175"/>
      <c r="U722" s="175"/>
      <c r="V722" s="175"/>
      <c r="W722" s="175"/>
      <c r="X722" s="175"/>
      <c r="Y722" s="175"/>
      <c r="Z722" s="175"/>
      <c r="AA722" s="175"/>
      <c r="AB722" s="176"/>
      <c r="AD722" s="548"/>
      <c r="AF722" s="548"/>
      <c r="AH722" s="548"/>
      <c r="AJ722" s="220"/>
    </row>
    <row r="723" spans="2:36" ht="12.75" customHeight="1" outlineLevel="1" x14ac:dyDescent="0.2">
      <c r="D723" s="106" t="str">
        <f>'Line Items'!D502</f>
        <v>[Rolling Stock Line 47]</v>
      </c>
      <c r="E723" s="88"/>
      <c r="F723" s="107" t="str">
        <f t="shared" si="78"/>
        <v>000 Train Miles</v>
      </c>
      <c r="G723" s="175"/>
      <c r="H723" s="175"/>
      <c r="I723" s="175"/>
      <c r="J723" s="175"/>
      <c r="K723" s="175"/>
      <c r="L723" s="175"/>
      <c r="M723" s="175"/>
      <c r="N723" s="175"/>
      <c r="O723" s="175"/>
      <c r="P723" s="175"/>
      <c r="Q723" s="175"/>
      <c r="R723" s="175"/>
      <c r="S723" s="175"/>
      <c r="T723" s="175"/>
      <c r="U723" s="175"/>
      <c r="V723" s="175"/>
      <c r="W723" s="175"/>
      <c r="X723" s="175"/>
      <c r="Y723" s="175"/>
      <c r="Z723" s="175"/>
      <c r="AA723" s="175"/>
      <c r="AB723" s="176"/>
      <c r="AD723" s="548"/>
      <c r="AF723" s="548"/>
      <c r="AH723" s="548"/>
      <c r="AJ723" s="220"/>
    </row>
    <row r="724" spans="2:36" ht="12.75" customHeight="1" outlineLevel="1" x14ac:dyDescent="0.2">
      <c r="D724" s="106" t="str">
        <f>'Line Items'!D503</f>
        <v>[Rolling Stock Line 48]</v>
      </c>
      <c r="E724" s="88"/>
      <c r="F724" s="107" t="str">
        <f t="shared" si="78"/>
        <v>000 Train Miles</v>
      </c>
      <c r="G724" s="175"/>
      <c r="H724" s="175"/>
      <c r="I724" s="175"/>
      <c r="J724" s="175"/>
      <c r="K724" s="175"/>
      <c r="L724" s="175"/>
      <c r="M724" s="175"/>
      <c r="N724" s="175"/>
      <c r="O724" s="175"/>
      <c r="P724" s="175"/>
      <c r="Q724" s="175"/>
      <c r="R724" s="175"/>
      <c r="S724" s="175"/>
      <c r="T724" s="175"/>
      <c r="U724" s="175"/>
      <c r="V724" s="175"/>
      <c r="W724" s="175"/>
      <c r="X724" s="175"/>
      <c r="Y724" s="175"/>
      <c r="Z724" s="175"/>
      <c r="AA724" s="175"/>
      <c r="AB724" s="176"/>
      <c r="AD724" s="548"/>
      <c r="AF724" s="548"/>
      <c r="AH724" s="548"/>
      <c r="AJ724" s="220"/>
    </row>
    <row r="725" spans="2:36" ht="12.75" customHeight="1" outlineLevel="1" x14ac:dyDescent="0.2">
      <c r="D725" s="106" t="str">
        <f>'Line Items'!D504</f>
        <v>[Rolling Stock Line 49]</v>
      </c>
      <c r="E725" s="88"/>
      <c r="F725" s="107" t="str">
        <f t="shared" si="78"/>
        <v>000 Train Miles</v>
      </c>
      <c r="G725" s="175"/>
      <c r="H725" s="175"/>
      <c r="I725" s="175"/>
      <c r="J725" s="175"/>
      <c r="K725" s="175"/>
      <c r="L725" s="175"/>
      <c r="M725" s="175"/>
      <c r="N725" s="175"/>
      <c r="O725" s="175"/>
      <c r="P725" s="175"/>
      <c r="Q725" s="175"/>
      <c r="R725" s="175"/>
      <c r="S725" s="175"/>
      <c r="T725" s="175"/>
      <c r="U725" s="175"/>
      <c r="V725" s="175"/>
      <c r="W725" s="175"/>
      <c r="X725" s="175"/>
      <c r="Y725" s="175"/>
      <c r="Z725" s="175"/>
      <c r="AA725" s="175"/>
      <c r="AB725" s="176"/>
      <c r="AD725" s="548"/>
      <c r="AF725" s="548"/>
      <c r="AH725" s="548"/>
      <c r="AJ725" s="220"/>
    </row>
    <row r="726" spans="2:36" ht="12.75" customHeight="1" outlineLevel="1" x14ac:dyDescent="0.2">
      <c r="D726" s="117" t="str">
        <f>'Line Items'!D505</f>
        <v>[Rolling Stock Line 50]</v>
      </c>
      <c r="E726" s="177"/>
      <c r="F726" s="118" t="str">
        <f>F695</f>
        <v>000 Train Miles</v>
      </c>
      <c r="G726" s="178"/>
      <c r="H726" s="178"/>
      <c r="I726" s="178"/>
      <c r="J726" s="178"/>
      <c r="K726" s="178"/>
      <c r="L726" s="178"/>
      <c r="M726" s="178"/>
      <c r="N726" s="178"/>
      <c r="O726" s="178"/>
      <c r="P726" s="178"/>
      <c r="Q726" s="178"/>
      <c r="R726" s="178"/>
      <c r="S726" s="178"/>
      <c r="T726" s="178"/>
      <c r="U726" s="178"/>
      <c r="V726" s="178"/>
      <c r="W726" s="178"/>
      <c r="X726" s="178"/>
      <c r="Y726" s="178"/>
      <c r="Z726" s="178"/>
      <c r="AA726" s="178"/>
      <c r="AB726" s="179"/>
      <c r="AD726" s="549"/>
      <c r="AF726" s="549"/>
      <c r="AH726" s="549"/>
      <c r="AJ726" s="209"/>
    </row>
    <row r="727" spans="2:36" ht="12.75" customHeight="1" outlineLevel="1" x14ac:dyDescent="0.2">
      <c r="G727" s="89"/>
      <c r="H727" s="89"/>
      <c r="I727" s="89"/>
      <c r="J727" s="89"/>
      <c r="K727" s="89"/>
      <c r="L727" s="89"/>
      <c r="M727" s="89"/>
      <c r="N727" s="89"/>
      <c r="O727" s="89"/>
      <c r="P727" s="89"/>
      <c r="Q727" s="89"/>
      <c r="R727" s="89"/>
      <c r="S727" s="89"/>
      <c r="T727" s="89"/>
      <c r="U727" s="89"/>
      <c r="V727" s="89"/>
      <c r="W727" s="89"/>
      <c r="X727" s="89"/>
      <c r="Y727" s="89"/>
      <c r="Z727" s="89"/>
      <c r="AA727" s="89"/>
      <c r="AB727" s="89"/>
      <c r="AD727" s="89"/>
      <c r="AF727" s="89"/>
      <c r="AH727" s="89"/>
    </row>
    <row r="728" spans="2:36" ht="12.75" customHeight="1" outlineLevel="1" x14ac:dyDescent="0.2">
      <c r="D728" s="234" t="str">
        <f>"Total "&amp;C676</f>
        <v>Total ECS Train Mileage</v>
      </c>
      <c r="E728" s="235"/>
      <c r="F728" s="236" t="str">
        <f>F726</f>
        <v>000 Train Miles</v>
      </c>
      <c r="G728" s="237">
        <f t="shared" ref="G728:AB728" si="79">SUM(G677:G726)</f>
        <v>0</v>
      </c>
      <c r="H728" s="237">
        <f t="shared" si="79"/>
        <v>0</v>
      </c>
      <c r="I728" s="237">
        <f t="shared" si="79"/>
        <v>0</v>
      </c>
      <c r="J728" s="237">
        <f t="shared" si="79"/>
        <v>0</v>
      </c>
      <c r="K728" s="237">
        <f t="shared" si="79"/>
        <v>0</v>
      </c>
      <c r="L728" s="237">
        <f t="shared" si="79"/>
        <v>0</v>
      </c>
      <c r="M728" s="237">
        <f t="shared" si="79"/>
        <v>0</v>
      </c>
      <c r="N728" s="237">
        <f t="shared" si="79"/>
        <v>0</v>
      </c>
      <c r="O728" s="237">
        <f t="shared" si="79"/>
        <v>0</v>
      </c>
      <c r="P728" s="237">
        <f t="shared" si="79"/>
        <v>0</v>
      </c>
      <c r="Q728" s="237">
        <f t="shared" si="79"/>
        <v>0</v>
      </c>
      <c r="R728" s="237">
        <f t="shared" si="79"/>
        <v>0</v>
      </c>
      <c r="S728" s="237">
        <f t="shared" si="79"/>
        <v>0</v>
      </c>
      <c r="T728" s="237">
        <f t="shared" si="79"/>
        <v>0</v>
      </c>
      <c r="U728" s="237">
        <f t="shared" si="79"/>
        <v>0</v>
      </c>
      <c r="V728" s="237">
        <f t="shared" si="79"/>
        <v>0</v>
      </c>
      <c r="W728" s="237">
        <f t="shared" si="79"/>
        <v>0</v>
      </c>
      <c r="X728" s="237">
        <f t="shared" si="79"/>
        <v>0</v>
      </c>
      <c r="Y728" s="237">
        <f t="shared" si="79"/>
        <v>0</v>
      </c>
      <c r="Z728" s="237">
        <f t="shared" si="79"/>
        <v>0</v>
      </c>
      <c r="AA728" s="237">
        <f t="shared" si="79"/>
        <v>0</v>
      </c>
      <c r="AB728" s="238">
        <f t="shared" si="79"/>
        <v>0</v>
      </c>
      <c r="AD728" s="550">
        <f t="shared" ref="AD728" si="80">SUM(AD677:AD726)</f>
        <v>0</v>
      </c>
      <c r="AF728" s="550">
        <f t="shared" ref="AF728" si="81">SUM(AF677:AF726)</f>
        <v>0</v>
      </c>
      <c r="AH728" s="550">
        <f t="shared" ref="AH728" si="82">SUM(AH677:AH726)</f>
        <v>0</v>
      </c>
      <c r="AJ728" s="241"/>
    </row>
    <row r="729" spans="2:36" x14ac:dyDescent="0.2">
      <c r="G729" s="89"/>
      <c r="H729" s="89"/>
      <c r="I729" s="89"/>
      <c r="J729" s="89"/>
      <c r="K729" s="89"/>
      <c r="L729" s="89"/>
      <c r="M729" s="89"/>
      <c r="N729" s="89"/>
      <c r="O729" s="89"/>
      <c r="P729" s="89"/>
      <c r="Q729" s="89"/>
      <c r="R729" s="89"/>
      <c r="S729" s="89"/>
      <c r="T729" s="89"/>
      <c r="U729" s="89"/>
      <c r="V729" s="89"/>
      <c r="W729" s="89"/>
      <c r="X729" s="89"/>
      <c r="Y729" s="89"/>
      <c r="Z729" s="89"/>
      <c r="AA729" s="89"/>
      <c r="AB729" s="89"/>
      <c r="AD729" s="89"/>
      <c r="AF729" s="89"/>
      <c r="AH729" s="89"/>
    </row>
    <row r="730" spans="2:36" ht="15" x14ac:dyDescent="0.25">
      <c r="B730" s="15" t="s">
        <v>491</v>
      </c>
      <c r="C730" s="15"/>
      <c r="D730" s="172"/>
      <c r="E730" s="172"/>
      <c r="F730" s="15"/>
      <c r="G730" s="190"/>
      <c r="H730" s="190"/>
      <c r="I730" s="190"/>
      <c r="J730" s="190"/>
      <c r="K730" s="190"/>
      <c r="L730" s="190"/>
      <c r="M730" s="190"/>
      <c r="N730" s="190"/>
      <c r="O730" s="190"/>
      <c r="P730" s="190"/>
      <c r="Q730" s="190"/>
      <c r="R730" s="190"/>
      <c r="S730" s="190"/>
      <c r="T730" s="190"/>
      <c r="U730" s="190"/>
      <c r="V730" s="190"/>
      <c r="W730" s="190"/>
      <c r="X730" s="190"/>
      <c r="Y730" s="190"/>
      <c r="Z730" s="190"/>
      <c r="AA730" s="190"/>
      <c r="AB730" s="190"/>
      <c r="AC730" s="15"/>
      <c r="AD730" s="190"/>
      <c r="AE730" s="540"/>
      <c r="AF730" s="190"/>
      <c r="AG730" s="540"/>
      <c r="AH730" s="190"/>
      <c r="AI730" s="540"/>
      <c r="AJ730" s="15"/>
    </row>
    <row r="731" spans="2:36" ht="12.75" customHeight="1" outlineLevel="1" x14ac:dyDescent="0.2">
      <c r="G731" s="89"/>
      <c r="H731" s="89"/>
      <c r="I731" s="89"/>
      <c r="J731" s="89"/>
      <c r="K731" s="89"/>
      <c r="L731" s="89"/>
      <c r="M731" s="89"/>
      <c r="N731" s="89"/>
      <c r="O731" s="89"/>
      <c r="P731" s="89"/>
      <c r="Q731" s="89"/>
      <c r="R731" s="89"/>
      <c r="S731" s="89"/>
      <c r="T731" s="89"/>
      <c r="U731" s="89"/>
      <c r="V731" s="89"/>
      <c r="W731" s="89"/>
      <c r="X731" s="89"/>
      <c r="Y731" s="89"/>
      <c r="Z731" s="89"/>
      <c r="AA731" s="89"/>
      <c r="AB731" s="89"/>
      <c r="AD731" s="89"/>
      <c r="AF731" s="89"/>
      <c r="AH731" s="89"/>
    </row>
    <row r="732" spans="2:36" ht="12.75" customHeight="1" outlineLevel="1" x14ac:dyDescent="0.2">
      <c r="C732" s="147" t="s">
        <v>492</v>
      </c>
      <c r="G732" s="89"/>
      <c r="H732" s="89"/>
      <c r="I732" s="89"/>
      <c r="J732" s="89"/>
      <c r="K732" s="89"/>
      <c r="L732" s="89"/>
      <c r="M732" s="89"/>
      <c r="N732" s="89"/>
      <c r="O732" s="89"/>
      <c r="P732" s="89"/>
      <c r="Q732" s="89"/>
      <c r="R732" s="89"/>
      <c r="S732" s="89"/>
      <c r="T732" s="89"/>
      <c r="U732" s="89"/>
      <c r="V732" s="89"/>
      <c r="W732" s="89"/>
      <c r="X732" s="89"/>
      <c r="Y732" s="89"/>
      <c r="Z732" s="89"/>
      <c r="AA732" s="89"/>
      <c r="AB732" s="89"/>
      <c r="AD732" s="89"/>
      <c r="AF732" s="89"/>
      <c r="AH732" s="89"/>
    </row>
    <row r="733" spans="2:36" ht="12.75" customHeight="1" outlineLevel="1" x14ac:dyDescent="0.2">
      <c r="D733" s="100" t="str">
        <f>'Line Items'!D456</f>
        <v>Class 153</v>
      </c>
      <c r="E733" s="84"/>
      <c r="F733" s="101" t="s">
        <v>482</v>
      </c>
      <c r="G733" s="85">
        <f t="shared" ref="G733:AB744" si="83">SUM(G405,G569)</f>
        <v>0</v>
      </c>
      <c r="H733" s="85">
        <f t="shared" si="83"/>
        <v>0</v>
      </c>
      <c r="I733" s="85">
        <f t="shared" si="83"/>
        <v>0</v>
      </c>
      <c r="J733" s="85">
        <f t="shared" si="83"/>
        <v>0</v>
      </c>
      <c r="K733" s="85">
        <f t="shared" si="83"/>
        <v>0</v>
      </c>
      <c r="L733" s="85">
        <f t="shared" si="83"/>
        <v>0</v>
      </c>
      <c r="M733" s="85">
        <f t="shared" si="83"/>
        <v>0</v>
      </c>
      <c r="N733" s="85">
        <f t="shared" si="83"/>
        <v>0</v>
      </c>
      <c r="O733" s="85">
        <f t="shared" si="83"/>
        <v>0</v>
      </c>
      <c r="P733" s="85">
        <f t="shared" si="83"/>
        <v>0</v>
      </c>
      <c r="Q733" s="85">
        <f t="shared" si="83"/>
        <v>0</v>
      </c>
      <c r="R733" s="85">
        <f t="shared" si="83"/>
        <v>0</v>
      </c>
      <c r="S733" s="85">
        <f t="shared" si="83"/>
        <v>0</v>
      </c>
      <c r="T733" s="85">
        <f t="shared" si="83"/>
        <v>0</v>
      </c>
      <c r="U733" s="85">
        <f t="shared" si="83"/>
        <v>0</v>
      </c>
      <c r="V733" s="85">
        <f t="shared" si="83"/>
        <v>0</v>
      </c>
      <c r="W733" s="85">
        <f t="shared" si="83"/>
        <v>0</v>
      </c>
      <c r="X733" s="85">
        <f t="shared" si="83"/>
        <v>0</v>
      </c>
      <c r="Y733" s="85">
        <f t="shared" si="83"/>
        <v>0</v>
      </c>
      <c r="Z733" s="85">
        <f t="shared" si="83"/>
        <v>0</v>
      </c>
      <c r="AA733" s="85">
        <f t="shared" si="83"/>
        <v>0</v>
      </c>
      <c r="AB733" s="86">
        <f t="shared" si="83"/>
        <v>0</v>
      </c>
      <c r="AD733" s="551">
        <f t="shared" ref="AD733:AD780" si="84">SUM(AD405,AD569)</f>
        <v>0</v>
      </c>
      <c r="AF733" s="551">
        <f t="shared" ref="AF733:AF780" si="85">SUM(AF405,AF569)</f>
        <v>0</v>
      </c>
      <c r="AH733" s="551">
        <f t="shared" ref="AH733:AH780" si="86">SUM(AH405,AH569)</f>
        <v>0</v>
      </c>
      <c r="AJ733" s="187"/>
    </row>
    <row r="734" spans="2:36" ht="12.75" customHeight="1" outlineLevel="1" x14ac:dyDescent="0.2">
      <c r="D734" s="106" t="str">
        <f>'Line Items'!D457</f>
        <v>Class 156</v>
      </c>
      <c r="E734" s="88"/>
      <c r="F734" s="107" t="str">
        <f t="shared" ref="F734:F781" si="87">F733</f>
        <v>000 Veh Miles</v>
      </c>
      <c r="G734" s="89">
        <f t="shared" si="83"/>
        <v>0</v>
      </c>
      <c r="H734" s="89">
        <f t="shared" si="83"/>
        <v>0</v>
      </c>
      <c r="I734" s="89">
        <f t="shared" si="83"/>
        <v>0</v>
      </c>
      <c r="J734" s="89">
        <f t="shared" si="83"/>
        <v>0</v>
      </c>
      <c r="K734" s="89">
        <f t="shared" si="83"/>
        <v>0</v>
      </c>
      <c r="L734" s="89">
        <f t="shared" si="83"/>
        <v>0</v>
      </c>
      <c r="M734" s="89">
        <f t="shared" si="83"/>
        <v>0</v>
      </c>
      <c r="N734" s="89">
        <f t="shared" si="83"/>
        <v>0</v>
      </c>
      <c r="O734" s="89">
        <f t="shared" si="83"/>
        <v>0</v>
      </c>
      <c r="P734" s="89">
        <f t="shared" si="83"/>
        <v>0</v>
      </c>
      <c r="Q734" s="89">
        <f t="shared" si="83"/>
        <v>0</v>
      </c>
      <c r="R734" s="89">
        <f t="shared" si="83"/>
        <v>0</v>
      </c>
      <c r="S734" s="89">
        <f t="shared" si="83"/>
        <v>0</v>
      </c>
      <c r="T734" s="89">
        <f t="shared" si="83"/>
        <v>0</v>
      </c>
      <c r="U734" s="89">
        <f t="shared" si="83"/>
        <v>0</v>
      </c>
      <c r="V734" s="89">
        <f t="shared" si="83"/>
        <v>0</v>
      </c>
      <c r="W734" s="89">
        <f t="shared" si="83"/>
        <v>0</v>
      </c>
      <c r="X734" s="89">
        <f t="shared" si="83"/>
        <v>0</v>
      </c>
      <c r="Y734" s="89">
        <f t="shared" si="83"/>
        <v>0</v>
      </c>
      <c r="Z734" s="89">
        <f t="shared" si="83"/>
        <v>0</v>
      </c>
      <c r="AA734" s="89">
        <f t="shared" si="83"/>
        <v>0</v>
      </c>
      <c r="AB734" s="90">
        <f t="shared" si="83"/>
        <v>0</v>
      </c>
      <c r="AD734" s="552">
        <f t="shared" si="84"/>
        <v>0</v>
      </c>
      <c r="AF734" s="552">
        <f t="shared" si="85"/>
        <v>0</v>
      </c>
      <c r="AH734" s="552">
        <f t="shared" si="86"/>
        <v>0</v>
      </c>
      <c r="AJ734" s="188"/>
    </row>
    <row r="735" spans="2:36" ht="12.75" customHeight="1" outlineLevel="1" x14ac:dyDescent="0.2">
      <c r="D735" s="106" t="str">
        <f>'Line Items'!D458</f>
        <v>Class 170/2</v>
      </c>
      <c r="E735" s="88"/>
      <c r="F735" s="107" t="str">
        <f t="shared" si="87"/>
        <v>000 Veh Miles</v>
      </c>
      <c r="G735" s="89">
        <f t="shared" si="83"/>
        <v>0</v>
      </c>
      <c r="H735" s="89">
        <f t="shared" si="83"/>
        <v>0</v>
      </c>
      <c r="I735" s="89">
        <f t="shared" si="83"/>
        <v>0</v>
      </c>
      <c r="J735" s="89">
        <f t="shared" si="83"/>
        <v>0</v>
      </c>
      <c r="K735" s="89">
        <f t="shared" si="83"/>
        <v>0</v>
      </c>
      <c r="L735" s="89">
        <f t="shared" si="83"/>
        <v>0</v>
      </c>
      <c r="M735" s="89">
        <f t="shared" si="83"/>
        <v>0</v>
      </c>
      <c r="N735" s="89">
        <f t="shared" si="83"/>
        <v>0</v>
      </c>
      <c r="O735" s="89">
        <f t="shared" si="83"/>
        <v>0</v>
      </c>
      <c r="P735" s="89">
        <f t="shared" si="83"/>
        <v>0</v>
      </c>
      <c r="Q735" s="89">
        <f t="shared" si="83"/>
        <v>0</v>
      </c>
      <c r="R735" s="89">
        <f t="shared" si="83"/>
        <v>0</v>
      </c>
      <c r="S735" s="89">
        <f t="shared" si="83"/>
        <v>0</v>
      </c>
      <c r="T735" s="89">
        <f t="shared" si="83"/>
        <v>0</v>
      </c>
      <c r="U735" s="89">
        <f t="shared" si="83"/>
        <v>0</v>
      </c>
      <c r="V735" s="89">
        <f t="shared" si="83"/>
        <v>0</v>
      </c>
      <c r="W735" s="89">
        <f t="shared" si="83"/>
        <v>0</v>
      </c>
      <c r="X735" s="89">
        <f t="shared" si="83"/>
        <v>0</v>
      </c>
      <c r="Y735" s="89">
        <f t="shared" si="83"/>
        <v>0</v>
      </c>
      <c r="Z735" s="89">
        <f t="shared" si="83"/>
        <v>0</v>
      </c>
      <c r="AA735" s="89">
        <f t="shared" si="83"/>
        <v>0</v>
      </c>
      <c r="AB735" s="90">
        <f t="shared" si="83"/>
        <v>0</v>
      </c>
      <c r="AD735" s="552">
        <f t="shared" si="84"/>
        <v>0</v>
      </c>
      <c r="AF735" s="552">
        <f t="shared" si="85"/>
        <v>0</v>
      </c>
      <c r="AH735" s="552">
        <f t="shared" si="86"/>
        <v>0</v>
      </c>
      <c r="AJ735" s="188"/>
    </row>
    <row r="736" spans="2:36" ht="12.75" customHeight="1" outlineLevel="1" x14ac:dyDescent="0.2">
      <c r="D736" s="106" t="str">
        <f>'Line Items'!D459</f>
        <v>Class 170/3</v>
      </c>
      <c r="E736" s="88"/>
      <c r="F736" s="107" t="str">
        <f t="shared" si="87"/>
        <v>000 Veh Miles</v>
      </c>
      <c r="G736" s="89">
        <f t="shared" si="83"/>
        <v>0</v>
      </c>
      <c r="H736" s="89">
        <f t="shared" si="83"/>
        <v>0</v>
      </c>
      <c r="I736" s="89">
        <f t="shared" si="83"/>
        <v>0</v>
      </c>
      <c r="J736" s="89">
        <f t="shared" si="83"/>
        <v>0</v>
      </c>
      <c r="K736" s="89">
        <f t="shared" si="83"/>
        <v>0</v>
      </c>
      <c r="L736" s="89">
        <f t="shared" si="83"/>
        <v>0</v>
      </c>
      <c r="M736" s="89">
        <f t="shared" si="83"/>
        <v>0</v>
      </c>
      <c r="N736" s="89">
        <f t="shared" si="83"/>
        <v>0</v>
      </c>
      <c r="O736" s="89">
        <f t="shared" si="83"/>
        <v>0</v>
      </c>
      <c r="P736" s="89">
        <f t="shared" si="83"/>
        <v>0</v>
      </c>
      <c r="Q736" s="89">
        <f t="shared" si="83"/>
        <v>0</v>
      </c>
      <c r="R736" s="89">
        <f t="shared" si="83"/>
        <v>0</v>
      </c>
      <c r="S736" s="89">
        <f t="shared" si="83"/>
        <v>0</v>
      </c>
      <c r="T736" s="89">
        <f t="shared" si="83"/>
        <v>0</v>
      </c>
      <c r="U736" s="89">
        <f t="shared" si="83"/>
        <v>0</v>
      </c>
      <c r="V736" s="89">
        <f t="shared" si="83"/>
        <v>0</v>
      </c>
      <c r="W736" s="89">
        <f t="shared" si="83"/>
        <v>0</v>
      </c>
      <c r="X736" s="89">
        <f t="shared" si="83"/>
        <v>0</v>
      </c>
      <c r="Y736" s="89">
        <f t="shared" si="83"/>
        <v>0</v>
      </c>
      <c r="Z736" s="89">
        <f t="shared" si="83"/>
        <v>0</v>
      </c>
      <c r="AA736" s="89">
        <f t="shared" si="83"/>
        <v>0</v>
      </c>
      <c r="AB736" s="90">
        <f t="shared" si="83"/>
        <v>0</v>
      </c>
      <c r="AD736" s="552">
        <f t="shared" si="84"/>
        <v>0</v>
      </c>
      <c r="AF736" s="552">
        <f t="shared" si="85"/>
        <v>0</v>
      </c>
      <c r="AH736" s="552">
        <f t="shared" si="86"/>
        <v>0</v>
      </c>
      <c r="AJ736" s="188"/>
    </row>
    <row r="737" spans="4:36" ht="12.75" customHeight="1" outlineLevel="1" x14ac:dyDescent="0.2">
      <c r="D737" s="106" t="str">
        <f>'Line Items'!D460</f>
        <v>Class 315</v>
      </c>
      <c r="E737" s="88"/>
      <c r="F737" s="107" t="str">
        <f t="shared" si="87"/>
        <v>000 Veh Miles</v>
      </c>
      <c r="G737" s="89">
        <f t="shared" si="83"/>
        <v>0</v>
      </c>
      <c r="H737" s="89">
        <f t="shared" si="83"/>
        <v>0</v>
      </c>
      <c r="I737" s="89">
        <f t="shared" si="83"/>
        <v>0</v>
      </c>
      <c r="J737" s="89">
        <f t="shared" si="83"/>
        <v>0</v>
      </c>
      <c r="K737" s="89">
        <f t="shared" si="83"/>
        <v>0</v>
      </c>
      <c r="L737" s="89">
        <f t="shared" si="83"/>
        <v>0</v>
      </c>
      <c r="M737" s="89">
        <f t="shared" si="83"/>
        <v>0</v>
      </c>
      <c r="N737" s="89">
        <f t="shared" si="83"/>
        <v>0</v>
      </c>
      <c r="O737" s="89">
        <f t="shared" si="83"/>
        <v>0</v>
      </c>
      <c r="P737" s="89">
        <f t="shared" si="83"/>
        <v>0</v>
      </c>
      <c r="Q737" s="89">
        <f t="shared" si="83"/>
        <v>0</v>
      </c>
      <c r="R737" s="89">
        <f t="shared" si="83"/>
        <v>0</v>
      </c>
      <c r="S737" s="89">
        <f t="shared" si="83"/>
        <v>0</v>
      </c>
      <c r="T737" s="89">
        <f t="shared" si="83"/>
        <v>0</v>
      </c>
      <c r="U737" s="89">
        <f t="shared" si="83"/>
        <v>0</v>
      </c>
      <c r="V737" s="89">
        <f t="shared" si="83"/>
        <v>0</v>
      </c>
      <c r="W737" s="89">
        <f t="shared" si="83"/>
        <v>0</v>
      </c>
      <c r="X737" s="89">
        <f t="shared" si="83"/>
        <v>0</v>
      </c>
      <c r="Y737" s="89">
        <f t="shared" si="83"/>
        <v>0</v>
      </c>
      <c r="Z737" s="89">
        <f t="shared" si="83"/>
        <v>0</v>
      </c>
      <c r="AA737" s="89">
        <f t="shared" si="83"/>
        <v>0</v>
      </c>
      <c r="AB737" s="90">
        <f t="shared" si="83"/>
        <v>0</v>
      </c>
      <c r="AD737" s="552">
        <f t="shared" si="84"/>
        <v>0</v>
      </c>
      <c r="AF737" s="552">
        <f t="shared" si="85"/>
        <v>0</v>
      </c>
      <c r="AH737" s="552">
        <f t="shared" si="86"/>
        <v>0</v>
      </c>
      <c r="AJ737" s="188"/>
    </row>
    <row r="738" spans="4:36" ht="12.75" customHeight="1" outlineLevel="1" x14ac:dyDescent="0.2">
      <c r="D738" s="106" t="str">
        <f>'Line Items'!D461</f>
        <v>Class 317/8</v>
      </c>
      <c r="E738" s="88"/>
      <c r="F738" s="107" t="str">
        <f t="shared" si="87"/>
        <v>000 Veh Miles</v>
      </c>
      <c r="G738" s="89">
        <f t="shared" si="83"/>
        <v>0</v>
      </c>
      <c r="H738" s="89">
        <f t="shared" si="83"/>
        <v>0</v>
      </c>
      <c r="I738" s="89">
        <f t="shared" si="83"/>
        <v>0</v>
      </c>
      <c r="J738" s="89">
        <f t="shared" si="83"/>
        <v>0</v>
      </c>
      <c r="K738" s="89">
        <f t="shared" si="83"/>
        <v>0</v>
      </c>
      <c r="L738" s="89">
        <f t="shared" si="83"/>
        <v>0</v>
      </c>
      <c r="M738" s="89">
        <f t="shared" si="83"/>
        <v>0</v>
      </c>
      <c r="N738" s="89">
        <f t="shared" si="83"/>
        <v>0</v>
      </c>
      <c r="O738" s="89">
        <f t="shared" si="83"/>
        <v>0</v>
      </c>
      <c r="P738" s="89">
        <f t="shared" si="83"/>
        <v>0</v>
      </c>
      <c r="Q738" s="89">
        <f t="shared" si="83"/>
        <v>0</v>
      </c>
      <c r="R738" s="89">
        <f t="shared" si="83"/>
        <v>0</v>
      </c>
      <c r="S738" s="89">
        <f t="shared" si="83"/>
        <v>0</v>
      </c>
      <c r="T738" s="89">
        <f t="shared" si="83"/>
        <v>0</v>
      </c>
      <c r="U738" s="89">
        <f t="shared" si="83"/>
        <v>0</v>
      </c>
      <c r="V738" s="89">
        <f t="shared" si="83"/>
        <v>0</v>
      </c>
      <c r="W738" s="89">
        <f t="shared" si="83"/>
        <v>0</v>
      </c>
      <c r="X738" s="89">
        <f t="shared" si="83"/>
        <v>0</v>
      </c>
      <c r="Y738" s="89">
        <f t="shared" si="83"/>
        <v>0</v>
      </c>
      <c r="Z738" s="89">
        <f t="shared" si="83"/>
        <v>0</v>
      </c>
      <c r="AA738" s="89">
        <f t="shared" si="83"/>
        <v>0</v>
      </c>
      <c r="AB738" s="90">
        <f t="shared" si="83"/>
        <v>0</v>
      </c>
      <c r="AD738" s="552">
        <f t="shared" si="84"/>
        <v>0</v>
      </c>
      <c r="AF738" s="552">
        <f t="shared" si="85"/>
        <v>0</v>
      </c>
      <c r="AH738" s="552">
        <f t="shared" si="86"/>
        <v>0</v>
      </c>
      <c r="AJ738" s="188"/>
    </row>
    <row r="739" spans="4:36" ht="12.75" customHeight="1" outlineLevel="1" x14ac:dyDescent="0.2">
      <c r="D739" s="106" t="str">
        <f>'Line Items'!D462</f>
        <v>Class 317/6</v>
      </c>
      <c r="E739" s="88"/>
      <c r="F739" s="107" t="str">
        <f t="shared" si="87"/>
        <v>000 Veh Miles</v>
      </c>
      <c r="G739" s="89">
        <f t="shared" si="83"/>
        <v>0</v>
      </c>
      <c r="H739" s="89">
        <f t="shared" si="83"/>
        <v>0</v>
      </c>
      <c r="I739" s="89">
        <f t="shared" si="83"/>
        <v>0</v>
      </c>
      <c r="J739" s="89">
        <f t="shared" si="83"/>
        <v>0</v>
      </c>
      <c r="K739" s="89">
        <f t="shared" si="83"/>
        <v>0</v>
      </c>
      <c r="L739" s="89">
        <f t="shared" si="83"/>
        <v>0</v>
      </c>
      <c r="M739" s="89">
        <f t="shared" si="83"/>
        <v>0</v>
      </c>
      <c r="N739" s="89">
        <f t="shared" si="83"/>
        <v>0</v>
      </c>
      <c r="O739" s="89">
        <f t="shared" si="83"/>
        <v>0</v>
      </c>
      <c r="P739" s="89">
        <f t="shared" si="83"/>
        <v>0</v>
      </c>
      <c r="Q739" s="89">
        <f t="shared" si="83"/>
        <v>0</v>
      </c>
      <c r="R739" s="89">
        <f t="shared" si="83"/>
        <v>0</v>
      </c>
      <c r="S739" s="89">
        <f t="shared" si="83"/>
        <v>0</v>
      </c>
      <c r="T739" s="89">
        <f t="shared" si="83"/>
        <v>0</v>
      </c>
      <c r="U739" s="89">
        <f t="shared" si="83"/>
        <v>0</v>
      </c>
      <c r="V739" s="89">
        <f t="shared" si="83"/>
        <v>0</v>
      </c>
      <c r="W739" s="89">
        <f t="shared" si="83"/>
        <v>0</v>
      </c>
      <c r="X739" s="89">
        <f t="shared" si="83"/>
        <v>0</v>
      </c>
      <c r="Y739" s="89">
        <f t="shared" si="83"/>
        <v>0</v>
      </c>
      <c r="Z739" s="89">
        <f t="shared" si="83"/>
        <v>0</v>
      </c>
      <c r="AA739" s="89">
        <f t="shared" si="83"/>
        <v>0</v>
      </c>
      <c r="AB739" s="90">
        <f t="shared" si="83"/>
        <v>0</v>
      </c>
      <c r="AD739" s="552">
        <f t="shared" si="84"/>
        <v>0</v>
      </c>
      <c r="AF739" s="552">
        <f t="shared" si="85"/>
        <v>0</v>
      </c>
      <c r="AH739" s="552">
        <f t="shared" si="86"/>
        <v>0</v>
      </c>
      <c r="AJ739" s="188"/>
    </row>
    <row r="740" spans="4:36" ht="12.75" customHeight="1" outlineLevel="1" x14ac:dyDescent="0.2">
      <c r="D740" s="106" t="str">
        <f>'Line Items'!D463</f>
        <v>Class 317/5</v>
      </c>
      <c r="E740" s="88"/>
      <c r="F740" s="107" t="str">
        <f t="shared" si="87"/>
        <v>000 Veh Miles</v>
      </c>
      <c r="G740" s="89">
        <f t="shared" si="83"/>
        <v>0</v>
      </c>
      <c r="H740" s="89">
        <f t="shared" si="83"/>
        <v>0</v>
      </c>
      <c r="I740" s="89">
        <f t="shared" si="83"/>
        <v>0</v>
      </c>
      <c r="J740" s="89">
        <f t="shared" si="83"/>
        <v>0</v>
      </c>
      <c r="K740" s="89">
        <f t="shared" si="83"/>
        <v>0</v>
      </c>
      <c r="L740" s="89">
        <f t="shared" si="83"/>
        <v>0</v>
      </c>
      <c r="M740" s="89">
        <f t="shared" si="83"/>
        <v>0</v>
      </c>
      <c r="N740" s="89">
        <f t="shared" si="83"/>
        <v>0</v>
      </c>
      <c r="O740" s="89">
        <f t="shared" si="83"/>
        <v>0</v>
      </c>
      <c r="P740" s="89">
        <f t="shared" si="83"/>
        <v>0</v>
      </c>
      <c r="Q740" s="89">
        <f t="shared" si="83"/>
        <v>0</v>
      </c>
      <c r="R740" s="89">
        <f t="shared" si="83"/>
        <v>0</v>
      </c>
      <c r="S740" s="89">
        <f t="shared" si="83"/>
        <v>0</v>
      </c>
      <c r="T740" s="89">
        <f t="shared" si="83"/>
        <v>0</v>
      </c>
      <c r="U740" s="89">
        <f t="shared" si="83"/>
        <v>0</v>
      </c>
      <c r="V740" s="89">
        <f t="shared" si="83"/>
        <v>0</v>
      </c>
      <c r="W740" s="89">
        <f t="shared" si="83"/>
        <v>0</v>
      </c>
      <c r="X740" s="89">
        <f t="shared" si="83"/>
        <v>0</v>
      </c>
      <c r="Y740" s="89">
        <f t="shared" si="83"/>
        <v>0</v>
      </c>
      <c r="Z740" s="89">
        <f t="shared" si="83"/>
        <v>0</v>
      </c>
      <c r="AA740" s="89">
        <f t="shared" si="83"/>
        <v>0</v>
      </c>
      <c r="AB740" s="90">
        <f t="shared" si="83"/>
        <v>0</v>
      </c>
      <c r="AD740" s="552">
        <f t="shared" si="84"/>
        <v>0</v>
      </c>
      <c r="AF740" s="552">
        <f t="shared" si="85"/>
        <v>0</v>
      </c>
      <c r="AH740" s="552">
        <f t="shared" si="86"/>
        <v>0</v>
      </c>
      <c r="AJ740" s="188"/>
    </row>
    <row r="741" spans="4:36" ht="12.75" customHeight="1" outlineLevel="1" x14ac:dyDescent="0.2">
      <c r="D741" s="106" t="str">
        <f>'Line Items'!D464</f>
        <v>Class 321</v>
      </c>
      <c r="E741" s="88"/>
      <c r="F741" s="107" t="str">
        <f t="shared" si="87"/>
        <v>000 Veh Miles</v>
      </c>
      <c r="G741" s="89">
        <f t="shared" si="83"/>
        <v>0</v>
      </c>
      <c r="H741" s="89">
        <f t="shared" si="83"/>
        <v>0</v>
      </c>
      <c r="I741" s="89">
        <f t="shared" si="83"/>
        <v>0</v>
      </c>
      <c r="J741" s="89">
        <f t="shared" si="83"/>
        <v>0</v>
      </c>
      <c r="K741" s="89">
        <f t="shared" si="83"/>
        <v>0</v>
      </c>
      <c r="L741" s="89">
        <f t="shared" si="83"/>
        <v>0</v>
      </c>
      <c r="M741" s="89">
        <f t="shared" si="83"/>
        <v>0</v>
      </c>
      <c r="N741" s="89">
        <f t="shared" si="83"/>
        <v>0</v>
      </c>
      <c r="O741" s="89">
        <f t="shared" si="83"/>
        <v>0</v>
      </c>
      <c r="P741" s="89">
        <f t="shared" si="83"/>
        <v>0</v>
      </c>
      <c r="Q741" s="89">
        <f t="shared" si="83"/>
        <v>0</v>
      </c>
      <c r="R741" s="89">
        <f t="shared" si="83"/>
        <v>0</v>
      </c>
      <c r="S741" s="89">
        <f t="shared" si="83"/>
        <v>0</v>
      </c>
      <c r="T741" s="89">
        <f t="shared" si="83"/>
        <v>0</v>
      </c>
      <c r="U741" s="89">
        <f t="shared" si="83"/>
        <v>0</v>
      </c>
      <c r="V741" s="89">
        <f t="shared" si="83"/>
        <v>0</v>
      </c>
      <c r="W741" s="89">
        <f t="shared" si="83"/>
        <v>0</v>
      </c>
      <c r="X741" s="89">
        <f t="shared" si="83"/>
        <v>0</v>
      </c>
      <c r="Y741" s="89">
        <f t="shared" si="83"/>
        <v>0</v>
      </c>
      <c r="Z741" s="89">
        <f t="shared" si="83"/>
        <v>0</v>
      </c>
      <c r="AA741" s="89">
        <f t="shared" si="83"/>
        <v>0</v>
      </c>
      <c r="AB741" s="90">
        <f t="shared" si="83"/>
        <v>0</v>
      </c>
      <c r="AD741" s="552">
        <f t="shared" si="84"/>
        <v>0</v>
      </c>
      <c r="AF741" s="552">
        <f t="shared" si="85"/>
        <v>0</v>
      </c>
      <c r="AH741" s="552">
        <f t="shared" si="86"/>
        <v>0</v>
      </c>
      <c r="AJ741" s="188"/>
    </row>
    <row r="742" spans="4:36" ht="12.75" customHeight="1" outlineLevel="1" x14ac:dyDescent="0.2">
      <c r="D742" s="106" t="str">
        <f>'Line Items'!D465</f>
        <v>Class 360</v>
      </c>
      <c r="E742" s="88"/>
      <c r="F742" s="107" t="str">
        <f t="shared" si="87"/>
        <v>000 Veh Miles</v>
      </c>
      <c r="G742" s="89">
        <f t="shared" si="83"/>
        <v>0</v>
      </c>
      <c r="H742" s="89">
        <f t="shared" si="83"/>
        <v>0</v>
      </c>
      <c r="I742" s="89">
        <f t="shared" si="83"/>
        <v>0</v>
      </c>
      <c r="J742" s="89">
        <f t="shared" si="83"/>
        <v>0</v>
      </c>
      <c r="K742" s="89">
        <f t="shared" si="83"/>
        <v>0</v>
      </c>
      <c r="L742" s="89">
        <f t="shared" si="83"/>
        <v>0</v>
      </c>
      <c r="M742" s="89">
        <f t="shared" si="83"/>
        <v>0</v>
      </c>
      <c r="N742" s="89">
        <f t="shared" si="83"/>
        <v>0</v>
      </c>
      <c r="O742" s="89">
        <f t="shared" si="83"/>
        <v>0</v>
      </c>
      <c r="P742" s="89">
        <f t="shared" si="83"/>
        <v>0</v>
      </c>
      <c r="Q742" s="89">
        <f t="shared" si="83"/>
        <v>0</v>
      </c>
      <c r="R742" s="89">
        <f t="shared" si="83"/>
        <v>0</v>
      </c>
      <c r="S742" s="89">
        <f t="shared" si="83"/>
        <v>0</v>
      </c>
      <c r="T742" s="89">
        <f t="shared" si="83"/>
        <v>0</v>
      </c>
      <c r="U742" s="89">
        <f t="shared" si="83"/>
        <v>0</v>
      </c>
      <c r="V742" s="89">
        <f t="shared" si="83"/>
        <v>0</v>
      </c>
      <c r="W742" s="89">
        <f t="shared" si="83"/>
        <v>0</v>
      </c>
      <c r="X742" s="89">
        <f t="shared" si="83"/>
        <v>0</v>
      </c>
      <c r="Y742" s="89">
        <f t="shared" si="83"/>
        <v>0</v>
      </c>
      <c r="Z742" s="89">
        <f t="shared" si="83"/>
        <v>0</v>
      </c>
      <c r="AA742" s="89">
        <f t="shared" si="83"/>
        <v>0</v>
      </c>
      <c r="AB742" s="90">
        <f t="shared" si="83"/>
        <v>0</v>
      </c>
      <c r="AD742" s="552">
        <f t="shared" si="84"/>
        <v>0</v>
      </c>
      <c r="AF742" s="552">
        <f t="shared" si="85"/>
        <v>0</v>
      </c>
      <c r="AH742" s="552">
        <f t="shared" si="86"/>
        <v>0</v>
      </c>
      <c r="AJ742" s="188"/>
    </row>
    <row r="743" spans="4:36" ht="12.75" customHeight="1" outlineLevel="1" x14ac:dyDescent="0.2">
      <c r="D743" s="106" t="str">
        <f>'Line Items'!D466</f>
        <v>Class 379</v>
      </c>
      <c r="E743" s="88"/>
      <c r="F743" s="107" t="str">
        <f t="shared" si="87"/>
        <v>000 Veh Miles</v>
      </c>
      <c r="G743" s="89">
        <f t="shared" si="83"/>
        <v>0</v>
      </c>
      <c r="H743" s="89">
        <f t="shared" si="83"/>
        <v>0</v>
      </c>
      <c r="I743" s="89">
        <f t="shared" si="83"/>
        <v>0</v>
      </c>
      <c r="J743" s="89">
        <f t="shared" si="83"/>
        <v>0</v>
      </c>
      <c r="K743" s="89">
        <f t="shared" si="83"/>
        <v>0</v>
      </c>
      <c r="L743" s="89">
        <f t="shared" si="83"/>
        <v>0</v>
      </c>
      <c r="M743" s="89">
        <f t="shared" si="83"/>
        <v>0</v>
      </c>
      <c r="N743" s="89">
        <f t="shared" si="83"/>
        <v>0</v>
      </c>
      <c r="O743" s="89">
        <f t="shared" si="83"/>
        <v>0</v>
      </c>
      <c r="P743" s="89">
        <f t="shared" si="83"/>
        <v>0</v>
      </c>
      <c r="Q743" s="89">
        <f t="shared" si="83"/>
        <v>0</v>
      </c>
      <c r="R743" s="89">
        <f t="shared" si="83"/>
        <v>0</v>
      </c>
      <c r="S743" s="89">
        <f t="shared" si="83"/>
        <v>0</v>
      </c>
      <c r="T743" s="89">
        <f t="shared" si="83"/>
        <v>0</v>
      </c>
      <c r="U743" s="89">
        <f t="shared" si="83"/>
        <v>0</v>
      </c>
      <c r="V743" s="89">
        <f t="shared" si="83"/>
        <v>0</v>
      </c>
      <c r="W743" s="89">
        <f t="shared" si="83"/>
        <v>0</v>
      </c>
      <c r="X743" s="89">
        <f t="shared" si="83"/>
        <v>0</v>
      </c>
      <c r="Y743" s="89">
        <f t="shared" si="83"/>
        <v>0</v>
      </c>
      <c r="Z743" s="89">
        <f t="shared" si="83"/>
        <v>0</v>
      </c>
      <c r="AA743" s="89">
        <f t="shared" si="83"/>
        <v>0</v>
      </c>
      <c r="AB743" s="90">
        <f t="shared" si="83"/>
        <v>0</v>
      </c>
      <c r="AD743" s="552">
        <f t="shared" si="84"/>
        <v>0</v>
      </c>
      <c r="AF743" s="552">
        <f t="shared" si="85"/>
        <v>0</v>
      </c>
      <c r="AH743" s="552">
        <f t="shared" si="86"/>
        <v>0</v>
      </c>
      <c r="AJ743" s="188"/>
    </row>
    <row r="744" spans="4:36" ht="12.75" customHeight="1" outlineLevel="1" x14ac:dyDescent="0.2">
      <c r="D744" s="106" t="str">
        <f>'Line Items'!D467</f>
        <v>Class 90</v>
      </c>
      <c r="E744" s="88"/>
      <c r="F744" s="107" t="str">
        <f t="shared" si="87"/>
        <v>000 Veh Miles</v>
      </c>
      <c r="G744" s="89">
        <f t="shared" si="83"/>
        <v>0</v>
      </c>
      <c r="H744" s="89">
        <f t="shared" si="83"/>
        <v>0</v>
      </c>
      <c r="I744" s="89">
        <f t="shared" si="83"/>
        <v>0</v>
      </c>
      <c r="J744" s="89">
        <f t="shared" si="83"/>
        <v>0</v>
      </c>
      <c r="K744" s="89">
        <f t="shared" si="83"/>
        <v>0</v>
      </c>
      <c r="L744" s="89">
        <f t="shared" si="83"/>
        <v>0</v>
      </c>
      <c r="M744" s="89">
        <f t="shared" si="83"/>
        <v>0</v>
      </c>
      <c r="N744" s="89">
        <f t="shared" si="83"/>
        <v>0</v>
      </c>
      <c r="O744" s="89">
        <f t="shared" si="83"/>
        <v>0</v>
      </c>
      <c r="P744" s="89">
        <f t="shared" si="83"/>
        <v>0</v>
      </c>
      <c r="Q744" s="89">
        <f t="shared" si="83"/>
        <v>0</v>
      </c>
      <c r="R744" s="89">
        <f t="shared" si="83"/>
        <v>0</v>
      </c>
      <c r="S744" s="89">
        <f t="shared" si="83"/>
        <v>0</v>
      </c>
      <c r="T744" s="89">
        <f t="shared" ref="T744:AB744" si="88">SUM(T416,T580)</f>
        <v>0</v>
      </c>
      <c r="U744" s="89">
        <f t="shared" si="88"/>
        <v>0</v>
      </c>
      <c r="V744" s="89">
        <f t="shared" si="88"/>
        <v>0</v>
      </c>
      <c r="W744" s="89">
        <f t="shared" si="88"/>
        <v>0</v>
      </c>
      <c r="X744" s="89">
        <f t="shared" si="88"/>
        <v>0</v>
      </c>
      <c r="Y744" s="89">
        <f t="shared" si="88"/>
        <v>0</v>
      </c>
      <c r="Z744" s="89">
        <f t="shared" si="88"/>
        <v>0</v>
      </c>
      <c r="AA744" s="89">
        <f t="shared" si="88"/>
        <v>0</v>
      </c>
      <c r="AB744" s="90">
        <f t="shared" si="88"/>
        <v>0</v>
      </c>
      <c r="AD744" s="552">
        <f t="shared" si="84"/>
        <v>0</v>
      </c>
      <c r="AF744" s="552">
        <f t="shared" si="85"/>
        <v>0</v>
      </c>
      <c r="AH744" s="552">
        <f t="shared" si="86"/>
        <v>0</v>
      </c>
      <c r="AJ744" s="188"/>
    </row>
    <row r="745" spans="4:36" ht="12.75" customHeight="1" outlineLevel="1" x14ac:dyDescent="0.2">
      <c r="D745" s="106" t="str">
        <f>'Line Items'!D468</f>
        <v>Class Mk 3 - TSO</v>
      </c>
      <c r="E745" s="88"/>
      <c r="F745" s="107" t="str">
        <f t="shared" si="87"/>
        <v>000 Veh Miles</v>
      </c>
      <c r="G745" s="89">
        <f t="shared" ref="G745:AB756" si="89">SUM(G417,G581)</f>
        <v>0</v>
      </c>
      <c r="H745" s="89">
        <f t="shared" si="89"/>
        <v>0</v>
      </c>
      <c r="I745" s="89">
        <f t="shared" si="89"/>
        <v>0</v>
      </c>
      <c r="J745" s="89">
        <f t="shared" si="89"/>
        <v>0</v>
      </c>
      <c r="K745" s="89">
        <f t="shared" si="89"/>
        <v>0</v>
      </c>
      <c r="L745" s="89">
        <f t="shared" si="89"/>
        <v>0</v>
      </c>
      <c r="M745" s="89">
        <f t="shared" si="89"/>
        <v>0</v>
      </c>
      <c r="N745" s="89">
        <f t="shared" si="89"/>
        <v>0</v>
      </c>
      <c r="O745" s="89">
        <f t="shared" si="89"/>
        <v>0</v>
      </c>
      <c r="P745" s="89">
        <f t="shared" si="89"/>
        <v>0</v>
      </c>
      <c r="Q745" s="89">
        <f t="shared" si="89"/>
        <v>0</v>
      </c>
      <c r="R745" s="89">
        <f t="shared" si="89"/>
        <v>0</v>
      </c>
      <c r="S745" s="89">
        <f t="shared" si="89"/>
        <v>0</v>
      </c>
      <c r="T745" s="89">
        <f t="shared" si="89"/>
        <v>0</v>
      </c>
      <c r="U745" s="89">
        <f t="shared" si="89"/>
        <v>0</v>
      </c>
      <c r="V745" s="89">
        <f t="shared" si="89"/>
        <v>0</v>
      </c>
      <c r="W745" s="89">
        <f t="shared" si="89"/>
        <v>0</v>
      </c>
      <c r="X745" s="89">
        <f t="shared" si="89"/>
        <v>0</v>
      </c>
      <c r="Y745" s="89">
        <f t="shared" si="89"/>
        <v>0</v>
      </c>
      <c r="Z745" s="89">
        <f t="shared" si="89"/>
        <v>0</v>
      </c>
      <c r="AA745" s="89">
        <f t="shared" si="89"/>
        <v>0</v>
      </c>
      <c r="AB745" s="90">
        <f t="shared" si="89"/>
        <v>0</v>
      </c>
      <c r="AD745" s="552">
        <f t="shared" si="84"/>
        <v>0</v>
      </c>
      <c r="AF745" s="552">
        <f t="shared" si="85"/>
        <v>0</v>
      </c>
      <c r="AH745" s="552">
        <f t="shared" si="86"/>
        <v>0</v>
      </c>
      <c r="AJ745" s="188"/>
    </row>
    <row r="746" spans="4:36" ht="12.75" customHeight="1" outlineLevel="1" x14ac:dyDescent="0.2">
      <c r="D746" s="106" t="str">
        <f>'Line Items'!D469</f>
        <v>Class Mk 3 - TSOB</v>
      </c>
      <c r="E746" s="88"/>
      <c r="F746" s="107" t="str">
        <f t="shared" si="87"/>
        <v>000 Veh Miles</v>
      </c>
      <c r="G746" s="89">
        <f t="shared" si="89"/>
        <v>0</v>
      </c>
      <c r="H746" s="89">
        <f t="shared" si="89"/>
        <v>0</v>
      </c>
      <c r="I746" s="89">
        <f t="shared" si="89"/>
        <v>0</v>
      </c>
      <c r="J746" s="89">
        <f t="shared" si="89"/>
        <v>0</v>
      </c>
      <c r="K746" s="89">
        <f t="shared" si="89"/>
        <v>0</v>
      </c>
      <c r="L746" s="89">
        <f t="shared" si="89"/>
        <v>0</v>
      </c>
      <c r="M746" s="89">
        <f t="shared" si="89"/>
        <v>0</v>
      </c>
      <c r="N746" s="89">
        <f t="shared" si="89"/>
        <v>0</v>
      </c>
      <c r="O746" s="89">
        <f t="shared" si="89"/>
        <v>0</v>
      </c>
      <c r="P746" s="89">
        <f t="shared" si="89"/>
        <v>0</v>
      </c>
      <c r="Q746" s="89">
        <f t="shared" si="89"/>
        <v>0</v>
      </c>
      <c r="R746" s="89">
        <f t="shared" si="89"/>
        <v>0</v>
      </c>
      <c r="S746" s="89">
        <f t="shared" si="89"/>
        <v>0</v>
      </c>
      <c r="T746" s="89">
        <f t="shared" si="89"/>
        <v>0</v>
      </c>
      <c r="U746" s="89">
        <f t="shared" si="89"/>
        <v>0</v>
      </c>
      <c r="V746" s="89">
        <f t="shared" si="89"/>
        <v>0</v>
      </c>
      <c r="W746" s="89">
        <f t="shared" si="89"/>
        <v>0</v>
      </c>
      <c r="X746" s="89">
        <f t="shared" si="89"/>
        <v>0</v>
      </c>
      <c r="Y746" s="89">
        <f t="shared" si="89"/>
        <v>0</v>
      </c>
      <c r="Z746" s="89">
        <f t="shared" si="89"/>
        <v>0</v>
      </c>
      <c r="AA746" s="89">
        <f t="shared" si="89"/>
        <v>0</v>
      </c>
      <c r="AB746" s="90">
        <f t="shared" si="89"/>
        <v>0</v>
      </c>
      <c r="AD746" s="552">
        <f t="shared" si="84"/>
        <v>0</v>
      </c>
      <c r="AF746" s="552">
        <f t="shared" si="85"/>
        <v>0</v>
      </c>
      <c r="AH746" s="552">
        <f t="shared" si="86"/>
        <v>0</v>
      </c>
      <c r="AJ746" s="188"/>
    </row>
    <row r="747" spans="4:36" ht="12.75" customHeight="1" outlineLevel="1" x14ac:dyDescent="0.2">
      <c r="D747" s="106" t="str">
        <f>'Line Items'!D470</f>
        <v>Class Mk 3 - FO</v>
      </c>
      <c r="E747" s="88"/>
      <c r="F747" s="107" t="str">
        <f t="shared" si="87"/>
        <v>000 Veh Miles</v>
      </c>
      <c r="G747" s="89">
        <f t="shared" si="89"/>
        <v>0</v>
      </c>
      <c r="H747" s="89">
        <f t="shared" si="89"/>
        <v>0</v>
      </c>
      <c r="I747" s="89">
        <f t="shared" si="89"/>
        <v>0</v>
      </c>
      <c r="J747" s="89">
        <f t="shared" si="89"/>
        <v>0</v>
      </c>
      <c r="K747" s="89">
        <f t="shared" si="89"/>
        <v>0</v>
      </c>
      <c r="L747" s="89">
        <f t="shared" si="89"/>
        <v>0</v>
      </c>
      <c r="M747" s="89">
        <f t="shared" si="89"/>
        <v>0</v>
      </c>
      <c r="N747" s="89">
        <f t="shared" si="89"/>
        <v>0</v>
      </c>
      <c r="O747" s="89">
        <f t="shared" si="89"/>
        <v>0</v>
      </c>
      <c r="P747" s="89">
        <f t="shared" si="89"/>
        <v>0</v>
      </c>
      <c r="Q747" s="89">
        <f t="shared" si="89"/>
        <v>0</v>
      </c>
      <c r="R747" s="89">
        <f t="shared" si="89"/>
        <v>0</v>
      </c>
      <c r="S747" s="89">
        <f t="shared" si="89"/>
        <v>0</v>
      </c>
      <c r="T747" s="89">
        <f t="shared" si="89"/>
        <v>0</v>
      </c>
      <c r="U747" s="89">
        <f t="shared" si="89"/>
        <v>0</v>
      </c>
      <c r="V747" s="89">
        <f t="shared" si="89"/>
        <v>0</v>
      </c>
      <c r="W747" s="89">
        <f t="shared" si="89"/>
        <v>0</v>
      </c>
      <c r="X747" s="89">
        <f t="shared" si="89"/>
        <v>0</v>
      </c>
      <c r="Y747" s="89">
        <f t="shared" si="89"/>
        <v>0</v>
      </c>
      <c r="Z747" s="89">
        <f t="shared" si="89"/>
        <v>0</v>
      </c>
      <c r="AA747" s="89">
        <f t="shared" si="89"/>
        <v>0</v>
      </c>
      <c r="AB747" s="90">
        <f t="shared" si="89"/>
        <v>0</v>
      </c>
      <c r="AD747" s="552">
        <f t="shared" si="84"/>
        <v>0</v>
      </c>
      <c r="AF747" s="552">
        <f t="shared" si="85"/>
        <v>0</v>
      </c>
      <c r="AH747" s="552">
        <f t="shared" si="86"/>
        <v>0</v>
      </c>
      <c r="AJ747" s="188"/>
    </row>
    <row r="748" spans="4:36" ht="12.75" customHeight="1" outlineLevel="1" x14ac:dyDescent="0.2">
      <c r="D748" s="106" t="str">
        <f>'Line Items'!D471</f>
        <v>Class Mk 3 - RFM</v>
      </c>
      <c r="E748" s="88"/>
      <c r="F748" s="107" t="str">
        <f t="shared" si="87"/>
        <v>000 Veh Miles</v>
      </c>
      <c r="G748" s="89">
        <f t="shared" si="89"/>
        <v>0</v>
      </c>
      <c r="H748" s="89">
        <f t="shared" si="89"/>
        <v>0</v>
      </c>
      <c r="I748" s="89">
        <f t="shared" si="89"/>
        <v>0</v>
      </c>
      <c r="J748" s="89">
        <f t="shared" si="89"/>
        <v>0</v>
      </c>
      <c r="K748" s="89">
        <f t="shared" si="89"/>
        <v>0</v>
      </c>
      <c r="L748" s="89">
        <f t="shared" si="89"/>
        <v>0</v>
      </c>
      <c r="M748" s="89">
        <f t="shared" si="89"/>
        <v>0</v>
      </c>
      <c r="N748" s="89">
        <f t="shared" si="89"/>
        <v>0</v>
      </c>
      <c r="O748" s="89">
        <f t="shared" si="89"/>
        <v>0</v>
      </c>
      <c r="P748" s="89">
        <f t="shared" si="89"/>
        <v>0</v>
      </c>
      <c r="Q748" s="89">
        <f t="shared" si="89"/>
        <v>0</v>
      </c>
      <c r="R748" s="89">
        <f t="shared" si="89"/>
        <v>0</v>
      </c>
      <c r="S748" s="89">
        <f t="shared" si="89"/>
        <v>0</v>
      </c>
      <c r="T748" s="89">
        <f t="shared" si="89"/>
        <v>0</v>
      </c>
      <c r="U748" s="89">
        <f t="shared" si="89"/>
        <v>0</v>
      </c>
      <c r="V748" s="89">
        <f t="shared" si="89"/>
        <v>0</v>
      </c>
      <c r="W748" s="89">
        <f t="shared" si="89"/>
        <v>0</v>
      </c>
      <c r="X748" s="89">
        <f t="shared" si="89"/>
        <v>0</v>
      </c>
      <c r="Y748" s="89">
        <f t="shared" si="89"/>
        <v>0</v>
      </c>
      <c r="Z748" s="89">
        <f t="shared" si="89"/>
        <v>0</v>
      </c>
      <c r="AA748" s="89">
        <f t="shared" si="89"/>
        <v>0</v>
      </c>
      <c r="AB748" s="90">
        <f t="shared" si="89"/>
        <v>0</v>
      </c>
      <c r="AD748" s="552">
        <f t="shared" si="84"/>
        <v>0</v>
      </c>
      <c r="AF748" s="552">
        <f t="shared" si="85"/>
        <v>0</v>
      </c>
      <c r="AH748" s="552">
        <f t="shared" si="86"/>
        <v>0</v>
      </c>
      <c r="AJ748" s="188"/>
    </row>
    <row r="749" spans="4:36" ht="12.75" customHeight="1" outlineLevel="1" x14ac:dyDescent="0.2">
      <c r="D749" s="106" t="str">
        <f>'Line Items'!D472</f>
        <v>Class Mk 3 - DVT</v>
      </c>
      <c r="E749" s="88"/>
      <c r="F749" s="107" t="str">
        <f t="shared" si="87"/>
        <v>000 Veh Miles</v>
      </c>
      <c r="G749" s="89">
        <f t="shared" si="89"/>
        <v>0</v>
      </c>
      <c r="H749" s="89">
        <f t="shared" si="89"/>
        <v>0</v>
      </c>
      <c r="I749" s="89">
        <f t="shared" si="89"/>
        <v>0</v>
      </c>
      <c r="J749" s="89">
        <f t="shared" si="89"/>
        <v>0</v>
      </c>
      <c r="K749" s="89">
        <f t="shared" si="89"/>
        <v>0</v>
      </c>
      <c r="L749" s="89">
        <f t="shared" si="89"/>
        <v>0</v>
      </c>
      <c r="M749" s="89">
        <f t="shared" si="89"/>
        <v>0</v>
      </c>
      <c r="N749" s="89">
        <f t="shared" si="89"/>
        <v>0</v>
      </c>
      <c r="O749" s="89">
        <f t="shared" si="89"/>
        <v>0</v>
      </c>
      <c r="P749" s="89">
        <f t="shared" si="89"/>
        <v>0</v>
      </c>
      <c r="Q749" s="89">
        <f t="shared" si="89"/>
        <v>0</v>
      </c>
      <c r="R749" s="89">
        <f t="shared" si="89"/>
        <v>0</v>
      </c>
      <c r="S749" s="89">
        <f t="shared" si="89"/>
        <v>0</v>
      </c>
      <c r="T749" s="89">
        <f t="shared" si="89"/>
        <v>0</v>
      </c>
      <c r="U749" s="89">
        <f t="shared" si="89"/>
        <v>0</v>
      </c>
      <c r="V749" s="89">
        <f t="shared" si="89"/>
        <v>0</v>
      </c>
      <c r="W749" s="89">
        <f t="shared" si="89"/>
        <v>0</v>
      </c>
      <c r="X749" s="89">
        <f t="shared" si="89"/>
        <v>0</v>
      </c>
      <c r="Y749" s="89">
        <f t="shared" si="89"/>
        <v>0</v>
      </c>
      <c r="Z749" s="89">
        <f t="shared" si="89"/>
        <v>0</v>
      </c>
      <c r="AA749" s="89">
        <f t="shared" si="89"/>
        <v>0</v>
      </c>
      <c r="AB749" s="90">
        <f t="shared" si="89"/>
        <v>0</v>
      </c>
      <c r="AD749" s="552">
        <f t="shared" si="84"/>
        <v>0</v>
      </c>
      <c r="AF749" s="552">
        <f t="shared" si="85"/>
        <v>0</v>
      </c>
      <c r="AH749" s="552">
        <f t="shared" si="86"/>
        <v>0</v>
      </c>
      <c r="AJ749" s="188"/>
    </row>
    <row r="750" spans="4:36" ht="12.75" customHeight="1" outlineLevel="1" x14ac:dyDescent="0.2">
      <c r="D750" s="106" t="str">
        <f>'Line Items'!D473</f>
        <v>[Rolling Stock Line 18]</v>
      </c>
      <c r="E750" s="88"/>
      <c r="F750" s="107" t="str">
        <f t="shared" si="87"/>
        <v>000 Veh Miles</v>
      </c>
      <c r="G750" s="89">
        <f t="shared" si="89"/>
        <v>0</v>
      </c>
      <c r="H750" s="89">
        <f t="shared" si="89"/>
        <v>0</v>
      </c>
      <c r="I750" s="89">
        <f t="shared" si="89"/>
        <v>0</v>
      </c>
      <c r="J750" s="89">
        <f t="shared" si="89"/>
        <v>0</v>
      </c>
      <c r="K750" s="89">
        <f t="shared" si="89"/>
        <v>0</v>
      </c>
      <c r="L750" s="89">
        <f t="shared" si="89"/>
        <v>0</v>
      </c>
      <c r="M750" s="89">
        <f t="shared" si="89"/>
        <v>0</v>
      </c>
      <c r="N750" s="89">
        <f t="shared" si="89"/>
        <v>0</v>
      </c>
      <c r="O750" s="89">
        <f t="shared" si="89"/>
        <v>0</v>
      </c>
      <c r="P750" s="89">
        <f t="shared" si="89"/>
        <v>0</v>
      </c>
      <c r="Q750" s="89">
        <f t="shared" si="89"/>
        <v>0</v>
      </c>
      <c r="R750" s="89">
        <f t="shared" si="89"/>
        <v>0</v>
      </c>
      <c r="S750" s="89">
        <f t="shared" si="89"/>
        <v>0</v>
      </c>
      <c r="T750" s="89">
        <f t="shared" si="89"/>
        <v>0</v>
      </c>
      <c r="U750" s="89">
        <f t="shared" si="89"/>
        <v>0</v>
      </c>
      <c r="V750" s="89">
        <f t="shared" si="89"/>
        <v>0</v>
      </c>
      <c r="W750" s="89">
        <f t="shared" si="89"/>
        <v>0</v>
      </c>
      <c r="X750" s="89">
        <f t="shared" si="89"/>
        <v>0</v>
      </c>
      <c r="Y750" s="89">
        <f t="shared" si="89"/>
        <v>0</v>
      </c>
      <c r="Z750" s="89">
        <f t="shared" si="89"/>
        <v>0</v>
      </c>
      <c r="AA750" s="89">
        <f t="shared" si="89"/>
        <v>0</v>
      </c>
      <c r="AB750" s="90">
        <f t="shared" si="89"/>
        <v>0</v>
      </c>
      <c r="AD750" s="552">
        <f t="shared" si="84"/>
        <v>0</v>
      </c>
      <c r="AF750" s="552">
        <f t="shared" si="85"/>
        <v>0</v>
      </c>
      <c r="AH750" s="552">
        <f t="shared" si="86"/>
        <v>0</v>
      </c>
      <c r="AJ750" s="188"/>
    </row>
    <row r="751" spans="4:36" ht="12.75" customHeight="1" outlineLevel="1" x14ac:dyDescent="0.2">
      <c r="D751" s="106" t="str">
        <f>'Line Items'!D474</f>
        <v>[Rolling Stock Line 19]</v>
      </c>
      <c r="E751" s="88"/>
      <c r="F751" s="107" t="str">
        <f t="shared" si="87"/>
        <v>000 Veh Miles</v>
      </c>
      <c r="G751" s="89">
        <f t="shared" si="89"/>
        <v>0</v>
      </c>
      <c r="H751" s="89">
        <f t="shared" si="89"/>
        <v>0</v>
      </c>
      <c r="I751" s="89">
        <f t="shared" si="89"/>
        <v>0</v>
      </c>
      <c r="J751" s="89">
        <f t="shared" si="89"/>
        <v>0</v>
      </c>
      <c r="K751" s="89">
        <f t="shared" si="89"/>
        <v>0</v>
      </c>
      <c r="L751" s="89">
        <f t="shared" si="89"/>
        <v>0</v>
      </c>
      <c r="M751" s="89">
        <f t="shared" si="89"/>
        <v>0</v>
      </c>
      <c r="N751" s="89">
        <f t="shared" si="89"/>
        <v>0</v>
      </c>
      <c r="O751" s="89">
        <f t="shared" si="89"/>
        <v>0</v>
      </c>
      <c r="P751" s="89">
        <f t="shared" si="89"/>
        <v>0</v>
      </c>
      <c r="Q751" s="89">
        <f t="shared" si="89"/>
        <v>0</v>
      </c>
      <c r="R751" s="89">
        <f t="shared" si="89"/>
        <v>0</v>
      </c>
      <c r="S751" s="89">
        <f t="shared" si="89"/>
        <v>0</v>
      </c>
      <c r="T751" s="89">
        <f t="shared" si="89"/>
        <v>0</v>
      </c>
      <c r="U751" s="89">
        <f t="shared" si="89"/>
        <v>0</v>
      </c>
      <c r="V751" s="89">
        <f t="shared" si="89"/>
        <v>0</v>
      </c>
      <c r="W751" s="89">
        <f t="shared" si="89"/>
        <v>0</v>
      </c>
      <c r="X751" s="89">
        <f t="shared" si="89"/>
        <v>0</v>
      </c>
      <c r="Y751" s="89">
        <f t="shared" si="89"/>
        <v>0</v>
      </c>
      <c r="Z751" s="89">
        <f t="shared" si="89"/>
        <v>0</v>
      </c>
      <c r="AA751" s="89">
        <f t="shared" si="89"/>
        <v>0</v>
      </c>
      <c r="AB751" s="90">
        <f t="shared" si="89"/>
        <v>0</v>
      </c>
      <c r="AD751" s="552">
        <f t="shared" si="84"/>
        <v>0</v>
      </c>
      <c r="AF751" s="552">
        <f t="shared" si="85"/>
        <v>0</v>
      </c>
      <c r="AH751" s="552">
        <f t="shared" si="86"/>
        <v>0</v>
      </c>
      <c r="AJ751" s="188"/>
    </row>
    <row r="752" spans="4:36" ht="12.75" customHeight="1" outlineLevel="1" x14ac:dyDescent="0.2">
      <c r="D752" s="106" t="str">
        <f>'Line Items'!D475</f>
        <v>[Rolling Stock Line 20]</v>
      </c>
      <c r="E752" s="88"/>
      <c r="F752" s="107" t="str">
        <f t="shared" si="87"/>
        <v>000 Veh Miles</v>
      </c>
      <c r="G752" s="89">
        <f t="shared" si="89"/>
        <v>0</v>
      </c>
      <c r="H752" s="89">
        <f t="shared" si="89"/>
        <v>0</v>
      </c>
      <c r="I752" s="89">
        <f t="shared" si="89"/>
        <v>0</v>
      </c>
      <c r="J752" s="89">
        <f t="shared" si="89"/>
        <v>0</v>
      </c>
      <c r="K752" s="89">
        <f t="shared" si="89"/>
        <v>0</v>
      </c>
      <c r="L752" s="89">
        <f t="shared" si="89"/>
        <v>0</v>
      </c>
      <c r="M752" s="89">
        <f t="shared" si="89"/>
        <v>0</v>
      </c>
      <c r="N752" s="89">
        <f t="shared" si="89"/>
        <v>0</v>
      </c>
      <c r="O752" s="89">
        <f t="shared" si="89"/>
        <v>0</v>
      </c>
      <c r="P752" s="89">
        <f t="shared" si="89"/>
        <v>0</v>
      </c>
      <c r="Q752" s="89">
        <f t="shared" si="89"/>
        <v>0</v>
      </c>
      <c r="R752" s="89">
        <f t="shared" si="89"/>
        <v>0</v>
      </c>
      <c r="S752" s="89">
        <f t="shared" si="89"/>
        <v>0</v>
      </c>
      <c r="T752" s="89">
        <f t="shared" si="89"/>
        <v>0</v>
      </c>
      <c r="U752" s="89">
        <f t="shared" si="89"/>
        <v>0</v>
      </c>
      <c r="V752" s="89">
        <f t="shared" si="89"/>
        <v>0</v>
      </c>
      <c r="W752" s="89">
        <f t="shared" si="89"/>
        <v>0</v>
      </c>
      <c r="X752" s="89">
        <f t="shared" si="89"/>
        <v>0</v>
      </c>
      <c r="Y752" s="89">
        <f t="shared" si="89"/>
        <v>0</v>
      </c>
      <c r="Z752" s="89">
        <f t="shared" si="89"/>
        <v>0</v>
      </c>
      <c r="AA752" s="89">
        <f t="shared" si="89"/>
        <v>0</v>
      </c>
      <c r="AB752" s="90">
        <f t="shared" si="89"/>
        <v>0</v>
      </c>
      <c r="AD752" s="552">
        <f t="shared" si="84"/>
        <v>0</v>
      </c>
      <c r="AF752" s="552">
        <f t="shared" si="85"/>
        <v>0</v>
      </c>
      <c r="AH752" s="552">
        <f t="shared" si="86"/>
        <v>0</v>
      </c>
      <c r="AJ752" s="188"/>
    </row>
    <row r="753" spans="4:36" ht="12.75" customHeight="1" outlineLevel="1" x14ac:dyDescent="0.2">
      <c r="D753" s="106" t="str">
        <f>'Line Items'!D476</f>
        <v>[Rolling Stock Line 21]</v>
      </c>
      <c r="E753" s="88"/>
      <c r="F753" s="107" t="str">
        <f t="shared" si="87"/>
        <v>000 Veh Miles</v>
      </c>
      <c r="G753" s="89">
        <f t="shared" si="89"/>
        <v>0</v>
      </c>
      <c r="H753" s="89">
        <f t="shared" si="89"/>
        <v>0</v>
      </c>
      <c r="I753" s="89">
        <f t="shared" si="89"/>
        <v>0</v>
      </c>
      <c r="J753" s="89">
        <f t="shared" si="89"/>
        <v>0</v>
      </c>
      <c r="K753" s="89">
        <f t="shared" si="89"/>
        <v>0</v>
      </c>
      <c r="L753" s="89">
        <f t="shared" si="89"/>
        <v>0</v>
      </c>
      <c r="M753" s="89">
        <f t="shared" si="89"/>
        <v>0</v>
      </c>
      <c r="N753" s="89">
        <f t="shared" si="89"/>
        <v>0</v>
      </c>
      <c r="O753" s="89">
        <f t="shared" si="89"/>
        <v>0</v>
      </c>
      <c r="P753" s="89">
        <f t="shared" si="89"/>
        <v>0</v>
      </c>
      <c r="Q753" s="89">
        <f t="shared" si="89"/>
        <v>0</v>
      </c>
      <c r="R753" s="89">
        <f t="shared" si="89"/>
        <v>0</v>
      </c>
      <c r="S753" s="89">
        <f t="shared" si="89"/>
        <v>0</v>
      </c>
      <c r="T753" s="89">
        <f t="shared" si="89"/>
        <v>0</v>
      </c>
      <c r="U753" s="89">
        <f t="shared" si="89"/>
        <v>0</v>
      </c>
      <c r="V753" s="89">
        <f t="shared" si="89"/>
        <v>0</v>
      </c>
      <c r="W753" s="89">
        <f t="shared" si="89"/>
        <v>0</v>
      </c>
      <c r="X753" s="89">
        <f t="shared" si="89"/>
        <v>0</v>
      </c>
      <c r="Y753" s="89">
        <f t="shared" si="89"/>
        <v>0</v>
      </c>
      <c r="Z753" s="89">
        <f t="shared" si="89"/>
        <v>0</v>
      </c>
      <c r="AA753" s="89">
        <f t="shared" si="89"/>
        <v>0</v>
      </c>
      <c r="AB753" s="90">
        <f t="shared" si="89"/>
        <v>0</v>
      </c>
      <c r="AD753" s="552">
        <f t="shared" si="84"/>
        <v>0</v>
      </c>
      <c r="AF753" s="552">
        <f t="shared" si="85"/>
        <v>0</v>
      </c>
      <c r="AH753" s="552">
        <f t="shared" si="86"/>
        <v>0</v>
      </c>
      <c r="AJ753" s="188"/>
    </row>
    <row r="754" spans="4:36" ht="12.75" customHeight="1" outlineLevel="1" x14ac:dyDescent="0.2">
      <c r="D754" s="106" t="str">
        <f>'Line Items'!D477</f>
        <v>[Rolling Stock Line 22]</v>
      </c>
      <c r="E754" s="88"/>
      <c r="F754" s="107" t="str">
        <f t="shared" si="87"/>
        <v>000 Veh Miles</v>
      </c>
      <c r="G754" s="89">
        <f t="shared" si="89"/>
        <v>0</v>
      </c>
      <c r="H754" s="89">
        <f t="shared" si="89"/>
        <v>0</v>
      </c>
      <c r="I754" s="89">
        <f t="shared" si="89"/>
        <v>0</v>
      </c>
      <c r="J754" s="89">
        <f t="shared" si="89"/>
        <v>0</v>
      </c>
      <c r="K754" s="89">
        <f t="shared" si="89"/>
        <v>0</v>
      </c>
      <c r="L754" s="89">
        <f t="shared" si="89"/>
        <v>0</v>
      </c>
      <c r="M754" s="89">
        <f t="shared" si="89"/>
        <v>0</v>
      </c>
      <c r="N754" s="89">
        <f t="shared" si="89"/>
        <v>0</v>
      </c>
      <c r="O754" s="89">
        <f t="shared" si="89"/>
        <v>0</v>
      </c>
      <c r="P754" s="89">
        <f t="shared" si="89"/>
        <v>0</v>
      </c>
      <c r="Q754" s="89">
        <f t="shared" si="89"/>
        <v>0</v>
      </c>
      <c r="R754" s="89">
        <f t="shared" si="89"/>
        <v>0</v>
      </c>
      <c r="S754" s="89">
        <f t="shared" si="89"/>
        <v>0</v>
      </c>
      <c r="T754" s="89">
        <f t="shared" si="89"/>
        <v>0</v>
      </c>
      <c r="U754" s="89">
        <f t="shared" si="89"/>
        <v>0</v>
      </c>
      <c r="V754" s="89">
        <f t="shared" si="89"/>
        <v>0</v>
      </c>
      <c r="W754" s="89">
        <f t="shared" si="89"/>
        <v>0</v>
      </c>
      <c r="X754" s="89">
        <f t="shared" si="89"/>
        <v>0</v>
      </c>
      <c r="Y754" s="89">
        <f t="shared" si="89"/>
        <v>0</v>
      </c>
      <c r="Z754" s="89">
        <f t="shared" si="89"/>
        <v>0</v>
      </c>
      <c r="AA754" s="89">
        <f t="shared" si="89"/>
        <v>0</v>
      </c>
      <c r="AB754" s="90">
        <f t="shared" si="89"/>
        <v>0</v>
      </c>
      <c r="AD754" s="552">
        <f t="shared" si="84"/>
        <v>0</v>
      </c>
      <c r="AF754" s="552">
        <f t="shared" si="85"/>
        <v>0</v>
      </c>
      <c r="AH754" s="552">
        <f t="shared" si="86"/>
        <v>0</v>
      </c>
      <c r="AJ754" s="188"/>
    </row>
    <row r="755" spans="4:36" ht="12.75" customHeight="1" outlineLevel="1" x14ac:dyDescent="0.2">
      <c r="D755" s="106" t="str">
        <f>'Line Items'!D478</f>
        <v>[Rolling Stock Line 23]</v>
      </c>
      <c r="E755" s="88"/>
      <c r="F755" s="107" t="str">
        <f t="shared" si="87"/>
        <v>000 Veh Miles</v>
      </c>
      <c r="G755" s="89">
        <f t="shared" si="89"/>
        <v>0</v>
      </c>
      <c r="H755" s="89">
        <f t="shared" si="89"/>
        <v>0</v>
      </c>
      <c r="I755" s="89">
        <f t="shared" si="89"/>
        <v>0</v>
      </c>
      <c r="J755" s="89">
        <f t="shared" si="89"/>
        <v>0</v>
      </c>
      <c r="K755" s="89">
        <f t="shared" si="89"/>
        <v>0</v>
      </c>
      <c r="L755" s="89">
        <f t="shared" si="89"/>
        <v>0</v>
      </c>
      <c r="M755" s="89">
        <f t="shared" si="89"/>
        <v>0</v>
      </c>
      <c r="N755" s="89">
        <f t="shared" si="89"/>
        <v>0</v>
      </c>
      <c r="O755" s="89">
        <f t="shared" si="89"/>
        <v>0</v>
      </c>
      <c r="P755" s="89">
        <f t="shared" si="89"/>
        <v>0</v>
      </c>
      <c r="Q755" s="89">
        <f t="shared" si="89"/>
        <v>0</v>
      </c>
      <c r="R755" s="89">
        <f t="shared" si="89"/>
        <v>0</v>
      </c>
      <c r="S755" s="89">
        <f t="shared" si="89"/>
        <v>0</v>
      </c>
      <c r="T755" s="89">
        <f t="shared" si="89"/>
        <v>0</v>
      </c>
      <c r="U755" s="89">
        <f t="shared" si="89"/>
        <v>0</v>
      </c>
      <c r="V755" s="89">
        <f t="shared" si="89"/>
        <v>0</v>
      </c>
      <c r="W755" s="89">
        <f t="shared" si="89"/>
        <v>0</v>
      </c>
      <c r="X755" s="89">
        <f t="shared" si="89"/>
        <v>0</v>
      </c>
      <c r="Y755" s="89">
        <f t="shared" si="89"/>
        <v>0</v>
      </c>
      <c r="Z755" s="89">
        <f t="shared" si="89"/>
        <v>0</v>
      </c>
      <c r="AA755" s="89">
        <f t="shared" si="89"/>
        <v>0</v>
      </c>
      <c r="AB755" s="90">
        <f t="shared" si="89"/>
        <v>0</v>
      </c>
      <c r="AD755" s="552">
        <f t="shared" si="84"/>
        <v>0</v>
      </c>
      <c r="AF755" s="552">
        <f t="shared" si="85"/>
        <v>0</v>
      </c>
      <c r="AH755" s="552">
        <f t="shared" si="86"/>
        <v>0</v>
      </c>
      <c r="AJ755" s="188"/>
    </row>
    <row r="756" spans="4:36" ht="12.75" customHeight="1" outlineLevel="1" x14ac:dyDescent="0.2">
      <c r="D756" s="106" t="str">
        <f>'Line Items'!D479</f>
        <v>[Rolling Stock Line 24]</v>
      </c>
      <c r="E756" s="88"/>
      <c r="F756" s="107" t="str">
        <f t="shared" si="87"/>
        <v>000 Veh Miles</v>
      </c>
      <c r="G756" s="89">
        <f t="shared" si="89"/>
        <v>0</v>
      </c>
      <c r="H756" s="89">
        <f t="shared" si="89"/>
        <v>0</v>
      </c>
      <c r="I756" s="89">
        <f t="shared" si="89"/>
        <v>0</v>
      </c>
      <c r="J756" s="89">
        <f t="shared" si="89"/>
        <v>0</v>
      </c>
      <c r="K756" s="89">
        <f t="shared" si="89"/>
        <v>0</v>
      </c>
      <c r="L756" s="89">
        <f t="shared" si="89"/>
        <v>0</v>
      </c>
      <c r="M756" s="89">
        <f t="shared" si="89"/>
        <v>0</v>
      </c>
      <c r="N756" s="89">
        <f t="shared" si="89"/>
        <v>0</v>
      </c>
      <c r="O756" s="89">
        <f t="shared" si="89"/>
        <v>0</v>
      </c>
      <c r="P756" s="89">
        <f t="shared" si="89"/>
        <v>0</v>
      </c>
      <c r="Q756" s="89">
        <f t="shared" si="89"/>
        <v>0</v>
      </c>
      <c r="R756" s="89">
        <f t="shared" si="89"/>
        <v>0</v>
      </c>
      <c r="S756" s="89">
        <f t="shared" si="89"/>
        <v>0</v>
      </c>
      <c r="T756" s="89">
        <f t="shared" ref="T756:AB756" si="90">SUM(T428,T592)</f>
        <v>0</v>
      </c>
      <c r="U756" s="89">
        <f t="shared" si="90"/>
        <v>0</v>
      </c>
      <c r="V756" s="89">
        <f t="shared" si="90"/>
        <v>0</v>
      </c>
      <c r="W756" s="89">
        <f t="shared" si="90"/>
        <v>0</v>
      </c>
      <c r="X756" s="89">
        <f t="shared" si="90"/>
        <v>0</v>
      </c>
      <c r="Y756" s="89">
        <f t="shared" si="90"/>
        <v>0</v>
      </c>
      <c r="Z756" s="89">
        <f t="shared" si="90"/>
        <v>0</v>
      </c>
      <c r="AA756" s="89">
        <f t="shared" si="90"/>
        <v>0</v>
      </c>
      <c r="AB756" s="90">
        <f t="shared" si="90"/>
        <v>0</v>
      </c>
      <c r="AD756" s="552">
        <f t="shared" si="84"/>
        <v>0</v>
      </c>
      <c r="AF756" s="552">
        <f t="shared" si="85"/>
        <v>0</v>
      </c>
      <c r="AH756" s="552">
        <f t="shared" si="86"/>
        <v>0</v>
      </c>
      <c r="AJ756" s="188"/>
    </row>
    <row r="757" spans="4:36" ht="12.75" customHeight="1" outlineLevel="1" x14ac:dyDescent="0.2">
      <c r="D757" s="106" t="str">
        <f>'Line Items'!D480</f>
        <v>[Rolling Stock Line 25]</v>
      </c>
      <c r="E757" s="88"/>
      <c r="F757" s="107" t="str">
        <f t="shared" si="87"/>
        <v>000 Veh Miles</v>
      </c>
      <c r="G757" s="89">
        <f t="shared" ref="G757:AB768" si="91">SUM(G429,G593)</f>
        <v>0</v>
      </c>
      <c r="H757" s="89">
        <f t="shared" si="91"/>
        <v>0</v>
      </c>
      <c r="I757" s="89">
        <f t="shared" si="91"/>
        <v>0</v>
      </c>
      <c r="J757" s="89">
        <f t="shared" si="91"/>
        <v>0</v>
      </c>
      <c r="K757" s="89">
        <f t="shared" si="91"/>
        <v>0</v>
      </c>
      <c r="L757" s="89">
        <f t="shared" si="91"/>
        <v>0</v>
      </c>
      <c r="M757" s="89">
        <f t="shared" si="91"/>
        <v>0</v>
      </c>
      <c r="N757" s="89">
        <f t="shared" si="91"/>
        <v>0</v>
      </c>
      <c r="O757" s="89">
        <f t="shared" si="91"/>
        <v>0</v>
      </c>
      <c r="P757" s="89">
        <f t="shared" si="91"/>
        <v>0</v>
      </c>
      <c r="Q757" s="89">
        <f t="shared" si="91"/>
        <v>0</v>
      </c>
      <c r="R757" s="89">
        <f t="shared" si="91"/>
        <v>0</v>
      </c>
      <c r="S757" s="89">
        <f t="shared" si="91"/>
        <v>0</v>
      </c>
      <c r="T757" s="89">
        <f t="shared" si="91"/>
        <v>0</v>
      </c>
      <c r="U757" s="89">
        <f t="shared" si="91"/>
        <v>0</v>
      </c>
      <c r="V757" s="89">
        <f t="shared" si="91"/>
        <v>0</v>
      </c>
      <c r="W757" s="89">
        <f t="shared" si="91"/>
        <v>0</v>
      </c>
      <c r="X757" s="89">
        <f t="shared" si="91"/>
        <v>0</v>
      </c>
      <c r="Y757" s="89">
        <f t="shared" si="91"/>
        <v>0</v>
      </c>
      <c r="Z757" s="89">
        <f t="shared" si="91"/>
        <v>0</v>
      </c>
      <c r="AA757" s="89">
        <f t="shared" si="91"/>
        <v>0</v>
      </c>
      <c r="AB757" s="90">
        <f t="shared" si="91"/>
        <v>0</v>
      </c>
      <c r="AD757" s="552">
        <f t="shared" si="84"/>
        <v>0</v>
      </c>
      <c r="AF757" s="552">
        <f t="shared" si="85"/>
        <v>0</v>
      </c>
      <c r="AH757" s="552">
        <f t="shared" si="86"/>
        <v>0</v>
      </c>
      <c r="AJ757" s="188"/>
    </row>
    <row r="758" spans="4:36" ht="12.75" customHeight="1" outlineLevel="1" x14ac:dyDescent="0.2">
      <c r="D758" s="106" t="str">
        <f>'Line Items'!D481</f>
        <v>[Rolling Stock Line 26]</v>
      </c>
      <c r="E758" s="88"/>
      <c r="F758" s="107" t="str">
        <f t="shared" si="87"/>
        <v>000 Veh Miles</v>
      </c>
      <c r="G758" s="89">
        <f t="shared" si="91"/>
        <v>0</v>
      </c>
      <c r="H758" s="89">
        <f t="shared" si="91"/>
        <v>0</v>
      </c>
      <c r="I758" s="89">
        <f t="shared" si="91"/>
        <v>0</v>
      </c>
      <c r="J758" s="89">
        <f t="shared" si="91"/>
        <v>0</v>
      </c>
      <c r="K758" s="89">
        <f t="shared" si="91"/>
        <v>0</v>
      </c>
      <c r="L758" s="89">
        <f t="shared" si="91"/>
        <v>0</v>
      </c>
      <c r="M758" s="89">
        <f t="shared" si="91"/>
        <v>0</v>
      </c>
      <c r="N758" s="89">
        <f t="shared" si="91"/>
        <v>0</v>
      </c>
      <c r="O758" s="89">
        <f t="shared" si="91"/>
        <v>0</v>
      </c>
      <c r="P758" s="89">
        <f t="shared" si="91"/>
        <v>0</v>
      </c>
      <c r="Q758" s="89">
        <f t="shared" si="91"/>
        <v>0</v>
      </c>
      <c r="R758" s="89">
        <f t="shared" si="91"/>
        <v>0</v>
      </c>
      <c r="S758" s="89">
        <f t="shared" si="91"/>
        <v>0</v>
      </c>
      <c r="T758" s="89">
        <f t="shared" si="91"/>
        <v>0</v>
      </c>
      <c r="U758" s="89">
        <f t="shared" si="91"/>
        <v>0</v>
      </c>
      <c r="V758" s="89">
        <f t="shared" si="91"/>
        <v>0</v>
      </c>
      <c r="W758" s="89">
        <f t="shared" si="91"/>
        <v>0</v>
      </c>
      <c r="X758" s="89">
        <f t="shared" si="91"/>
        <v>0</v>
      </c>
      <c r="Y758" s="89">
        <f t="shared" si="91"/>
        <v>0</v>
      </c>
      <c r="Z758" s="89">
        <f t="shared" si="91"/>
        <v>0</v>
      </c>
      <c r="AA758" s="89">
        <f t="shared" si="91"/>
        <v>0</v>
      </c>
      <c r="AB758" s="90">
        <f t="shared" si="91"/>
        <v>0</v>
      </c>
      <c r="AD758" s="552">
        <f t="shared" si="84"/>
        <v>0</v>
      </c>
      <c r="AF758" s="552">
        <f t="shared" si="85"/>
        <v>0</v>
      </c>
      <c r="AH758" s="552">
        <f t="shared" si="86"/>
        <v>0</v>
      </c>
      <c r="AJ758" s="188"/>
    </row>
    <row r="759" spans="4:36" ht="12.75" customHeight="1" outlineLevel="1" x14ac:dyDescent="0.2">
      <c r="D759" s="106" t="str">
        <f>'Line Items'!D482</f>
        <v>[Rolling Stock Line 27]</v>
      </c>
      <c r="E759" s="88"/>
      <c r="F759" s="107" t="str">
        <f t="shared" si="87"/>
        <v>000 Veh Miles</v>
      </c>
      <c r="G759" s="89">
        <f t="shared" si="91"/>
        <v>0</v>
      </c>
      <c r="H759" s="89">
        <f t="shared" si="91"/>
        <v>0</v>
      </c>
      <c r="I759" s="89">
        <f t="shared" si="91"/>
        <v>0</v>
      </c>
      <c r="J759" s="89">
        <f t="shared" si="91"/>
        <v>0</v>
      </c>
      <c r="K759" s="89">
        <f t="shared" si="91"/>
        <v>0</v>
      </c>
      <c r="L759" s="89">
        <f t="shared" si="91"/>
        <v>0</v>
      </c>
      <c r="M759" s="89">
        <f t="shared" si="91"/>
        <v>0</v>
      </c>
      <c r="N759" s="89">
        <f t="shared" si="91"/>
        <v>0</v>
      </c>
      <c r="O759" s="89">
        <f t="shared" si="91"/>
        <v>0</v>
      </c>
      <c r="P759" s="89">
        <f t="shared" si="91"/>
        <v>0</v>
      </c>
      <c r="Q759" s="89">
        <f t="shared" si="91"/>
        <v>0</v>
      </c>
      <c r="R759" s="89">
        <f t="shared" si="91"/>
        <v>0</v>
      </c>
      <c r="S759" s="89">
        <f t="shared" si="91"/>
        <v>0</v>
      </c>
      <c r="T759" s="89">
        <f t="shared" si="91"/>
        <v>0</v>
      </c>
      <c r="U759" s="89">
        <f t="shared" si="91"/>
        <v>0</v>
      </c>
      <c r="V759" s="89">
        <f t="shared" si="91"/>
        <v>0</v>
      </c>
      <c r="W759" s="89">
        <f t="shared" si="91"/>
        <v>0</v>
      </c>
      <c r="X759" s="89">
        <f t="shared" si="91"/>
        <v>0</v>
      </c>
      <c r="Y759" s="89">
        <f t="shared" si="91"/>
        <v>0</v>
      </c>
      <c r="Z759" s="89">
        <f t="shared" si="91"/>
        <v>0</v>
      </c>
      <c r="AA759" s="89">
        <f t="shared" si="91"/>
        <v>0</v>
      </c>
      <c r="AB759" s="90">
        <f t="shared" si="91"/>
        <v>0</v>
      </c>
      <c r="AD759" s="552">
        <f t="shared" si="84"/>
        <v>0</v>
      </c>
      <c r="AF759" s="552">
        <f t="shared" si="85"/>
        <v>0</v>
      </c>
      <c r="AH759" s="552">
        <f t="shared" si="86"/>
        <v>0</v>
      </c>
      <c r="AJ759" s="188"/>
    </row>
    <row r="760" spans="4:36" ht="12.75" customHeight="1" outlineLevel="1" x14ac:dyDescent="0.2">
      <c r="D760" s="106" t="str">
        <f>'Line Items'!D483</f>
        <v>[Rolling Stock Line 28]</v>
      </c>
      <c r="E760" s="88"/>
      <c r="F760" s="107" t="str">
        <f t="shared" si="87"/>
        <v>000 Veh Miles</v>
      </c>
      <c r="G760" s="89">
        <f t="shared" si="91"/>
        <v>0</v>
      </c>
      <c r="H760" s="89">
        <f t="shared" si="91"/>
        <v>0</v>
      </c>
      <c r="I760" s="89">
        <f t="shared" si="91"/>
        <v>0</v>
      </c>
      <c r="J760" s="89">
        <f t="shared" si="91"/>
        <v>0</v>
      </c>
      <c r="K760" s="89">
        <f t="shared" si="91"/>
        <v>0</v>
      </c>
      <c r="L760" s="89">
        <f t="shared" si="91"/>
        <v>0</v>
      </c>
      <c r="M760" s="89">
        <f t="shared" si="91"/>
        <v>0</v>
      </c>
      <c r="N760" s="89">
        <f t="shared" si="91"/>
        <v>0</v>
      </c>
      <c r="O760" s="89">
        <f t="shared" si="91"/>
        <v>0</v>
      </c>
      <c r="P760" s="89">
        <f t="shared" si="91"/>
        <v>0</v>
      </c>
      <c r="Q760" s="89">
        <f t="shared" si="91"/>
        <v>0</v>
      </c>
      <c r="R760" s="89">
        <f t="shared" si="91"/>
        <v>0</v>
      </c>
      <c r="S760" s="89">
        <f t="shared" si="91"/>
        <v>0</v>
      </c>
      <c r="T760" s="89">
        <f t="shared" si="91"/>
        <v>0</v>
      </c>
      <c r="U760" s="89">
        <f t="shared" si="91"/>
        <v>0</v>
      </c>
      <c r="V760" s="89">
        <f t="shared" si="91"/>
        <v>0</v>
      </c>
      <c r="W760" s="89">
        <f t="shared" si="91"/>
        <v>0</v>
      </c>
      <c r="X760" s="89">
        <f t="shared" si="91"/>
        <v>0</v>
      </c>
      <c r="Y760" s="89">
        <f t="shared" si="91"/>
        <v>0</v>
      </c>
      <c r="Z760" s="89">
        <f t="shared" si="91"/>
        <v>0</v>
      </c>
      <c r="AA760" s="89">
        <f t="shared" si="91"/>
        <v>0</v>
      </c>
      <c r="AB760" s="90">
        <f t="shared" si="91"/>
        <v>0</v>
      </c>
      <c r="AD760" s="552">
        <f t="shared" si="84"/>
        <v>0</v>
      </c>
      <c r="AF760" s="552">
        <f t="shared" si="85"/>
        <v>0</v>
      </c>
      <c r="AH760" s="552">
        <f t="shared" si="86"/>
        <v>0</v>
      </c>
      <c r="AJ760" s="188"/>
    </row>
    <row r="761" spans="4:36" ht="12.75" customHeight="1" outlineLevel="1" x14ac:dyDescent="0.2">
      <c r="D761" s="106" t="str">
        <f>'Line Items'!D484</f>
        <v>[Rolling Stock Line 29]</v>
      </c>
      <c r="E761" s="88"/>
      <c r="F761" s="107" t="str">
        <f t="shared" si="87"/>
        <v>000 Veh Miles</v>
      </c>
      <c r="G761" s="89">
        <f t="shared" si="91"/>
        <v>0</v>
      </c>
      <c r="H761" s="89">
        <f t="shared" si="91"/>
        <v>0</v>
      </c>
      <c r="I761" s="89">
        <f t="shared" si="91"/>
        <v>0</v>
      </c>
      <c r="J761" s="89">
        <f t="shared" si="91"/>
        <v>0</v>
      </c>
      <c r="K761" s="89">
        <f t="shared" si="91"/>
        <v>0</v>
      </c>
      <c r="L761" s="89">
        <f t="shared" si="91"/>
        <v>0</v>
      </c>
      <c r="M761" s="89">
        <f t="shared" si="91"/>
        <v>0</v>
      </c>
      <c r="N761" s="89">
        <f t="shared" si="91"/>
        <v>0</v>
      </c>
      <c r="O761" s="89">
        <f t="shared" si="91"/>
        <v>0</v>
      </c>
      <c r="P761" s="89">
        <f t="shared" si="91"/>
        <v>0</v>
      </c>
      <c r="Q761" s="89">
        <f t="shared" si="91"/>
        <v>0</v>
      </c>
      <c r="R761" s="89">
        <f t="shared" si="91"/>
        <v>0</v>
      </c>
      <c r="S761" s="89">
        <f t="shared" si="91"/>
        <v>0</v>
      </c>
      <c r="T761" s="89">
        <f t="shared" si="91"/>
        <v>0</v>
      </c>
      <c r="U761" s="89">
        <f t="shared" si="91"/>
        <v>0</v>
      </c>
      <c r="V761" s="89">
        <f t="shared" si="91"/>
        <v>0</v>
      </c>
      <c r="W761" s="89">
        <f t="shared" si="91"/>
        <v>0</v>
      </c>
      <c r="X761" s="89">
        <f t="shared" si="91"/>
        <v>0</v>
      </c>
      <c r="Y761" s="89">
        <f t="shared" si="91"/>
        <v>0</v>
      </c>
      <c r="Z761" s="89">
        <f t="shared" si="91"/>
        <v>0</v>
      </c>
      <c r="AA761" s="89">
        <f t="shared" si="91"/>
        <v>0</v>
      </c>
      <c r="AB761" s="90">
        <f t="shared" si="91"/>
        <v>0</v>
      </c>
      <c r="AD761" s="552">
        <f t="shared" si="84"/>
        <v>0</v>
      </c>
      <c r="AF761" s="552">
        <f t="shared" si="85"/>
        <v>0</v>
      </c>
      <c r="AH761" s="552">
        <f t="shared" si="86"/>
        <v>0</v>
      </c>
      <c r="AJ761" s="188"/>
    </row>
    <row r="762" spans="4:36" ht="12.75" customHeight="1" outlineLevel="1" x14ac:dyDescent="0.2">
      <c r="D762" s="106" t="str">
        <f>'Line Items'!D485</f>
        <v>[Rolling Stock Line 30]</v>
      </c>
      <c r="E762" s="88"/>
      <c r="F762" s="107" t="str">
        <f t="shared" si="87"/>
        <v>000 Veh Miles</v>
      </c>
      <c r="G762" s="89">
        <f t="shared" si="91"/>
        <v>0</v>
      </c>
      <c r="H762" s="89">
        <f t="shared" si="91"/>
        <v>0</v>
      </c>
      <c r="I762" s="89">
        <f t="shared" si="91"/>
        <v>0</v>
      </c>
      <c r="J762" s="89">
        <f t="shared" si="91"/>
        <v>0</v>
      </c>
      <c r="K762" s="89">
        <f t="shared" si="91"/>
        <v>0</v>
      </c>
      <c r="L762" s="89">
        <f t="shared" si="91"/>
        <v>0</v>
      </c>
      <c r="M762" s="89">
        <f t="shared" si="91"/>
        <v>0</v>
      </c>
      <c r="N762" s="89">
        <f t="shared" si="91"/>
        <v>0</v>
      </c>
      <c r="O762" s="89">
        <f t="shared" si="91"/>
        <v>0</v>
      </c>
      <c r="P762" s="89">
        <f t="shared" si="91"/>
        <v>0</v>
      </c>
      <c r="Q762" s="89">
        <f t="shared" si="91"/>
        <v>0</v>
      </c>
      <c r="R762" s="89">
        <f t="shared" si="91"/>
        <v>0</v>
      </c>
      <c r="S762" s="89">
        <f t="shared" si="91"/>
        <v>0</v>
      </c>
      <c r="T762" s="89">
        <f t="shared" si="91"/>
        <v>0</v>
      </c>
      <c r="U762" s="89">
        <f t="shared" si="91"/>
        <v>0</v>
      </c>
      <c r="V762" s="89">
        <f t="shared" si="91"/>
        <v>0</v>
      </c>
      <c r="W762" s="89">
        <f t="shared" si="91"/>
        <v>0</v>
      </c>
      <c r="X762" s="89">
        <f t="shared" si="91"/>
        <v>0</v>
      </c>
      <c r="Y762" s="89">
        <f t="shared" si="91"/>
        <v>0</v>
      </c>
      <c r="Z762" s="89">
        <f t="shared" si="91"/>
        <v>0</v>
      </c>
      <c r="AA762" s="89">
        <f t="shared" si="91"/>
        <v>0</v>
      </c>
      <c r="AB762" s="90">
        <f t="shared" si="91"/>
        <v>0</v>
      </c>
      <c r="AD762" s="552">
        <f t="shared" si="84"/>
        <v>0</v>
      </c>
      <c r="AF762" s="552">
        <f t="shared" si="85"/>
        <v>0</v>
      </c>
      <c r="AH762" s="552">
        <f t="shared" si="86"/>
        <v>0</v>
      </c>
      <c r="AJ762" s="188"/>
    </row>
    <row r="763" spans="4:36" ht="12.75" customHeight="1" outlineLevel="1" x14ac:dyDescent="0.2">
      <c r="D763" s="106" t="str">
        <f>'Line Items'!D486</f>
        <v>[Rolling Stock Line 31]</v>
      </c>
      <c r="E763" s="88"/>
      <c r="F763" s="107" t="str">
        <f t="shared" si="87"/>
        <v>000 Veh Miles</v>
      </c>
      <c r="G763" s="89">
        <f t="shared" si="91"/>
        <v>0</v>
      </c>
      <c r="H763" s="89">
        <f t="shared" si="91"/>
        <v>0</v>
      </c>
      <c r="I763" s="89">
        <f t="shared" si="91"/>
        <v>0</v>
      </c>
      <c r="J763" s="89">
        <f t="shared" si="91"/>
        <v>0</v>
      </c>
      <c r="K763" s="89">
        <f t="shared" si="91"/>
        <v>0</v>
      </c>
      <c r="L763" s="89">
        <f t="shared" si="91"/>
        <v>0</v>
      </c>
      <c r="M763" s="89">
        <f t="shared" si="91"/>
        <v>0</v>
      </c>
      <c r="N763" s="89">
        <f t="shared" si="91"/>
        <v>0</v>
      </c>
      <c r="O763" s="89">
        <f t="shared" si="91"/>
        <v>0</v>
      </c>
      <c r="P763" s="89">
        <f t="shared" si="91"/>
        <v>0</v>
      </c>
      <c r="Q763" s="89">
        <f t="shared" si="91"/>
        <v>0</v>
      </c>
      <c r="R763" s="89">
        <f t="shared" si="91"/>
        <v>0</v>
      </c>
      <c r="S763" s="89">
        <f t="shared" si="91"/>
        <v>0</v>
      </c>
      <c r="T763" s="89">
        <f t="shared" si="91"/>
        <v>0</v>
      </c>
      <c r="U763" s="89">
        <f t="shared" si="91"/>
        <v>0</v>
      </c>
      <c r="V763" s="89">
        <f t="shared" si="91"/>
        <v>0</v>
      </c>
      <c r="W763" s="89">
        <f t="shared" si="91"/>
        <v>0</v>
      </c>
      <c r="X763" s="89">
        <f t="shared" si="91"/>
        <v>0</v>
      </c>
      <c r="Y763" s="89">
        <f t="shared" si="91"/>
        <v>0</v>
      </c>
      <c r="Z763" s="89">
        <f t="shared" si="91"/>
        <v>0</v>
      </c>
      <c r="AA763" s="89">
        <f t="shared" si="91"/>
        <v>0</v>
      </c>
      <c r="AB763" s="90">
        <f t="shared" si="91"/>
        <v>0</v>
      </c>
      <c r="AD763" s="552">
        <f t="shared" si="84"/>
        <v>0</v>
      </c>
      <c r="AF763" s="552">
        <f t="shared" si="85"/>
        <v>0</v>
      </c>
      <c r="AH763" s="552">
        <f t="shared" si="86"/>
        <v>0</v>
      </c>
      <c r="AJ763" s="188"/>
    </row>
    <row r="764" spans="4:36" ht="12.75" customHeight="1" outlineLevel="1" x14ac:dyDescent="0.2">
      <c r="D764" s="106" t="str">
        <f>'Line Items'!D487</f>
        <v>[Rolling Stock Line 32]</v>
      </c>
      <c r="E764" s="88"/>
      <c r="F764" s="107" t="str">
        <f t="shared" si="87"/>
        <v>000 Veh Miles</v>
      </c>
      <c r="G764" s="89">
        <f t="shared" si="91"/>
        <v>0</v>
      </c>
      <c r="H764" s="89">
        <f t="shared" si="91"/>
        <v>0</v>
      </c>
      <c r="I764" s="89">
        <f t="shared" si="91"/>
        <v>0</v>
      </c>
      <c r="J764" s="89">
        <f t="shared" si="91"/>
        <v>0</v>
      </c>
      <c r="K764" s="89">
        <f t="shared" si="91"/>
        <v>0</v>
      </c>
      <c r="L764" s="89">
        <f t="shared" si="91"/>
        <v>0</v>
      </c>
      <c r="M764" s="89">
        <f t="shared" si="91"/>
        <v>0</v>
      </c>
      <c r="N764" s="89">
        <f t="shared" si="91"/>
        <v>0</v>
      </c>
      <c r="O764" s="89">
        <f t="shared" si="91"/>
        <v>0</v>
      </c>
      <c r="P764" s="89">
        <f t="shared" si="91"/>
        <v>0</v>
      </c>
      <c r="Q764" s="89">
        <f t="shared" si="91"/>
        <v>0</v>
      </c>
      <c r="R764" s="89">
        <f t="shared" si="91"/>
        <v>0</v>
      </c>
      <c r="S764" s="89">
        <f t="shared" si="91"/>
        <v>0</v>
      </c>
      <c r="T764" s="89">
        <f t="shared" si="91"/>
        <v>0</v>
      </c>
      <c r="U764" s="89">
        <f t="shared" si="91"/>
        <v>0</v>
      </c>
      <c r="V764" s="89">
        <f t="shared" si="91"/>
        <v>0</v>
      </c>
      <c r="W764" s="89">
        <f t="shared" si="91"/>
        <v>0</v>
      </c>
      <c r="X764" s="89">
        <f t="shared" si="91"/>
        <v>0</v>
      </c>
      <c r="Y764" s="89">
        <f t="shared" si="91"/>
        <v>0</v>
      </c>
      <c r="Z764" s="89">
        <f t="shared" si="91"/>
        <v>0</v>
      </c>
      <c r="AA764" s="89">
        <f t="shared" si="91"/>
        <v>0</v>
      </c>
      <c r="AB764" s="90">
        <f t="shared" si="91"/>
        <v>0</v>
      </c>
      <c r="AD764" s="552">
        <f t="shared" si="84"/>
        <v>0</v>
      </c>
      <c r="AF764" s="552">
        <f t="shared" si="85"/>
        <v>0</v>
      </c>
      <c r="AH764" s="552">
        <f t="shared" si="86"/>
        <v>0</v>
      </c>
      <c r="AJ764" s="188"/>
    </row>
    <row r="765" spans="4:36" ht="12.75" customHeight="1" outlineLevel="1" x14ac:dyDescent="0.2">
      <c r="D765" s="106" t="str">
        <f>'Line Items'!D488</f>
        <v>[Rolling Stock Line 33]</v>
      </c>
      <c r="E765" s="88"/>
      <c r="F765" s="107" t="str">
        <f t="shared" si="87"/>
        <v>000 Veh Miles</v>
      </c>
      <c r="G765" s="89">
        <f t="shared" si="91"/>
        <v>0</v>
      </c>
      <c r="H765" s="89">
        <f t="shared" si="91"/>
        <v>0</v>
      </c>
      <c r="I765" s="89">
        <f t="shared" si="91"/>
        <v>0</v>
      </c>
      <c r="J765" s="89">
        <f t="shared" si="91"/>
        <v>0</v>
      </c>
      <c r="K765" s="89">
        <f t="shared" si="91"/>
        <v>0</v>
      </c>
      <c r="L765" s="89">
        <f t="shared" si="91"/>
        <v>0</v>
      </c>
      <c r="M765" s="89">
        <f t="shared" si="91"/>
        <v>0</v>
      </c>
      <c r="N765" s="89">
        <f t="shared" si="91"/>
        <v>0</v>
      </c>
      <c r="O765" s="89">
        <f t="shared" si="91"/>
        <v>0</v>
      </c>
      <c r="P765" s="89">
        <f t="shared" si="91"/>
        <v>0</v>
      </c>
      <c r="Q765" s="89">
        <f t="shared" si="91"/>
        <v>0</v>
      </c>
      <c r="R765" s="89">
        <f t="shared" si="91"/>
        <v>0</v>
      </c>
      <c r="S765" s="89">
        <f t="shared" si="91"/>
        <v>0</v>
      </c>
      <c r="T765" s="89">
        <f t="shared" si="91"/>
        <v>0</v>
      </c>
      <c r="U765" s="89">
        <f t="shared" si="91"/>
        <v>0</v>
      </c>
      <c r="V765" s="89">
        <f t="shared" si="91"/>
        <v>0</v>
      </c>
      <c r="W765" s="89">
        <f t="shared" si="91"/>
        <v>0</v>
      </c>
      <c r="X765" s="89">
        <f t="shared" si="91"/>
        <v>0</v>
      </c>
      <c r="Y765" s="89">
        <f t="shared" si="91"/>
        <v>0</v>
      </c>
      <c r="Z765" s="89">
        <f t="shared" si="91"/>
        <v>0</v>
      </c>
      <c r="AA765" s="89">
        <f t="shared" si="91"/>
        <v>0</v>
      </c>
      <c r="AB765" s="90">
        <f t="shared" si="91"/>
        <v>0</v>
      </c>
      <c r="AD765" s="552">
        <f t="shared" si="84"/>
        <v>0</v>
      </c>
      <c r="AF765" s="552">
        <f t="shared" si="85"/>
        <v>0</v>
      </c>
      <c r="AH765" s="552">
        <f t="shared" si="86"/>
        <v>0</v>
      </c>
      <c r="AJ765" s="188"/>
    </row>
    <row r="766" spans="4:36" ht="12.75" customHeight="1" outlineLevel="1" x14ac:dyDescent="0.2">
      <c r="D766" s="106" t="str">
        <f>'Line Items'!D489</f>
        <v>[Rolling Stock Line 34]</v>
      </c>
      <c r="E766" s="88"/>
      <c r="F766" s="107" t="str">
        <f t="shared" si="87"/>
        <v>000 Veh Miles</v>
      </c>
      <c r="G766" s="89">
        <f t="shared" si="91"/>
        <v>0</v>
      </c>
      <c r="H766" s="89">
        <f t="shared" si="91"/>
        <v>0</v>
      </c>
      <c r="I766" s="89">
        <f t="shared" si="91"/>
        <v>0</v>
      </c>
      <c r="J766" s="89">
        <f t="shared" si="91"/>
        <v>0</v>
      </c>
      <c r="K766" s="89">
        <f t="shared" si="91"/>
        <v>0</v>
      </c>
      <c r="L766" s="89">
        <f t="shared" si="91"/>
        <v>0</v>
      </c>
      <c r="M766" s="89">
        <f t="shared" si="91"/>
        <v>0</v>
      </c>
      <c r="N766" s="89">
        <f t="shared" si="91"/>
        <v>0</v>
      </c>
      <c r="O766" s="89">
        <f t="shared" si="91"/>
        <v>0</v>
      </c>
      <c r="P766" s="89">
        <f t="shared" si="91"/>
        <v>0</v>
      </c>
      <c r="Q766" s="89">
        <f t="shared" si="91"/>
        <v>0</v>
      </c>
      <c r="R766" s="89">
        <f t="shared" si="91"/>
        <v>0</v>
      </c>
      <c r="S766" s="89">
        <f t="shared" si="91"/>
        <v>0</v>
      </c>
      <c r="T766" s="89">
        <f t="shared" si="91"/>
        <v>0</v>
      </c>
      <c r="U766" s="89">
        <f t="shared" si="91"/>
        <v>0</v>
      </c>
      <c r="V766" s="89">
        <f t="shared" si="91"/>
        <v>0</v>
      </c>
      <c r="W766" s="89">
        <f t="shared" si="91"/>
        <v>0</v>
      </c>
      <c r="X766" s="89">
        <f t="shared" si="91"/>
        <v>0</v>
      </c>
      <c r="Y766" s="89">
        <f t="shared" si="91"/>
        <v>0</v>
      </c>
      <c r="Z766" s="89">
        <f t="shared" si="91"/>
        <v>0</v>
      </c>
      <c r="AA766" s="89">
        <f t="shared" si="91"/>
        <v>0</v>
      </c>
      <c r="AB766" s="90">
        <f t="shared" si="91"/>
        <v>0</v>
      </c>
      <c r="AD766" s="552">
        <f t="shared" si="84"/>
        <v>0</v>
      </c>
      <c r="AF766" s="552">
        <f t="shared" si="85"/>
        <v>0</v>
      </c>
      <c r="AH766" s="552">
        <f t="shared" si="86"/>
        <v>0</v>
      </c>
      <c r="AJ766" s="188"/>
    </row>
    <row r="767" spans="4:36" ht="12.75" customHeight="1" outlineLevel="1" x14ac:dyDescent="0.2">
      <c r="D767" s="106" t="str">
        <f>'Line Items'!D490</f>
        <v>[Rolling Stock Line 35]</v>
      </c>
      <c r="E767" s="88"/>
      <c r="F767" s="107" t="str">
        <f t="shared" si="87"/>
        <v>000 Veh Miles</v>
      </c>
      <c r="G767" s="89">
        <f t="shared" si="91"/>
        <v>0</v>
      </c>
      <c r="H767" s="89">
        <f t="shared" si="91"/>
        <v>0</v>
      </c>
      <c r="I767" s="89">
        <f t="shared" si="91"/>
        <v>0</v>
      </c>
      <c r="J767" s="89">
        <f t="shared" si="91"/>
        <v>0</v>
      </c>
      <c r="K767" s="89">
        <f t="shared" si="91"/>
        <v>0</v>
      </c>
      <c r="L767" s="89">
        <f t="shared" si="91"/>
        <v>0</v>
      </c>
      <c r="M767" s="89">
        <f t="shared" si="91"/>
        <v>0</v>
      </c>
      <c r="N767" s="89">
        <f t="shared" si="91"/>
        <v>0</v>
      </c>
      <c r="O767" s="89">
        <f t="shared" si="91"/>
        <v>0</v>
      </c>
      <c r="P767" s="89">
        <f t="shared" si="91"/>
        <v>0</v>
      </c>
      <c r="Q767" s="89">
        <f t="shared" si="91"/>
        <v>0</v>
      </c>
      <c r="R767" s="89">
        <f t="shared" si="91"/>
        <v>0</v>
      </c>
      <c r="S767" s="89">
        <f t="shared" si="91"/>
        <v>0</v>
      </c>
      <c r="T767" s="89">
        <f t="shared" si="91"/>
        <v>0</v>
      </c>
      <c r="U767" s="89">
        <f t="shared" si="91"/>
        <v>0</v>
      </c>
      <c r="V767" s="89">
        <f t="shared" si="91"/>
        <v>0</v>
      </c>
      <c r="W767" s="89">
        <f t="shared" si="91"/>
        <v>0</v>
      </c>
      <c r="X767" s="89">
        <f t="shared" si="91"/>
        <v>0</v>
      </c>
      <c r="Y767" s="89">
        <f t="shared" si="91"/>
        <v>0</v>
      </c>
      <c r="Z767" s="89">
        <f t="shared" si="91"/>
        <v>0</v>
      </c>
      <c r="AA767" s="89">
        <f t="shared" si="91"/>
        <v>0</v>
      </c>
      <c r="AB767" s="90">
        <f t="shared" si="91"/>
        <v>0</v>
      </c>
      <c r="AD767" s="552">
        <f t="shared" si="84"/>
        <v>0</v>
      </c>
      <c r="AF767" s="552">
        <f t="shared" si="85"/>
        <v>0</v>
      </c>
      <c r="AH767" s="552">
        <f t="shared" si="86"/>
        <v>0</v>
      </c>
      <c r="AJ767" s="188"/>
    </row>
    <row r="768" spans="4:36" ht="12.75" customHeight="1" outlineLevel="1" x14ac:dyDescent="0.2">
      <c r="D768" s="106" t="str">
        <f>'Line Items'!D491</f>
        <v>[Rolling Stock Line 36]</v>
      </c>
      <c r="E768" s="88"/>
      <c r="F768" s="107" t="str">
        <f t="shared" si="87"/>
        <v>000 Veh Miles</v>
      </c>
      <c r="G768" s="89">
        <f t="shared" si="91"/>
        <v>0</v>
      </c>
      <c r="H768" s="89">
        <f t="shared" si="91"/>
        <v>0</v>
      </c>
      <c r="I768" s="89">
        <f t="shared" si="91"/>
        <v>0</v>
      </c>
      <c r="J768" s="89">
        <f t="shared" si="91"/>
        <v>0</v>
      </c>
      <c r="K768" s="89">
        <f t="shared" si="91"/>
        <v>0</v>
      </c>
      <c r="L768" s="89">
        <f t="shared" si="91"/>
        <v>0</v>
      </c>
      <c r="M768" s="89">
        <f t="shared" si="91"/>
        <v>0</v>
      </c>
      <c r="N768" s="89">
        <f t="shared" si="91"/>
        <v>0</v>
      </c>
      <c r="O768" s="89">
        <f t="shared" si="91"/>
        <v>0</v>
      </c>
      <c r="P768" s="89">
        <f t="shared" si="91"/>
        <v>0</v>
      </c>
      <c r="Q768" s="89">
        <f t="shared" si="91"/>
        <v>0</v>
      </c>
      <c r="R768" s="89">
        <f t="shared" si="91"/>
        <v>0</v>
      </c>
      <c r="S768" s="89">
        <f t="shared" si="91"/>
        <v>0</v>
      </c>
      <c r="T768" s="89">
        <f t="shared" ref="T768:AB768" si="92">SUM(T440,T604)</f>
        <v>0</v>
      </c>
      <c r="U768" s="89">
        <f t="shared" si="92"/>
        <v>0</v>
      </c>
      <c r="V768" s="89">
        <f t="shared" si="92"/>
        <v>0</v>
      </c>
      <c r="W768" s="89">
        <f t="shared" si="92"/>
        <v>0</v>
      </c>
      <c r="X768" s="89">
        <f t="shared" si="92"/>
        <v>0</v>
      </c>
      <c r="Y768" s="89">
        <f t="shared" si="92"/>
        <v>0</v>
      </c>
      <c r="Z768" s="89">
        <f t="shared" si="92"/>
        <v>0</v>
      </c>
      <c r="AA768" s="89">
        <f t="shared" si="92"/>
        <v>0</v>
      </c>
      <c r="AB768" s="90">
        <f t="shared" si="92"/>
        <v>0</v>
      </c>
      <c r="AD768" s="552">
        <f t="shared" si="84"/>
        <v>0</v>
      </c>
      <c r="AF768" s="552">
        <f t="shared" si="85"/>
        <v>0</v>
      </c>
      <c r="AH768" s="552">
        <f t="shared" si="86"/>
        <v>0</v>
      </c>
      <c r="AJ768" s="188"/>
    </row>
    <row r="769" spans="4:36" ht="12.75" customHeight="1" outlineLevel="1" x14ac:dyDescent="0.2">
      <c r="D769" s="106" t="str">
        <f>'Line Items'!D492</f>
        <v>[Rolling Stock Line 37]</v>
      </c>
      <c r="E769" s="88"/>
      <c r="F769" s="107" t="str">
        <f t="shared" si="87"/>
        <v>000 Veh Miles</v>
      </c>
      <c r="G769" s="89">
        <f t="shared" ref="G769:AB780" si="93">SUM(G441,G605)</f>
        <v>0</v>
      </c>
      <c r="H769" s="89">
        <f t="shared" si="93"/>
        <v>0</v>
      </c>
      <c r="I769" s="89">
        <f t="shared" si="93"/>
        <v>0</v>
      </c>
      <c r="J769" s="89">
        <f t="shared" si="93"/>
        <v>0</v>
      </c>
      <c r="K769" s="89">
        <f t="shared" si="93"/>
        <v>0</v>
      </c>
      <c r="L769" s="89">
        <f t="shared" si="93"/>
        <v>0</v>
      </c>
      <c r="M769" s="89">
        <f t="shared" si="93"/>
        <v>0</v>
      </c>
      <c r="N769" s="89">
        <f t="shared" si="93"/>
        <v>0</v>
      </c>
      <c r="O769" s="89">
        <f t="shared" si="93"/>
        <v>0</v>
      </c>
      <c r="P769" s="89">
        <f t="shared" si="93"/>
        <v>0</v>
      </c>
      <c r="Q769" s="89">
        <f t="shared" si="93"/>
        <v>0</v>
      </c>
      <c r="R769" s="89">
        <f t="shared" si="93"/>
        <v>0</v>
      </c>
      <c r="S769" s="89">
        <f t="shared" si="93"/>
        <v>0</v>
      </c>
      <c r="T769" s="89">
        <f t="shared" si="93"/>
        <v>0</v>
      </c>
      <c r="U769" s="89">
        <f t="shared" si="93"/>
        <v>0</v>
      </c>
      <c r="V769" s="89">
        <f t="shared" si="93"/>
        <v>0</v>
      </c>
      <c r="W769" s="89">
        <f t="shared" si="93"/>
        <v>0</v>
      </c>
      <c r="X769" s="89">
        <f t="shared" si="93"/>
        <v>0</v>
      </c>
      <c r="Y769" s="89">
        <f t="shared" si="93"/>
        <v>0</v>
      </c>
      <c r="Z769" s="89">
        <f t="shared" si="93"/>
        <v>0</v>
      </c>
      <c r="AA769" s="89">
        <f t="shared" si="93"/>
        <v>0</v>
      </c>
      <c r="AB769" s="90">
        <f t="shared" si="93"/>
        <v>0</v>
      </c>
      <c r="AD769" s="552">
        <f t="shared" si="84"/>
        <v>0</v>
      </c>
      <c r="AF769" s="552">
        <f t="shared" si="85"/>
        <v>0</v>
      </c>
      <c r="AH769" s="552">
        <f t="shared" si="86"/>
        <v>0</v>
      </c>
      <c r="AJ769" s="188"/>
    </row>
    <row r="770" spans="4:36" ht="12.75" customHeight="1" outlineLevel="1" x14ac:dyDescent="0.2">
      <c r="D770" s="106" t="str">
        <f>'Line Items'!D493</f>
        <v>[Rolling Stock Line 38]</v>
      </c>
      <c r="E770" s="88"/>
      <c r="F770" s="107" t="str">
        <f t="shared" si="87"/>
        <v>000 Veh Miles</v>
      </c>
      <c r="G770" s="89">
        <f t="shared" si="93"/>
        <v>0</v>
      </c>
      <c r="H770" s="89">
        <f t="shared" si="93"/>
        <v>0</v>
      </c>
      <c r="I770" s="89">
        <f t="shared" si="93"/>
        <v>0</v>
      </c>
      <c r="J770" s="89">
        <f t="shared" si="93"/>
        <v>0</v>
      </c>
      <c r="K770" s="89">
        <f t="shared" si="93"/>
        <v>0</v>
      </c>
      <c r="L770" s="89">
        <f t="shared" si="93"/>
        <v>0</v>
      </c>
      <c r="M770" s="89">
        <f t="shared" si="93"/>
        <v>0</v>
      </c>
      <c r="N770" s="89">
        <f t="shared" si="93"/>
        <v>0</v>
      </c>
      <c r="O770" s="89">
        <f t="shared" si="93"/>
        <v>0</v>
      </c>
      <c r="P770" s="89">
        <f t="shared" si="93"/>
        <v>0</v>
      </c>
      <c r="Q770" s="89">
        <f t="shared" si="93"/>
        <v>0</v>
      </c>
      <c r="R770" s="89">
        <f t="shared" si="93"/>
        <v>0</v>
      </c>
      <c r="S770" s="89">
        <f t="shared" si="93"/>
        <v>0</v>
      </c>
      <c r="T770" s="89">
        <f t="shared" si="93"/>
        <v>0</v>
      </c>
      <c r="U770" s="89">
        <f t="shared" si="93"/>
        <v>0</v>
      </c>
      <c r="V770" s="89">
        <f t="shared" si="93"/>
        <v>0</v>
      </c>
      <c r="W770" s="89">
        <f t="shared" si="93"/>
        <v>0</v>
      </c>
      <c r="X770" s="89">
        <f t="shared" si="93"/>
        <v>0</v>
      </c>
      <c r="Y770" s="89">
        <f t="shared" si="93"/>
        <v>0</v>
      </c>
      <c r="Z770" s="89">
        <f t="shared" si="93"/>
        <v>0</v>
      </c>
      <c r="AA770" s="89">
        <f t="shared" si="93"/>
        <v>0</v>
      </c>
      <c r="AB770" s="90">
        <f t="shared" si="93"/>
        <v>0</v>
      </c>
      <c r="AD770" s="552">
        <f t="shared" si="84"/>
        <v>0</v>
      </c>
      <c r="AF770" s="552">
        <f t="shared" si="85"/>
        <v>0</v>
      </c>
      <c r="AH770" s="552">
        <f t="shared" si="86"/>
        <v>0</v>
      </c>
      <c r="AJ770" s="188"/>
    </row>
    <row r="771" spans="4:36" ht="12.75" customHeight="1" outlineLevel="1" x14ac:dyDescent="0.2">
      <c r="D771" s="106" t="str">
        <f>'Line Items'!D494</f>
        <v>[Rolling Stock Line 39]</v>
      </c>
      <c r="E771" s="88"/>
      <c r="F771" s="107" t="str">
        <f t="shared" si="87"/>
        <v>000 Veh Miles</v>
      </c>
      <c r="G771" s="89">
        <f t="shared" si="93"/>
        <v>0</v>
      </c>
      <c r="H771" s="89">
        <f t="shared" si="93"/>
        <v>0</v>
      </c>
      <c r="I771" s="89">
        <f t="shared" si="93"/>
        <v>0</v>
      </c>
      <c r="J771" s="89">
        <f t="shared" si="93"/>
        <v>0</v>
      </c>
      <c r="K771" s="89">
        <f t="shared" si="93"/>
        <v>0</v>
      </c>
      <c r="L771" s="89">
        <f t="shared" si="93"/>
        <v>0</v>
      </c>
      <c r="M771" s="89">
        <f t="shared" si="93"/>
        <v>0</v>
      </c>
      <c r="N771" s="89">
        <f t="shared" si="93"/>
        <v>0</v>
      </c>
      <c r="O771" s="89">
        <f t="shared" si="93"/>
        <v>0</v>
      </c>
      <c r="P771" s="89">
        <f t="shared" si="93"/>
        <v>0</v>
      </c>
      <c r="Q771" s="89">
        <f t="shared" si="93"/>
        <v>0</v>
      </c>
      <c r="R771" s="89">
        <f t="shared" si="93"/>
        <v>0</v>
      </c>
      <c r="S771" s="89">
        <f t="shared" si="93"/>
        <v>0</v>
      </c>
      <c r="T771" s="89">
        <f t="shared" si="93"/>
        <v>0</v>
      </c>
      <c r="U771" s="89">
        <f t="shared" si="93"/>
        <v>0</v>
      </c>
      <c r="V771" s="89">
        <f t="shared" si="93"/>
        <v>0</v>
      </c>
      <c r="W771" s="89">
        <f t="shared" si="93"/>
        <v>0</v>
      </c>
      <c r="X771" s="89">
        <f t="shared" si="93"/>
        <v>0</v>
      </c>
      <c r="Y771" s="89">
        <f t="shared" si="93"/>
        <v>0</v>
      </c>
      <c r="Z771" s="89">
        <f t="shared" si="93"/>
        <v>0</v>
      </c>
      <c r="AA771" s="89">
        <f t="shared" si="93"/>
        <v>0</v>
      </c>
      <c r="AB771" s="90">
        <f t="shared" si="93"/>
        <v>0</v>
      </c>
      <c r="AD771" s="552">
        <f t="shared" si="84"/>
        <v>0</v>
      </c>
      <c r="AF771" s="552">
        <f t="shared" si="85"/>
        <v>0</v>
      </c>
      <c r="AH771" s="552">
        <f t="shared" si="86"/>
        <v>0</v>
      </c>
      <c r="AJ771" s="188"/>
    </row>
    <row r="772" spans="4:36" ht="12.75" customHeight="1" outlineLevel="1" x14ac:dyDescent="0.2">
      <c r="D772" s="106" t="str">
        <f>'Line Items'!D495</f>
        <v>[Rolling Stock Line 40]</v>
      </c>
      <c r="E772" s="88"/>
      <c r="F772" s="107" t="str">
        <f t="shared" si="87"/>
        <v>000 Veh Miles</v>
      </c>
      <c r="G772" s="89">
        <f t="shared" si="93"/>
        <v>0</v>
      </c>
      <c r="H772" s="89">
        <f t="shared" si="93"/>
        <v>0</v>
      </c>
      <c r="I772" s="89">
        <f t="shared" si="93"/>
        <v>0</v>
      </c>
      <c r="J772" s="89">
        <f t="shared" si="93"/>
        <v>0</v>
      </c>
      <c r="K772" s="89">
        <f t="shared" si="93"/>
        <v>0</v>
      </c>
      <c r="L772" s="89">
        <f t="shared" si="93"/>
        <v>0</v>
      </c>
      <c r="M772" s="89">
        <f t="shared" si="93"/>
        <v>0</v>
      </c>
      <c r="N772" s="89">
        <f t="shared" si="93"/>
        <v>0</v>
      </c>
      <c r="O772" s="89">
        <f t="shared" si="93"/>
        <v>0</v>
      </c>
      <c r="P772" s="89">
        <f t="shared" si="93"/>
        <v>0</v>
      </c>
      <c r="Q772" s="89">
        <f t="shared" si="93"/>
        <v>0</v>
      </c>
      <c r="R772" s="89">
        <f t="shared" si="93"/>
        <v>0</v>
      </c>
      <c r="S772" s="89">
        <f t="shared" si="93"/>
        <v>0</v>
      </c>
      <c r="T772" s="89">
        <f t="shared" si="93"/>
        <v>0</v>
      </c>
      <c r="U772" s="89">
        <f t="shared" si="93"/>
        <v>0</v>
      </c>
      <c r="V772" s="89">
        <f t="shared" si="93"/>
        <v>0</v>
      </c>
      <c r="W772" s="89">
        <f t="shared" si="93"/>
        <v>0</v>
      </c>
      <c r="X772" s="89">
        <f t="shared" si="93"/>
        <v>0</v>
      </c>
      <c r="Y772" s="89">
        <f t="shared" si="93"/>
        <v>0</v>
      </c>
      <c r="Z772" s="89">
        <f t="shared" si="93"/>
        <v>0</v>
      </c>
      <c r="AA772" s="89">
        <f t="shared" si="93"/>
        <v>0</v>
      </c>
      <c r="AB772" s="90">
        <f t="shared" si="93"/>
        <v>0</v>
      </c>
      <c r="AD772" s="552">
        <f t="shared" si="84"/>
        <v>0</v>
      </c>
      <c r="AF772" s="552">
        <f t="shared" si="85"/>
        <v>0</v>
      </c>
      <c r="AH772" s="552">
        <f t="shared" si="86"/>
        <v>0</v>
      </c>
      <c r="AJ772" s="188"/>
    </row>
    <row r="773" spans="4:36" ht="12.75" customHeight="1" outlineLevel="1" x14ac:dyDescent="0.2">
      <c r="D773" s="106" t="str">
        <f>'Line Items'!D496</f>
        <v>[Rolling Stock Line 41]</v>
      </c>
      <c r="E773" s="88"/>
      <c r="F773" s="107" t="str">
        <f t="shared" si="87"/>
        <v>000 Veh Miles</v>
      </c>
      <c r="G773" s="89">
        <f t="shared" si="93"/>
        <v>0</v>
      </c>
      <c r="H773" s="89">
        <f t="shared" si="93"/>
        <v>0</v>
      </c>
      <c r="I773" s="89">
        <f t="shared" si="93"/>
        <v>0</v>
      </c>
      <c r="J773" s="89">
        <f t="shared" si="93"/>
        <v>0</v>
      </c>
      <c r="K773" s="89">
        <f t="shared" si="93"/>
        <v>0</v>
      </c>
      <c r="L773" s="89">
        <f t="shared" si="93"/>
        <v>0</v>
      </c>
      <c r="M773" s="89">
        <f t="shared" si="93"/>
        <v>0</v>
      </c>
      <c r="N773" s="89">
        <f t="shared" si="93"/>
        <v>0</v>
      </c>
      <c r="O773" s="89">
        <f t="shared" si="93"/>
        <v>0</v>
      </c>
      <c r="P773" s="89">
        <f t="shared" si="93"/>
        <v>0</v>
      </c>
      <c r="Q773" s="89">
        <f t="shared" si="93"/>
        <v>0</v>
      </c>
      <c r="R773" s="89">
        <f t="shared" si="93"/>
        <v>0</v>
      </c>
      <c r="S773" s="89">
        <f t="shared" si="93"/>
        <v>0</v>
      </c>
      <c r="T773" s="89">
        <f t="shared" si="93"/>
        <v>0</v>
      </c>
      <c r="U773" s="89">
        <f t="shared" si="93"/>
        <v>0</v>
      </c>
      <c r="V773" s="89">
        <f t="shared" si="93"/>
        <v>0</v>
      </c>
      <c r="W773" s="89">
        <f t="shared" si="93"/>
        <v>0</v>
      </c>
      <c r="X773" s="89">
        <f t="shared" si="93"/>
        <v>0</v>
      </c>
      <c r="Y773" s="89">
        <f t="shared" si="93"/>
        <v>0</v>
      </c>
      <c r="Z773" s="89">
        <f t="shared" si="93"/>
        <v>0</v>
      </c>
      <c r="AA773" s="89">
        <f t="shared" si="93"/>
        <v>0</v>
      </c>
      <c r="AB773" s="90">
        <f t="shared" si="93"/>
        <v>0</v>
      </c>
      <c r="AD773" s="552">
        <f t="shared" si="84"/>
        <v>0</v>
      </c>
      <c r="AF773" s="552">
        <f t="shared" si="85"/>
        <v>0</v>
      </c>
      <c r="AH773" s="552">
        <f t="shared" si="86"/>
        <v>0</v>
      </c>
      <c r="AJ773" s="188"/>
    </row>
    <row r="774" spans="4:36" ht="12.75" customHeight="1" outlineLevel="1" x14ac:dyDescent="0.2">
      <c r="D774" s="106" t="str">
        <f>'Line Items'!D497</f>
        <v>[Rolling Stock Line 42]</v>
      </c>
      <c r="E774" s="88"/>
      <c r="F774" s="107" t="str">
        <f t="shared" si="87"/>
        <v>000 Veh Miles</v>
      </c>
      <c r="G774" s="89">
        <f t="shared" si="93"/>
        <v>0</v>
      </c>
      <c r="H774" s="89">
        <f t="shared" si="93"/>
        <v>0</v>
      </c>
      <c r="I774" s="89">
        <f t="shared" si="93"/>
        <v>0</v>
      </c>
      <c r="J774" s="89">
        <f t="shared" si="93"/>
        <v>0</v>
      </c>
      <c r="K774" s="89">
        <f t="shared" si="93"/>
        <v>0</v>
      </c>
      <c r="L774" s="89">
        <f t="shared" si="93"/>
        <v>0</v>
      </c>
      <c r="M774" s="89">
        <f t="shared" si="93"/>
        <v>0</v>
      </c>
      <c r="N774" s="89">
        <f t="shared" si="93"/>
        <v>0</v>
      </c>
      <c r="O774" s="89">
        <f t="shared" si="93"/>
        <v>0</v>
      </c>
      <c r="P774" s="89">
        <f t="shared" si="93"/>
        <v>0</v>
      </c>
      <c r="Q774" s="89">
        <f t="shared" si="93"/>
        <v>0</v>
      </c>
      <c r="R774" s="89">
        <f t="shared" si="93"/>
        <v>0</v>
      </c>
      <c r="S774" s="89">
        <f t="shared" si="93"/>
        <v>0</v>
      </c>
      <c r="T774" s="89">
        <f t="shared" si="93"/>
        <v>0</v>
      </c>
      <c r="U774" s="89">
        <f t="shared" si="93"/>
        <v>0</v>
      </c>
      <c r="V774" s="89">
        <f t="shared" si="93"/>
        <v>0</v>
      </c>
      <c r="W774" s="89">
        <f t="shared" si="93"/>
        <v>0</v>
      </c>
      <c r="X774" s="89">
        <f t="shared" si="93"/>
        <v>0</v>
      </c>
      <c r="Y774" s="89">
        <f t="shared" si="93"/>
        <v>0</v>
      </c>
      <c r="Z774" s="89">
        <f t="shared" si="93"/>
        <v>0</v>
      </c>
      <c r="AA774" s="89">
        <f t="shared" si="93"/>
        <v>0</v>
      </c>
      <c r="AB774" s="90">
        <f t="shared" si="93"/>
        <v>0</v>
      </c>
      <c r="AD774" s="552">
        <f t="shared" si="84"/>
        <v>0</v>
      </c>
      <c r="AF774" s="552">
        <f t="shared" si="85"/>
        <v>0</v>
      </c>
      <c r="AH774" s="552">
        <f t="shared" si="86"/>
        <v>0</v>
      </c>
      <c r="AJ774" s="188"/>
    </row>
    <row r="775" spans="4:36" ht="12.75" customHeight="1" outlineLevel="1" x14ac:dyDescent="0.2">
      <c r="D775" s="106" t="str">
        <f>'Line Items'!D498</f>
        <v>[Rolling Stock Line 43]</v>
      </c>
      <c r="E775" s="88"/>
      <c r="F775" s="107" t="str">
        <f t="shared" si="87"/>
        <v>000 Veh Miles</v>
      </c>
      <c r="G775" s="89">
        <f t="shared" si="93"/>
        <v>0</v>
      </c>
      <c r="H775" s="89">
        <f t="shared" si="93"/>
        <v>0</v>
      </c>
      <c r="I775" s="89">
        <f t="shared" si="93"/>
        <v>0</v>
      </c>
      <c r="J775" s="89">
        <f t="shared" si="93"/>
        <v>0</v>
      </c>
      <c r="K775" s="89">
        <f t="shared" si="93"/>
        <v>0</v>
      </c>
      <c r="L775" s="89">
        <f t="shared" si="93"/>
        <v>0</v>
      </c>
      <c r="M775" s="89">
        <f t="shared" si="93"/>
        <v>0</v>
      </c>
      <c r="N775" s="89">
        <f t="shared" si="93"/>
        <v>0</v>
      </c>
      <c r="O775" s="89">
        <f t="shared" si="93"/>
        <v>0</v>
      </c>
      <c r="P775" s="89">
        <f t="shared" si="93"/>
        <v>0</v>
      </c>
      <c r="Q775" s="89">
        <f t="shared" si="93"/>
        <v>0</v>
      </c>
      <c r="R775" s="89">
        <f t="shared" si="93"/>
        <v>0</v>
      </c>
      <c r="S775" s="89">
        <f t="shared" si="93"/>
        <v>0</v>
      </c>
      <c r="T775" s="89">
        <f t="shared" si="93"/>
        <v>0</v>
      </c>
      <c r="U775" s="89">
        <f t="shared" si="93"/>
        <v>0</v>
      </c>
      <c r="V775" s="89">
        <f t="shared" si="93"/>
        <v>0</v>
      </c>
      <c r="W775" s="89">
        <f t="shared" si="93"/>
        <v>0</v>
      </c>
      <c r="X775" s="89">
        <f t="shared" si="93"/>
        <v>0</v>
      </c>
      <c r="Y775" s="89">
        <f t="shared" si="93"/>
        <v>0</v>
      </c>
      <c r="Z775" s="89">
        <f t="shared" si="93"/>
        <v>0</v>
      </c>
      <c r="AA775" s="89">
        <f t="shared" si="93"/>
        <v>0</v>
      </c>
      <c r="AB775" s="90">
        <f t="shared" si="93"/>
        <v>0</v>
      </c>
      <c r="AD775" s="552">
        <f t="shared" si="84"/>
        <v>0</v>
      </c>
      <c r="AF775" s="552">
        <f t="shared" si="85"/>
        <v>0</v>
      </c>
      <c r="AH775" s="552">
        <f t="shared" si="86"/>
        <v>0</v>
      </c>
      <c r="AJ775" s="188"/>
    </row>
    <row r="776" spans="4:36" ht="12.75" customHeight="1" outlineLevel="1" x14ac:dyDescent="0.2">
      <c r="D776" s="106" t="str">
        <f>'Line Items'!D499</f>
        <v>[Rolling Stock Line 44]</v>
      </c>
      <c r="E776" s="88"/>
      <c r="F776" s="107" t="str">
        <f t="shared" si="87"/>
        <v>000 Veh Miles</v>
      </c>
      <c r="G776" s="89">
        <f t="shared" si="93"/>
        <v>0</v>
      </c>
      <c r="H776" s="89">
        <f t="shared" si="93"/>
        <v>0</v>
      </c>
      <c r="I776" s="89">
        <f t="shared" si="93"/>
        <v>0</v>
      </c>
      <c r="J776" s="89">
        <f t="shared" si="93"/>
        <v>0</v>
      </c>
      <c r="K776" s="89">
        <f t="shared" si="93"/>
        <v>0</v>
      </c>
      <c r="L776" s="89">
        <f t="shared" si="93"/>
        <v>0</v>
      </c>
      <c r="M776" s="89">
        <f t="shared" si="93"/>
        <v>0</v>
      </c>
      <c r="N776" s="89">
        <f t="shared" si="93"/>
        <v>0</v>
      </c>
      <c r="O776" s="89">
        <f t="shared" si="93"/>
        <v>0</v>
      </c>
      <c r="P776" s="89">
        <f t="shared" si="93"/>
        <v>0</v>
      </c>
      <c r="Q776" s="89">
        <f t="shared" si="93"/>
        <v>0</v>
      </c>
      <c r="R776" s="89">
        <f t="shared" si="93"/>
        <v>0</v>
      </c>
      <c r="S776" s="89">
        <f t="shared" si="93"/>
        <v>0</v>
      </c>
      <c r="T776" s="89">
        <f t="shared" si="93"/>
        <v>0</v>
      </c>
      <c r="U776" s="89">
        <f t="shared" si="93"/>
        <v>0</v>
      </c>
      <c r="V776" s="89">
        <f t="shared" si="93"/>
        <v>0</v>
      </c>
      <c r="W776" s="89">
        <f t="shared" si="93"/>
        <v>0</v>
      </c>
      <c r="X776" s="89">
        <f t="shared" si="93"/>
        <v>0</v>
      </c>
      <c r="Y776" s="89">
        <f t="shared" si="93"/>
        <v>0</v>
      </c>
      <c r="Z776" s="89">
        <f t="shared" si="93"/>
        <v>0</v>
      </c>
      <c r="AA776" s="89">
        <f t="shared" si="93"/>
        <v>0</v>
      </c>
      <c r="AB776" s="90">
        <f t="shared" si="93"/>
        <v>0</v>
      </c>
      <c r="AD776" s="552">
        <f t="shared" si="84"/>
        <v>0</v>
      </c>
      <c r="AF776" s="552">
        <f t="shared" si="85"/>
        <v>0</v>
      </c>
      <c r="AH776" s="552">
        <f t="shared" si="86"/>
        <v>0</v>
      </c>
      <c r="AJ776" s="188"/>
    </row>
    <row r="777" spans="4:36" ht="12.75" customHeight="1" outlineLevel="1" x14ac:dyDescent="0.2">
      <c r="D777" s="106" t="str">
        <f>'Line Items'!D500</f>
        <v>[Rolling Stock Line 45]</v>
      </c>
      <c r="E777" s="88"/>
      <c r="F777" s="107" t="str">
        <f t="shared" si="87"/>
        <v>000 Veh Miles</v>
      </c>
      <c r="G777" s="89">
        <f t="shared" si="93"/>
        <v>0</v>
      </c>
      <c r="H777" s="89">
        <f t="shared" si="93"/>
        <v>0</v>
      </c>
      <c r="I777" s="89">
        <f t="shared" si="93"/>
        <v>0</v>
      </c>
      <c r="J777" s="89">
        <f t="shared" si="93"/>
        <v>0</v>
      </c>
      <c r="K777" s="89">
        <f t="shared" si="93"/>
        <v>0</v>
      </c>
      <c r="L777" s="89">
        <f t="shared" si="93"/>
        <v>0</v>
      </c>
      <c r="M777" s="89">
        <f t="shared" si="93"/>
        <v>0</v>
      </c>
      <c r="N777" s="89">
        <f t="shared" si="93"/>
        <v>0</v>
      </c>
      <c r="O777" s="89">
        <f t="shared" si="93"/>
        <v>0</v>
      </c>
      <c r="P777" s="89">
        <f t="shared" si="93"/>
        <v>0</v>
      </c>
      <c r="Q777" s="89">
        <f t="shared" si="93"/>
        <v>0</v>
      </c>
      <c r="R777" s="89">
        <f t="shared" si="93"/>
        <v>0</v>
      </c>
      <c r="S777" s="89">
        <f t="shared" si="93"/>
        <v>0</v>
      </c>
      <c r="T777" s="89">
        <f t="shared" si="93"/>
        <v>0</v>
      </c>
      <c r="U777" s="89">
        <f t="shared" si="93"/>
        <v>0</v>
      </c>
      <c r="V777" s="89">
        <f t="shared" si="93"/>
        <v>0</v>
      </c>
      <c r="W777" s="89">
        <f t="shared" si="93"/>
        <v>0</v>
      </c>
      <c r="X777" s="89">
        <f t="shared" si="93"/>
        <v>0</v>
      </c>
      <c r="Y777" s="89">
        <f t="shared" si="93"/>
        <v>0</v>
      </c>
      <c r="Z777" s="89">
        <f t="shared" si="93"/>
        <v>0</v>
      </c>
      <c r="AA777" s="89">
        <f t="shared" si="93"/>
        <v>0</v>
      </c>
      <c r="AB777" s="90">
        <f t="shared" si="93"/>
        <v>0</v>
      </c>
      <c r="AD777" s="552">
        <f t="shared" si="84"/>
        <v>0</v>
      </c>
      <c r="AF777" s="552">
        <f t="shared" si="85"/>
        <v>0</v>
      </c>
      <c r="AH777" s="552">
        <f t="shared" si="86"/>
        <v>0</v>
      </c>
      <c r="AJ777" s="188"/>
    </row>
    <row r="778" spans="4:36" ht="12.75" customHeight="1" outlineLevel="1" x14ac:dyDescent="0.2">
      <c r="D778" s="106" t="str">
        <f>'Line Items'!D501</f>
        <v>[Rolling Stock Line 46]</v>
      </c>
      <c r="E778" s="88"/>
      <c r="F778" s="107" t="str">
        <f t="shared" si="87"/>
        <v>000 Veh Miles</v>
      </c>
      <c r="G778" s="89">
        <f t="shared" si="93"/>
        <v>0</v>
      </c>
      <c r="H778" s="89">
        <f t="shared" si="93"/>
        <v>0</v>
      </c>
      <c r="I778" s="89">
        <f t="shared" si="93"/>
        <v>0</v>
      </c>
      <c r="J778" s="89">
        <f t="shared" si="93"/>
        <v>0</v>
      </c>
      <c r="K778" s="89">
        <f t="shared" si="93"/>
        <v>0</v>
      </c>
      <c r="L778" s="89">
        <f t="shared" si="93"/>
        <v>0</v>
      </c>
      <c r="M778" s="89">
        <f t="shared" si="93"/>
        <v>0</v>
      </c>
      <c r="N778" s="89">
        <f t="shared" si="93"/>
        <v>0</v>
      </c>
      <c r="O778" s="89">
        <f t="shared" si="93"/>
        <v>0</v>
      </c>
      <c r="P778" s="89">
        <f t="shared" si="93"/>
        <v>0</v>
      </c>
      <c r="Q778" s="89">
        <f t="shared" si="93"/>
        <v>0</v>
      </c>
      <c r="R778" s="89">
        <f t="shared" si="93"/>
        <v>0</v>
      </c>
      <c r="S778" s="89">
        <f t="shared" si="93"/>
        <v>0</v>
      </c>
      <c r="T778" s="89">
        <f t="shared" si="93"/>
        <v>0</v>
      </c>
      <c r="U778" s="89">
        <f t="shared" si="93"/>
        <v>0</v>
      </c>
      <c r="V778" s="89">
        <f t="shared" si="93"/>
        <v>0</v>
      </c>
      <c r="W778" s="89">
        <f t="shared" si="93"/>
        <v>0</v>
      </c>
      <c r="X778" s="89">
        <f t="shared" si="93"/>
        <v>0</v>
      </c>
      <c r="Y778" s="89">
        <f t="shared" si="93"/>
        <v>0</v>
      </c>
      <c r="Z778" s="89">
        <f t="shared" si="93"/>
        <v>0</v>
      </c>
      <c r="AA778" s="89">
        <f t="shared" si="93"/>
        <v>0</v>
      </c>
      <c r="AB778" s="90">
        <f t="shared" si="93"/>
        <v>0</v>
      </c>
      <c r="AD778" s="552">
        <f t="shared" si="84"/>
        <v>0</v>
      </c>
      <c r="AF778" s="552">
        <f t="shared" si="85"/>
        <v>0</v>
      </c>
      <c r="AH778" s="552">
        <f t="shared" si="86"/>
        <v>0</v>
      </c>
      <c r="AJ778" s="188"/>
    </row>
    <row r="779" spans="4:36" ht="12.75" customHeight="1" outlineLevel="1" x14ac:dyDescent="0.2">
      <c r="D779" s="106" t="str">
        <f>'Line Items'!D502</f>
        <v>[Rolling Stock Line 47]</v>
      </c>
      <c r="E779" s="88"/>
      <c r="F779" s="107" t="str">
        <f t="shared" si="87"/>
        <v>000 Veh Miles</v>
      </c>
      <c r="G779" s="89">
        <f t="shared" si="93"/>
        <v>0</v>
      </c>
      <c r="H779" s="89">
        <f t="shared" si="93"/>
        <v>0</v>
      </c>
      <c r="I779" s="89">
        <f t="shared" si="93"/>
        <v>0</v>
      </c>
      <c r="J779" s="89">
        <f t="shared" si="93"/>
        <v>0</v>
      </c>
      <c r="K779" s="89">
        <f t="shared" si="93"/>
        <v>0</v>
      </c>
      <c r="L779" s="89">
        <f t="shared" si="93"/>
        <v>0</v>
      </c>
      <c r="M779" s="89">
        <f t="shared" si="93"/>
        <v>0</v>
      </c>
      <c r="N779" s="89">
        <f t="shared" si="93"/>
        <v>0</v>
      </c>
      <c r="O779" s="89">
        <f t="shared" si="93"/>
        <v>0</v>
      </c>
      <c r="P779" s="89">
        <f t="shared" si="93"/>
        <v>0</v>
      </c>
      <c r="Q779" s="89">
        <f t="shared" si="93"/>
        <v>0</v>
      </c>
      <c r="R779" s="89">
        <f t="shared" si="93"/>
        <v>0</v>
      </c>
      <c r="S779" s="89">
        <f t="shared" si="93"/>
        <v>0</v>
      </c>
      <c r="T779" s="89">
        <f t="shared" si="93"/>
        <v>0</v>
      </c>
      <c r="U779" s="89">
        <f t="shared" si="93"/>
        <v>0</v>
      </c>
      <c r="V779" s="89">
        <f t="shared" si="93"/>
        <v>0</v>
      </c>
      <c r="W779" s="89">
        <f t="shared" si="93"/>
        <v>0</v>
      </c>
      <c r="X779" s="89">
        <f t="shared" si="93"/>
        <v>0</v>
      </c>
      <c r="Y779" s="89">
        <f t="shared" si="93"/>
        <v>0</v>
      </c>
      <c r="Z779" s="89">
        <f t="shared" si="93"/>
        <v>0</v>
      </c>
      <c r="AA779" s="89">
        <f t="shared" si="93"/>
        <v>0</v>
      </c>
      <c r="AB779" s="90">
        <f t="shared" si="93"/>
        <v>0</v>
      </c>
      <c r="AD779" s="552">
        <f t="shared" si="84"/>
        <v>0</v>
      </c>
      <c r="AF779" s="552">
        <f t="shared" si="85"/>
        <v>0</v>
      </c>
      <c r="AH779" s="552">
        <f t="shared" si="86"/>
        <v>0</v>
      </c>
      <c r="AJ779" s="188"/>
    </row>
    <row r="780" spans="4:36" ht="12.75" customHeight="1" outlineLevel="1" x14ac:dyDescent="0.2">
      <c r="D780" s="106" t="str">
        <f>'Line Items'!D503</f>
        <v>[Rolling Stock Line 48]</v>
      </c>
      <c r="E780" s="88"/>
      <c r="F780" s="107" t="str">
        <f t="shared" si="87"/>
        <v>000 Veh Miles</v>
      </c>
      <c r="G780" s="89">
        <f t="shared" si="93"/>
        <v>0</v>
      </c>
      <c r="H780" s="89">
        <f t="shared" si="93"/>
        <v>0</v>
      </c>
      <c r="I780" s="89">
        <f t="shared" si="93"/>
        <v>0</v>
      </c>
      <c r="J780" s="89">
        <f t="shared" si="93"/>
        <v>0</v>
      </c>
      <c r="K780" s="89">
        <f t="shared" si="93"/>
        <v>0</v>
      </c>
      <c r="L780" s="89">
        <f t="shared" si="93"/>
        <v>0</v>
      </c>
      <c r="M780" s="89">
        <f t="shared" si="93"/>
        <v>0</v>
      </c>
      <c r="N780" s="89">
        <f t="shared" si="93"/>
        <v>0</v>
      </c>
      <c r="O780" s="89">
        <f t="shared" si="93"/>
        <v>0</v>
      </c>
      <c r="P780" s="89">
        <f t="shared" si="93"/>
        <v>0</v>
      </c>
      <c r="Q780" s="89">
        <f t="shared" si="93"/>
        <v>0</v>
      </c>
      <c r="R780" s="89">
        <f t="shared" si="93"/>
        <v>0</v>
      </c>
      <c r="S780" s="89">
        <f t="shared" si="93"/>
        <v>0</v>
      </c>
      <c r="T780" s="89">
        <f t="shared" ref="T780:AB780" si="94">SUM(T452,T616)</f>
        <v>0</v>
      </c>
      <c r="U780" s="89">
        <f t="shared" si="94"/>
        <v>0</v>
      </c>
      <c r="V780" s="89">
        <f t="shared" si="94"/>
        <v>0</v>
      </c>
      <c r="W780" s="89">
        <f t="shared" si="94"/>
        <v>0</v>
      </c>
      <c r="X780" s="89">
        <f t="shared" si="94"/>
        <v>0</v>
      </c>
      <c r="Y780" s="89">
        <f t="shared" si="94"/>
        <v>0</v>
      </c>
      <c r="Z780" s="89">
        <f t="shared" si="94"/>
        <v>0</v>
      </c>
      <c r="AA780" s="89">
        <f t="shared" si="94"/>
        <v>0</v>
      </c>
      <c r="AB780" s="90">
        <f t="shared" si="94"/>
        <v>0</v>
      </c>
      <c r="AD780" s="552">
        <f t="shared" si="84"/>
        <v>0</v>
      </c>
      <c r="AF780" s="552">
        <f t="shared" si="85"/>
        <v>0</v>
      </c>
      <c r="AH780" s="552">
        <f t="shared" si="86"/>
        <v>0</v>
      </c>
      <c r="AJ780" s="188"/>
    </row>
    <row r="781" spans="4:36" ht="12.75" customHeight="1" outlineLevel="1" x14ac:dyDescent="0.2">
      <c r="D781" s="106" t="str">
        <f>'Line Items'!D504</f>
        <v>[Rolling Stock Line 49]</v>
      </c>
      <c r="E781" s="88"/>
      <c r="F781" s="107" t="str">
        <f t="shared" si="87"/>
        <v>000 Veh Miles</v>
      </c>
      <c r="G781" s="89">
        <f t="shared" ref="G781:AB782" si="95">SUM(G453,G617)</f>
        <v>0</v>
      </c>
      <c r="H781" s="89">
        <f t="shared" si="95"/>
        <v>0</v>
      </c>
      <c r="I781" s="89">
        <f t="shared" si="95"/>
        <v>0</v>
      </c>
      <c r="J781" s="89">
        <f t="shared" si="95"/>
        <v>0</v>
      </c>
      <c r="K781" s="89">
        <f t="shared" si="95"/>
        <v>0</v>
      </c>
      <c r="L781" s="89">
        <f t="shared" si="95"/>
        <v>0</v>
      </c>
      <c r="M781" s="89">
        <f t="shared" si="95"/>
        <v>0</v>
      </c>
      <c r="N781" s="89">
        <f t="shared" si="95"/>
        <v>0</v>
      </c>
      <c r="O781" s="89">
        <f t="shared" si="95"/>
        <v>0</v>
      </c>
      <c r="P781" s="89">
        <f t="shared" si="95"/>
        <v>0</v>
      </c>
      <c r="Q781" s="89">
        <f t="shared" si="95"/>
        <v>0</v>
      </c>
      <c r="R781" s="89">
        <f t="shared" si="95"/>
        <v>0</v>
      </c>
      <c r="S781" s="89">
        <f t="shared" si="95"/>
        <v>0</v>
      </c>
      <c r="T781" s="89">
        <f t="shared" si="95"/>
        <v>0</v>
      </c>
      <c r="U781" s="89">
        <f t="shared" si="95"/>
        <v>0</v>
      </c>
      <c r="V781" s="89">
        <f t="shared" si="95"/>
        <v>0</v>
      </c>
      <c r="W781" s="89">
        <f t="shared" si="95"/>
        <v>0</v>
      </c>
      <c r="X781" s="89">
        <f t="shared" si="95"/>
        <v>0</v>
      </c>
      <c r="Y781" s="89">
        <f t="shared" si="95"/>
        <v>0</v>
      </c>
      <c r="Z781" s="89">
        <f t="shared" si="95"/>
        <v>0</v>
      </c>
      <c r="AA781" s="89">
        <f t="shared" si="95"/>
        <v>0</v>
      </c>
      <c r="AB781" s="90">
        <f t="shared" si="95"/>
        <v>0</v>
      </c>
      <c r="AD781" s="552">
        <f t="shared" ref="AD781" si="96">SUM(AD453,AD617)</f>
        <v>0</v>
      </c>
      <c r="AF781" s="552">
        <f t="shared" ref="AF781" si="97">SUM(AF453,AF617)</f>
        <v>0</v>
      </c>
      <c r="AH781" s="552">
        <f t="shared" ref="AH781" si="98">SUM(AH453,AH617)</f>
        <v>0</v>
      </c>
      <c r="AJ781" s="188"/>
    </row>
    <row r="782" spans="4:36" ht="12.75" customHeight="1" outlineLevel="1" x14ac:dyDescent="0.2">
      <c r="D782" s="117" t="str">
        <f>'Line Items'!D505</f>
        <v>[Rolling Stock Line 50]</v>
      </c>
      <c r="E782" s="177"/>
      <c r="F782" s="118" t="str">
        <f>F751</f>
        <v>000 Veh Miles</v>
      </c>
      <c r="G782" s="93">
        <f t="shared" si="95"/>
        <v>0</v>
      </c>
      <c r="H782" s="93">
        <f t="shared" si="95"/>
        <v>0</v>
      </c>
      <c r="I782" s="93">
        <f t="shared" si="95"/>
        <v>0</v>
      </c>
      <c r="J782" s="93">
        <f t="shared" si="95"/>
        <v>0</v>
      </c>
      <c r="K782" s="93">
        <f t="shared" si="95"/>
        <v>0</v>
      </c>
      <c r="L782" s="93">
        <f t="shared" si="95"/>
        <v>0</v>
      </c>
      <c r="M782" s="93">
        <f t="shared" si="95"/>
        <v>0</v>
      </c>
      <c r="N782" s="93">
        <f t="shared" si="95"/>
        <v>0</v>
      </c>
      <c r="O782" s="93">
        <f t="shared" si="95"/>
        <v>0</v>
      </c>
      <c r="P782" s="93">
        <f t="shared" si="95"/>
        <v>0</v>
      </c>
      <c r="Q782" s="93">
        <f t="shared" si="95"/>
        <v>0</v>
      </c>
      <c r="R782" s="93">
        <f t="shared" si="95"/>
        <v>0</v>
      </c>
      <c r="S782" s="93">
        <f t="shared" si="95"/>
        <v>0</v>
      </c>
      <c r="T782" s="93">
        <f t="shared" si="95"/>
        <v>0</v>
      </c>
      <c r="U782" s="93">
        <f t="shared" si="95"/>
        <v>0</v>
      </c>
      <c r="V782" s="93">
        <f t="shared" si="95"/>
        <v>0</v>
      </c>
      <c r="W782" s="93">
        <f t="shared" si="95"/>
        <v>0</v>
      </c>
      <c r="X782" s="93">
        <f t="shared" si="95"/>
        <v>0</v>
      </c>
      <c r="Y782" s="93">
        <f t="shared" si="95"/>
        <v>0</v>
      </c>
      <c r="Z782" s="93">
        <f t="shared" si="95"/>
        <v>0</v>
      </c>
      <c r="AA782" s="93">
        <f t="shared" si="95"/>
        <v>0</v>
      </c>
      <c r="AB782" s="94">
        <f t="shared" si="95"/>
        <v>0</v>
      </c>
      <c r="AD782" s="553">
        <f t="shared" ref="AD782" si="99">SUM(AD454,AD618)</f>
        <v>0</v>
      </c>
      <c r="AF782" s="553">
        <f t="shared" ref="AF782" si="100">SUM(AF454,AF618)</f>
        <v>0</v>
      </c>
      <c r="AH782" s="553">
        <f t="shared" ref="AH782" si="101">SUM(AH454,AH618)</f>
        <v>0</v>
      </c>
      <c r="AJ782" s="209"/>
    </row>
    <row r="783" spans="4:36" ht="12.75" customHeight="1" outlineLevel="1" x14ac:dyDescent="0.2">
      <c r="G783" s="89"/>
      <c r="H783" s="89"/>
      <c r="I783" s="89"/>
      <c r="J783" s="89"/>
      <c r="K783" s="89"/>
      <c r="L783" s="89"/>
      <c r="M783" s="89"/>
      <c r="N783" s="89"/>
      <c r="O783" s="89"/>
      <c r="P783" s="89"/>
      <c r="Q783" s="89"/>
      <c r="R783" s="89"/>
      <c r="S783" s="89"/>
      <c r="T783" s="89"/>
      <c r="U783" s="89"/>
      <c r="V783" s="89"/>
      <c r="W783" s="89"/>
      <c r="X783" s="89"/>
      <c r="Y783" s="89"/>
      <c r="Z783" s="89"/>
      <c r="AA783" s="89"/>
      <c r="AB783" s="89"/>
      <c r="AD783" s="89"/>
      <c r="AF783" s="89"/>
      <c r="AH783" s="89"/>
    </row>
    <row r="784" spans="4:36" ht="12.75" customHeight="1" outlineLevel="1" x14ac:dyDescent="0.2">
      <c r="D784" s="234" t="str">
        <f>C732</f>
        <v>Total Vehicle Mileage</v>
      </c>
      <c r="E784" s="235"/>
      <c r="F784" s="236" t="str">
        <f>F782</f>
        <v>000 Veh Miles</v>
      </c>
      <c r="G784" s="237">
        <f t="shared" ref="G784:AB784" si="102">SUM(G733:G782)</f>
        <v>0</v>
      </c>
      <c r="H784" s="237">
        <f t="shared" si="102"/>
        <v>0</v>
      </c>
      <c r="I784" s="237">
        <f t="shared" si="102"/>
        <v>0</v>
      </c>
      <c r="J784" s="237">
        <f t="shared" si="102"/>
        <v>0</v>
      </c>
      <c r="K784" s="237">
        <f t="shared" si="102"/>
        <v>0</v>
      </c>
      <c r="L784" s="237">
        <f t="shared" si="102"/>
        <v>0</v>
      </c>
      <c r="M784" s="237">
        <f t="shared" si="102"/>
        <v>0</v>
      </c>
      <c r="N784" s="237">
        <f t="shared" si="102"/>
        <v>0</v>
      </c>
      <c r="O784" s="237">
        <f t="shared" si="102"/>
        <v>0</v>
      </c>
      <c r="P784" s="237">
        <f t="shared" si="102"/>
        <v>0</v>
      </c>
      <c r="Q784" s="237">
        <f t="shared" si="102"/>
        <v>0</v>
      </c>
      <c r="R784" s="237">
        <f t="shared" si="102"/>
        <v>0</v>
      </c>
      <c r="S784" s="237">
        <f t="shared" si="102"/>
        <v>0</v>
      </c>
      <c r="T784" s="237">
        <f t="shared" si="102"/>
        <v>0</v>
      </c>
      <c r="U784" s="237">
        <f t="shared" si="102"/>
        <v>0</v>
      </c>
      <c r="V784" s="237">
        <f t="shared" si="102"/>
        <v>0</v>
      </c>
      <c r="W784" s="237">
        <f t="shared" si="102"/>
        <v>0</v>
      </c>
      <c r="X784" s="237">
        <f t="shared" si="102"/>
        <v>0</v>
      </c>
      <c r="Y784" s="237">
        <f t="shared" si="102"/>
        <v>0</v>
      </c>
      <c r="Z784" s="237">
        <f t="shared" si="102"/>
        <v>0</v>
      </c>
      <c r="AA784" s="237">
        <f t="shared" si="102"/>
        <v>0</v>
      </c>
      <c r="AB784" s="238">
        <f t="shared" si="102"/>
        <v>0</v>
      </c>
      <c r="AD784" s="550">
        <f t="shared" ref="AD784" si="103">SUM(AD733:AD782)</f>
        <v>0</v>
      </c>
      <c r="AF784" s="550">
        <f t="shared" ref="AF784" si="104">SUM(AF733:AF782)</f>
        <v>0</v>
      </c>
      <c r="AH784" s="550">
        <f t="shared" ref="AH784" si="105">SUM(AH733:AH782)</f>
        <v>0</v>
      </c>
      <c r="AJ784" s="241"/>
    </row>
    <row r="785" spans="3:36" ht="12.75" customHeight="1" outlineLevel="1" x14ac:dyDescent="0.2">
      <c r="G785" s="89"/>
      <c r="H785" s="89"/>
      <c r="I785" s="89"/>
      <c r="J785" s="89"/>
      <c r="K785" s="89"/>
      <c r="L785" s="89"/>
      <c r="M785" s="89"/>
      <c r="N785" s="89"/>
      <c r="O785" s="89"/>
      <c r="P785" s="89"/>
      <c r="Q785" s="89"/>
      <c r="R785" s="89"/>
      <c r="S785" s="89"/>
      <c r="T785" s="89"/>
      <c r="U785" s="89"/>
      <c r="V785" s="89"/>
      <c r="W785" s="89"/>
      <c r="X785" s="89"/>
      <c r="Y785" s="89"/>
      <c r="Z785" s="89"/>
      <c r="AA785" s="89"/>
      <c r="AB785" s="89"/>
      <c r="AD785" s="89"/>
      <c r="AF785" s="89"/>
      <c r="AH785" s="89"/>
    </row>
    <row r="786" spans="3:36" ht="12.75" customHeight="1" outlineLevel="1" x14ac:dyDescent="0.2">
      <c r="C786" s="138" t="s">
        <v>493</v>
      </c>
      <c r="G786" s="89"/>
      <c r="H786" s="89"/>
      <c r="I786" s="89"/>
      <c r="J786" s="89"/>
      <c r="K786" s="89"/>
      <c r="L786" s="89"/>
      <c r="M786" s="89"/>
      <c r="N786" s="89"/>
      <c r="O786" s="89"/>
      <c r="P786" s="89"/>
      <c r="Q786" s="89"/>
      <c r="R786" s="89"/>
      <c r="S786" s="89"/>
      <c r="T786" s="89"/>
      <c r="U786" s="89"/>
      <c r="V786" s="89"/>
      <c r="W786" s="89"/>
      <c r="X786" s="89"/>
      <c r="Y786" s="89"/>
      <c r="Z786" s="89"/>
      <c r="AA786" s="89"/>
      <c r="AB786" s="89"/>
      <c r="AD786" s="89"/>
      <c r="AF786" s="89"/>
      <c r="AH786" s="89"/>
    </row>
    <row r="787" spans="3:36" ht="12.75" customHeight="1" outlineLevel="1" x14ac:dyDescent="0.2">
      <c r="D787" s="100" t="str">
        <f>'Line Items'!D456</f>
        <v>Class 153</v>
      </c>
      <c r="E787" s="84"/>
      <c r="F787" s="101" t="s">
        <v>484</v>
      </c>
      <c r="G787" s="85">
        <f t="shared" ref="G787:AB798" si="106">SUM(G459,G623)</f>
        <v>0</v>
      </c>
      <c r="H787" s="85">
        <f t="shared" si="106"/>
        <v>0</v>
      </c>
      <c r="I787" s="85">
        <f t="shared" si="106"/>
        <v>0</v>
      </c>
      <c r="J787" s="85">
        <f t="shared" si="106"/>
        <v>0</v>
      </c>
      <c r="K787" s="85">
        <f t="shared" si="106"/>
        <v>0</v>
      </c>
      <c r="L787" s="85">
        <f t="shared" si="106"/>
        <v>0</v>
      </c>
      <c r="M787" s="85">
        <f t="shared" si="106"/>
        <v>0</v>
      </c>
      <c r="N787" s="85">
        <f t="shared" si="106"/>
        <v>0</v>
      </c>
      <c r="O787" s="85">
        <f t="shared" si="106"/>
        <v>0</v>
      </c>
      <c r="P787" s="85">
        <f t="shared" si="106"/>
        <v>0</v>
      </c>
      <c r="Q787" s="85">
        <f t="shared" si="106"/>
        <v>0</v>
      </c>
      <c r="R787" s="85">
        <f t="shared" si="106"/>
        <v>0</v>
      </c>
      <c r="S787" s="85">
        <f t="shared" si="106"/>
        <v>0</v>
      </c>
      <c r="T787" s="85">
        <f t="shared" si="106"/>
        <v>0</v>
      </c>
      <c r="U787" s="85">
        <f t="shared" si="106"/>
        <v>0</v>
      </c>
      <c r="V787" s="85">
        <f t="shared" si="106"/>
        <v>0</v>
      </c>
      <c r="W787" s="85">
        <f t="shared" si="106"/>
        <v>0</v>
      </c>
      <c r="X787" s="85">
        <f t="shared" si="106"/>
        <v>0</v>
      </c>
      <c r="Y787" s="85">
        <f t="shared" si="106"/>
        <v>0</v>
      </c>
      <c r="Z787" s="85">
        <f t="shared" si="106"/>
        <v>0</v>
      </c>
      <c r="AA787" s="85">
        <f t="shared" si="106"/>
        <v>0</v>
      </c>
      <c r="AB787" s="86">
        <f t="shared" si="106"/>
        <v>0</v>
      </c>
      <c r="AD787" s="551">
        <f t="shared" ref="AD787:AD834" si="107">SUM(AD459,AD623)</f>
        <v>0</v>
      </c>
      <c r="AF787" s="551">
        <f t="shared" ref="AF787:AF834" si="108">SUM(AF459,AF623)</f>
        <v>0</v>
      </c>
      <c r="AH787" s="551">
        <f t="shared" ref="AH787:AH834" si="109">SUM(AH459,AH623)</f>
        <v>0</v>
      </c>
      <c r="AJ787" s="187"/>
    </row>
    <row r="788" spans="3:36" ht="12.75" customHeight="1" outlineLevel="1" x14ac:dyDescent="0.2">
      <c r="D788" s="106" t="str">
        <f>'Line Items'!D457</f>
        <v>Class 156</v>
      </c>
      <c r="E788" s="88"/>
      <c r="F788" s="107" t="str">
        <f t="shared" ref="F788:F835" si="110">F787</f>
        <v>000 Unit Miles</v>
      </c>
      <c r="G788" s="89">
        <f t="shared" si="106"/>
        <v>0</v>
      </c>
      <c r="H788" s="89">
        <f t="shared" si="106"/>
        <v>0</v>
      </c>
      <c r="I788" s="89">
        <f t="shared" si="106"/>
        <v>0</v>
      </c>
      <c r="J788" s="89">
        <f t="shared" si="106"/>
        <v>0</v>
      </c>
      <c r="K788" s="89">
        <f t="shared" si="106"/>
        <v>0</v>
      </c>
      <c r="L788" s="89">
        <f t="shared" si="106"/>
        <v>0</v>
      </c>
      <c r="M788" s="89">
        <f t="shared" si="106"/>
        <v>0</v>
      </c>
      <c r="N788" s="89">
        <f t="shared" si="106"/>
        <v>0</v>
      </c>
      <c r="O788" s="89">
        <f t="shared" si="106"/>
        <v>0</v>
      </c>
      <c r="P788" s="89">
        <f t="shared" si="106"/>
        <v>0</v>
      </c>
      <c r="Q788" s="89">
        <f t="shared" si="106"/>
        <v>0</v>
      </c>
      <c r="R788" s="89">
        <f t="shared" si="106"/>
        <v>0</v>
      </c>
      <c r="S788" s="89">
        <f t="shared" si="106"/>
        <v>0</v>
      </c>
      <c r="T788" s="89">
        <f t="shared" si="106"/>
        <v>0</v>
      </c>
      <c r="U788" s="89">
        <f t="shared" si="106"/>
        <v>0</v>
      </c>
      <c r="V788" s="89">
        <f t="shared" si="106"/>
        <v>0</v>
      </c>
      <c r="W788" s="89">
        <f t="shared" si="106"/>
        <v>0</v>
      </c>
      <c r="X788" s="89">
        <f t="shared" si="106"/>
        <v>0</v>
      </c>
      <c r="Y788" s="89">
        <f t="shared" si="106"/>
        <v>0</v>
      </c>
      <c r="Z788" s="89">
        <f t="shared" si="106"/>
        <v>0</v>
      </c>
      <c r="AA788" s="89">
        <f t="shared" si="106"/>
        <v>0</v>
      </c>
      <c r="AB788" s="90">
        <f t="shared" si="106"/>
        <v>0</v>
      </c>
      <c r="AD788" s="552">
        <f t="shared" si="107"/>
        <v>0</v>
      </c>
      <c r="AF788" s="552">
        <f t="shared" si="108"/>
        <v>0</v>
      </c>
      <c r="AH788" s="552">
        <f t="shared" si="109"/>
        <v>0</v>
      </c>
      <c r="AJ788" s="188"/>
    </row>
    <row r="789" spans="3:36" ht="12.75" customHeight="1" outlineLevel="1" x14ac:dyDescent="0.2">
      <c r="D789" s="106" t="str">
        <f>'Line Items'!D458</f>
        <v>Class 170/2</v>
      </c>
      <c r="E789" s="88"/>
      <c r="F789" s="107" t="str">
        <f t="shared" si="110"/>
        <v>000 Unit Miles</v>
      </c>
      <c r="G789" s="89">
        <f t="shared" si="106"/>
        <v>0</v>
      </c>
      <c r="H789" s="89">
        <f t="shared" si="106"/>
        <v>0</v>
      </c>
      <c r="I789" s="89">
        <f t="shared" si="106"/>
        <v>0</v>
      </c>
      <c r="J789" s="89">
        <f t="shared" si="106"/>
        <v>0</v>
      </c>
      <c r="K789" s="89">
        <f t="shared" si="106"/>
        <v>0</v>
      </c>
      <c r="L789" s="89">
        <f t="shared" si="106"/>
        <v>0</v>
      </c>
      <c r="M789" s="89">
        <f t="shared" si="106"/>
        <v>0</v>
      </c>
      <c r="N789" s="89">
        <f t="shared" si="106"/>
        <v>0</v>
      </c>
      <c r="O789" s="89">
        <f t="shared" si="106"/>
        <v>0</v>
      </c>
      <c r="P789" s="89">
        <f t="shared" si="106"/>
        <v>0</v>
      </c>
      <c r="Q789" s="89">
        <f t="shared" si="106"/>
        <v>0</v>
      </c>
      <c r="R789" s="89">
        <f t="shared" si="106"/>
        <v>0</v>
      </c>
      <c r="S789" s="89">
        <f t="shared" si="106"/>
        <v>0</v>
      </c>
      <c r="T789" s="89">
        <f t="shared" si="106"/>
        <v>0</v>
      </c>
      <c r="U789" s="89">
        <f t="shared" si="106"/>
        <v>0</v>
      </c>
      <c r="V789" s="89">
        <f t="shared" si="106"/>
        <v>0</v>
      </c>
      <c r="W789" s="89">
        <f t="shared" si="106"/>
        <v>0</v>
      </c>
      <c r="X789" s="89">
        <f t="shared" si="106"/>
        <v>0</v>
      </c>
      <c r="Y789" s="89">
        <f t="shared" si="106"/>
        <v>0</v>
      </c>
      <c r="Z789" s="89">
        <f t="shared" si="106"/>
        <v>0</v>
      </c>
      <c r="AA789" s="89">
        <f t="shared" si="106"/>
        <v>0</v>
      </c>
      <c r="AB789" s="90">
        <f t="shared" si="106"/>
        <v>0</v>
      </c>
      <c r="AD789" s="552">
        <f t="shared" si="107"/>
        <v>0</v>
      </c>
      <c r="AF789" s="552">
        <f t="shared" si="108"/>
        <v>0</v>
      </c>
      <c r="AH789" s="552">
        <f t="shared" si="109"/>
        <v>0</v>
      </c>
      <c r="AJ789" s="188"/>
    </row>
    <row r="790" spans="3:36" ht="12.75" customHeight="1" outlineLevel="1" x14ac:dyDescent="0.2">
      <c r="D790" s="106" t="str">
        <f>'Line Items'!D459</f>
        <v>Class 170/3</v>
      </c>
      <c r="E790" s="88"/>
      <c r="F790" s="107" t="str">
        <f t="shared" si="110"/>
        <v>000 Unit Miles</v>
      </c>
      <c r="G790" s="89">
        <f t="shared" si="106"/>
        <v>0</v>
      </c>
      <c r="H790" s="89">
        <f t="shared" si="106"/>
        <v>0</v>
      </c>
      <c r="I790" s="89">
        <f t="shared" si="106"/>
        <v>0</v>
      </c>
      <c r="J790" s="89">
        <f t="shared" si="106"/>
        <v>0</v>
      </c>
      <c r="K790" s="89">
        <f t="shared" si="106"/>
        <v>0</v>
      </c>
      <c r="L790" s="89">
        <f t="shared" si="106"/>
        <v>0</v>
      </c>
      <c r="M790" s="89">
        <f t="shared" si="106"/>
        <v>0</v>
      </c>
      <c r="N790" s="89">
        <f t="shared" si="106"/>
        <v>0</v>
      </c>
      <c r="O790" s="89">
        <f t="shared" si="106"/>
        <v>0</v>
      </c>
      <c r="P790" s="89">
        <f t="shared" si="106"/>
        <v>0</v>
      </c>
      <c r="Q790" s="89">
        <f t="shared" si="106"/>
        <v>0</v>
      </c>
      <c r="R790" s="89">
        <f t="shared" si="106"/>
        <v>0</v>
      </c>
      <c r="S790" s="89">
        <f t="shared" si="106"/>
        <v>0</v>
      </c>
      <c r="T790" s="89">
        <f t="shared" si="106"/>
        <v>0</v>
      </c>
      <c r="U790" s="89">
        <f t="shared" si="106"/>
        <v>0</v>
      </c>
      <c r="V790" s="89">
        <f t="shared" si="106"/>
        <v>0</v>
      </c>
      <c r="W790" s="89">
        <f t="shared" si="106"/>
        <v>0</v>
      </c>
      <c r="X790" s="89">
        <f t="shared" si="106"/>
        <v>0</v>
      </c>
      <c r="Y790" s="89">
        <f t="shared" si="106"/>
        <v>0</v>
      </c>
      <c r="Z790" s="89">
        <f t="shared" si="106"/>
        <v>0</v>
      </c>
      <c r="AA790" s="89">
        <f t="shared" si="106"/>
        <v>0</v>
      </c>
      <c r="AB790" s="90">
        <f t="shared" si="106"/>
        <v>0</v>
      </c>
      <c r="AD790" s="552">
        <f t="shared" si="107"/>
        <v>0</v>
      </c>
      <c r="AF790" s="552">
        <f t="shared" si="108"/>
        <v>0</v>
      </c>
      <c r="AH790" s="552">
        <f t="shared" si="109"/>
        <v>0</v>
      </c>
      <c r="AJ790" s="188"/>
    </row>
    <row r="791" spans="3:36" ht="12.75" customHeight="1" outlineLevel="1" x14ac:dyDescent="0.2">
      <c r="D791" s="106" t="str">
        <f>'Line Items'!D460</f>
        <v>Class 315</v>
      </c>
      <c r="E791" s="88"/>
      <c r="F791" s="107" t="str">
        <f t="shared" si="110"/>
        <v>000 Unit Miles</v>
      </c>
      <c r="G791" s="89">
        <f t="shared" si="106"/>
        <v>0</v>
      </c>
      <c r="H791" s="89">
        <f t="shared" si="106"/>
        <v>0</v>
      </c>
      <c r="I791" s="89">
        <f t="shared" si="106"/>
        <v>0</v>
      </c>
      <c r="J791" s="89">
        <f t="shared" si="106"/>
        <v>0</v>
      </c>
      <c r="K791" s="89">
        <f t="shared" si="106"/>
        <v>0</v>
      </c>
      <c r="L791" s="89">
        <f t="shared" si="106"/>
        <v>0</v>
      </c>
      <c r="M791" s="89">
        <f t="shared" si="106"/>
        <v>0</v>
      </c>
      <c r="N791" s="89">
        <f t="shared" si="106"/>
        <v>0</v>
      </c>
      <c r="O791" s="89">
        <f t="shared" si="106"/>
        <v>0</v>
      </c>
      <c r="P791" s="89">
        <f t="shared" si="106"/>
        <v>0</v>
      </c>
      <c r="Q791" s="89">
        <f t="shared" si="106"/>
        <v>0</v>
      </c>
      <c r="R791" s="89">
        <f t="shared" si="106"/>
        <v>0</v>
      </c>
      <c r="S791" s="89">
        <f t="shared" si="106"/>
        <v>0</v>
      </c>
      <c r="T791" s="89">
        <f t="shared" si="106"/>
        <v>0</v>
      </c>
      <c r="U791" s="89">
        <f t="shared" si="106"/>
        <v>0</v>
      </c>
      <c r="V791" s="89">
        <f t="shared" si="106"/>
        <v>0</v>
      </c>
      <c r="W791" s="89">
        <f t="shared" si="106"/>
        <v>0</v>
      </c>
      <c r="X791" s="89">
        <f t="shared" si="106"/>
        <v>0</v>
      </c>
      <c r="Y791" s="89">
        <f t="shared" si="106"/>
        <v>0</v>
      </c>
      <c r="Z791" s="89">
        <f t="shared" si="106"/>
        <v>0</v>
      </c>
      <c r="AA791" s="89">
        <f t="shared" si="106"/>
        <v>0</v>
      </c>
      <c r="AB791" s="90">
        <f t="shared" si="106"/>
        <v>0</v>
      </c>
      <c r="AD791" s="552">
        <f t="shared" si="107"/>
        <v>0</v>
      </c>
      <c r="AF791" s="552">
        <f t="shared" si="108"/>
        <v>0</v>
      </c>
      <c r="AH791" s="552">
        <f t="shared" si="109"/>
        <v>0</v>
      </c>
      <c r="AJ791" s="188"/>
    </row>
    <row r="792" spans="3:36" ht="12.75" customHeight="1" outlineLevel="1" x14ac:dyDescent="0.2">
      <c r="D792" s="106" t="str">
        <f>'Line Items'!D461</f>
        <v>Class 317/8</v>
      </c>
      <c r="E792" s="88"/>
      <c r="F792" s="107" t="str">
        <f t="shared" si="110"/>
        <v>000 Unit Miles</v>
      </c>
      <c r="G792" s="89">
        <f t="shared" si="106"/>
        <v>0</v>
      </c>
      <c r="H792" s="89">
        <f t="shared" si="106"/>
        <v>0</v>
      </c>
      <c r="I792" s="89">
        <f t="shared" si="106"/>
        <v>0</v>
      </c>
      <c r="J792" s="89">
        <f t="shared" si="106"/>
        <v>0</v>
      </c>
      <c r="K792" s="89">
        <f t="shared" si="106"/>
        <v>0</v>
      </c>
      <c r="L792" s="89">
        <f t="shared" si="106"/>
        <v>0</v>
      </c>
      <c r="M792" s="89">
        <f t="shared" si="106"/>
        <v>0</v>
      </c>
      <c r="N792" s="89">
        <f t="shared" si="106"/>
        <v>0</v>
      </c>
      <c r="O792" s="89">
        <f t="shared" si="106"/>
        <v>0</v>
      </c>
      <c r="P792" s="89">
        <f t="shared" si="106"/>
        <v>0</v>
      </c>
      <c r="Q792" s="89">
        <f t="shared" si="106"/>
        <v>0</v>
      </c>
      <c r="R792" s="89">
        <f t="shared" si="106"/>
        <v>0</v>
      </c>
      <c r="S792" s="89">
        <f t="shared" si="106"/>
        <v>0</v>
      </c>
      <c r="T792" s="89">
        <f t="shared" si="106"/>
        <v>0</v>
      </c>
      <c r="U792" s="89">
        <f t="shared" si="106"/>
        <v>0</v>
      </c>
      <c r="V792" s="89">
        <f t="shared" si="106"/>
        <v>0</v>
      </c>
      <c r="W792" s="89">
        <f t="shared" si="106"/>
        <v>0</v>
      </c>
      <c r="X792" s="89">
        <f t="shared" si="106"/>
        <v>0</v>
      </c>
      <c r="Y792" s="89">
        <f t="shared" si="106"/>
        <v>0</v>
      </c>
      <c r="Z792" s="89">
        <f t="shared" si="106"/>
        <v>0</v>
      </c>
      <c r="AA792" s="89">
        <f t="shared" si="106"/>
        <v>0</v>
      </c>
      <c r="AB792" s="90">
        <f t="shared" si="106"/>
        <v>0</v>
      </c>
      <c r="AD792" s="552">
        <f t="shared" si="107"/>
        <v>0</v>
      </c>
      <c r="AF792" s="552">
        <f t="shared" si="108"/>
        <v>0</v>
      </c>
      <c r="AH792" s="552">
        <f t="shared" si="109"/>
        <v>0</v>
      </c>
      <c r="AJ792" s="188"/>
    </row>
    <row r="793" spans="3:36" ht="12.75" customHeight="1" outlineLevel="1" x14ac:dyDescent="0.2">
      <c r="D793" s="106" t="str">
        <f>'Line Items'!D462</f>
        <v>Class 317/6</v>
      </c>
      <c r="E793" s="88"/>
      <c r="F793" s="107" t="str">
        <f t="shared" si="110"/>
        <v>000 Unit Miles</v>
      </c>
      <c r="G793" s="89">
        <f t="shared" si="106"/>
        <v>0</v>
      </c>
      <c r="H793" s="89">
        <f t="shared" si="106"/>
        <v>0</v>
      </c>
      <c r="I793" s="89">
        <f t="shared" si="106"/>
        <v>0</v>
      </c>
      <c r="J793" s="89">
        <f t="shared" si="106"/>
        <v>0</v>
      </c>
      <c r="K793" s="89">
        <f t="shared" si="106"/>
        <v>0</v>
      </c>
      <c r="L793" s="89">
        <f t="shared" si="106"/>
        <v>0</v>
      </c>
      <c r="M793" s="89">
        <f t="shared" si="106"/>
        <v>0</v>
      </c>
      <c r="N793" s="89">
        <f t="shared" si="106"/>
        <v>0</v>
      </c>
      <c r="O793" s="89">
        <f t="shared" si="106"/>
        <v>0</v>
      </c>
      <c r="P793" s="89">
        <f t="shared" si="106"/>
        <v>0</v>
      </c>
      <c r="Q793" s="89">
        <f t="shared" si="106"/>
        <v>0</v>
      </c>
      <c r="R793" s="89">
        <f t="shared" si="106"/>
        <v>0</v>
      </c>
      <c r="S793" s="89">
        <f t="shared" si="106"/>
        <v>0</v>
      </c>
      <c r="T793" s="89">
        <f t="shared" si="106"/>
        <v>0</v>
      </c>
      <c r="U793" s="89">
        <f t="shared" si="106"/>
        <v>0</v>
      </c>
      <c r="V793" s="89">
        <f t="shared" si="106"/>
        <v>0</v>
      </c>
      <c r="W793" s="89">
        <f t="shared" si="106"/>
        <v>0</v>
      </c>
      <c r="X793" s="89">
        <f t="shared" si="106"/>
        <v>0</v>
      </c>
      <c r="Y793" s="89">
        <f t="shared" si="106"/>
        <v>0</v>
      </c>
      <c r="Z793" s="89">
        <f t="shared" si="106"/>
        <v>0</v>
      </c>
      <c r="AA793" s="89">
        <f t="shared" si="106"/>
        <v>0</v>
      </c>
      <c r="AB793" s="90">
        <f t="shared" si="106"/>
        <v>0</v>
      </c>
      <c r="AD793" s="552">
        <f t="shared" si="107"/>
        <v>0</v>
      </c>
      <c r="AF793" s="552">
        <f t="shared" si="108"/>
        <v>0</v>
      </c>
      <c r="AH793" s="552">
        <f t="shared" si="109"/>
        <v>0</v>
      </c>
      <c r="AJ793" s="188"/>
    </row>
    <row r="794" spans="3:36" ht="12.75" customHeight="1" outlineLevel="1" x14ac:dyDescent="0.2">
      <c r="D794" s="106" t="str">
        <f>'Line Items'!D463</f>
        <v>Class 317/5</v>
      </c>
      <c r="E794" s="88"/>
      <c r="F794" s="107" t="str">
        <f t="shared" si="110"/>
        <v>000 Unit Miles</v>
      </c>
      <c r="G794" s="89">
        <f t="shared" si="106"/>
        <v>0</v>
      </c>
      <c r="H794" s="89">
        <f t="shared" si="106"/>
        <v>0</v>
      </c>
      <c r="I794" s="89">
        <f t="shared" si="106"/>
        <v>0</v>
      </c>
      <c r="J794" s="89">
        <f t="shared" si="106"/>
        <v>0</v>
      </c>
      <c r="K794" s="89">
        <f t="shared" si="106"/>
        <v>0</v>
      </c>
      <c r="L794" s="89">
        <f t="shared" si="106"/>
        <v>0</v>
      </c>
      <c r="M794" s="89">
        <f t="shared" si="106"/>
        <v>0</v>
      </c>
      <c r="N794" s="89">
        <f t="shared" si="106"/>
        <v>0</v>
      </c>
      <c r="O794" s="89">
        <f t="shared" si="106"/>
        <v>0</v>
      </c>
      <c r="P794" s="89">
        <f t="shared" si="106"/>
        <v>0</v>
      </c>
      <c r="Q794" s="89">
        <f t="shared" si="106"/>
        <v>0</v>
      </c>
      <c r="R794" s="89">
        <f t="shared" si="106"/>
        <v>0</v>
      </c>
      <c r="S794" s="89">
        <f t="shared" si="106"/>
        <v>0</v>
      </c>
      <c r="T794" s="89">
        <f t="shared" si="106"/>
        <v>0</v>
      </c>
      <c r="U794" s="89">
        <f t="shared" si="106"/>
        <v>0</v>
      </c>
      <c r="V794" s="89">
        <f t="shared" si="106"/>
        <v>0</v>
      </c>
      <c r="W794" s="89">
        <f t="shared" si="106"/>
        <v>0</v>
      </c>
      <c r="X794" s="89">
        <f t="shared" si="106"/>
        <v>0</v>
      </c>
      <c r="Y794" s="89">
        <f t="shared" si="106"/>
        <v>0</v>
      </c>
      <c r="Z794" s="89">
        <f t="shared" si="106"/>
        <v>0</v>
      </c>
      <c r="AA794" s="89">
        <f t="shared" si="106"/>
        <v>0</v>
      </c>
      <c r="AB794" s="90">
        <f t="shared" si="106"/>
        <v>0</v>
      </c>
      <c r="AD794" s="552">
        <f t="shared" si="107"/>
        <v>0</v>
      </c>
      <c r="AF794" s="552">
        <f t="shared" si="108"/>
        <v>0</v>
      </c>
      <c r="AH794" s="552">
        <f t="shared" si="109"/>
        <v>0</v>
      </c>
      <c r="AJ794" s="188"/>
    </row>
    <row r="795" spans="3:36" ht="12.75" customHeight="1" outlineLevel="1" x14ac:dyDescent="0.2">
      <c r="D795" s="106" t="str">
        <f>'Line Items'!D464</f>
        <v>Class 321</v>
      </c>
      <c r="E795" s="88"/>
      <c r="F795" s="107" t="str">
        <f t="shared" si="110"/>
        <v>000 Unit Miles</v>
      </c>
      <c r="G795" s="89">
        <f t="shared" si="106"/>
        <v>0</v>
      </c>
      <c r="H795" s="89">
        <f t="shared" si="106"/>
        <v>0</v>
      </c>
      <c r="I795" s="89">
        <f t="shared" si="106"/>
        <v>0</v>
      </c>
      <c r="J795" s="89">
        <f t="shared" si="106"/>
        <v>0</v>
      </c>
      <c r="K795" s="89">
        <f t="shared" si="106"/>
        <v>0</v>
      </c>
      <c r="L795" s="89">
        <f t="shared" si="106"/>
        <v>0</v>
      </c>
      <c r="M795" s="89">
        <f t="shared" si="106"/>
        <v>0</v>
      </c>
      <c r="N795" s="89">
        <f t="shared" si="106"/>
        <v>0</v>
      </c>
      <c r="O795" s="89">
        <f t="shared" si="106"/>
        <v>0</v>
      </c>
      <c r="P795" s="89">
        <f t="shared" si="106"/>
        <v>0</v>
      </c>
      <c r="Q795" s="89">
        <f t="shared" si="106"/>
        <v>0</v>
      </c>
      <c r="R795" s="89">
        <f t="shared" si="106"/>
        <v>0</v>
      </c>
      <c r="S795" s="89">
        <f t="shared" si="106"/>
        <v>0</v>
      </c>
      <c r="T795" s="89">
        <f t="shared" si="106"/>
        <v>0</v>
      </c>
      <c r="U795" s="89">
        <f t="shared" si="106"/>
        <v>0</v>
      </c>
      <c r="V795" s="89">
        <f t="shared" si="106"/>
        <v>0</v>
      </c>
      <c r="W795" s="89">
        <f t="shared" si="106"/>
        <v>0</v>
      </c>
      <c r="X795" s="89">
        <f t="shared" si="106"/>
        <v>0</v>
      </c>
      <c r="Y795" s="89">
        <f t="shared" si="106"/>
        <v>0</v>
      </c>
      <c r="Z795" s="89">
        <f t="shared" si="106"/>
        <v>0</v>
      </c>
      <c r="AA795" s="89">
        <f t="shared" si="106"/>
        <v>0</v>
      </c>
      <c r="AB795" s="90">
        <f t="shared" si="106"/>
        <v>0</v>
      </c>
      <c r="AD795" s="552">
        <f t="shared" si="107"/>
        <v>0</v>
      </c>
      <c r="AF795" s="552">
        <f t="shared" si="108"/>
        <v>0</v>
      </c>
      <c r="AH795" s="552">
        <f t="shared" si="109"/>
        <v>0</v>
      </c>
      <c r="AJ795" s="188"/>
    </row>
    <row r="796" spans="3:36" ht="12.75" customHeight="1" outlineLevel="1" x14ac:dyDescent="0.2">
      <c r="D796" s="106" t="str">
        <f>'Line Items'!D465</f>
        <v>Class 360</v>
      </c>
      <c r="E796" s="88"/>
      <c r="F796" s="107" t="str">
        <f t="shared" si="110"/>
        <v>000 Unit Miles</v>
      </c>
      <c r="G796" s="89">
        <f t="shared" si="106"/>
        <v>0</v>
      </c>
      <c r="H796" s="89">
        <f t="shared" si="106"/>
        <v>0</v>
      </c>
      <c r="I796" s="89">
        <f t="shared" si="106"/>
        <v>0</v>
      </c>
      <c r="J796" s="89">
        <f t="shared" si="106"/>
        <v>0</v>
      </c>
      <c r="K796" s="89">
        <f t="shared" si="106"/>
        <v>0</v>
      </c>
      <c r="L796" s="89">
        <f t="shared" si="106"/>
        <v>0</v>
      </c>
      <c r="M796" s="89">
        <f t="shared" si="106"/>
        <v>0</v>
      </c>
      <c r="N796" s="89">
        <f t="shared" si="106"/>
        <v>0</v>
      </c>
      <c r="O796" s="89">
        <f t="shared" si="106"/>
        <v>0</v>
      </c>
      <c r="P796" s="89">
        <f t="shared" si="106"/>
        <v>0</v>
      </c>
      <c r="Q796" s="89">
        <f t="shared" si="106"/>
        <v>0</v>
      </c>
      <c r="R796" s="89">
        <f t="shared" si="106"/>
        <v>0</v>
      </c>
      <c r="S796" s="89">
        <f t="shared" si="106"/>
        <v>0</v>
      </c>
      <c r="T796" s="89">
        <f t="shared" si="106"/>
        <v>0</v>
      </c>
      <c r="U796" s="89">
        <f t="shared" si="106"/>
        <v>0</v>
      </c>
      <c r="V796" s="89">
        <f t="shared" si="106"/>
        <v>0</v>
      </c>
      <c r="W796" s="89">
        <f t="shared" si="106"/>
        <v>0</v>
      </c>
      <c r="X796" s="89">
        <f t="shared" si="106"/>
        <v>0</v>
      </c>
      <c r="Y796" s="89">
        <f t="shared" si="106"/>
        <v>0</v>
      </c>
      <c r="Z796" s="89">
        <f t="shared" si="106"/>
        <v>0</v>
      </c>
      <c r="AA796" s="89">
        <f t="shared" si="106"/>
        <v>0</v>
      </c>
      <c r="AB796" s="90">
        <f t="shared" si="106"/>
        <v>0</v>
      </c>
      <c r="AD796" s="552">
        <f t="shared" si="107"/>
        <v>0</v>
      </c>
      <c r="AF796" s="552">
        <f t="shared" si="108"/>
        <v>0</v>
      </c>
      <c r="AH796" s="552">
        <f t="shared" si="109"/>
        <v>0</v>
      </c>
      <c r="AJ796" s="188"/>
    </row>
    <row r="797" spans="3:36" ht="12.75" customHeight="1" outlineLevel="1" x14ac:dyDescent="0.2">
      <c r="D797" s="106" t="str">
        <f>'Line Items'!D466</f>
        <v>Class 379</v>
      </c>
      <c r="E797" s="88"/>
      <c r="F797" s="107" t="str">
        <f t="shared" si="110"/>
        <v>000 Unit Miles</v>
      </c>
      <c r="G797" s="89">
        <f t="shared" si="106"/>
        <v>0</v>
      </c>
      <c r="H797" s="89">
        <f t="shared" si="106"/>
        <v>0</v>
      </c>
      <c r="I797" s="89">
        <f t="shared" si="106"/>
        <v>0</v>
      </c>
      <c r="J797" s="89">
        <f t="shared" si="106"/>
        <v>0</v>
      </c>
      <c r="K797" s="89">
        <f t="shared" si="106"/>
        <v>0</v>
      </c>
      <c r="L797" s="89">
        <f t="shared" si="106"/>
        <v>0</v>
      </c>
      <c r="M797" s="89">
        <f t="shared" si="106"/>
        <v>0</v>
      </c>
      <c r="N797" s="89">
        <f t="shared" si="106"/>
        <v>0</v>
      </c>
      <c r="O797" s="89">
        <f t="shared" si="106"/>
        <v>0</v>
      </c>
      <c r="P797" s="89">
        <f t="shared" si="106"/>
        <v>0</v>
      </c>
      <c r="Q797" s="89">
        <f t="shared" si="106"/>
        <v>0</v>
      </c>
      <c r="R797" s="89">
        <f t="shared" si="106"/>
        <v>0</v>
      </c>
      <c r="S797" s="89">
        <f t="shared" si="106"/>
        <v>0</v>
      </c>
      <c r="T797" s="89">
        <f t="shared" si="106"/>
        <v>0</v>
      </c>
      <c r="U797" s="89">
        <f t="shared" si="106"/>
        <v>0</v>
      </c>
      <c r="V797" s="89">
        <f t="shared" si="106"/>
        <v>0</v>
      </c>
      <c r="W797" s="89">
        <f t="shared" si="106"/>
        <v>0</v>
      </c>
      <c r="X797" s="89">
        <f t="shared" si="106"/>
        <v>0</v>
      </c>
      <c r="Y797" s="89">
        <f t="shared" si="106"/>
        <v>0</v>
      </c>
      <c r="Z797" s="89">
        <f t="shared" si="106"/>
        <v>0</v>
      </c>
      <c r="AA797" s="89">
        <f t="shared" si="106"/>
        <v>0</v>
      </c>
      <c r="AB797" s="90">
        <f t="shared" si="106"/>
        <v>0</v>
      </c>
      <c r="AD797" s="552">
        <f t="shared" si="107"/>
        <v>0</v>
      </c>
      <c r="AF797" s="552">
        <f t="shared" si="108"/>
        <v>0</v>
      </c>
      <c r="AH797" s="552">
        <f t="shared" si="109"/>
        <v>0</v>
      </c>
      <c r="AJ797" s="188"/>
    </row>
    <row r="798" spans="3:36" ht="12.75" customHeight="1" outlineLevel="1" x14ac:dyDescent="0.2">
      <c r="D798" s="106" t="str">
        <f>'Line Items'!D467</f>
        <v>Class 90</v>
      </c>
      <c r="E798" s="88"/>
      <c r="F798" s="107" t="str">
        <f t="shared" si="110"/>
        <v>000 Unit Miles</v>
      </c>
      <c r="G798" s="89">
        <f t="shared" si="106"/>
        <v>0</v>
      </c>
      <c r="H798" s="89">
        <f t="shared" si="106"/>
        <v>0</v>
      </c>
      <c r="I798" s="89">
        <f t="shared" si="106"/>
        <v>0</v>
      </c>
      <c r="J798" s="89">
        <f t="shared" si="106"/>
        <v>0</v>
      </c>
      <c r="K798" s="89">
        <f t="shared" si="106"/>
        <v>0</v>
      </c>
      <c r="L798" s="89">
        <f t="shared" si="106"/>
        <v>0</v>
      </c>
      <c r="M798" s="89">
        <f t="shared" si="106"/>
        <v>0</v>
      </c>
      <c r="N798" s="89">
        <f t="shared" si="106"/>
        <v>0</v>
      </c>
      <c r="O798" s="89">
        <f t="shared" si="106"/>
        <v>0</v>
      </c>
      <c r="P798" s="89">
        <f t="shared" si="106"/>
        <v>0</v>
      </c>
      <c r="Q798" s="89">
        <f t="shared" si="106"/>
        <v>0</v>
      </c>
      <c r="R798" s="89">
        <f t="shared" si="106"/>
        <v>0</v>
      </c>
      <c r="S798" s="89">
        <f t="shared" si="106"/>
        <v>0</v>
      </c>
      <c r="T798" s="89">
        <f t="shared" ref="T798:AB798" si="111">SUM(T470,T634)</f>
        <v>0</v>
      </c>
      <c r="U798" s="89">
        <f t="shared" si="111"/>
        <v>0</v>
      </c>
      <c r="V798" s="89">
        <f t="shared" si="111"/>
        <v>0</v>
      </c>
      <c r="W798" s="89">
        <f t="shared" si="111"/>
        <v>0</v>
      </c>
      <c r="X798" s="89">
        <f t="shared" si="111"/>
        <v>0</v>
      </c>
      <c r="Y798" s="89">
        <f t="shared" si="111"/>
        <v>0</v>
      </c>
      <c r="Z798" s="89">
        <f t="shared" si="111"/>
        <v>0</v>
      </c>
      <c r="AA798" s="89">
        <f t="shared" si="111"/>
        <v>0</v>
      </c>
      <c r="AB798" s="90">
        <f t="shared" si="111"/>
        <v>0</v>
      </c>
      <c r="AD798" s="552">
        <f t="shared" si="107"/>
        <v>0</v>
      </c>
      <c r="AF798" s="552">
        <f t="shared" si="108"/>
        <v>0</v>
      </c>
      <c r="AH798" s="552">
        <f t="shared" si="109"/>
        <v>0</v>
      </c>
      <c r="AJ798" s="188"/>
    </row>
    <row r="799" spans="3:36" ht="12.75" customHeight="1" outlineLevel="1" x14ac:dyDescent="0.2">
      <c r="D799" s="106" t="str">
        <f>'Line Items'!D468</f>
        <v>Class Mk 3 - TSO</v>
      </c>
      <c r="E799" s="88"/>
      <c r="F799" s="107" t="str">
        <f t="shared" si="110"/>
        <v>000 Unit Miles</v>
      </c>
      <c r="G799" s="89">
        <f t="shared" ref="G799:AB810" si="112">SUM(G471,G635)</f>
        <v>0</v>
      </c>
      <c r="H799" s="89">
        <f t="shared" si="112"/>
        <v>0</v>
      </c>
      <c r="I799" s="89">
        <f t="shared" si="112"/>
        <v>0</v>
      </c>
      <c r="J799" s="89">
        <f t="shared" si="112"/>
        <v>0</v>
      </c>
      <c r="K799" s="89">
        <f t="shared" si="112"/>
        <v>0</v>
      </c>
      <c r="L799" s="89">
        <f t="shared" si="112"/>
        <v>0</v>
      </c>
      <c r="M799" s="89">
        <f t="shared" si="112"/>
        <v>0</v>
      </c>
      <c r="N799" s="89">
        <f t="shared" si="112"/>
        <v>0</v>
      </c>
      <c r="O799" s="89">
        <f t="shared" si="112"/>
        <v>0</v>
      </c>
      <c r="P799" s="89">
        <f t="shared" si="112"/>
        <v>0</v>
      </c>
      <c r="Q799" s="89">
        <f t="shared" si="112"/>
        <v>0</v>
      </c>
      <c r="R799" s="89">
        <f t="shared" si="112"/>
        <v>0</v>
      </c>
      <c r="S799" s="89">
        <f t="shared" si="112"/>
        <v>0</v>
      </c>
      <c r="T799" s="89">
        <f t="shared" si="112"/>
        <v>0</v>
      </c>
      <c r="U799" s="89">
        <f t="shared" si="112"/>
        <v>0</v>
      </c>
      <c r="V799" s="89">
        <f t="shared" si="112"/>
        <v>0</v>
      </c>
      <c r="W799" s="89">
        <f t="shared" si="112"/>
        <v>0</v>
      </c>
      <c r="X799" s="89">
        <f t="shared" si="112"/>
        <v>0</v>
      </c>
      <c r="Y799" s="89">
        <f t="shared" si="112"/>
        <v>0</v>
      </c>
      <c r="Z799" s="89">
        <f t="shared" si="112"/>
        <v>0</v>
      </c>
      <c r="AA799" s="89">
        <f t="shared" si="112"/>
        <v>0</v>
      </c>
      <c r="AB799" s="90">
        <f t="shared" si="112"/>
        <v>0</v>
      </c>
      <c r="AD799" s="552">
        <f t="shared" si="107"/>
        <v>0</v>
      </c>
      <c r="AF799" s="552">
        <f t="shared" si="108"/>
        <v>0</v>
      </c>
      <c r="AH799" s="552">
        <f t="shared" si="109"/>
        <v>0</v>
      </c>
      <c r="AJ799" s="188"/>
    </row>
    <row r="800" spans="3:36" ht="12.75" customHeight="1" outlineLevel="1" x14ac:dyDescent="0.2">
      <c r="D800" s="106" t="str">
        <f>'Line Items'!D469</f>
        <v>Class Mk 3 - TSOB</v>
      </c>
      <c r="E800" s="88"/>
      <c r="F800" s="107" t="str">
        <f t="shared" si="110"/>
        <v>000 Unit Miles</v>
      </c>
      <c r="G800" s="89">
        <f t="shared" si="112"/>
        <v>0</v>
      </c>
      <c r="H800" s="89">
        <f t="shared" si="112"/>
        <v>0</v>
      </c>
      <c r="I800" s="89">
        <f t="shared" si="112"/>
        <v>0</v>
      </c>
      <c r="J800" s="89">
        <f t="shared" si="112"/>
        <v>0</v>
      </c>
      <c r="K800" s="89">
        <f t="shared" si="112"/>
        <v>0</v>
      </c>
      <c r="L800" s="89">
        <f t="shared" si="112"/>
        <v>0</v>
      </c>
      <c r="M800" s="89">
        <f t="shared" si="112"/>
        <v>0</v>
      </c>
      <c r="N800" s="89">
        <f t="shared" si="112"/>
        <v>0</v>
      </c>
      <c r="O800" s="89">
        <f t="shared" si="112"/>
        <v>0</v>
      </c>
      <c r="P800" s="89">
        <f t="shared" si="112"/>
        <v>0</v>
      </c>
      <c r="Q800" s="89">
        <f t="shared" si="112"/>
        <v>0</v>
      </c>
      <c r="R800" s="89">
        <f t="shared" si="112"/>
        <v>0</v>
      </c>
      <c r="S800" s="89">
        <f t="shared" si="112"/>
        <v>0</v>
      </c>
      <c r="T800" s="89">
        <f t="shared" si="112"/>
        <v>0</v>
      </c>
      <c r="U800" s="89">
        <f t="shared" si="112"/>
        <v>0</v>
      </c>
      <c r="V800" s="89">
        <f t="shared" si="112"/>
        <v>0</v>
      </c>
      <c r="W800" s="89">
        <f t="shared" si="112"/>
        <v>0</v>
      </c>
      <c r="X800" s="89">
        <f t="shared" si="112"/>
        <v>0</v>
      </c>
      <c r="Y800" s="89">
        <f t="shared" si="112"/>
        <v>0</v>
      </c>
      <c r="Z800" s="89">
        <f t="shared" si="112"/>
        <v>0</v>
      </c>
      <c r="AA800" s="89">
        <f t="shared" si="112"/>
        <v>0</v>
      </c>
      <c r="AB800" s="90">
        <f t="shared" si="112"/>
        <v>0</v>
      </c>
      <c r="AD800" s="552">
        <f t="shared" si="107"/>
        <v>0</v>
      </c>
      <c r="AF800" s="552">
        <f t="shared" si="108"/>
        <v>0</v>
      </c>
      <c r="AH800" s="552">
        <f t="shared" si="109"/>
        <v>0</v>
      </c>
      <c r="AJ800" s="188"/>
    </row>
    <row r="801" spans="4:36" ht="12.75" customHeight="1" outlineLevel="1" x14ac:dyDescent="0.2">
      <c r="D801" s="106" t="str">
        <f>'Line Items'!D470</f>
        <v>Class Mk 3 - FO</v>
      </c>
      <c r="E801" s="88"/>
      <c r="F801" s="107" t="str">
        <f t="shared" si="110"/>
        <v>000 Unit Miles</v>
      </c>
      <c r="G801" s="89">
        <f t="shared" si="112"/>
        <v>0</v>
      </c>
      <c r="H801" s="89">
        <f t="shared" si="112"/>
        <v>0</v>
      </c>
      <c r="I801" s="89">
        <f t="shared" si="112"/>
        <v>0</v>
      </c>
      <c r="J801" s="89">
        <f t="shared" si="112"/>
        <v>0</v>
      </c>
      <c r="K801" s="89">
        <f t="shared" si="112"/>
        <v>0</v>
      </c>
      <c r="L801" s="89">
        <f t="shared" si="112"/>
        <v>0</v>
      </c>
      <c r="M801" s="89">
        <f t="shared" si="112"/>
        <v>0</v>
      </c>
      <c r="N801" s="89">
        <f t="shared" si="112"/>
        <v>0</v>
      </c>
      <c r="O801" s="89">
        <f t="shared" si="112"/>
        <v>0</v>
      </c>
      <c r="P801" s="89">
        <f t="shared" si="112"/>
        <v>0</v>
      </c>
      <c r="Q801" s="89">
        <f t="shared" si="112"/>
        <v>0</v>
      </c>
      <c r="R801" s="89">
        <f t="shared" si="112"/>
        <v>0</v>
      </c>
      <c r="S801" s="89">
        <f t="shared" si="112"/>
        <v>0</v>
      </c>
      <c r="T801" s="89">
        <f t="shared" si="112"/>
        <v>0</v>
      </c>
      <c r="U801" s="89">
        <f t="shared" si="112"/>
        <v>0</v>
      </c>
      <c r="V801" s="89">
        <f t="shared" si="112"/>
        <v>0</v>
      </c>
      <c r="W801" s="89">
        <f t="shared" si="112"/>
        <v>0</v>
      </c>
      <c r="X801" s="89">
        <f t="shared" si="112"/>
        <v>0</v>
      </c>
      <c r="Y801" s="89">
        <f t="shared" si="112"/>
        <v>0</v>
      </c>
      <c r="Z801" s="89">
        <f t="shared" si="112"/>
        <v>0</v>
      </c>
      <c r="AA801" s="89">
        <f t="shared" si="112"/>
        <v>0</v>
      </c>
      <c r="AB801" s="90">
        <f t="shared" si="112"/>
        <v>0</v>
      </c>
      <c r="AD801" s="552">
        <f t="shared" si="107"/>
        <v>0</v>
      </c>
      <c r="AF801" s="552">
        <f t="shared" si="108"/>
        <v>0</v>
      </c>
      <c r="AH801" s="552">
        <f t="shared" si="109"/>
        <v>0</v>
      </c>
      <c r="AJ801" s="188"/>
    </row>
    <row r="802" spans="4:36" ht="12.75" customHeight="1" outlineLevel="1" x14ac:dyDescent="0.2">
      <c r="D802" s="106" t="str">
        <f>'Line Items'!D471</f>
        <v>Class Mk 3 - RFM</v>
      </c>
      <c r="E802" s="88"/>
      <c r="F802" s="107" t="str">
        <f t="shared" si="110"/>
        <v>000 Unit Miles</v>
      </c>
      <c r="G802" s="89">
        <f t="shared" si="112"/>
        <v>0</v>
      </c>
      <c r="H802" s="89">
        <f t="shared" si="112"/>
        <v>0</v>
      </c>
      <c r="I802" s="89">
        <f t="shared" si="112"/>
        <v>0</v>
      </c>
      <c r="J802" s="89">
        <f t="shared" si="112"/>
        <v>0</v>
      </c>
      <c r="K802" s="89">
        <f t="shared" si="112"/>
        <v>0</v>
      </c>
      <c r="L802" s="89">
        <f t="shared" si="112"/>
        <v>0</v>
      </c>
      <c r="M802" s="89">
        <f t="shared" si="112"/>
        <v>0</v>
      </c>
      <c r="N802" s="89">
        <f t="shared" si="112"/>
        <v>0</v>
      </c>
      <c r="O802" s="89">
        <f t="shared" si="112"/>
        <v>0</v>
      </c>
      <c r="P802" s="89">
        <f t="shared" si="112"/>
        <v>0</v>
      </c>
      <c r="Q802" s="89">
        <f t="shared" si="112"/>
        <v>0</v>
      </c>
      <c r="R802" s="89">
        <f t="shared" si="112"/>
        <v>0</v>
      </c>
      <c r="S802" s="89">
        <f t="shared" si="112"/>
        <v>0</v>
      </c>
      <c r="T802" s="89">
        <f t="shared" si="112"/>
        <v>0</v>
      </c>
      <c r="U802" s="89">
        <f t="shared" si="112"/>
        <v>0</v>
      </c>
      <c r="V802" s="89">
        <f t="shared" si="112"/>
        <v>0</v>
      </c>
      <c r="W802" s="89">
        <f t="shared" si="112"/>
        <v>0</v>
      </c>
      <c r="X802" s="89">
        <f t="shared" si="112"/>
        <v>0</v>
      </c>
      <c r="Y802" s="89">
        <f t="shared" si="112"/>
        <v>0</v>
      </c>
      <c r="Z802" s="89">
        <f t="shared" si="112"/>
        <v>0</v>
      </c>
      <c r="AA802" s="89">
        <f t="shared" si="112"/>
        <v>0</v>
      </c>
      <c r="AB802" s="90">
        <f t="shared" si="112"/>
        <v>0</v>
      </c>
      <c r="AD802" s="552">
        <f t="shared" si="107"/>
        <v>0</v>
      </c>
      <c r="AF802" s="552">
        <f t="shared" si="108"/>
        <v>0</v>
      </c>
      <c r="AH802" s="552">
        <f t="shared" si="109"/>
        <v>0</v>
      </c>
      <c r="AJ802" s="188"/>
    </row>
    <row r="803" spans="4:36" ht="12.75" customHeight="1" outlineLevel="1" x14ac:dyDescent="0.2">
      <c r="D803" s="106" t="str">
        <f>'Line Items'!D472</f>
        <v>Class Mk 3 - DVT</v>
      </c>
      <c r="E803" s="88"/>
      <c r="F803" s="107" t="str">
        <f t="shared" si="110"/>
        <v>000 Unit Miles</v>
      </c>
      <c r="G803" s="89">
        <f t="shared" si="112"/>
        <v>0</v>
      </c>
      <c r="H803" s="89">
        <f t="shared" si="112"/>
        <v>0</v>
      </c>
      <c r="I803" s="89">
        <f t="shared" si="112"/>
        <v>0</v>
      </c>
      <c r="J803" s="89">
        <f t="shared" si="112"/>
        <v>0</v>
      </c>
      <c r="K803" s="89">
        <f t="shared" si="112"/>
        <v>0</v>
      </c>
      <c r="L803" s="89">
        <f t="shared" si="112"/>
        <v>0</v>
      </c>
      <c r="M803" s="89">
        <f t="shared" si="112"/>
        <v>0</v>
      </c>
      <c r="N803" s="89">
        <f t="shared" si="112"/>
        <v>0</v>
      </c>
      <c r="O803" s="89">
        <f t="shared" si="112"/>
        <v>0</v>
      </c>
      <c r="P803" s="89">
        <f t="shared" si="112"/>
        <v>0</v>
      </c>
      <c r="Q803" s="89">
        <f t="shared" si="112"/>
        <v>0</v>
      </c>
      <c r="R803" s="89">
        <f t="shared" si="112"/>
        <v>0</v>
      </c>
      <c r="S803" s="89">
        <f t="shared" si="112"/>
        <v>0</v>
      </c>
      <c r="T803" s="89">
        <f t="shared" si="112"/>
        <v>0</v>
      </c>
      <c r="U803" s="89">
        <f t="shared" si="112"/>
        <v>0</v>
      </c>
      <c r="V803" s="89">
        <f t="shared" si="112"/>
        <v>0</v>
      </c>
      <c r="W803" s="89">
        <f t="shared" si="112"/>
        <v>0</v>
      </c>
      <c r="X803" s="89">
        <f t="shared" si="112"/>
        <v>0</v>
      </c>
      <c r="Y803" s="89">
        <f t="shared" si="112"/>
        <v>0</v>
      </c>
      <c r="Z803" s="89">
        <f t="shared" si="112"/>
        <v>0</v>
      </c>
      <c r="AA803" s="89">
        <f t="shared" si="112"/>
        <v>0</v>
      </c>
      <c r="AB803" s="90">
        <f t="shared" si="112"/>
        <v>0</v>
      </c>
      <c r="AD803" s="552">
        <f t="shared" si="107"/>
        <v>0</v>
      </c>
      <c r="AF803" s="552">
        <f t="shared" si="108"/>
        <v>0</v>
      </c>
      <c r="AH803" s="552">
        <f t="shared" si="109"/>
        <v>0</v>
      </c>
      <c r="AJ803" s="188"/>
    </row>
    <row r="804" spans="4:36" ht="12.75" customHeight="1" outlineLevel="1" x14ac:dyDescent="0.2">
      <c r="D804" s="106" t="str">
        <f>'Line Items'!D473</f>
        <v>[Rolling Stock Line 18]</v>
      </c>
      <c r="E804" s="88"/>
      <c r="F804" s="107" t="str">
        <f t="shared" si="110"/>
        <v>000 Unit Miles</v>
      </c>
      <c r="G804" s="89">
        <f t="shared" si="112"/>
        <v>0</v>
      </c>
      <c r="H804" s="89">
        <f t="shared" si="112"/>
        <v>0</v>
      </c>
      <c r="I804" s="89">
        <f t="shared" si="112"/>
        <v>0</v>
      </c>
      <c r="J804" s="89">
        <f t="shared" si="112"/>
        <v>0</v>
      </c>
      <c r="K804" s="89">
        <f t="shared" si="112"/>
        <v>0</v>
      </c>
      <c r="L804" s="89">
        <f t="shared" si="112"/>
        <v>0</v>
      </c>
      <c r="M804" s="89">
        <f t="shared" si="112"/>
        <v>0</v>
      </c>
      <c r="N804" s="89">
        <f t="shared" si="112"/>
        <v>0</v>
      </c>
      <c r="O804" s="89">
        <f t="shared" si="112"/>
        <v>0</v>
      </c>
      <c r="P804" s="89">
        <f t="shared" si="112"/>
        <v>0</v>
      </c>
      <c r="Q804" s="89">
        <f t="shared" si="112"/>
        <v>0</v>
      </c>
      <c r="R804" s="89">
        <f t="shared" si="112"/>
        <v>0</v>
      </c>
      <c r="S804" s="89">
        <f t="shared" si="112"/>
        <v>0</v>
      </c>
      <c r="T804" s="89">
        <f t="shared" si="112"/>
        <v>0</v>
      </c>
      <c r="U804" s="89">
        <f t="shared" si="112"/>
        <v>0</v>
      </c>
      <c r="V804" s="89">
        <f t="shared" si="112"/>
        <v>0</v>
      </c>
      <c r="W804" s="89">
        <f t="shared" si="112"/>
        <v>0</v>
      </c>
      <c r="X804" s="89">
        <f t="shared" si="112"/>
        <v>0</v>
      </c>
      <c r="Y804" s="89">
        <f t="shared" si="112"/>
        <v>0</v>
      </c>
      <c r="Z804" s="89">
        <f t="shared" si="112"/>
        <v>0</v>
      </c>
      <c r="AA804" s="89">
        <f t="shared" si="112"/>
        <v>0</v>
      </c>
      <c r="AB804" s="90">
        <f t="shared" si="112"/>
        <v>0</v>
      </c>
      <c r="AD804" s="552">
        <f t="shared" si="107"/>
        <v>0</v>
      </c>
      <c r="AF804" s="552">
        <f t="shared" si="108"/>
        <v>0</v>
      </c>
      <c r="AH804" s="552">
        <f t="shared" si="109"/>
        <v>0</v>
      </c>
      <c r="AJ804" s="188"/>
    </row>
    <row r="805" spans="4:36" ht="12.75" customHeight="1" outlineLevel="1" x14ac:dyDescent="0.2">
      <c r="D805" s="106" t="str">
        <f>'Line Items'!D474</f>
        <v>[Rolling Stock Line 19]</v>
      </c>
      <c r="E805" s="88"/>
      <c r="F805" s="107" t="str">
        <f t="shared" si="110"/>
        <v>000 Unit Miles</v>
      </c>
      <c r="G805" s="89">
        <f t="shared" si="112"/>
        <v>0</v>
      </c>
      <c r="H805" s="89">
        <f t="shared" si="112"/>
        <v>0</v>
      </c>
      <c r="I805" s="89">
        <f t="shared" si="112"/>
        <v>0</v>
      </c>
      <c r="J805" s="89">
        <f t="shared" si="112"/>
        <v>0</v>
      </c>
      <c r="K805" s="89">
        <f t="shared" si="112"/>
        <v>0</v>
      </c>
      <c r="L805" s="89">
        <f t="shared" si="112"/>
        <v>0</v>
      </c>
      <c r="M805" s="89">
        <f t="shared" si="112"/>
        <v>0</v>
      </c>
      <c r="N805" s="89">
        <f t="shared" si="112"/>
        <v>0</v>
      </c>
      <c r="O805" s="89">
        <f t="shared" si="112"/>
        <v>0</v>
      </c>
      <c r="P805" s="89">
        <f t="shared" si="112"/>
        <v>0</v>
      </c>
      <c r="Q805" s="89">
        <f t="shared" si="112"/>
        <v>0</v>
      </c>
      <c r="R805" s="89">
        <f t="shared" si="112"/>
        <v>0</v>
      </c>
      <c r="S805" s="89">
        <f t="shared" si="112"/>
        <v>0</v>
      </c>
      <c r="T805" s="89">
        <f t="shared" si="112"/>
        <v>0</v>
      </c>
      <c r="U805" s="89">
        <f t="shared" si="112"/>
        <v>0</v>
      </c>
      <c r="V805" s="89">
        <f t="shared" si="112"/>
        <v>0</v>
      </c>
      <c r="W805" s="89">
        <f t="shared" si="112"/>
        <v>0</v>
      </c>
      <c r="X805" s="89">
        <f t="shared" si="112"/>
        <v>0</v>
      </c>
      <c r="Y805" s="89">
        <f t="shared" si="112"/>
        <v>0</v>
      </c>
      <c r="Z805" s="89">
        <f t="shared" si="112"/>
        <v>0</v>
      </c>
      <c r="AA805" s="89">
        <f t="shared" si="112"/>
        <v>0</v>
      </c>
      <c r="AB805" s="90">
        <f t="shared" si="112"/>
        <v>0</v>
      </c>
      <c r="AD805" s="552">
        <f t="shared" si="107"/>
        <v>0</v>
      </c>
      <c r="AF805" s="552">
        <f t="shared" si="108"/>
        <v>0</v>
      </c>
      <c r="AH805" s="552">
        <f t="shared" si="109"/>
        <v>0</v>
      </c>
      <c r="AJ805" s="188"/>
    </row>
    <row r="806" spans="4:36" ht="12.75" customHeight="1" outlineLevel="1" x14ac:dyDescent="0.2">
      <c r="D806" s="106" t="str">
        <f>'Line Items'!D475</f>
        <v>[Rolling Stock Line 20]</v>
      </c>
      <c r="E806" s="88"/>
      <c r="F806" s="107" t="str">
        <f t="shared" si="110"/>
        <v>000 Unit Miles</v>
      </c>
      <c r="G806" s="89">
        <f t="shared" si="112"/>
        <v>0</v>
      </c>
      <c r="H806" s="89">
        <f t="shared" si="112"/>
        <v>0</v>
      </c>
      <c r="I806" s="89">
        <f t="shared" si="112"/>
        <v>0</v>
      </c>
      <c r="J806" s="89">
        <f t="shared" si="112"/>
        <v>0</v>
      </c>
      <c r="K806" s="89">
        <f t="shared" si="112"/>
        <v>0</v>
      </c>
      <c r="L806" s="89">
        <f t="shared" si="112"/>
        <v>0</v>
      </c>
      <c r="M806" s="89">
        <f t="shared" si="112"/>
        <v>0</v>
      </c>
      <c r="N806" s="89">
        <f t="shared" si="112"/>
        <v>0</v>
      </c>
      <c r="O806" s="89">
        <f t="shared" si="112"/>
        <v>0</v>
      </c>
      <c r="P806" s="89">
        <f t="shared" si="112"/>
        <v>0</v>
      </c>
      <c r="Q806" s="89">
        <f t="shared" si="112"/>
        <v>0</v>
      </c>
      <c r="R806" s="89">
        <f t="shared" si="112"/>
        <v>0</v>
      </c>
      <c r="S806" s="89">
        <f t="shared" si="112"/>
        <v>0</v>
      </c>
      <c r="T806" s="89">
        <f t="shared" si="112"/>
        <v>0</v>
      </c>
      <c r="U806" s="89">
        <f t="shared" si="112"/>
        <v>0</v>
      </c>
      <c r="V806" s="89">
        <f t="shared" si="112"/>
        <v>0</v>
      </c>
      <c r="W806" s="89">
        <f t="shared" si="112"/>
        <v>0</v>
      </c>
      <c r="X806" s="89">
        <f t="shared" si="112"/>
        <v>0</v>
      </c>
      <c r="Y806" s="89">
        <f t="shared" si="112"/>
        <v>0</v>
      </c>
      <c r="Z806" s="89">
        <f t="shared" si="112"/>
        <v>0</v>
      </c>
      <c r="AA806" s="89">
        <f t="shared" si="112"/>
        <v>0</v>
      </c>
      <c r="AB806" s="90">
        <f t="shared" si="112"/>
        <v>0</v>
      </c>
      <c r="AD806" s="552">
        <f t="shared" si="107"/>
        <v>0</v>
      </c>
      <c r="AF806" s="552">
        <f t="shared" si="108"/>
        <v>0</v>
      </c>
      <c r="AH806" s="552">
        <f t="shared" si="109"/>
        <v>0</v>
      </c>
      <c r="AJ806" s="188"/>
    </row>
    <row r="807" spans="4:36" ht="12.75" customHeight="1" outlineLevel="1" x14ac:dyDescent="0.2">
      <c r="D807" s="106" t="str">
        <f>'Line Items'!D476</f>
        <v>[Rolling Stock Line 21]</v>
      </c>
      <c r="E807" s="88"/>
      <c r="F807" s="107" t="str">
        <f t="shared" si="110"/>
        <v>000 Unit Miles</v>
      </c>
      <c r="G807" s="89">
        <f t="shared" si="112"/>
        <v>0</v>
      </c>
      <c r="H807" s="89">
        <f t="shared" si="112"/>
        <v>0</v>
      </c>
      <c r="I807" s="89">
        <f t="shared" si="112"/>
        <v>0</v>
      </c>
      <c r="J807" s="89">
        <f t="shared" si="112"/>
        <v>0</v>
      </c>
      <c r="K807" s="89">
        <f t="shared" si="112"/>
        <v>0</v>
      </c>
      <c r="L807" s="89">
        <f t="shared" si="112"/>
        <v>0</v>
      </c>
      <c r="M807" s="89">
        <f t="shared" si="112"/>
        <v>0</v>
      </c>
      <c r="N807" s="89">
        <f t="shared" si="112"/>
        <v>0</v>
      </c>
      <c r="O807" s="89">
        <f t="shared" si="112"/>
        <v>0</v>
      </c>
      <c r="P807" s="89">
        <f t="shared" si="112"/>
        <v>0</v>
      </c>
      <c r="Q807" s="89">
        <f t="shared" si="112"/>
        <v>0</v>
      </c>
      <c r="R807" s="89">
        <f t="shared" si="112"/>
        <v>0</v>
      </c>
      <c r="S807" s="89">
        <f t="shared" si="112"/>
        <v>0</v>
      </c>
      <c r="T807" s="89">
        <f t="shared" si="112"/>
        <v>0</v>
      </c>
      <c r="U807" s="89">
        <f t="shared" si="112"/>
        <v>0</v>
      </c>
      <c r="V807" s="89">
        <f t="shared" si="112"/>
        <v>0</v>
      </c>
      <c r="W807" s="89">
        <f t="shared" si="112"/>
        <v>0</v>
      </c>
      <c r="X807" s="89">
        <f t="shared" si="112"/>
        <v>0</v>
      </c>
      <c r="Y807" s="89">
        <f t="shared" si="112"/>
        <v>0</v>
      </c>
      <c r="Z807" s="89">
        <f t="shared" si="112"/>
        <v>0</v>
      </c>
      <c r="AA807" s="89">
        <f t="shared" si="112"/>
        <v>0</v>
      </c>
      <c r="AB807" s="90">
        <f t="shared" si="112"/>
        <v>0</v>
      </c>
      <c r="AD807" s="552">
        <f t="shared" si="107"/>
        <v>0</v>
      </c>
      <c r="AF807" s="552">
        <f t="shared" si="108"/>
        <v>0</v>
      </c>
      <c r="AH807" s="552">
        <f t="shared" si="109"/>
        <v>0</v>
      </c>
      <c r="AJ807" s="188"/>
    </row>
    <row r="808" spans="4:36" ht="12.75" customHeight="1" outlineLevel="1" x14ac:dyDescent="0.2">
      <c r="D808" s="106" t="str">
        <f>'Line Items'!D477</f>
        <v>[Rolling Stock Line 22]</v>
      </c>
      <c r="E808" s="88"/>
      <c r="F808" s="107" t="str">
        <f t="shared" si="110"/>
        <v>000 Unit Miles</v>
      </c>
      <c r="G808" s="89">
        <f t="shared" si="112"/>
        <v>0</v>
      </c>
      <c r="H808" s="89">
        <f t="shared" si="112"/>
        <v>0</v>
      </c>
      <c r="I808" s="89">
        <f t="shared" si="112"/>
        <v>0</v>
      </c>
      <c r="J808" s="89">
        <f t="shared" si="112"/>
        <v>0</v>
      </c>
      <c r="K808" s="89">
        <f t="shared" si="112"/>
        <v>0</v>
      </c>
      <c r="L808" s="89">
        <f t="shared" si="112"/>
        <v>0</v>
      </c>
      <c r="M808" s="89">
        <f t="shared" si="112"/>
        <v>0</v>
      </c>
      <c r="N808" s="89">
        <f t="shared" si="112"/>
        <v>0</v>
      </c>
      <c r="O808" s="89">
        <f t="shared" si="112"/>
        <v>0</v>
      </c>
      <c r="P808" s="89">
        <f t="shared" si="112"/>
        <v>0</v>
      </c>
      <c r="Q808" s="89">
        <f t="shared" si="112"/>
        <v>0</v>
      </c>
      <c r="R808" s="89">
        <f t="shared" si="112"/>
        <v>0</v>
      </c>
      <c r="S808" s="89">
        <f t="shared" si="112"/>
        <v>0</v>
      </c>
      <c r="T808" s="89">
        <f t="shared" si="112"/>
        <v>0</v>
      </c>
      <c r="U808" s="89">
        <f t="shared" si="112"/>
        <v>0</v>
      </c>
      <c r="V808" s="89">
        <f t="shared" si="112"/>
        <v>0</v>
      </c>
      <c r="W808" s="89">
        <f t="shared" si="112"/>
        <v>0</v>
      </c>
      <c r="X808" s="89">
        <f t="shared" si="112"/>
        <v>0</v>
      </c>
      <c r="Y808" s="89">
        <f t="shared" si="112"/>
        <v>0</v>
      </c>
      <c r="Z808" s="89">
        <f t="shared" si="112"/>
        <v>0</v>
      </c>
      <c r="AA808" s="89">
        <f t="shared" si="112"/>
        <v>0</v>
      </c>
      <c r="AB808" s="90">
        <f t="shared" si="112"/>
        <v>0</v>
      </c>
      <c r="AD808" s="552">
        <f t="shared" si="107"/>
        <v>0</v>
      </c>
      <c r="AF808" s="552">
        <f t="shared" si="108"/>
        <v>0</v>
      </c>
      <c r="AH808" s="552">
        <f t="shared" si="109"/>
        <v>0</v>
      </c>
      <c r="AJ808" s="188"/>
    </row>
    <row r="809" spans="4:36" ht="12.75" customHeight="1" outlineLevel="1" x14ac:dyDescent="0.2">
      <c r="D809" s="106" t="str">
        <f>'Line Items'!D478</f>
        <v>[Rolling Stock Line 23]</v>
      </c>
      <c r="E809" s="88"/>
      <c r="F809" s="107" t="str">
        <f t="shared" si="110"/>
        <v>000 Unit Miles</v>
      </c>
      <c r="G809" s="89">
        <f t="shared" si="112"/>
        <v>0</v>
      </c>
      <c r="H809" s="89">
        <f t="shared" si="112"/>
        <v>0</v>
      </c>
      <c r="I809" s="89">
        <f t="shared" si="112"/>
        <v>0</v>
      </c>
      <c r="J809" s="89">
        <f t="shared" si="112"/>
        <v>0</v>
      </c>
      <c r="K809" s="89">
        <f t="shared" si="112"/>
        <v>0</v>
      </c>
      <c r="L809" s="89">
        <f t="shared" si="112"/>
        <v>0</v>
      </c>
      <c r="M809" s="89">
        <f t="shared" si="112"/>
        <v>0</v>
      </c>
      <c r="N809" s="89">
        <f t="shared" si="112"/>
        <v>0</v>
      </c>
      <c r="O809" s="89">
        <f t="shared" si="112"/>
        <v>0</v>
      </c>
      <c r="P809" s="89">
        <f t="shared" si="112"/>
        <v>0</v>
      </c>
      <c r="Q809" s="89">
        <f t="shared" si="112"/>
        <v>0</v>
      </c>
      <c r="R809" s="89">
        <f t="shared" si="112"/>
        <v>0</v>
      </c>
      <c r="S809" s="89">
        <f t="shared" si="112"/>
        <v>0</v>
      </c>
      <c r="T809" s="89">
        <f t="shared" si="112"/>
        <v>0</v>
      </c>
      <c r="U809" s="89">
        <f t="shared" si="112"/>
        <v>0</v>
      </c>
      <c r="V809" s="89">
        <f t="shared" si="112"/>
        <v>0</v>
      </c>
      <c r="W809" s="89">
        <f t="shared" si="112"/>
        <v>0</v>
      </c>
      <c r="X809" s="89">
        <f t="shared" si="112"/>
        <v>0</v>
      </c>
      <c r="Y809" s="89">
        <f t="shared" si="112"/>
        <v>0</v>
      </c>
      <c r="Z809" s="89">
        <f t="shared" si="112"/>
        <v>0</v>
      </c>
      <c r="AA809" s="89">
        <f t="shared" si="112"/>
        <v>0</v>
      </c>
      <c r="AB809" s="90">
        <f t="shared" si="112"/>
        <v>0</v>
      </c>
      <c r="AD809" s="552">
        <f t="shared" si="107"/>
        <v>0</v>
      </c>
      <c r="AF809" s="552">
        <f t="shared" si="108"/>
        <v>0</v>
      </c>
      <c r="AH809" s="552">
        <f t="shared" si="109"/>
        <v>0</v>
      </c>
      <c r="AJ809" s="188"/>
    </row>
    <row r="810" spans="4:36" ht="12.75" customHeight="1" outlineLevel="1" x14ac:dyDescent="0.2">
      <c r="D810" s="106" t="str">
        <f>'Line Items'!D479</f>
        <v>[Rolling Stock Line 24]</v>
      </c>
      <c r="E810" s="88"/>
      <c r="F810" s="107" t="str">
        <f t="shared" si="110"/>
        <v>000 Unit Miles</v>
      </c>
      <c r="G810" s="89">
        <f t="shared" si="112"/>
        <v>0</v>
      </c>
      <c r="H810" s="89">
        <f t="shared" si="112"/>
        <v>0</v>
      </c>
      <c r="I810" s="89">
        <f t="shared" si="112"/>
        <v>0</v>
      </c>
      <c r="J810" s="89">
        <f t="shared" si="112"/>
        <v>0</v>
      </c>
      <c r="K810" s="89">
        <f t="shared" si="112"/>
        <v>0</v>
      </c>
      <c r="L810" s="89">
        <f t="shared" si="112"/>
        <v>0</v>
      </c>
      <c r="M810" s="89">
        <f t="shared" si="112"/>
        <v>0</v>
      </c>
      <c r="N810" s="89">
        <f t="shared" si="112"/>
        <v>0</v>
      </c>
      <c r="O810" s="89">
        <f t="shared" si="112"/>
        <v>0</v>
      </c>
      <c r="P810" s="89">
        <f t="shared" si="112"/>
        <v>0</v>
      </c>
      <c r="Q810" s="89">
        <f t="shared" si="112"/>
        <v>0</v>
      </c>
      <c r="R810" s="89">
        <f t="shared" si="112"/>
        <v>0</v>
      </c>
      <c r="S810" s="89">
        <f t="shared" si="112"/>
        <v>0</v>
      </c>
      <c r="T810" s="89">
        <f t="shared" ref="T810:AB810" si="113">SUM(T482,T646)</f>
        <v>0</v>
      </c>
      <c r="U810" s="89">
        <f t="shared" si="113"/>
        <v>0</v>
      </c>
      <c r="V810" s="89">
        <f t="shared" si="113"/>
        <v>0</v>
      </c>
      <c r="W810" s="89">
        <f t="shared" si="113"/>
        <v>0</v>
      </c>
      <c r="X810" s="89">
        <f t="shared" si="113"/>
        <v>0</v>
      </c>
      <c r="Y810" s="89">
        <f t="shared" si="113"/>
        <v>0</v>
      </c>
      <c r="Z810" s="89">
        <f t="shared" si="113"/>
        <v>0</v>
      </c>
      <c r="AA810" s="89">
        <f t="shared" si="113"/>
        <v>0</v>
      </c>
      <c r="AB810" s="90">
        <f t="shared" si="113"/>
        <v>0</v>
      </c>
      <c r="AD810" s="552">
        <f t="shared" si="107"/>
        <v>0</v>
      </c>
      <c r="AF810" s="552">
        <f t="shared" si="108"/>
        <v>0</v>
      </c>
      <c r="AH810" s="552">
        <f t="shared" si="109"/>
        <v>0</v>
      </c>
      <c r="AJ810" s="188"/>
    </row>
    <row r="811" spans="4:36" ht="12.75" customHeight="1" outlineLevel="1" x14ac:dyDescent="0.2">
      <c r="D811" s="106" t="str">
        <f>'Line Items'!D480</f>
        <v>[Rolling Stock Line 25]</v>
      </c>
      <c r="E811" s="88"/>
      <c r="F811" s="107" t="str">
        <f t="shared" si="110"/>
        <v>000 Unit Miles</v>
      </c>
      <c r="G811" s="89">
        <f t="shared" ref="G811:AB822" si="114">SUM(G483,G647)</f>
        <v>0</v>
      </c>
      <c r="H811" s="89">
        <f t="shared" si="114"/>
        <v>0</v>
      </c>
      <c r="I811" s="89">
        <f t="shared" si="114"/>
        <v>0</v>
      </c>
      <c r="J811" s="89">
        <f t="shared" si="114"/>
        <v>0</v>
      </c>
      <c r="K811" s="89">
        <f t="shared" si="114"/>
        <v>0</v>
      </c>
      <c r="L811" s="89">
        <f t="shared" si="114"/>
        <v>0</v>
      </c>
      <c r="M811" s="89">
        <f t="shared" si="114"/>
        <v>0</v>
      </c>
      <c r="N811" s="89">
        <f t="shared" si="114"/>
        <v>0</v>
      </c>
      <c r="O811" s="89">
        <f t="shared" si="114"/>
        <v>0</v>
      </c>
      <c r="P811" s="89">
        <f t="shared" si="114"/>
        <v>0</v>
      </c>
      <c r="Q811" s="89">
        <f t="shared" si="114"/>
        <v>0</v>
      </c>
      <c r="R811" s="89">
        <f t="shared" si="114"/>
        <v>0</v>
      </c>
      <c r="S811" s="89">
        <f t="shared" si="114"/>
        <v>0</v>
      </c>
      <c r="T811" s="89">
        <f t="shared" si="114"/>
        <v>0</v>
      </c>
      <c r="U811" s="89">
        <f t="shared" si="114"/>
        <v>0</v>
      </c>
      <c r="V811" s="89">
        <f t="shared" si="114"/>
        <v>0</v>
      </c>
      <c r="W811" s="89">
        <f t="shared" si="114"/>
        <v>0</v>
      </c>
      <c r="X811" s="89">
        <f t="shared" si="114"/>
        <v>0</v>
      </c>
      <c r="Y811" s="89">
        <f t="shared" si="114"/>
        <v>0</v>
      </c>
      <c r="Z811" s="89">
        <f t="shared" si="114"/>
        <v>0</v>
      </c>
      <c r="AA811" s="89">
        <f t="shared" si="114"/>
        <v>0</v>
      </c>
      <c r="AB811" s="90">
        <f t="shared" si="114"/>
        <v>0</v>
      </c>
      <c r="AD811" s="552">
        <f t="shared" si="107"/>
        <v>0</v>
      </c>
      <c r="AF811" s="552">
        <f t="shared" si="108"/>
        <v>0</v>
      </c>
      <c r="AH811" s="552">
        <f t="shared" si="109"/>
        <v>0</v>
      </c>
      <c r="AJ811" s="188"/>
    </row>
    <row r="812" spans="4:36" ht="12.75" customHeight="1" outlineLevel="1" x14ac:dyDescent="0.2">
      <c r="D812" s="106" t="str">
        <f>'Line Items'!D481</f>
        <v>[Rolling Stock Line 26]</v>
      </c>
      <c r="E812" s="88"/>
      <c r="F812" s="107" t="str">
        <f t="shared" si="110"/>
        <v>000 Unit Miles</v>
      </c>
      <c r="G812" s="89">
        <f t="shared" si="114"/>
        <v>0</v>
      </c>
      <c r="H812" s="89">
        <f t="shared" si="114"/>
        <v>0</v>
      </c>
      <c r="I812" s="89">
        <f t="shared" si="114"/>
        <v>0</v>
      </c>
      <c r="J812" s="89">
        <f t="shared" si="114"/>
        <v>0</v>
      </c>
      <c r="K812" s="89">
        <f t="shared" si="114"/>
        <v>0</v>
      </c>
      <c r="L812" s="89">
        <f t="shared" si="114"/>
        <v>0</v>
      </c>
      <c r="M812" s="89">
        <f t="shared" si="114"/>
        <v>0</v>
      </c>
      <c r="N812" s="89">
        <f t="shared" si="114"/>
        <v>0</v>
      </c>
      <c r="O812" s="89">
        <f t="shared" si="114"/>
        <v>0</v>
      </c>
      <c r="P812" s="89">
        <f t="shared" si="114"/>
        <v>0</v>
      </c>
      <c r="Q812" s="89">
        <f t="shared" si="114"/>
        <v>0</v>
      </c>
      <c r="R812" s="89">
        <f t="shared" si="114"/>
        <v>0</v>
      </c>
      <c r="S812" s="89">
        <f t="shared" si="114"/>
        <v>0</v>
      </c>
      <c r="T812" s="89">
        <f t="shared" si="114"/>
        <v>0</v>
      </c>
      <c r="U812" s="89">
        <f t="shared" si="114"/>
        <v>0</v>
      </c>
      <c r="V812" s="89">
        <f t="shared" si="114"/>
        <v>0</v>
      </c>
      <c r="W812" s="89">
        <f t="shared" si="114"/>
        <v>0</v>
      </c>
      <c r="X812" s="89">
        <f t="shared" si="114"/>
        <v>0</v>
      </c>
      <c r="Y812" s="89">
        <f t="shared" si="114"/>
        <v>0</v>
      </c>
      <c r="Z812" s="89">
        <f t="shared" si="114"/>
        <v>0</v>
      </c>
      <c r="AA812" s="89">
        <f t="shared" si="114"/>
        <v>0</v>
      </c>
      <c r="AB812" s="90">
        <f t="shared" si="114"/>
        <v>0</v>
      </c>
      <c r="AD812" s="552">
        <f t="shared" si="107"/>
        <v>0</v>
      </c>
      <c r="AF812" s="552">
        <f t="shared" si="108"/>
        <v>0</v>
      </c>
      <c r="AH812" s="552">
        <f t="shared" si="109"/>
        <v>0</v>
      </c>
      <c r="AJ812" s="188"/>
    </row>
    <row r="813" spans="4:36" ht="12.75" customHeight="1" outlineLevel="1" x14ac:dyDescent="0.2">
      <c r="D813" s="106" t="str">
        <f>'Line Items'!D482</f>
        <v>[Rolling Stock Line 27]</v>
      </c>
      <c r="E813" s="88"/>
      <c r="F813" s="107" t="str">
        <f t="shared" si="110"/>
        <v>000 Unit Miles</v>
      </c>
      <c r="G813" s="89">
        <f t="shared" si="114"/>
        <v>0</v>
      </c>
      <c r="H813" s="89">
        <f t="shared" si="114"/>
        <v>0</v>
      </c>
      <c r="I813" s="89">
        <f t="shared" si="114"/>
        <v>0</v>
      </c>
      <c r="J813" s="89">
        <f t="shared" si="114"/>
        <v>0</v>
      </c>
      <c r="K813" s="89">
        <f t="shared" si="114"/>
        <v>0</v>
      </c>
      <c r="L813" s="89">
        <f t="shared" si="114"/>
        <v>0</v>
      </c>
      <c r="M813" s="89">
        <f t="shared" si="114"/>
        <v>0</v>
      </c>
      <c r="N813" s="89">
        <f t="shared" si="114"/>
        <v>0</v>
      </c>
      <c r="O813" s="89">
        <f t="shared" si="114"/>
        <v>0</v>
      </c>
      <c r="P813" s="89">
        <f t="shared" si="114"/>
        <v>0</v>
      </c>
      <c r="Q813" s="89">
        <f t="shared" si="114"/>
        <v>0</v>
      </c>
      <c r="R813" s="89">
        <f t="shared" si="114"/>
        <v>0</v>
      </c>
      <c r="S813" s="89">
        <f t="shared" si="114"/>
        <v>0</v>
      </c>
      <c r="T813" s="89">
        <f t="shared" si="114"/>
        <v>0</v>
      </c>
      <c r="U813" s="89">
        <f t="shared" si="114"/>
        <v>0</v>
      </c>
      <c r="V813" s="89">
        <f t="shared" si="114"/>
        <v>0</v>
      </c>
      <c r="W813" s="89">
        <f t="shared" si="114"/>
        <v>0</v>
      </c>
      <c r="X813" s="89">
        <f t="shared" si="114"/>
        <v>0</v>
      </c>
      <c r="Y813" s="89">
        <f t="shared" si="114"/>
        <v>0</v>
      </c>
      <c r="Z813" s="89">
        <f t="shared" si="114"/>
        <v>0</v>
      </c>
      <c r="AA813" s="89">
        <f t="shared" si="114"/>
        <v>0</v>
      </c>
      <c r="AB813" s="90">
        <f t="shared" si="114"/>
        <v>0</v>
      </c>
      <c r="AD813" s="552">
        <f t="shared" si="107"/>
        <v>0</v>
      </c>
      <c r="AF813" s="552">
        <f t="shared" si="108"/>
        <v>0</v>
      </c>
      <c r="AH813" s="552">
        <f t="shared" si="109"/>
        <v>0</v>
      </c>
      <c r="AJ813" s="188"/>
    </row>
    <row r="814" spans="4:36" ht="12.75" customHeight="1" outlineLevel="1" x14ac:dyDescent="0.2">
      <c r="D814" s="106" t="str">
        <f>'Line Items'!D483</f>
        <v>[Rolling Stock Line 28]</v>
      </c>
      <c r="E814" s="88"/>
      <c r="F814" s="107" t="str">
        <f t="shared" si="110"/>
        <v>000 Unit Miles</v>
      </c>
      <c r="G814" s="89">
        <f t="shared" si="114"/>
        <v>0</v>
      </c>
      <c r="H814" s="89">
        <f t="shared" si="114"/>
        <v>0</v>
      </c>
      <c r="I814" s="89">
        <f t="shared" si="114"/>
        <v>0</v>
      </c>
      <c r="J814" s="89">
        <f t="shared" si="114"/>
        <v>0</v>
      </c>
      <c r="K814" s="89">
        <f t="shared" si="114"/>
        <v>0</v>
      </c>
      <c r="L814" s="89">
        <f t="shared" si="114"/>
        <v>0</v>
      </c>
      <c r="M814" s="89">
        <f t="shared" si="114"/>
        <v>0</v>
      </c>
      <c r="N814" s="89">
        <f t="shared" si="114"/>
        <v>0</v>
      </c>
      <c r="O814" s="89">
        <f t="shared" si="114"/>
        <v>0</v>
      </c>
      <c r="P814" s="89">
        <f t="shared" si="114"/>
        <v>0</v>
      </c>
      <c r="Q814" s="89">
        <f t="shared" si="114"/>
        <v>0</v>
      </c>
      <c r="R814" s="89">
        <f t="shared" si="114"/>
        <v>0</v>
      </c>
      <c r="S814" s="89">
        <f t="shared" si="114"/>
        <v>0</v>
      </c>
      <c r="T814" s="89">
        <f t="shared" si="114"/>
        <v>0</v>
      </c>
      <c r="U814" s="89">
        <f t="shared" si="114"/>
        <v>0</v>
      </c>
      <c r="V814" s="89">
        <f t="shared" si="114"/>
        <v>0</v>
      </c>
      <c r="W814" s="89">
        <f t="shared" si="114"/>
        <v>0</v>
      </c>
      <c r="X814" s="89">
        <f t="shared" si="114"/>
        <v>0</v>
      </c>
      <c r="Y814" s="89">
        <f t="shared" si="114"/>
        <v>0</v>
      </c>
      <c r="Z814" s="89">
        <f t="shared" si="114"/>
        <v>0</v>
      </c>
      <c r="AA814" s="89">
        <f t="shared" si="114"/>
        <v>0</v>
      </c>
      <c r="AB814" s="90">
        <f t="shared" si="114"/>
        <v>0</v>
      </c>
      <c r="AD814" s="552">
        <f t="shared" si="107"/>
        <v>0</v>
      </c>
      <c r="AF814" s="552">
        <f t="shared" si="108"/>
        <v>0</v>
      </c>
      <c r="AH814" s="552">
        <f t="shared" si="109"/>
        <v>0</v>
      </c>
      <c r="AJ814" s="188"/>
    </row>
    <row r="815" spans="4:36" ht="12.75" customHeight="1" outlineLevel="1" x14ac:dyDescent="0.2">
      <c r="D815" s="106" t="str">
        <f>'Line Items'!D484</f>
        <v>[Rolling Stock Line 29]</v>
      </c>
      <c r="E815" s="88"/>
      <c r="F815" s="107" t="str">
        <f t="shared" si="110"/>
        <v>000 Unit Miles</v>
      </c>
      <c r="G815" s="89">
        <f t="shared" si="114"/>
        <v>0</v>
      </c>
      <c r="H815" s="89">
        <f t="shared" si="114"/>
        <v>0</v>
      </c>
      <c r="I815" s="89">
        <f t="shared" si="114"/>
        <v>0</v>
      </c>
      <c r="J815" s="89">
        <f t="shared" si="114"/>
        <v>0</v>
      </c>
      <c r="K815" s="89">
        <f t="shared" si="114"/>
        <v>0</v>
      </c>
      <c r="L815" s="89">
        <f t="shared" si="114"/>
        <v>0</v>
      </c>
      <c r="M815" s="89">
        <f t="shared" si="114"/>
        <v>0</v>
      </c>
      <c r="N815" s="89">
        <f t="shared" si="114"/>
        <v>0</v>
      </c>
      <c r="O815" s="89">
        <f t="shared" si="114"/>
        <v>0</v>
      </c>
      <c r="P815" s="89">
        <f t="shared" si="114"/>
        <v>0</v>
      </c>
      <c r="Q815" s="89">
        <f t="shared" si="114"/>
        <v>0</v>
      </c>
      <c r="R815" s="89">
        <f t="shared" si="114"/>
        <v>0</v>
      </c>
      <c r="S815" s="89">
        <f t="shared" si="114"/>
        <v>0</v>
      </c>
      <c r="T815" s="89">
        <f t="shared" si="114"/>
        <v>0</v>
      </c>
      <c r="U815" s="89">
        <f t="shared" si="114"/>
        <v>0</v>
      </c>
      <c r="V815" s="89">
        <f t="shared" si="114"/>
        <v>0</v>
      </c>
      <c r="W815" s="89">
        <f t="shared" si="114"/>
        <v>0</v>
      </c>
      <c r="X815" s="89">
        <f t="shared" si="114"/>
        <v>0</v>
      </c>
      <c r="Y815" s="89">
        <f t="shared" si="114"/>
        <v>0</v>
      </c>
      <c r="Z815" s="89">
        <f t="shared" si="114"/>
        <v>0</v>
      </c>
      <c r="AA815" s="89">
        <f t="shared" si="114"/>
        <v>0</v>
      </c>
      <c r="AB815" s="90">
        <f t="shared" si="114"/>
        <v>0</v>
      </c>
      <c r="AD815" s="552">
        <f t="shared" si="107"/>
        <v>0</v>
      </c>
      <c r="AF815" s="552">
        <f t="shared" si="108"/>
        <v>0</v>
      </c>
      <c r="AH815" s="552">
        <f t="shared" si="109"/>
        <v>0</v>
      </c>
      <c r="AJ815" s="188"/>
    </row>
    <row r="816" spans="4:36" ht="12.75" customHeight="1" outlineLevel="1" x14ac:dyDescent="0.2">
      <c r="D816" s="106" t="str">
        <f>'Line Items'!D485</f>
        <v>[Rolling Stock Line 30]</v>
      </c>
      <c r="E816" s="88"/>
      <c r="F816" s="107" t="str">
        <f t="shared" si="110"/>
        <v>000 Unit Miles</v>
      </c>
      <c r="G816" s="89">
        <f t="shared" si="114"/>
        <v>0</v>
      </c>
      <c r="H816" s="89">
        <f t="shared" si="114"/>
        <v>0</v>
      </c>
      <c r="I816" s="89">
        <f t="shared" si="114"/>
        <v>0</v>
      </c>
      <c r="J816" s="89">
        <f t="shared" si="114"/>
        <v>0</v>
      </c>
      <c r="K816" s="89">
        <f t="shared" si="114"/>
        <v>0</v>
      </c>
      <c r="L816" s="89">
        <f t="shared" si="114"/>
        <v>0</v>
      </c>
      <c r="M816" s="89">
        <f t="shared" si="114"/>
        <v>0</v>
      </c>
      <c r="N816" s="89">
        <f t="shared" si="114"/>
        <v>0</v>
      </c>
      <c r="O816" s="89">
        <f t="shared" si="114"/>
        <v>0</v>
      </c>
      <c r="P816" s="89">
        <f t="shared" si="114"/>
        <v>0</v>
      </c>
      <c r="Q816" s="89">
        <f t="shared" si="114"/>
        <v>0</v>
      </c>
      <c r="R816" s="89">
        <f t="shared" si="114"/>
        <v>0</v>
      </c>
      <c r="S816" s="89">
        <f t="shared" si="114"/>
        <v>0</v>
      </c>
      <c r="T816" s="89">
        <f t="shared" si="114"/>
        <v>0</v>
      </c>
      <c r="U816" s="89">
        <f t="shared" si="114"/>
        <v>0</v>
      </c>
      <c r="V816" s="89">
        <f t="shared" si="114"/>
        <v>0</v>
      </c>
      <c r="W816" s="89">
        <f t="shared" si="114"/>
        <v>0</v>
      </c>
      <c r="X816" s="89">
        <f t="shared" si="114"/>
        <v>0</v>
      </c>
      <c r="Y816" s="89">
        <f t="shared" si="114"/>
        <v>0</v>
      </c>
      <c r="Z816" s="89">
        <f t="shared" si="114"/>
        <v>0</v>
      </c>
      <c r="AA816" s="89">
        <f t="shared" si="114"/>
        <v>0</v>
      </c>
      <c r="AB816" s="90">
        <f t="shared" si="114"/>
        <v>0</v>
      </c>
      <c r="AD816" s="552">
        <f t="shared" si="107"/>
        <v>0</v>
      </c>
      <c r="AF816" s="552">
        <f t="shared" si="108"/>
        <v>0</v>
      </c>
      <c r="AH816" s="552">
        <f t="shared" si="109"/>
        <v>0</v>
      </c>
      <c r="AJ816" s="188"/>
    </row>
    <row r="817" spans="4:36" ht="12.75" customHeight="1" outlineLevel="1" x14ac:dyDescent="0.2">
      <c r="D817" s="106" t="str">
        <f>'Line Items'!D486</f>
        <v>[Rolling Stock Line 31]</v>
      </c>
      <c r="E817" s="88"/>
      <c r="F817" s="107" t="str">
        <f t="shared" si="110"/>
        <v>000 Unit Miles</v>
      </c>
      <c r="G817" s="89">
        <f t="shared" si="114"/>
        <v>0</v>
      </c>
      <c r="H817" s="89">
        <f t="shared" si="114"/>
        <v>0</v>
      </c>
      <c r="I817" s="89">
        <f t="shared" si="114"/>
        <v>0</v>
      </c>
      <c r="J817" s="89">
        <f t="shared" si="114"/>
        <v>0</v>
      </c>
      <c r="K817" s="89">
        <f t="shared" si="114"/>
        <v>0</v>
      </c>
      <c r="L817" s="89">
        <f t="shared" si="114"/>
        <v>0</v>
      </c>
      <c r="M817" s="89">
        <f t="shared" si="114"/>
        <v>0</v>
      </c>
      <c r="N817" s="89">
        <f t="shared" si="114"/>
        <v>0</v>
      </c>
      <c r="O817" s="89">
        <f t="shared" si="114"/>
        <v>0</v>
      </c>
      <c r="P817" s="89">
        <f t="shared" si="114"/>
        <v>0</v>
      </c>
      <c r="Q817" s="89">
        <f t="shared" si="114"/>
        <v>0</v>
      </c>
      <c r="R817" s="89">
        <f t="shared" si="114"/>
        <v>0</v>
      </c>
      <c r="S817" s="89">
        <f t="shared" si="114"/>
        <v>0</v>
      </c>
      <c r="T817" s="89">
        <f t="shared" si="114"/>
        <v>0</v>
      </c>
      <c r="U817" s="89">
        <f t="shared" si="114"/>
        <v>0</v>
      </c>
      <c r="V817" s="89">
        <f t="shared" si="114"/>
        <v>0</v>
      </c>
      <c r="W817" s="89">
        <f t="shared" si="114"/>
        <v>0</v>
      </c>
      <c r="X817" s="89">
        <f t="shared" si="114"/>
        <v>0</v>
      </c>
      <c r="Y817" s="89">
        <f t="shared" si="114"/>
        <v>0</v>
      </c>
      <c r="Z817" s="89">
        <f t="shared" si="114"/>
        <v>0</v>
      </c>
      <c r="AA817" s="89">
        <f t="shared" si="114"/>
        <v>0</v>
      </c>
      <c r="AB817" s="90">
        <f t="shared" si="114"/>
        <v>0</v>
      </c>
      <c r="AD817" s="552">
        <f t="shared" si="107"/>
        <v>0</v>
      </c>
      <c r="AF817" s="552">
        <f t="shared" si="108"/>
        <v>0</v>
      </c>
      <c r="AH817" s="552">
        <f t="shared" si="109"/>
        <v>0</v>
      </c>
      <c r="AJ817" s="188"/>
    </row>
    <row r="818" spans="4:36" ht="12.75" customHeight="1" outlineLevel="1" x14ac:dyDescent="0.2">
      <c r="D818" s="106" t="str">
        <f>'Line Items'!D487</f>
        <v>[Rolling Stock Line 32]</v>
      </c>
      <c r="E818" s="88"/>
      <c r="F818" s="107" t="str">
        <f t="shared" si="110"/>
        <v>000 Unit Miles</v>
      </c>
      <c r="G818" s="89">
        <f t="shared" si="114"/>
        <v>0</v>
      </c>
      <c r="H818" s="89">
        <f t="shared" si="114"/>
        <v>0</v>
      </c>
      <c r="I818" s="89">
        <f t="shared" si="114"/>
        <v>0</v>
      </c>
      <c r="J818" s="89">
        <f t="shared" si="114"/>
        <v>0</v>
      </c>
      <c r="K818" s="89">
        <f t="shared" si="114"/>
        <v>0</v>
      </c>
      <c r="L818" s="89">
        <f t="shared" si="114"/>
        <v>0</v>
      </c>
      <c r="M818" s="89">
        <f t="shared" si="114"/>
        <v>0</v>
      </c>
      <c r="N818" s="89">
        <f t="shared" si="114"/>
        <v>0</v>
      </c>
      <c r="O818" s="89">
        <f t="shared" si="114"/>
        <v>0</v>
      </c>
      <c r="P818" s="89">
        <f t="shared" si="114"/>
        <v>0</v>
      </c>
      <c r="Q818" s="89">
        <f t="shared" si="114"/>
        <v>0</v>
      </c>
      <c r="R818" s="89">
        <f t="shared" si="114"/>
        <v>0</v>
      </c>
      <c r="S818" s="89">
        <f t="shared" si="114"/>
        <v>0</v>
      </c>
      <c r="T818" s="89">
        <f t="shared" si="114"/>
        <v>0</v>
      </c>
      <c r="U818" s="89">
        <f t="shared" si="114"/>
        <v>0</v>
      </c>
      <c r="V818" s="89">
        <f t="shared" si="114"/>
        <v>0</v>
      </c>
      <c r="W818" s="89">
        <f t="shared" si="114"/>
        <v>0</v>
      </c>
      <c r="X818" s="89">
        <f t="shared" si="114"/>
        <v>0</v>
      </c>
      <c r="Y818" s="89">
        <f t="shared" si="114"/>
        <v>0</v>
      </c>
      <c r="Z818" s="89">
        <f t="shared" si="114"/>
        <v>0</v>
      </c>
      <c r="AA818" s="89">
        <f t="shared" si="114"/>
        <v>0</v>
      </c>
      <c r="AB818" s="90">
        <f t="shared" si="114"/>
        <v>0</v>
      </c>
      <c r="AD818" s="552">
        <f t="shared" si="107"/>
        <v>0</v>
      </c>
      <c r="AF818" s="552">
        <f t="shared" si="108"/>
        <v>0</v>
      </c>
      <c r="AH818" s="552">
        <f t="shared" si="109"/>
        <v>0</v>
      </c>
      <c r="AJ818" s="188"/>
    </row>
    <row r="819" spans="4:36" ht="12.75" customHeight="1" outlineLevel="1" x14ac:dyDescent="0.2">
      <c r="D819" s="106" t="str">
        <f>'Line Items'!D488</f>
        <v>[Rolling Stock Line 33]</v>
      </c>
      <c r="E819" s="88"/>
      <c r="F819" s="107" t="str">
        <f t="shared" si="110"/>
        <v>000 Unit Miles</v>
      </c>
      <c r="G819" s="89">
        <f t="shared" si="114"/>
        <v>0</v>
      </c>
      <c r="H819" s="89">
        <f t="shared" si="114"/>
        <v>0</v>
      </c>
      <c r="I819" s="89">
        <f t="shared" si="114"/>
        <v>0</v>
      </c>
      <c r="J819" s="89">
        <f t="shared" si="114"/>
        <v>0</v>
      </c>
      <c r="K819" s="89">
        <f t="shared" si="114"/>
        <v>0</v>
      </c>
      <c r="L819" s="89">
        <f t="shared" si="114"/>
        <v>0</v>
      </c>
      <c r="M819" s="89">
        <f t="shared" si="114"/>
        <v>0</v>
      </c>
      <c r="N819" s="89">
        <f t="shared" si="114"/>
        <v>0</v>
      </c>
      <c r="O819" s="89">
        <f t="shared" si="114"/>
        <v>0</v>
      </c>
      <c r="P819" s="89">
        <f t="shared" si="114"/>
        <v>0</v>
      </c>
      <c r="Q819" s="89">
        <f t="shared" si="114"/>
        <v>0</v>
      </c>
      <c r="R819" s="89">
        <f t="shared" si="114"/>
        <v>0</v>
      </c>
      <c r="S819" s="89">
        <f t="shared" si="114"/>
        <v>0</v>
      </c>
      <c r="T819" s="89">
        <f t="shared" si="114"/>
        <v>0</v>
      </c>
      <c r="U819" s="89">
        <f t="shared" si="114"/>
        <v>0</v>
      </c>
      <c r="V819" s="89">
        <f t="shared" si="114"/>
        <v>0</v>
      </c>
      <c r="W819" s="89">
        <f t="shared" si="114"/>
        <v>0</v>
      </c>
      <c r="X819" s="89">
        <f t="shared" si="114"/>
        <v>0</v>
      </c>
      <c r="Y819" s="89">
        <f t="shared" si="114"/>
        <v>0</v>
      </c>
      <c r="Z819" s="89">
        <f t="shared" si="114"/>
        <v>0</v>
      </c>
      <c r="AA819" s="89">
        <f t="shared" si="114"/>
        <v>0</v>
      </c>
      <c r="AB819" s="90">
        <f t="shared" si="114"/>
        <v>0</v>
      </c>
      <c r="AD819" s="552">
        <f t="shared" si="107"/>
        <v>0</v>
      </c>
      <c r="AF819" s="552">
        <f t="shared" si="108"/>
        <v>0</v>
      </c>
      <c r="AH819" s="552">
        <f t="shared" si="109"/>
        <v>0</v>
      </c>
      <c r="AJ819" s="188"/>
    </row>
    <row r="820" spans="4:36" ht="12.75" customHeight="1" outlineLevel="1" x14ac:dyDescent="0.2">
      <c r="D820" s="106" t="str">
        <f>'Line Items'!D489</f>
        <v>[Rolling Stock Line 34]</v>
      </c>
      <c r="E820" s="88"/>
      <c r="F820" s="107" t="str">
        <f t="shared" si="110"/>
        <v>000 Unit Miles</v>
      </c>
      <c r="G820" s="89">
        <f t="shared" si="114"/>
        <v>0</v>
      </c>
      <c r="H820" s="89">
        <f t="shared" si="114"/>
        <v>0</v>
      </c>
      <c r="I820" s="89">
        <f t="shared" si="114"/>
        <v>0</v>
      </c>
      <c r="J820" s="89">
        <f t="shared" si="114"/>
        <v>0</v>
      </c>
      <c r="K820" s="89">
        <f t="shared" si="114"/>
        <v>0</v>
      </c>
      <c r="L820" s="89">
        <f t="shared" si="114"/>
        <v>0</v>
      </c>
      <c r="M820" s="89">
        <f t="shared" si="114"/>
        <v>0</v>
      </c>
      <c r="N820" s="89">
        <f t="shared" si="114"/>
        <v>0</v>
      </c>
      <c r="O820" s="89">
        <f t="shared" si="114"/>
        <v>0</v>
      </c>
      <c r="P820" s="89">
        <f t="shared" si="114"/>
        <v>0</v>
      </c>
      <c r="Q820" s="89">
        <f t="shared" si="114"/>
        <v>0</v>
      </c>
      <c r="R820" s="89">
        <f t="shared" si="114"/>
        <v>0</v>
      </c>
      <c r="S820" s="89">
        <f t="shared" si="114"/>
        <v>0</v>
      </c>
      <c r="T820" s="89">
        <f t="shared" si="114"/>
        <v>0</v>
      </c>
      <c r="U820" s="89">
        <f t="shared" si="114"/>
        <v>0</v>
      </c>
      <c r="V820" s="89">
        <f t="shared" si="114"/>
        <v>0</v>
      </c>
      <c r="W820" s="89">
        <f t="shared" si="114"/>
        <v>0</v>
      </c>
      <c r="X820" s="89">
        <f t="shared" si="114"/>
        <v>0</v>
      </c>
      <c r="Y820" s="89">
        <f t="shared" si="114"/>
        <v>0</v>
      </c>
      <c r="Z820" s="89">
        <f t="shared" si="114"/>
        <v>0</v>
      </c>
      <c r="AA820" s="89">
        <f t="shared" si="114"/>
        <v>0</v>
      </c>
      <c r="AB820" s="90">
        <f t="shared" si="114"/>
        <v>0</v>
      </c>
      <c r="AD820" s="552">
        <f t="shared" si="107"/>
        <v>0</v>
      </c>
      <c r="AF820" s="552">
        <f t="shared" si="108"/>
        <v>0</v>
      </c>
      <c r="AH820" s="552">
        <f t="shared" si="109"/>
        <v>0</v>
      </c>
      <c r="AJ820" s="188"/>
    </row>
    <row r="821" spans="4:36" ht="12.75" customHeight="1" outlineLevel="1" x14ac:dyDescent="0.2">
      <c r="D821" s="106" t="str">
        <f>'Line Items'!D490</f>
        <v>[Rolling Stock Line 35]</v>
      </c>
      <c r="E821" s="88"/>
      <c r="F821" s="107" t="str">
        <f t="shared" si="110"/>
        <v>000 Unit Miles</v>
      </c>
      <c r="G821" s="89">
        <f t="shared" si="114"/>
        <v>0</v>
      </c>
      <c r="H821" s="89">
        <f t="shared" si="114"/>
        <v>0</v>
      </c>
      <c r="I821" s="89">
        <f t="shared" si="114"/>
        <v>0</v>
      </c>
      <c r="J821" s="89">
        <f t="shared" si="114"/>
        <v>0</v>
      </c>
      <c r="K821" s="89">
        <f t="shared" si="114"/>
        <v>0</v>
      </c>
      <c r="L821" s="89">
        <f t="shared" si="114"/>
        <v>0</v>
      </c>
      <c r="M821" s="89">
        <f t="shared" si="114"/>
        <v>0</v>
      </c>
      <c r="N821" s="89">
        <f t="shared" si="114"/>
        <v>0</v>
      </c>
      <c r="O821" s="89">
        <f t="shared" si="114"/>
        <v>0</v>
      </c>
      <c r="P821" s="89">
        <f t="shared" si="114"/>
        <v>0</v>
      </c>
      <c r="Q821" s="89">
        <f t="shared" si="114"/>
        <v>0</v>
      </c>
      <c r="R821" s="89">
        <f t="shared" si="114"/>
        <v>0</v>
      </c>
      <c r="S821" s="89">
        <f t="shared" si="114"/>
        <v>0</v>
      </c>
      <c r="T821" s="89">
        <f t="shared" si="114"/>
        <v>0</v>
      </c>
      <c r="U821" s="89">
        <f t="shared" si="114"/>
        <v>0</v>
      </c>
      <c r="V821" s="89">
        <f t="shared" si="114"/>
        <v>0</v>
      </c>
      <c r="W821" s="89">
        <f t="shared" si="114"/>
        <v>0</v>
      </c>
      <c r="X821" s="89">
        <f t="shared" si="114"/>
        <v>0</v>
      </c>
      <c r="Y821" s="89">
        <f t="shared" si="114"/>
        <v>0</v>
      </c>
      <c r="Z821" s="89">
        <f t="shared" si="114"/>
        <v>0</v>
      </c>
      <c r="AA821" s="89">
        <f t="shared" si="114"/>
        <v>0</v>
      </c>
      <c r="AB821" s="90">
        <f t="shared" si="114"/>
        <v>0</v>
      </c>
      <c r="AD821" s="552">
        <f t="shared" si="107"/>
        <v>0</v>
      </c>
      <c r="AF821" s="552">
        <f t="shared" si="108"/>
        <v>0</v>
      </c>
      <c r="AH821" s="552">
        <f t="shared" si="109"/>
        <v>0</v>
      </c>
      <c r="AJ821" s="188"/>
    </row>
    <row r="822" spans="4:36" ht="12.75" customHeight="1" outlineLevel="1" x14ac:dyDescent="0.2">
      <c r="D822" s="106" t="str">
        <f>'Line Items'!D491</f>
        <v>[Rolling Stock Line 36]</v>
      </c>
      <c r="E822" s="88"/>
      <c r="F822" s="107" t="str">
        <f t="shared" si="110"/>
        <v>000 Unit Miles</v>
      </c>
      <c r="G822" s="89">
        <f t="shared" si="114"/>
        <v>0</v>
      </c>
      <c r="H822" s="89">
        <f t="shared" si="114"/>
        <v>0</v>
      </c>
      <c r="I822" s="89">
        <f t="shared" si="114"/>
        <v>0</v>
      </c>
      <c r="J822" s="89">
        <f t="shared" si="114"/>
        <v>0</v>
      </c>
      <c r="K822" s="89">
        <f t="shared" si="114"/>
        <v>0</v>
      </c>
      <c r="L822" s="89">
        <f t="shared" si="114"/>
        <v>0</v>
      </c>
      <c r="M822" s="89">
        <f t="shared" si="114"/>
        <v>0</v>
      </c>
      <c r="N822" s="89">
        <f t="shared" si="114"/>
        <v>0</v>
      </c>
      <c r="O822" s="89">
        <f t="shared" si="114"/>
        <v>0</v>
      </c>
      <c r="P822" s="89">
        <f t="shared" si="114"/>
        <v>0</v>
      </c>
      <c r="Q822" s="89">
        <f t="shared" si="114"/>
        <v>0</v>
      </c>
      <c r="R822" s="89">
        <f t="shared" si="114"/>
        <v>0</v>
      </c>
      <c r="S822" s="89">
        <f t="shared" si="114"/>
        <v>0</v>
      </c>
      <c r="T822" s="89">
        <f t="shared" ref="T822:AB822" si="115">SUM(T494,T658)</f>
        <v>0</v>
      </c>
      <c r="U822" s="89">
        <f t="shared" si="115"/>
        <v>0</v>
      </c>
      <c r="V822" s="89">
        <f t="shared" si="115"/>
        <v>0</v>
      </c>
      <c r="W822" s="89">
        <f t="shared" si="115"/>
        <v>0</v>
      </c>
      <c r="X822" s="89">
        <f t="shared" si="115"/>
        <v>0</v>
      </c>
      <c r="Y822" s="89">
        <f t="shared" si="115"/>
        <v>0</v>
      </c>
      <c r="Z822" s="89">
        <f t="shared" si="115"/>
        <v>0</v>
      </c>
      <c r="AA822" s="89">
        <f t="shared" si="115"/>
        <v>0</v>
      </c>
      <c r="AB822" s="90">
        <f t="shared" si="115"/>
        <v>0</v>
      </c>
      <c r="AD822" s="552">
        <f t="shared" si="107"/>
        <v>0</v>
      </c>
      <c r="AF822" s="552">
        <f t="shared" si="108"/>
        <v>0</v>
      </c>
      <c r="AH822" s="552">
        <f t="shared" si="109"/>
        <v>0</v>
      </c>
      <c r="AJ822" s="188"/>
    </row>
    <row r="823" spans="4:36" ht="12.75" customHeight="1" outlineLevel="1" x14ac:dyDescent="0.2">
      <c r="D823" s="106" t="str">
        <f>'Line Items'!D492</f>
        <v>[Rolling Stock Line 37]</v>
      </c>
      <c r="E823" s="88"/>
      <c r="F823" s="107" t="str">
        <f t="shared" si="110"/>
        <v>000 Unit Miles</v>
      </c>
      <c r="G823" s="89">
        <f t="shared" ref="G823:AB834" si="116">SUM(G495,G659)</f>
        <v>0</v>
      </c>
      <c r="H823" s="89">
        <f t="shared" si="116"/>
        <v>0</v>
      </c>
      <c r="I823" s="89">
        <f t="shared" si="116"/>
        <v>0</v>
      </c>
      <c r="J823" s="89">
        <f t="shared" si="116"/>
        <v>0</v>
      </c>
      <c r="K823" s="89">
        <f t="shared" si="116"/>
        <v>0</v>
      </c>
      <c r="L823" s="89">
        <f t="shared" si="116"/>
        <v>0</v>
      </c>
      <c r="M823" s="89">
        <f t="shared" si="116"/>
        <v>0</v>
      </c>
      <c r="N823" s="89">
        <f t="shared" si="116"/>
        <v>0</v>
      </c>
      <c r="O823" s="89">
        <f t="shared" si="116"/>
        <v>0</v>
      </c>
      <c r="P823" s="89">
        <f t="shared" si="116"/>
        <v>0</v>
      </c>
      <c r="Q823" s="89">
        <f t="shared" si="116"/>
        <v>0</v>
      </c>
      <c r="R823" s="89">
        <f t="shared" si="116"/>
        <v>0</v>
      </c>
      <c r="S823" s="89">
        <f t="shared" si="116"/>
        <v>0</v>
      </c>
      <c r="T823" s="89">
        <f t="shared" si="116"/>
        <v>0</v>
      </c>
      <c r="U823" s="89">
        <f t="shared" si="116"/>
        <v>0</v>
      </c>
      <c r="V823" s="89">
        <f t="shared" si="116"/>
        <v>0</v>
      </c>
      <c r="W823" s="89">
        <f t="shared" si="116"/>
        <v>0</v>
      </c>
      <c r="X823" s="89">
        <f t="shared" si="116"/>
        <v>0</v>
      </c>
      <c r="Y823" s="89">
        <f t="shared" si="116"/>
        <v>0</v>
      </c>
      <c r="Z823" s="89">
        <f t="shared" si="116"/>
        <v>0</v>
      </c>
      <c r="AA823" s="89">
        <f t="shared" si="116"/>
        <v>0</v>
      </c>
      <c r="AB823" s="90">
        <f t="shared" si="116"/>
        <v>0</v>
      </c>
      <c r="AD823" s="552">
        <f t="shared" si="107"/>
        <v>0</v>
      </c>
      <c r="AF823" s="552">
        <f t="shared" si="108"/>
        <v>0</v>
      </c>
      <c r="AH823" s="552">
        <f t="shared" si="109"/>
        <v>0</v>
      </c>
      <c r="AJ823" s="188"/>
    </row>
    <row r="824" spans="4:36" ht="12.75" customHeight="1" outlineLevel="1" x14ac:dyDescent="0.2">
      <c r="D824" s="106" t="str">
        <f>'Line Items'!D493</f>
        <v>[Rolling Stock Line 38]</v>
      </c>
      <c r="E824" s="88"/>
      <c r="F824" s="107" t="str">
        <f t="shared" si="110"/>
        <v>000 Unit Miles</v>
      </c>
      <c r="G824" s="89">
        <f t="shared" si="116"/>
        <v>0</v>
      </c>
      <c r="H824" s="89">
        <f t="shared" si="116"/>
        <v>0</v>
      </c>
      <c r="I824" s="89">
        <f t="shared" si="116"/>
        <v>0</v>
      </c>
      <c r="J824" s="89">
        <f t="shared" si="116"/>
        <v>0</v>
      </c>
      <c r="K824" s="89">
        <f t="shared" si="116"/>
        <v>0</v>
      </c>
      <c r="L824" s="89">
        <f t="shared" si="116"/>
        <v>0</v>
      </c>
      <c r="M824" s="89">
        <f t="shared" si="116"/>
        <v>0</v>
      </c>
      <c r="N824" s="89">
        <f t="shared" si="116"/>
        <v>0</v>
      </c>
      <c r="O824" s="89">
        <f t="shared" si="116"/>
        <v>0</v>
      </c>
      <c r="P824" s="89">
        <f t="shared" si="116"/>
        <v>0</v>
      </c>
      <c r="Q824" s="89">
        <f t="shared" si="116"/>
        <v>0</v>
      </c>
      <c r="R824" s="89">
        <f t="shared" si="116"/>
        <v>0</v>
      </c>
      <c r="S824" s="89">
        <f t="shared" si="116"/>
        <v>0</v>
      </c>
      <c r="T824" s="89">
        <f t="shared" si="116"/>
        <v>0</v>
      </c>
      <c r="U824" s="89">
        <f t="shared" si="116"/>
        <v>0</v>
      </c>
      <c r="V824" s="89">
        <f t="shared" si="116"/>
        <v>0</v>
      </c>
      <c r="W824" s="89">
        <f t="shared" si="116"/>
        <v>0</v>
      </c>
      <c r="X824" s="89">
        <f t="shared" si="116"/>
        <v>0</v>
      </c>
      <c r="Y824" s="89">
        <f t="shared" si="116"/>
        <v>0</v>
      </c>
      <c r="Z824" s="89">
        <f t="shared" si="116"/>
        <v>0</v>
      </c>
      <c r="AA824" s="89">
        <f t="shared" si="116"/>
        <v>0</v>
      </c>
      <c r="AB824" s="90">
        <f t="shared" si="116"/>
        <v>0</v>
      </c>
      <c r="AD824" s="552">
        <f t="shared" si="107"/>
        <v>0</v>
      </c>
      <c r="AF824" s="552">
        <f t="shared" si="108"/>
        <v>0</v>
      </c>
      <c r="AH824" s="552">
        <f t="shared" si="109"/>
        <v>0</v>
      </c>
      <c r="AJ824" s="188"/>
    </row>
    <row r="825" spans="4:36" ht="12.75" customHeight="1" outlineLevel="1" x14ac:dyDescent="0.2">
      <c r="D825" s="106" t="str">
        <f>'Line Items'!D494</f>
        <v>[Rolling Stock Line 39]</v>
      </c>
      <c r="E825" s="88"/>
      <c r="F825" s="107" t="str">
        <f t="shared" si="110"/>
        <v>000 Unit Miles</v>
      </c>
      <c r="G825" s="89">
        <f t="shared" si="116"/>
        <v>0</v>
      </c>
      <c r="H825" s="89">
        <f t="shared" si="116"/>
        <v>0</v>
      </c>
      <c r="I825" s="89">
        <f t="shared" si="116"/>
        <v>0</v>
      </c>
      <c r="J825" s="89">
        <f t="shared" si="116"/>
        <v>0</v>
      </c>
      <c r="K825" s="89">
        <f t="shared" si="116"/>
        <v>0</v>
      </c>
      <c r="L825" s="89">
        <f t="shared" si="116"/>
        <v>0</v>
      </c>
      <c r="M825" s="89">
        <f t="shared" si="116"/>
        <v>0</v>
      </c>
      <c r="N825" s="89">
        <f t="shared" si="116"/>
        <v>0</v>
      </c>
      <c r="O825" s="89">
        <f t="shared" si="116"/>
        <v>0</v>
      </c>
      <c r="P825" s="89">
        <f t="shared" si="116"/>
        <v>0</v>
      </c>
      <c r="Q825" s="89">
        <f t="shared" si="116"/>
        <v>0</v>
      </c>
      <c r="R825" s="89">
        <f t="shared" si="116"/>
        <v>0</v>
      </c>
      <c r="S825" s="89">
        <f t="shared" si="116"/>
        <v>0</v>
      </c>
      <c r="T825" s="89">
        <f t="shared" si="116"/>
        <v>0</v>
      </c>
      <c r="U825" s="89">
        <f t="shared" si="116"/>
        <v>0</v>
      </c>
      <c r="V825" s="89">
        <f t="shared" si="116"/>
        <v>0</v>
      </c>
      <c r="W825" s="89">
        <f t="shared" si="116"/>
        <v>0</v>
      </c>
      <c r="X825" s="89">
        <f t="shared" si="116"/>
        <v>0</v>
      </c>
      <c r="Y825" s="89">
        <f t="shared" si="116"/>
        <v>0</v>
      </c>
      <c r="Z825" s="89">
        <f t="shared" si="116"/>
        <v>0</v>
      </c>
      <c r="AA825" s="89">
        <f t="shared" si="116"/>
        <v>0</v>
      </c>
      <c r="AB825" s="90">
        <f t="shared" si="116"/>
        <v>0</v>
      </c>
      <c r="AD825" s="552">
        <f t="shared" si="107"/>
        <v>0</v>
      </c>
      <c r="AF825" s="552">
        <f t="shared" si="108"/>
        <v>0</v>
      </c>
      <c r="AH825" s="552">
        <f t="shared" si="109"/>
        <v>0</v>
      </c>
      <c r="AJ825" s="188"/>
    </row>
    <row r="826" spans="4:36" ht="12.75" customHeight="1" outlineLevel="1" x14ac:dyDescent="0.2">
      <c r="D826" s="106" t="str">
        <f>'Line Items'!D495</f>
        <v>[Rolling Stock Line 40]</v>
      </c>
      <c r="E826" s="88"/>
      <c r="F826" s="107" t="str">
        <f t="shared" si="110"/>
        <v>000 Unit Miles</v>
      </c>
      <c r="G826" s="89">
        <f t="shared" si="116"/>
        <v>0</v>
      </c>
      <c r="H826" s="89">
        <f t="shared" si="116"/>
        <v>0</v>
      </c>
      <c r="I826" s="89">
        <f t="shared" si="116"/>
        <v>0</v>
      </c>
      <c r="J826" s="89">
        <f t="shared" si="116"/>
        <v>0</v>
      </c>
      <c r="K826" s="89">
        <f t="shared" si="116"/>
        <v>0</v>
      </c>
      <c r="L826" s="89">
        <f t="shared" si="116"/>
        <v>0</v>
      </c>
      <c r="M826" s="89">
        <f t="shared" si="116"/>
        <v>0</v>
      </c>
      <c r="N826" s="89">
        <f t="shared" si="116"/>
        <v>0</v>
      </c>
      <c r="O826" s="89">
        <f t="shared" si="116"/>
        <v>0</v>
      </c>
      <c r="P826" s="89">
        <f t="shared" si="116"/>
        <v>0</v>
      </c>
      <c r="Q826" s="89">
        <f t="shared" si="116"/>
        <v>0</v>
      </c>
      <c r="R826" s="89">
        <f t="shared" si="116"/>
        <v>0</v>
      </c>
      <c r="S826" s="89">
        <f t="shared" si="116"/>
        <v>0</v>
      </c>
      <c r="T826" s="89">
        <f t="shared" si="116"/>
        <v>0</v>
      </c>
      <c r="U826" s="89">
        <f t="shared" si="116"/>
        <v>0</v>
      </c>
      <c r="V826" s="89">
        <f t="shared" si="116"/>
        <v>0</v>
      </c>
      <c r="W826" s="89">
        <f t="shared" si="116"/>
        <v>0</v>
      </c>
      <c r="X826" s="89">
        <f t="shared" si="116"/>
        <v>0</v>
      </c>
      <c r="Y826" s="89">
        <f t="shared" si="116"/>
        <v>0</v>
      </c>
      <c r="Z826" s="89">
        <f t="shared" si="116"/>
        <v>0</v>
      </c>
      <c r="AA826" s="89">
        <f t="shared" si="116"/>
        <v>0</v>
      </c>
      <c r="AB826" s="90">
        <f t="shared" si="116"/>
        <v>0</v>
      </c>
      <c r="AD826" s="552">
        <f t="shared" si="107"/>
        <v>0</v>
      </c>
      <c r="AF826" s="552">
        <f t="shared" si="108"/>
        <v>0</v>
      </c>
      <c r="AH826" s="552">
        <f t="shared" si="109"/>
        <v>0</v>
      </c>
      <c r="AJ826" s="188"/>
    </row>
    <row r="827" spans="4:36" ht="12.75" customHeight="1" outlineLevel="1" x14ac:dyDescent="0.2">
      <c r="D827" s="106" t="str">
        <f>'Line Items'!D496</f>
        <v>[Rolling Stock Line 41]</v>
      </c>
      <c r="E827" s="88"/>
      <c r="F827" s="107" t="str">
        <f t="shared" si="110"/>
        <v>000 Unit Miles</v>
      </c>
      <c r="G827" s="89">
        <f t="shared" si="116"/>
        <v>0</v>
      </c>
      <c r="H827" s="89">
        <f t="shared" si="116"/>
        <v>0</v>
      </c>
      <c r="I827" s="89">
        <f t="shared" si="116"/>
        <v>0</v>
      </c>
      <c r="J827" s="89">
        <f t="shared" si="116"/>
        <v>0</v>
      </c>
      <c r="K827" s="89">
        <f t="shared" si="116"/>
        <v>0</v>
      </c>
      <c r="L827" s="89">
        <f t="shared" si="116"/>
        <v>0</v>
      </c>
      <c r="M827" s="89">
        <f t="shared" si="116"/>
        <v>0</v>
      </c>
      <c r="N827" s="89">
        <f t="shared" si="116"/>
        <v>0</v>
      </c>
      <c r="O827" s="89">
        <f t="shared" si="116"/>
        <v>0</v>
      </c>
      <c r="P827" s="89">
        <f t="shared" si="116"/>
        <v>0</v>
      </c>
      <c r="Q827" s="89">
        <f t="shared" si="116"/>
        <v>0</v>
      </c>
      <c r="R827" s="89">
        <f t="shared" si="116"/>
        <v>0</v>
      </c>
      <c r="S827" s="89">
        <f t="shared" si="116"/>
        <v>0</v>
      </c>
      <c r="T827" s="89">
        <f t="shared" si="116"/>
        <v>0</v>
      </c>
      <c r="U827" s="89">
        <f t="shared" si="116"/>
        <v>0</v>
      </c>
      <c r="V827" s="89">
        <f t="shared" si="116"/>
        <v>0</v>
      </c>
      <c r="W827" s="89">
        <f t="shared" si="116"/>
        <v>0</v>
      </c>
      <c r="X827" s="89">
        <f t="shared" si="116"/>
        <v>0</v>
      </c>
      <c r="Y827" s="89">
        <f t="shared" si="116"/>
        <v>0</v>
      </c>
      <c r="Z827" s="89">
        <f t="shared" si="116"/>
        <v>0</v>
      </c>
      <c r="AA827" s="89">
        <f t="shared" si="116"/>
        <v>0</v>
      </c>
      <c r="AB827" s="90">
        <f t="shared" si="116"/>
        <v>0</v>
      </c>
      <c r="AD827" s="552">
        <f t="shared" si="107"/>
        <v>0</v>
      </c>
      <c r="AF827" s="552">
        <f t="shared" si="108"/>
        <v>0</v>
      </c>
      <c r="AH827" s="552">
        <f t="shared" si="109"/>
        <v>0</v>
      </c>
      <c r="AJ827" s="188"/>
    </row>
    <row r="828" spans="4:36" ht="12.75" customHeight="1" outlineLevel="1" x14ac:dyDescent="0.2">
      <c r="D828" s="106" t="str">
        <f>'Line Items'!D497</f>
        <v>[Rolling Stock Line 42]</v>
      </c>
      <c r="E828" s="88"/>
      <c r="F828" s="107" t="str">
        <f t="shared" si="110"/>
        <v>000 Unit Miles</v>
      </c>
      <c r="G828" s="89">
        <f t="shared" si="116"/>
        <v>0</v>
      </c>
      <c r="H828" s="89">
        <f t="shared" si="116"/>
        <v>0</v>
      </c>
      <c r="I828" s="89">
        <f t="shared" si="116"/>
        <v>0</v>
      </c>
      <c r="J828" s="89">
        <f t="shared" si="116"/>
        <v>0</v>
      </c>
      <c r="K828" s="89">
        <f t="shared" si="116"/>
        <v>0</v>
      </c>
      <c r="L828" s="89">
        <f t="shared" si="116"/>
        <v>0</v>
      </c>
      <c r="M828" s="89">
        <f t="shared" si="116"/>
        <v>0</v>
      </c>
      <c r="N828" s="89">
        <f t="shared" si="116"/>
        <v>0</v>
      </c>
      <c r="O828" s="89">
        <f t="shared" si="116"/>
        <v>0</v>
      </c>
      <c r="P828" s="89">
        <f t="shared" si="116"/>
        <v>0</v>
      </c>
      <c r="Q828" s="89">
        <f t="shared" si="116"/>
        <v>0</v>
      </c>
      <c r="R828" s="89">
        <f t="shared" si="116"/>
        <v>0</v>
      </c>
      <c r="S828" s="89">
        <f t="shared" si="116"/>
        <v>0</v>
      </c>
      <c r="T828" s="89">
        <f t="shared" si="116"/>
        <v>0</v>
      </c>
      <c r="U828" s="89">
        <f t="shared" si="116"/>
        <v>0</v>
      </c>
      <c r="V828" s="89">
        <f t="shared" si="116"/>
        <v>0</v>
      </c>
      <c r="W828" s="89">
        <f t="shared" si="116"/>
        <v>0</v>
      </c>
      <c r="X828" s="89">
        <f t="shared" si="116"/>
        <v>0</v>
      </c>
      <c r="Y828" s="89">
        <f t="shared" si="116"/>
        <v>0</v>
      </c>
      <c r="Z828" s="89">
        <f t="shared" si="116"/>
        <v>0</v>
      </c>
      <c r="AA828" s="89">
        <f t="shared" si="116"/>
        <v>0</v>
      </c>
      <c r="AB828" s="90">
        <f t="shared" si="116"/>
        <v>0</v>
      </c>
      <c r="AD828" s="552">
        <f t="shared" si="107"/>
        <v>0</v>
      </c>
      <c r="AF828" s="552">
        <f t="shared" si="108"/>
        <v>0</v>
      </c>
      <c r="AH828" s="552">
        <f t="shared" si="109"/>
        <v>0</v>
      </c>
      <c r="AJ828" s="188"/>
    </row>
    <row r="829" spans="4:36" ht="12.75" customHeight="1" outlineLevel="1" x14ac:dyDescent="0.2">
      <c r="D829" s="106" t="str">
        <f>'Line Items'!D498</f>
        <v>[Rolling Stock Line 43]</v>
      </c>
      <c r="E829" s="88"/>
      <c r="F829" s="107" t="str">
        <f t="shared" si="110"/>
        <v>000 Unit Miles</v>
      </c>
      <c r="G829" s="89">
        <f t="shared" si="116"/>
        <v>0</v>
      </c>
      <c r="H829" s="89">
        <f t="shared" si="116"/>
        <v>0</v>
      </c>
      <c r="I829" s="89">
        <f t="shared" si="116"/>
        <v>0</v>
      </c>
      <c r="J829" s="89">
        <f t="shared" si="116"/>
        <v>0</v>
      </c>
      <c r="K829" s="89">
        <f t="shared" si="116"/>
        <v>0</v>
      </c>
      <c r="L829" s="89">
        <f t="shared" si="116"/>
        <v>0</v>
      </c>
      <c r="M829" s="89">
        <f t="shared" si="116"/>
        <v>0</v>
      </c>
      <c r="N829" s="89">
        <f t="shared" si="116"/>
        <v>0</v>
      </c>
      <c r="O829" s="89">
        <f t="shared" si="116"/>
        <v>0</v>
      </c>
      <c r="P829" s="89">
        <f t="shared" si="116"/>
        <v>0</v>
      </c>
      <c r="Q829" s="89">
        <f t="shared" si="116"/>
        <v>0</v>
      </c>
      <c r="R829" s="89">
        <f t="shared" si="116"/>
        <v>0</v>
      </c>
      <c r="S829" s="89">
        <f t="shared" si="116"/>
        <v>0</v>
      </c>
      <c r="T829" s="89">
        <f t="shared" si="116"/>
        <v>0</v>
      </c>
      <c r="U829" s="89">
        <f t="shared" si="116"/>
        <v>0</v>
      </c>
      <c r="V829" s="89">
        <f t="shared" si="116"/>
        <v>0</v>
      </c>
      <c r="W829" s="89">
        <f t="shared" si="116"/>
        <v>0</v>
      </c>
      <c r="X829" s="89">
        <f t="shared" si="116"/>
        <v>0</v>
      </c>
      <c r="Y829" s="89">
        <f t="shared" si="116"/>
        <v>0</v>
      </c>
      <c r="Z829" s="89">
        <f t="shared" si="116"/>
        <v>0</v>
      </c>
      <c r="AA829" s="89">
        <f t="shared" si="116"/>
        <v>0</v>
      </c>
      <c r="AB829" s="90">
        <f t="shared" si="116"/>
        <v>0</v>
      </c>
      <c r="AD829" s="552">
        <f t="shared" si="107"/>
        <v>0</v>
      </c>
      <c r="AF829" s="552">
        <f t="shared" si="108"/>
        <v>0</v>
      </c>
      <c r="AH829" s="552">
        <f t="shared" si="109"/>
        <v>0</v>
      </c>
      <c r="AJ829" s="188"/>
    </row>
    <row r="830" spans="4:36" ht="12.75" customHeight="1" outlineLevel="1" x14ac:dyDescent="0.2">
      <c r="D830" s="106" t="str">
        <f>'Line Items'!D499</f>
        <v>[Rolling Stock Line 44]</v>
      </c>
      <c r="E830" s="88"/>
      <c r="F830" s="107" t="str">
        <f t="shared" si="110"/>
        <v>000 Unit Miles</v>
      </c>
      <c r="G830" s="89">
        <f t="shared" si="116"/>
        <v>0</v>
      </c>
      <c r="H830" s="89">
        <f t="shared" si="116"/>
        <v>0</v>
      </c>
      <c r="I830" s="89">
        <f t="shared" si="116"/>
        <v>0</v>
      </c>
      <c r="J830" s="89">
        <f t="shared" si="116"/>
        <v>0</v>
      </c>
      <c r="K830" s="89">
        <f t="shared" si="116"/>
        <v>0</v>
      </c>
      <c r="L830" s="89">
        <f t="shared" si="116"/>
        <v>0</v>
      </c>
      <c r="M830" s="89">
        <f t="shared" si="116"/>
        <v>0</v>
      </c>
      <c r="N830" s="89">
        <f t="shared" si="116"/>
        <v>0</v>
      </c>
      <c r="O830" s="89">
        <f t="shared" si="116"/>
        <v>0</v>
      </c>
      <c r="P830" s="89">
        <f t="shared" si="116"/>
        <v>0</v>
      </c>
      <c r="Q830" s="89">
        <f t="shared" si="116"/>
        <v>0</v>
      </c>
      <c r="R830" s="89">
        <f t="shared" si="116"/>
        <v>0</v>
      </c>
      <c r="S830" s="89">
        <f t="shared" si="116"/>
        <v>0</v>
      </c>
      <c r="T830" s="89">
        <f t="shared" si="116"/>
        <v>0</v>
      </c>
      <c r="U830" s="89">
        <f t="shared" si="116"/>
        <v>0</v>
      </c>
      <c r="V830" s="89">
        <f t="shared" si="116"/>
        <v>0</v>
      </c>
      <c r="W830" s="89">
        <f t="shared" si="116"/>
        <v>0</v>
      </c>
      <c r="X830" s="89">
        <f t="shared" si="116"/>
        <v>0</v>
      </c>
      <c r="Y830" s="89">
        <f t="shared" si="116"/>
        <v>0</v>
      </c>
      <c r="Z830" s="89">
        <f t="shared" si="116"/>
        <v>0</v>
      </c>
      <c r="AA830" s="89">
        <f t="shared" si="116"/>
        <v>0</v>
      </c>
      <c r="AB830" s="90">
        <f t="shared" si="116"/>
        <v>0</v>
      </c>
      <c r="AD830" s="552">
        <f t="shared" si="107"/>
        <v>0</v>
      </c>
      <c r="AF830" s="552">
        <f t="shared" si="108"/>
        <v>0</v>
      </c>
      <c r="AH830" s="552">
        <f t="shared" si="109"/>
        <v>0</v>
      </c>
      <c r="AJ830" s="188"/>
    </row>
    <row r="831" spans="4:36" ht="12.75" customHeight="1" outlineLevel="1" x14ac:dyDescent="0.2">
      <c r="D831" s="106" t="str">
        <f>'Line Items'!D500</f>
        <v>[Rolling Stock Line 45]</v>
      </c>
      <c r="E831" s="88"/>
      <c r="F831" s="107" t="str">
        <f t="shared" si="110"/>
        <v>000 Unit Miles</v>
      </c>
      <c r="G831" s="89">
        <f t="shared" si="116"/>
        <v>0</v>
      </c>
      <c r="H831" s="89">
        <f t="shared" si="116"/>
        <v>0</v>
      </c>
      <c r="I831" s="89">
        <f t="shared" si="116"/>
        <v>0</v>
      </c>
      <c r="J831" s="89">
        <f t="shared" si="116"/>
        <v>0</v>
      </c>
      <c r="K831" s="89">
        <f t="shared" si="116"/>
        <v>0</v>
      </c>
      <c r="L831" s="89">
        <f t="shared" si="116"/>
        <v>0</v>
      </c>
      <c r="M831" s="89">
        <f t="shared" si="116"/>
        <v>0</v>
      </c>
      <c r="N831" s="89">
        <f t="shared" si="116"/>
        <v>0</v>
      </c>
      <c r="O831" s="89">
        <f t="shared" si="116"/>
        <v>0</v>
      </c>
      <c r="P831" s="89">
        <f t="shared" si="116"/>
        <v>0</v>
      </c>
      <c r="Q831" s="89">
        <f t="shared" si="116"/>
        <v>0</v>
      </c>
      <c r="R831" s="89">
        <f t="shared" si="116"/>
        <v>0</v>
      </c>
      <c r="S831" s="89">
        <f t="shared" si="116"/>
        <v>0</v>
      </c>
      <c r="T831" s="89">
        <f t="shared" si="116"/>
        <v>0</v>
      </c>
      <c r="U831" s="89">
        <f t="shared" si="116"/>
        <v>0</v>
      </c>
      <c r="V831" s="89">
        <f t="shared" si="116"/>
        <v>0</v>
      </c>
      <c r="W831" s="89">
        <f t="shared" si="116"/>
        <v>0</v>
      </c>
      <c r="X831" s="89">
        <f t="shared" si="116"/>
        <v>0</v>
      </c>
      <c r="Y831" s="89">
        <f t="shared" si="116"/>
        <v>0</v>
      </c>
      <c r="Z831" s="89">
        <f t="shared" si="116"/>
        <v>0</v>
      </c>
      <c r="AA831" s="89">
        <f t="shared" si="116"/>
        <v>0</v>
      </c>
      <c r="AB831" s="90">
        <f t="shared" si="116"/>
        <v>0</v>
      </c>
      <c r="AD831" s="552">
        <f t="shared" si="107"/>
        <v>0</v>
      </c>
      <c r="AF831" s="552">
        <f t="shared" si="108"/>
        <v>0</v>
      </c>
      <c r="AH831" s="552">
        <f t="shared" si="109"/>
        <v>0</v>
      </c>
      <c r="AJ831" s="188"/>
    </row>
    <row r="832" spans="4:36" ht="12.75" customHeight="1" outlineLevel="1" x14ac:dyDescent="0.2">
      <c r="D832" s="106" t="str">
        <f>'Line Items'!D501</f>
        <v>[Rolling Stock Line 46]</v>
      </c>
      <c r="E832" s="88"/>
      <c r="F832" s="107" t="str">
        <f t="shared" si="110"/>
        <v>000 Unit Miles</v>
      </c>
      <c r="G832" s="89">
        <f t="shared" si="116"/>
        <v>0</v>
      </c>
      <c r="H832" s="89">
        <f t="shared" si="116"/>
        <v>0</v>
      </c>
      <c r="I832" s="89">
        <f t="shared" si="116"/>
        <v>0</v>
      </c>
      <c r="J832" s="89">
        <f t="shared" si="116"/>
        <v>0</v>
      </c>
      <c r="K832" s="89">
        <f t="shared" si="116"/>
        <v>0</v>
      </c>
      <c r="L832" s="89">
        <f t="shared" si="116"/>
        <v>0</v>
      </c>
      <c r="M832" s="89">
        <f t="shared" si="116"/>
        <v>0</v>
      </c>
      <c r="N832" s="89">
        <f t="shared" si="116"/>
        <v>0</v>
      </c>
      <c r="O832" s="89">
        <f t="shared" si="116"/>
        <v>0</v>
      </c>
      <c r="P832" s="89">
        <f t="shared" si="116"/>
        <v>0</v>
      </c>
      <c r="Q832" s="89">
        <f t="shared" si="116"/>
        <v>0</v>
      </c>
      <c r="R832" s="89">
        <f t="shared" si="116"/>
        <v>0</v>
      </c>
      <c r="S832" s="89">
        <f t="shared" si="116"/>
        <v>0</v>
      </c>
      <c r="T832" s="89">
        <f t="shared" si="116"/>
        <v>0</v>
      </c>
      <c r="U832" s="89">
        <f t="shared" si="116"/>
        <v>0</v>
      </c>
      <c r="V832" s="89">
        <f t="shared" si="116"/>
        <v>0</v>
      </c>
      <c r="W832" s="89">
        <f t="shared" si="116"/>
        <v>0</v>
      </c>
      <c r="X832" s="89">
        <f t="shared" si="116"/>
        <v>0</v>
      </c>
      <c r="Y832" s="89">
        <f t="shared" si="116"/>
        <v>0</v>
      </c>
      <c r="Z832" s="89">
        <f t="shared" si="116"/>
        <v>0</v>
      </c>
      <c r="AA832" s="89">
        <f t="shared" si="116"/>
        <v>0</v>
      </c>
      <c r="AB832" s="90">
        <f t="shared" si="116"/>
        <v>0</v>
      </c>
      <c r="AD832" s="552">
        <f t="shared" si="107"/>
        <v>0</v>
      </c>
      <c r="AF832" s="552">
        <f t="shared" si="108"/>
        <v>0</v>
      </c>
      <c r="AH832" s="552">
        <f t="shared" si="109"/>
        <v>0</v>
      </c>
      <c r="AJ832" s="188"/>
    </row>
    <row r="833" spans="3:36" ht="12.75" customHeight="1" outlineLevel="1" x14ac:dyDescent="0.2">
      <c r="D833" s="106" t="str">
        <f>'Line Items'!D502</f>
        <v>[Rolling Stock Line 47]</v>
      </c>
      <c r="E833" s="88"/>
      <c r="F833" s="107" t="str">
        <f t="shared" si="110"/>
        <v>000 Unit Miles</v>
      </c>
      <c r="G833" s="89">
        <f t="shared" si="116"/>
        <v>0</v>
      </c>
      <c r="H833" s="89">
        <f t="shared" si="116"/>
        <v>0</v>
      </c>
      <c r="I833" s="89">
        <f t="shared" si="116"/>
        <v>0</v>
      </c>
      <c r="J833" s="89">
        <f t="shared" si="116"/>
        <v>0</v>
      </c>
      <c r="K833" s="89">
        <f t="shared" si="116"/>
        <v>0</v>
      </c>
      <c r="L833" s="89">
        <f t="shared" si="116"/>
        <v>0</v>
      </c>
      <c r="M833" s="89">
        <f t="shared" si="116"/>
        <v>0</v>
      </c>
      <c r="N833" s="89">
        <f t="shared" si="116"/>
        <v>0</v>
      </c>
      <c r="O833" s="89">
        <f t="shared" si="116"/>
        <v>0</v>
      </c>
      <c r="P833" s="89">
        <f t="shared" si="116"/>
        <v>0</v>
      </c>
      <c r="Q833" s="89">
        <f t="shared" si="116"/>
        <v>0</v>
      </c>
      <c r="R833" s="89">
        <f t="shared" si="116"/>
        <v>0</v>
      </c>
      <c r="S833" s="89">
        <f t="shared" si="116"/>
        <v>0</v>
      </c>
      <c r="T833" s="89">
        <f t="shared" si="116"/>
        <v>0</v>
      </c>
      <c r="U833" s="89">
        <f t="shared" si="116"/>
        <v>0</v>
      </c>
      <c r="V833" s="89">
        <f t="shared" si="116"/>
        <v>0</v>
      </c>
      <c r="W833" s="89">
        <f t="shared" si="116"/>
        <v>0</v>
      </c>
      <c r="X833" s="89">
        <f t="shared" si="116"/>
        <v>0</v>
      </c>
      <c r="Y833" s="89">
        <f t="shared" si="116"/>
        <v>0</v>
      </c>
      <c r="Z833" s="89">
        <f t="shared" si="116"/>
        <v>0</v>
      </c>
      <c r="AA833" s="89">
        <f t="shared" si="116"/>
        <v>0</v>
      </c>
      <c r="AB833" s="90">
        <f t="shared" si="116"/>
        <v>0</v>
      </c>
      <c r="AD833" s="552">
        <f t="shared" si="107"/>
        <v>0</v>
      </c>
      <c r="AF833" s="552">
        <f t="shared" si="108"/>
        <v>0</v>
      </c>
      <c r="AH833" s="552">
        <f t="shared" si="109"/>
        <v>0</v>
      </c>
      <c r="AJ833" s="188"/>
    </row>
    <row r="834" spans="3:36" ht="12.75" customHeight="1" outlineLevel="1" x14ac:dyDescent="0.2">
      <c r="D834" s="106" t="str">
        <f>'Line Items'!D503</f>
        <v>[Rolling Stock Line 48]</v>
      </c>
      <c r="E834" s="88"/>
      <c r="F834" s="107" t="str">
        <f t="shared" si="110"/>
        <v>000 Unit Miles</v>
      </c>
      <c r="G834" s="89">
        <f t="shared" si="116"/>
        <v>0</v>
      </c>
      <c r="H834" s="89">
        <f t="shared" si="116"/>
        <v>0</v>
      </c>
      <c r="I834" s="89">
        <f t="shared" si="116"/>
        <v>0</v>
      </c>
      <c r="J834" s="89">
        <f t="shared" si="116"/>
        <v>0</v>
      </c>
      <c r="K834" s="89">
        <f t="shared" si="116"/>
        <v>0</v>
      </c>
      <c r="L834" s="89">
        <f t="shared" si="116"/>
        <v>0</v>
      </c>
      <c r="M834" s="89">
        <f t="shared" si="116"/>
        <v>0</v>
      </c>
      <c r="N834" s="89">
        <f t="shared" si="116"/>
        <v>0</v>
      </c>
      <c r="O834" s="89">
        <f t="shared" si="116"/>
        <v>0</v>
      </c>
      <c r="P834" s="89">
        <f t="shared" si="116"/>
        <v>0</v>
      </c>
      <c r="Q834" s="89">
        <f t="shared" si="116"/>
        <v>0</v>
      </c>
      <c r="R834" s="89">
        <f t="shared" si="116"/>
        <v>0</v>
      </c>
      <c r="S834" s="89">
        <f t="shared" si="116"/>
        <v>0</v>
      </c>
      <c r="T834" s="89">
        <f t="shared" ref="T834:AB834" si="117">SUM(T506,T670)</f>
        <v>0</v>
      </c>
      <c r="U834" s="89">
        <f t="shared" si="117"/>
        <v>0</v>
      </c>
      <c r="V834" s="89">
        <f t="shared" si="117"/>
        <v>0</v>
      </c>
      <c r="W834" s="89">
        <f t="shared" si="117"/>
        <v>0</v>
      </c>
      <c r="X834" s="89">
        <f t="shared" si="117"/>
        <v>0</v>
      </c>
      <c r="Y834" s="89">
        <f t="shared" si="117"/>
        <v>0</v>
      </c>
      <c r="Z834" s="89">
        <f t="shared" si="117"/>
        <v>0</v>
      </c>
      <c r="AA834" s="89">
        <f t="shared" si="117"/>
        <v>0</v>
      </c>
      <c r="AB834" s="90">
        <f t="shared" si="117"/>
        <v>0</v>
      </c>
      <c r="AD834" s="552">
        <f t="shared" si="107"/>
        <v>0</v>
      </c>
      <c r="AF834" s="552">
        <f t="shared" si="108"/>
        <v>0</v>
      </c>
      <c r="AH834" s="552">
        <f t="shared" si="109"/>
        <v>0</v>
      </c>
      <c r="AJ834" s="188"/>
    </row>
    <row r="835" spans="3:36" ht="12.75" customHeight="1" outlineLevel="1" x14ac:dyDescent="0.2">
      <c r="D835" s="106" t="str">
        <f>'Line Items'!D504</f>
        <v>[Rolling Stock Line 49]</v>
      </c>
      <c r="E835" s="88"/>
      <c r="F835" s="107" t="str">
        <f t="shared" si="110"/>
        <v>000 Unit Miles</v>
      </c>
      <c r="G835" s="89">
        <f t="shared" ref="G835:AB836" si="118">SUM(G507,G671)</f>
        <v>0</v>
      </c>
      <c r="H835" s="89">
        <f t="shared" si="118"/>
        <v>0</v>
      </c>
      <c r="I835" s="89">
        <f t="shared" si="118"/>
        <v>0</v>
      </c>
      <c r="J835" s="89">
        <f t="shared" si="118"/>
        <v>0</v>
      </c>
      <c r="K835" s="89">
        <f t="shared" si="118"/>
        <v>0</v>
      </c>
      <c r="L835" s="89">
        <f t="shared" si="118"/>
        <v>0</v>
      </c>
      <c r="M835" s="89">
        <f t="shared" si="118"/>
        <v>0</v>
      </c>
      <c r="N835" s="89">
        <f t="shared" si="118"/>
        <v>0</v>
      </c>
      <c r="O835" s="89">
        <f t="shared" si="118"/>
        <v>0</v>
      </c>
      <c r="P835" s="89">
        <f t="shared" si="118"/>
        <v>0</v>
      </c>
      <c r="Q835" s="89">
        <f t="shared" si="118"/>
        <v>0</v>
      </c>
      <c r="R835" s="89">
        <f t="shared" si="118"/>
        <v>0</v>
      </c>
      <c r="S835" s="89">
        <f t="shared" si="118"/>
        <v>0</v>
      </c>
      <c r="T835" s="89">
        <f t="shared" si="118"/>
        <v>0</v>
      </c>
      <c r="U835" s="89">
        <f t="shared" si="118"/>
        <v>0</v>
      </c>
      <c r="V835" s="89">
        <f t="shared" si="118"/>
        <v>0</v>
      </c>
      <c r="W835" s="89">
        <f t="shared" si="118"/>
        <v>0</v>
      </c>
      <c r="X835" s="89">
        <f t="shared" si="118"/>
        <v>0</v>
      </c>
      <c r="Y835" s="89">
        <f t="shared" si="118"/>
        <v>0</v>
      </c>
      <c r="Z835" s="89">
        <f t="shared" si="118"/>
        <v>0</v>
      </c>
      <c r="AA835" s="89">
        <f t="shared" si="118"/>
        <v>0</v>
      </c>
      <c r="AB835" s="90">
        <f t="shared" si="118"/>
        <v>0</v>
      </c>
      <c r="AD835" s="552">
        <f t="shared" ref="AD835" si="119">SUM(AD507,AD671)</f>
        <v>0</v>
      </c>
      <c r="AF835" s="552">
        <f t="shared" ref="AF835" si="120">SUM(AF507,AF671)</f>
        <v>0</v>
      </c>
      <c r="AH835" s="552">
        <f t="shared" ref="AH835" si="121">SUM(AH507,AH671)</f>
        <v>0</v>
      </c>
      <c r="AJ835" s="188"/>
    </row>
    <row r="836" spans="3:36" ht="12.75" customHeight="1" outlineLevel="1" x14ac:dyDescent="0.2">
      <c r="D836" s="117" t="str">
        <f>'Line Items'!D505</f>
        <v>[Rolling Stock Line 50]</v>
      </c>
      <c r="E836" s="177"/>
      <c r="F836" s="118" t="str">
        <f>F805</f>
        <v>000 Unit Miles</v>
      </c>
      <c r="G836" s="93">
        <f t="shared" si="118"/>
        <v>0</v>
      </c>
      <c r="H836" s="93">
        <f t="shared" si="118"/>
        <v>0</v>
      </c>
      <c r="I836" s="93">
        <f t="shared" si="118"/>
        <v>0</v>
      </c>
      <c r="J836" s="93">
        <f t="shared" si="118"/>
        <v>0</v>
      </c>
      <c r="K836" s="93">
        <f t="shared" si="118"/>
        <v>0</v>
      </c>
      <c r="L836" s="93">
        <f t="shared" si="118"/>
        <v>0</v>
      </c>
      <c r="M836" s="93">
        <f t="shared" si="118"/>
        <v>0</v>
      </c>
      <c r="N836" s="93">
        <f t="shared" si="118"/>
        <v>0</v>
      </c>
      <c r="O836" s="93">
        <f t="shared" si="118"/>
        <v>0</v>
      </c>
      <c r="P836" s="93">
        <f t="shared" si="118"/>
        <v>0</v>
      </c>
      <c r="Q836" s="93">
        <f t="shared" si="118"/>
        <v>0</v>
      </c>
      <c r="R836" s="93">
        <f t="shared" si="118"/>
        <v>0</v>
      </c>
      <c r="S836" s="93">
        <f t="shared" si="118"/>
        <v>0</v>
      </c>
      <c r="T836" s="93">
        <f t="shared" si="118"/>
        <v>0</v>
      </c>
      <c r="U836" s="93">
        <f t="shared" si="118"/>
        <v>0</v>
      </c>
      <c r="V836" s="93">
        <f t="shared" si="118"/>
        <v>0</v>
      </c>
      <c r="W836" s="93">
        <f t="shared" si="118"/>
        <v>0</v>
      </c>
      <c r="X836" s="93">
        <f t="shared" si="118"/>
        <v>0</v>
      </c>
      <c r="Y836" s="93">
        <f t="shared" si="118"/>
        <v>0</v>
      </c>
      <c r="Z836" s="93">
        <f t="shared" si="118"/>
        <v>0</v>
      </c>
      <c r="AA836" s="93">
        <f t="shared" si="118"/>
        <v>0</v>
      </c>
      <c r="AB836" s="94">
        <f t="shared" si="118"/>
        <v>0</v>
      </c>
      <c r="AD836" s="553">
        <f t="shared" ref="AD836" si="122">SUM(AD508,AD672)</f>
        <v>0</v>
      </c>
      <c r="AF836" s="553">
        <f t="shared" ref="AF836" si="123">SUM(AF508,AF672)</f>
        <v>0</v>
      </c>
      <c r="AH836" s="553">
        <f t="shared" ref="AH836" si="124">SUM(AH508,AH672)</f>
        <v>0</v>
      </c>
      <c r="AJ836" s="209"/>
    </row>
    <row r="837" spans="3:36" ht="12.75" customHeight="1" outlineLevel="1" x14ac:dyDescent="0.2">
      <c r="G837" s="89"/>
      <c r="H837" s="89"/>
      <c r="I837" s="89"/>
      <c r="J837" s="89"/>
      <c r="K837" s="89"/>
      <c r="L837" s="89"/>
      <c r="M837" s="89"/>
      <c r="N837" s="89"/>
      <c r="O837" s="89"/>
      <c r="P837" s="89"/>
      <c r="Q837" s="89"/>
      <c r="R837" s="89"/>
      <c r="S837" s="89"/>
      <c r="T837" s="89"/>
      <c r="U837" s="89"/>
      <c r="V837" s="89"/>
      <c r="W837" s="89"/>
      <c r="X837" s="89"/>
      <c r="Y837" s="89"/>
      <c r="Z837" s="89"/>
      <c r="AA837" s="89"/>
      <c r="AB837" s="89"/>
      <c r="AD837" s="89"/>
      <c r="AF837" s="89"/>
      <c r="AH837" s="89"/>
    </row>
    <row r="838" spans="3:36" ht="12.75" customHeight="1" outlineLevel="1" x14ac:dyDescent="0.2">
      <c r="D838" s="234" t="str">
        <f>C786</f>
        <v>Total Unit Mileage</v>
      </c>
      <c r="E838" s="235"/>
      <c r="F838" s="236" t="str">
        <f>F836</f>
        <v>000 Unit Miles</v>
      </c>
      <c r="G838" s="237">
        <f t="shared" ref="G838:AB838" si="125">SUM(G787:G836)</f>
        <v>0</v>
      </c>
      <c r="H838" s="237">
        <f t="shared" si="125"/>
        <v>0</v>
      </c>
      <c r="I838" s="237">
        <f t="shared" si="125"/>
        <v>0</v>
      </c>
      <c r="J838" s="237">
        <f t="shared" si="125"/>
        <v>0</v>
      </c>
      <c r="K838" s="237">
        <f t="shared" si="125"/>
        <v>0</v>
      </c>
      <c r="L838" s="237">
        <f t="shared" si="125"/>
        <v>0</v>
      </c>
      <c r="M838" s="237">
        <f t="shared" si="125"/>
        <v>0</v>
      </c>
      <c r="N838" s="237">
        <f t="shared" si="125"/>
        <v>0</v>
      </c>
      <c r="O838" s="237">
        <f t="shared" si="125"/>
        <v>0</v>
      </c>
      <c r="P838" s="237">
        <f t="shared" si="125"/>
        <v>0</v>
      </c>
      <c r="Q838" s="237">
        <f t="shared" si="125"/>
        <v>0</v>
      </c>
      <c r="R838" s="237">
        <f t="shared" si="125"/>
        <v>0</v>
      </c>
      <c r="S838" s="237">
        <f t="shared" si="125"/>
        <v>0</v>
      </c>
      <c r="T838" s="237">
        <f t="shared" si="125"/>
        <v>0</v>
      </c>
      <c r="U838" s="237">
        <f t="shared" si="125"/>
        <v>0</v>
      </c>
      <c r="V838" s="237">
        <f t="shared" si="125"/>
        <v>0</v>
      </c>
      <c r="W838" s="237">
        <f t="shared" si="125"/>
        <v>0</v>
      </c>
      <c r="X838" s="237">
        <f t="shared" si="125"/>
        <v>0</v>
      </c>
      <c r="Y838" s="237">
        <f t="shared" si="125"/>
        <v>0</v>
      </c>
      <c r="Z838" s="237">
        <f t="shared" si="125"/>
        <v>0</v>
      </c>
      <c r="AA838" s="237">
        <f t="shared" si="125"/>
        <v>0</v>
      </c>
      <c r="AB838" s="238">
        <f t="shared" si="125"/>
        <v>0</v>
      </c>
      <c r="AD838" s="550">
        <f t="shared" ref="AD838" si="126">SUM(AD787:AD836)</f>
        <v>0</v>
      </c>
      <c r="AF838" s="550">
        <f t="shared" ref="AF838" si="127">SUM(AF787:AF836)</f>
        <v>0</v>
      </c>
      <c r="AH838" s="550">
        <f t="shared" ref="AH838" si="128">SUM(AH787:AH836)</f>
        <v>0</v>
      </c>
      <c r="AJ838" s="241"/>
    </row>
    <row r="839" spans="3:36" ht="12.75" customHeight="1" outlineLevel="1" x14ac:dyDescent="0.2">
      <c r="G839" s="89"/>
      <c r="H839" s="89"/>
      <c r="I839" s="89"/>
      <c r="J839" s="89"/>
      <c r="K839" s="89"/>
      <c r="L839" s="89"/>
      <c r="M839" s="89"/>
      <c r="N839" s="89"/>
      <c r="O839" s="89"/>
      <c r="P839" s="89"/>
      <c r="Q839" s="89"/>
      <c r="R839" s="89"/>
      <c r="S839" s="89"/>
      <c r="T839" s="89"/>
      <c r="U839" s="89"/>
      <c r="V839" s="89"/>
      <c r="W839" s="89"/>
      <c r="X839" s="89"/>
      <c r="Y839" s="89"/>
      <c r="Z839" s="89"/>
      <c r="AA839" s="89"/>
      <c r="AB839" s="89"/>
      <c r="AD839" s="89"/>
      <c r="AF839" s="89"/>
      <c r="AH839" s="89"/>
    </row>
    <row r="840" spans="3:36" ht="12.75" customHeight="1" outlineLevel="1" x14ac:dyDescent="0.2">
      <c r="C840" s="138" t="s">
        <v>494</v>
      </c>
      <c r="G840" s="89"/>
      <c r="H840" s="89"/>
      <c r="I840" s="89"/>
      <c r="J840" s="89"/>
      <c r="K840" s="89"/>
      <c r="L840" s="89"/>
      <c r="M840" s="89"/>
      <c r="N840" s="89"/>
      <c r="O840" s="89"/>
      <c r="P840" s="89"/>
      <c r="Q840" s="89"/>
      <c r="R840" s="89"/>
      <c r="S840" s="89"/>
      <c r="T840" s="89"/>
      <c r="U840" s="89"/>
      <c r="V840" s="89"/>
      <c r="W840" s="89"/>
      <c r="X840" s="89"/>
      <c r="Y840" s="89"/>
      <c r="Z840" s="89"/>
      <c r="AA840" s="89"/>
      <c r="AB840" s="89"/>
      <c r="AD840" s="89"/>
      <c r="AF840" s="89"/>
      <c r="AH840" s="89"/>
    </row>
    <row r="841" spans="3:36" ht="12.75" customHeight="1" outlineLevel="1" x14ac:dyDescent="0.2">
      <c r="D841" s="100" t="str">
        <f>'Line Items'!D456</f>
        <v>Class 153</v>
      </c>
      <c r="E841" s="84"/>
      <c r="F841" s="101" t="s">
        <v>486</v>
      </c>
      <c r="G841" s="85">
        <f t="shared" ref="G841:AB852" si="129">SUM(G513,G677)</f>
        <v>0</v>
      </c>
      <c r="H841" s="85">
        <f t="shared" si="129"/>
        <v>0</v>
      </c>
      <c r="I841" s="85">
        <f t="shared" si="129"/>
        <v>0</v>
      </c>
      <c r="J841" s="85">
        <f t="shared" si="129"/>
        <v>0</v>
      </c>
      <c r="K841" s="85">
        <f t="shared" si="129"/>
        <v>0</v>
      </c>
      <c r="L841" s="85">
        <f t="shared" si="129"/>
        <v>0</v>
      </c>
      <c r="M841" s="85">
        <f t="shared" si="129"/>
        <v>0</v>
      </c>
      <c r="N841" s="85">
        <f t="shared" si="129"/>
        <v>0</v>
      </c>
      <c r="O841" s="85">
        <f t="shared" si="129"/>
        <v>0</v>
      </c>
      <c r="P841" s="85">
        <f t="shared" si="129"/>
        <v>0</v>
      </c>
      <c r="Q841" s="85">
        <f t="shared" si="129"/>
        <v>0</v>
      </c>
      <c r="R841" s="85">
        <f t="shared" si="129"/>
        <v>0</v>
      </c>
      <c r="S841" s="85">
        <f t="shared" si="129"/>
        <v>0</v>
      </c>
      <c r="T841" s="85">
        <f t="shared" si="129"/>
        <v>0</v>
      </c>
      <c r="U841" s="85">
        <f t="shared" si="129"/>
        <v>0</v>
      </c>
      <c r="V841" s="85">
        <f t="shared" si="129"/>
        <v>0</v>
      </c>
      <c r="W841" s="85">
        <f t="shared" si="129"/>
        <v>0</v>
      </c>
      <c r="X841" s="85">
        <f t="shared" si="129"/>
        <v>0</v>
      </c>
      <c r="Y841" s="85">
        <f t="shared" si="129"/>
        <v>0</v>
      </c>
      <c r="Z841" s="85">
        <f t="shared" si="129"/>
        <v>0</v>
      </c>
      <c r="AA841" s="85">
        <f t="shared" si="129"/>
        <v>0</v>
      </c>
      <c r="AB841" s="86">
        <f t="shared" si="129"/>
        <v>0</v>
      </c>
      <c r="AD841" s="551">
        <f t="shared" ref="AD841:AD888" si="130">SUM(AD513,AD677)</f>
        <v>0</v>
      </c>
      <c r="AF841" s="551">
        <f t="shared" ref="AF841:AF888" si="131">SUM(AF513,AF677)</f>
        <v>0</v>
      </c>
      <c r="AH841" s="551">
        <f t="shared" ref="AH841:AH888" si="132">SUM(AH513,AH677)</f>
        <v>0</v>
      </c>
      <c r="AJ841" s="187"/>
    </row>
    <row r="842" spans="3:36" ht="12.75" customHeight="1" outlineLevel="1" x14ac:dyDescent="0.2">
      <c r="D842" s="106" t="str">
        <f>'Line Items'!D457</f>
        <v>Class 156</v>
      </c>
      <c r="E842" s="88"/>
      <c r="F842" s="107" t="str">
        <f t="shared" ref="F842:F889" si="133">F841</f>
        <v>000 Train Miles</v>
      </c>
      <c r="G842" s="89">
        <f t="shared" si="129"/>
        <v>0</v>
      </c>
      <c r="H842" s="89">
        <f t="shared" si="129"/>
        <v>0</v>
      </c>
      <c r="I842" s="89">
        <f t="shared" si="129"/>
        <v>0</v>
      </c>
      <c r="J842" s="89">
        <f t="shared" si="129"/>
        <v>0</v>
      </c>
      <c r="K842" s="89">
        <f t="shared" si="129"/>
        <v>0</v>
      </c>
      <c r="L842" s="89">
        <f t="shared" si="129"/>
        <v>0</v>
      </c>
      <c r="M842" s="89">
        <f t="shared" si="129"/>
        <v>0</v>
      </c>
      <c r="N842" s="89">
        <f t="shared" si="129"/>
        <v>0</v>
      </c>
      <c r="O842" s="89">
        <f t="shared" si="129"/>
        <v>0</v>
      </c>
      <c r="P842" s="89">
        <f t="shared" si="129"/>
        <v>0</v>
      </c>
      <c r="Q842" s="89">
        <f t="shared" si="129"/>
        <v>0</v>
      </c>
      <c r="R842" s="89">
        <f t="shared" si="129"/>
        <v>0</v>
      </c>
      <c r="S842" s="89">
        <f t="shared" si="129"/>
        <v>0</v>
      </c>
      <c r="T842" s="89">
        <f t="shared" si="129"/>
        <v>0</v>
      </c>
      <c r="U842" s="89">
        <f t="shared" si="129"/>
        <v>0</v>
      </c>
      <c r="V842" s="89">
        <f t="shared" si="129"/>
        <v>0</v>
      </c>
      <c r="W842" s="89">
        <f t="shared" si="129"/>
        <v>0</v>
      </c>
      <c r="X842" s="89">
        <f t="shared" si="129"/>
        <v>0</v>
      </c>
      <c r="Y842" s="89">
        <f t="shared" si="129"/>
        <v>0</v>
      </c>
      <c r="Z842" s="89">
        <f t="shared" si="129"/>
        <v>0</v>
      </c>
      <c r="AA842" s="89">
        <f t="shared" si="129"/>
        <v>0</v>
      </c>
      <c r="AB842" s="90">
        <f t="shared" si="129"/>
        <v>0</v>
      </c>
      <c r="AD842" s="552">
        <f t="shared" si="130"/>
        <v>0</v>
      </c>
      <c r="AF842" s="552">
        <f t="shared" si="131"/>
        <v>0</v>
      </c>
      <c r="AH842" s="552">
        <f t="shared" si="132"/>
        <v>0</v>
      </c>
      <c r="AJ842" s="188"/>
    </row>
    <row r="843" spans="3:36" ht="12.75" customHeight="1" outlineLevel="1" x14ac:dyDescent="0.2">
      <c r="D843" s="106" t="str">
        <f>'Line Items'!D458</f>
        <v>Class 170/2</v>
      </c>
      <c r="E843" s="88"/>
      <c r="F843" s="107" t="str">
        <f t="shared" si="133"/>
        <v>000 Train Miles</v>
      </c>
      <c r="G843" s="89">
        <f t="shared" si="129"/>
        <v>0</v>
      </c>
      <c r="H843" s="89">
        <f t="shared" si="129"/>
        <v>0</v>
      </c>
      <c r="I843" s="89">
        <f t="shared" si="129"/>
        <v>0</v>
      </c>
      <c r="J843" s="89">
        <f t="shared" si="129"/>
        <v>0</v>
      </c>
      <c r="K843" s="89">
        <f t="shared" si="129"/>
        <v>0</v>
      </c>
      <c r="L843" s="89">
        <f t="shared" si="129"/>
        <v>0</v>
      </c>
      <c r="M843" s="89">
        <f t="shared" si="129"/>
        <v>0</v>
      </c>
      <c r="N843" s="89">
        <f t="shared" si="129"/>
        <v>0</v>
      </c>
      <c r="O843" s="89">
        <f t="shared" si="129"/>
        <v>0</v>
      </c>
      <c r="P843" s="89">
        <f t="shared" si="129"/>
        <v>0</v>
      </c>
      <c r="Q843" s="89">
        <f t="shared" si="129"/>
        <v>0</v>
      </c>
      <c r="R843" s="89">
        <f t="shared" si="129"/>
        <v>0</v>
      </c>
      <c r="S843" s="89">
        <f t="shared" si="129"/>
        <v>0</v>
      </c>
      <c r="T843" s="89">
        <f t="shared" si="129"/>
        <v>0</v>
      </c>
      <c r="U843" s="89">
        <f t="shared" si="129"/>
        <v>0</v>
      </c>
      <c r="V843" s="89">
        <f t="shared" si="129"/>
        <v>0</v>
      </c>
      <c r="W843" s="89">
        <f t="shared" si="129"/>
        <v>0</v>
      </c>
      <c r="X843" s="89">
        <f t="shared" si="129"/>
        <v>0</v>
      </c>
      <c r="Y843" s="89">
        <f t="shared" si="129"/>
        <v>0</v>
      </c>
      <c r="Z843" s="89">
        <f t="shared" si="129"/>
        <v>0</v>
      </c>
      <c r="AA843" s="89">
        <f t="shared" si="129"/>
        <v>0</v>
      </c>
      <c r="AB843" s="90">
        <f t="shared" si="129"/>
        <v>0</v>
      </c>
      <c r="AD843" s="552">
        <f t="shared" si="130"/>
        <v>0</v>
      </c>
      <c r="AF843" s="552">
        <f t="shared" si="131"/>
        <v>0</v>
      </c>
      <c r="AH843" s="552">
        <f t="shared" si="132"/>
        <v>0</v>
      </c>
      <c r="AJ843" s="188"/>
    </row>
    <row r="844" spans="3:36" ht="12.75" customHeight="1" outlineLevel="1" x14ac:dyDescent="0.2">
      <c r="D844" s="106" t="str">
        <f>'Line Items'!D459</f>
        <v>Class 170/3</v>
      </c>
      <c r="E844" s="88"/>
      <c r="F844" s="107" t="str">
        <f t="shared" si="133"/>
        <v>000 Train Miles</v>
      </c>
      <c r="G844" s="89">
        <f t="shared" si="129"/>
        <v>0</v>
      </c>
      <c r="H844" s="89">
        <f t="shared" si="129"/>
        <v>0</v>
      </c>
      <c r="I844" s="89">
        <f t="shared" si="129"/>
        <v>0</v>
      </c>
      <c r="J844" s="89">
        <f t="shared" si="129"/>
        <v>0</v>
      </c>
      <c r="K844" s="89">
        <f t="shared" si="129"/>
        <v>0</v>
      </c>
      <c r="L844" s="89">
        <f t="shared" si="129"/>
        <v>0</v>
      </c>
      <c r="M844" s="89">
        <f t="shared" si="129"/>
        <v>0</v>
      </c>
      <c r="N844" s="89">
        <f t="shared" si="129"/>
        <v>0</v>
      </c>
      <c r="O844" s="89">
        <f t="shared" si="129"/>
        <v>0</v>
      </c>
      <c r="P844" s="89">
        <f t="shared" si="129"/>
        <v>0</v>
      </c>
      <c r="Q844" s="89">
        <f t="shared" si="129"/>
        <v>0</v>
      </c>
      <c r="R844" s="89">
        <f t="shared" si="129"/>
        <v>0</v>
      </c>
      <c r="S844" s="89">
        <f t="shared" si="129"/>
        <v>0</v>
      </c>
      <c r="T844" s="89">
        <f t="shared" si="129"/>
        <v>0</v>
      </c>
      <c r="U844" s="89">
        <f t="shared" si="129"/>
        <v>0</v>
      </c>
      <c r="V844" s="89">
        <f t="shared" si="129"/>
        <v>0</v>
      </c>
      <c r="W844" s="89">
        <f t="shared" si="129"/>
        <v>0</v>
      </c>
      <c r="X844" s="89">
        <f t="shared" si="129"/>
        <v>0</v>
      </c>
      <c r="Y844" s="89">
        <f t="shared" si="129"/>
        <v>0</v>
      </c>
      <c r="Z844" s="89">
        <f t="shared" si="129"/>
        <v>0</v>
      </c>
      <c r="AA844" s="89">
        <f t="shared" si="129"/>
        <v>0</v>
      </c>
      <c r="AB844" s="90">
        <f t="shared" si="129"/>
        <v>0</v>
      </c>
      <c r="AD844" s="552">
        <f t="shared" si="130"/>
        <v>0</v>
      </c>
      <c r="AF844" s="552">
        <f t="shared" si="131"/>
        <v>0</v>
      </c>
      <c r="AH844" s="552">
        <f t="shared" si="132"/>
        <v>0</v>
      </c>
      <c r="AJ844" s="188"/>
    </row>
    <row r="845" spans="3:36" ht="12.75" customHeight="1" outlineLevel="1" x14ac:dyDescent="0.2">
      <c r="D845" s="106" t="str">
        <f>'Line Items'!D460</f>
        <v>Class 315</v>
      </c>
      <c r="E845" s="88"/>
      <c r="F845" s="107" t="str">
        <f t="shared" si="133"/>
        <v>000 Train Miles</v>
      </c>
      <c r="G845" s="89">
        <f t="shared" si="129"/>
        <v>0</v>
      </c>
      <c r="H845" s="89">
        <f t="shared" si="129"/>
        <v>0</v>
      </c>
      <c r="I845" s="89">
        <f t="shared" si="129"/>
        <v>0</v>
      </c>
      <c r="J845" s="89">
        <f t="shared" si="129"/>
        <v>0</v>
      </c>
      <c r="K845" s="89">
        <f t="shared" si="129"/>
        <v>0</v>
      </c>
      <c r="L845" s="89">
        <f t="shared" si="129"/>
        <v>0</v>
      </c>
      <c r="M845" s="89">
        <f t="shared" si="129"/>
        <v>0</v>
      </c>
      <c r="N845" s="89">
        <f t="shared" si="129"/>
        <v>0</v>
      </c>
      <c r="O845" s="89">
        <f t="shared" si="129"/>
        <v>0</v>
      </c>
      <c r="P845" s="89">
        <f t="shared" si="129"/>
        <v>0</v>
      </c>
      <c r="Q845" s="89">
        <f t="shared" si="129"/>
        <v>0</v>
      </c>
      <c r="R845" s="89">
        <f t="shared" si="129"/>
        <v>0</v>
      </c>
      <c r="S845" s="89">
        <f t="shared" si="129"/>
        <v>0</v>
      </c>
      <c r="T845" s="89">
        <f t="shared" si="129"/>
        <v>0</v>
      </c>
      <c r="U845" s="89">
        <f t="shared" si="129"/>
        <v>0</v>
      </c>
      <c r="V845" s="89">
        <f t="shared" si="129"/>
        <v>0</v>
      </c>
      <c r="W845" s="89">
        <f t="shared" si="129"/>
        <v>0</v>
      </c>
      <c r="X845" s="89">
        <f t="shared" si="129"/>
        <v>0</v>
      </c>
      <c r="Y845" s="89">
        <f t="shared" si="129"/>
        <v>0</v>
      </c>
      <c r="Z845" s="89">
        <f t="shared" si="129"/>
        <v>0</v>
      </c>
      <c r="AA845" s="89">
        <f t="shared" si="129"/>
        <v>0</v>
      </c>
      <c r="AB845" s="90">
        <f t="shared" si="129"/>
        <v>0</v>
      </c>
      <c r="AD845" s="552">
        <f t="shared" si="130"/>
        <v>0</v>
      </c>
      <c r="AF845" s="552">
        <f t="shared" si="131"/>
        <v>0</v>
      </c>
      <c r="AH845" s="552">
        <f t="shared" si="132"/>
        <v>0</v>
      </c>
      <c r="AJ845" s="188"/>
    </row>
    <row r="846" spans="3:36" ht="12.75" customHeight="1" outlineLevel="1" x14ac:dyDescent="0.2">
      <c r="D846" s="106" t="str">
        <f>'Line Items'!D461</f>
        <v>Class 317/8</v>
      </c>
      <c r="E846" s="88"/>
      <c r="F846" s="107" t="str">
        <f t="shared" si="133"/>
        <v>000 Train Miles</v>
      </c>
      <c r="G846" s="89">
        <f t="shared" si="129"/>
        <v>0</v>
      </c>
      <c r="H846" s="89">
        <f t="shared" si="129"/>
        <v>0</v>
      </c>
      <c r="I846" s="89">
        <f t="shared" si="129"/>
        <v>0</v>
      </c>
      <c r="J846" s="89">
        <f t="shared" si="129"/>
        <v>0</v>
      </c>
      <c r="K846" s="89">
        <f t="shared" si="129"/>
        <v>0</v>
      </c>
      <c r="L846" s="89">
        <f t="shared" si="129"/>
        <v>0</v>
      </c>
      <c r="M846" s="89">
        <f t="shared" si="129"/>
        <v>0</v>
      </c>
      <c r="N846" s="89">
        <f t="shared" si="129"/>
        <v>0</v>
      </c>
      <c r="O846" s="89">
        <f t="shared" si="129"/>
        <v>0</v>
      </c>
      <c r="P846" s="89">
        <f t="shared" si="129"/>
        <v>0</v>
      </c>
      <c r="Q846" s="89">
        <f t="shared" si="129"/>
        <v>0</v>
      </c>
      <c r="R846" s="89">
        <f t="shared" si="129"/>
        <v>0</v>
      </c>
      <c r="S846" s="89">
        <f t="shared" si="129"/>
        <v>0</v>
      </c>
      <c r="T846" s="89">
        <f t="shared" si="129"/>
        <v>0</v>
      </c>
      <c r="U846" s="89">
        <f t="shared" si="129"/>
        <v>0</v>
      </c>
      <c r="V846" s="89">
        <f t="shared" si="129"/>
        <v>0</v>
      </c>
      <c r="W846" s="89">
        <f t="shared" si="129"/>
        <v>0</v>
      </c>
      <c r="X846" s="89">
        <f t="shared" si="129"/>
        <v>0</v>
      </c>
      <c r="Y846" s="89">
        <f t="shared" si="129"/>
        <v>0</v>
      </c>
      <c r="Z846" s="89">
        <f t="shared" si="129"/>
        <v>0</v>
      </c>
      <c r="AA846" s="89">
        <f t="shared" si="129"/>
        <v>0</v>
      </c>
      <c r="AB846" s="90">
        <f t="shared" si="129"/>
        <v>0</v>
      </c>
      <c r="AD846" s="552">
        <f t="shared" si="130"/>
        <v>0</v>
      </c>
      <c r="AF846" s="552">
        <f t="shared" si="131"/>
        <v>0</v>
      </c>
      <c r="AH846" s="552">
        <f t="shared" si="132"/>
        <v>0</v>
      </c>
      <c r="AJ846" s="188"/>
    </row>
    <row r="847" spans="3:36" ht="12.75" customHeight="1" outlineLevel="1" x14ac:dyDescent="0.2">
      <c r="D847" s="106" t="str">
        <f>'Line Items'!D462</f>
        <v>Class 317/6</v>
      </c>
      <c r="E847" s="88"/>
      <c r="F847" s="107" t="str">
        <f t="shared" si="133"/>
        <v>000 Train Miles</v>
      </c>
      <c r="G847" s="89">
        <f t="shared" si="129"/>
        <v>0</v>
      </c>
      <c r="H847" s="89">
        <f t="shared" si="129"/>
        <v>0</v>
      </c>
      <c r="I847" s="89">
        <f t="shared" si="129"/>
        <v>0</v>
      </c>
      <c r="J847" s="89">
        <f t="shared" si="129"/>
        <v>0</v>
      </c>
      <c r="K847" s="89">
        <f t="shared" si="129"/>
        <v>0</v>
      </c>
      <c r="L847" s="89">
        <f t="shared" si="129"/>
        <v>0</v>
      </c>
      <c r="M847" s="89">
        <f t="shared" si="129"/>
        <v>0</v>
      </c>
      <c r="N847" s="89">
        <f t="shared" si="129"/>
        <v>0</v>
      </c>
      <c r="O847" s="89">
        <f t="shared" si="129"/>
        <v>0</v>
      </c>
      <c r="P847" s="89">
        <f t="shared" si="129"/>
        <v>0</v>
      </c>
      <c r="Q847" s="89">
        <f t="shared" si="129"/>
        <v>0</v>
      </c>
      <c r="R847" s="89">
        <f t="shared" si="129"/>
        <v>0</v>
      </c>
      <c r="S847" s="89">
        <f t="shared" si="129"/>
        <v>0</v>
      </c>
      <c r="T847" s="89">
        <f t="shared" si="129"/>
        <v>0</v>
      </c>
      <c r="U847" s="89">
        <f t="shared" si="129"/>
        <v>0</v>
      </c>
      <c r="V847" s="89">
        <f t="shared" si="129"/>
        <v>0</v>
      </c>
      <c r="W847" s="89">
        <f t="shared" si="129"/>
        <v>0</v>
      </c>
      <c r="X847" s="89">
        <f t="shared" si="129"/>
        <v>0</v>
      </c>
      <c r="Y847" s="89">
        <f t="shared" si="129"/>
        <v>0</v>
      </c>
      <c r="Z847" s="89">
        <f t="shared" si="129"/>
        <v>0</v>
      </c>
      <c r="AA847" s="89">
        <f t="shared" si="129"/>
        <v>0</v>
      </c>
      <c r="AB847" s="90">
        <f t="shared" si="129"/>
        <v>0</v>
      </c>
      <c r="AD847" s="552">
        <f t="shared" si="130"/>
        <v>0</v>
      </c>
      <c r="AF847" s="552">
        <f t="shared" si="131"/>
        <v>0</v>
      </c>
      <c r="AH847" s="552">
        <f t="shared" si="132"/>
        <v>0</v>
      </c>
      <c r="AJ847" s="188"/>
    </row>
    <row r="848" spans="3:36" ht="12.75" customHeight="1" outlineLevel="1" x14ac:dyDescent="0.2">
      <c r="D848" s="106" t="str">
        <f>'Line Items'!D463</f>
        <v>Class 317/5</v>
      </c>
      <c r="E848" s="88"/>
      <c r="F848" s="107" t="str">
        <f t="shared" si="133"/>
        <v>000 Train Miles</v>
      </c>
      <c r="G848" s="89">
        <f t="shared" si="129"/>
        <v>0</v>
      </c>
      <c r="H848" s="89">
        <f t="shared" si="129"/>
        <v>0</v>
      </c>
      <c r="I848" s="89">
        <f t="shared" si="129"/>
        <v>0</v>
      </c>
      <c r="J848" s="89">
        <f t="shared" si="129"/>
        <v>0</v>
      </c>
      <c r="K848" s="89">
        <f t="shared" si="129"/>
        <v>0</v>
      </c>
      <c r="L848" s="89">
        <f t="shared" si="129"/>
        <v>0</v>
      </c>
      <c r="M848" s="89">
        <f t="shared" si="129"/>
        <v>0</v>
      </c>
      <c r="N848" s="89">
        <f t="shared" si="129"/>
        <v>0</v>
      </c>
      <c r="O848" s="89">
        <f t="shared" si="129"/>
        <v>0</v>
      </c>
      <c r="P848" s="89">
        <f t="shared" si="129"/>
        <v>0</v>
      </c>
      <c r="Q848" s="89">
        <f t="shared" si="129"/>
        <v>0</v>
      </c>
      <c r="R848" s="89">
        <f t="shared" si="129"/>
        <v>0</v>
      </c>
      <c r="S848" s="89">
        <f t="shared" si="129"/>
        <v>0</v>
      </c>
      <c r="T848" s="89">
        <f t="shared" si="129"/>
        <v>0</v>
      </c>
      <c r="U848" s="89">
        <f t="shared" si="129"/>
        <v>0</v>
      </c>
      <c r="V848" s="89">
        <f t="shared" si="129"/>
        <v>0</v>
      </c>
      <c r="W848" s="89">
        <f t="shared" si="129"/>
        <v>0</v>
      </c>
      <c r="X848" s="89">
        <f t="shared" si="129"/>
        <v>0</v>
      </c>
      <c r="Y848" s="89">
        <f t="shared" si="129"/>
        <v>0</v>
      </c>
      <c r="Z848" s="89">
        <f t="shared" si="129"/>
        <v>0</v>
      </c>
      <c r="AA848" s="89">
        <f t="shared" si="129"/>
        <v>0</v>
      </c>
      <c r="AB848" s="90">
        <f t="shared" si="129"/>
        <v>0</v>
      </c>
      <c r="AD848" s="552">
        <f t="shared" si="130"/>
        <v>0</v>
      </c>
      <c r="AF848" s="552">
        <f t="shared" si="131"/>
        <v>0</v>
      </c>
      <c r="AH848" s="552">
        <f t="shared" si="132"/>
        <v>0</v>
      </c>
      <c r="AJ848" s="188"/>
    </row>
    <row r="849" spans="4:36" ht="12.75" customHeight="1" outlineLevel="1" x14ac:dyDescent="0.2">
      <c r="D849" s="106" t="str">
        <f>'Line Items'!D464</f>
        <v>Class 321</v>
      </c>
      <c r="E849" s="88"/>
      <c r="F849" s="107" t="str">
        <f t="shared" si="133"/>
        <v>000 Train Miles</v>
      </c>
      <c r="G849" s="89">
        <f t="shared" si="129"/>
        <v>0</v>
      </c>
      <c r="H849" s="89">
        <f t="shared" si="129"/>
        <v>0</v>
      </c>
      <c r="I849" s="89">
        <f t="shared" si="129"/>
        <v>0</v>
      </c>
      <c r="J849" s="89">
        <f t="shared" si="129"/>
        <v>0</v>
      </c>
      <c r="K849" s="89">
        <f t="shared" si="129"/>
        <v>0</v>
      </c>
      <c r="L849" s="89">
        <f t="shared" si="129"/>
        <v>0</v>
      </c>
      <c r="M849" s="89">
        <f t="shared" si="129"/>
        <v>0</v>
      </c>
      <c r="N849" s="89">
        <f t="shared" si="129"/>
        <v>0</v>
      </c>
      <c r="O849" s="89">
        <f t="shared" si="129"/>
        <v>0</v>
      </c>
      <c r="P849" s="89">
        <f t="shared" si="129"/>
        <v>0</v>
      </c>
      <c r="Q849" s="89">
        <f t="shared" si="129"/>
        <v>0</v>
      </c>
      <c r="R849" s="89">
        <f t="shared" si="129"/>
        <v>0</v>
      </c>
      <c r="S849" s="89">
        <f t="shared" si="129"/>
        <v>0</v>
      </c>
      <c r="T849" s="89">
        <f t="shared" si="129"/>
        <v>0</v>
      </c>
      <c r="U849" s="89">
        <f t="shared" si="129"/>
        <v>0</v>
      </c>
      <c r="V849" s="89">
        <f t="shared" si="129"/>
        <v>0</v>
      </c>
      <c r="W849" s="89">
        <f t="shared" si="129"/>
        <v>0</v>
      </c>
      <c r="X849" s="89">
        <f t="shared" si="129"/>
        <v>0</v>
      </c>
      <c r="Y849" s="89">
        <f t="shared" si="129"/>
        <v>0</v>
      </c>
      <c r="Z849" s="89">
        <f t="shared" si="129"/>
        <v>0</v>
      </c>
      <c r="AA849" s="89">
        <f t="shared" si="129"/>
        <v>0</v>
      </c>
      <c r="AB849" s="90">
        <f t="shared" si="129"/>
        <v>0</v>
      </c>
      <c r="AD849" s="552">
        <f t="shared" si="130"/>
        <v>0</v>
      </c>
      <c r="AF849" s="552">
        <f t="shared" si="131"/>
        <v>0</v>
      </c>
      <c r="AH849" s="552">
        <f t="shared" si="132"/>
        <v>0</v>
      </c>
      <c r="AJ849" s="188"/>
    </row>
    <row r="850" spans="4:36" ht="12.75" customHeight="1" outlineLevel="1" x14ac:dyDescent="0.2">
      <c r="D850" s="106" t="str">
        <f>'Line Items'!D465</f>
        <v>Class 360</v>
      </c>
      <c r="E850" s="88"/>
      <c r="F850" s="107" t="str">
        <f t="shared" si="133"/>
        <v>000 Train Miles</v>
      </c>
      <c r="G850" s="89">
        <f t="shared" si="129"/>
        <v>0</v>
      </c>
      <c r="H850" s="89">
        <f t="shared" si="129"/>
        <v>0</v>
      </c>
      <c r="I850" s="89">
        <f t="shared" si="129"/>
        <v>0</v>
      </c>
      <c r="J850" s="89">
        <f t="shared" si="129"/>
        <v>0</v>
      </c>
      <c r="K850" s="89">
        <f t="shared" si="129"/>
        <v>0</v>
      </c>
      <c r="L850" s="89">
        <f t="shared" si="129"/>
        <v>0</v>
      </c>
      <c r="M850" s="89">
        <f t="shared" si="129"/>
        <v>0</v>
      </c>
      <c r="N850" s="89">
        <f t="shared" si="129"/>
        <v>0</v>
      </c>
      <c r="O850" s="89">
        <f t="shared" si="129"/>
        <v>0</v>
      </c>
      <c r="P850" s="89">
        <f t="shared" si="129"/>
        <v>0</v>
      </c>
      <c r="Q850" s="89">
        <f t="shared" si="129"/>
        <v>0</v>
      </c>
      <c r="R850" s="89">
        <f t="shared" si="129"/>
        <v>0</v>
      </c>
      <c r="S850" s="89">
        <f t="shared" si="129"/>
        <v>0</v>
      </c>
      <c r="T850" s="89">
        <f t="shared" si="129"/>
        <v>0</v>
      </c>
      <c r="U850" s="89">
        <f t="shared" si="129"/>
        <v>0</v>
      </c>
      <c r="V850" s="89">
        <f t="shared" si="129"/>
        <v>0</v>
      </c>
      <c r="W850" s="89">
        <f t="shared" si="129"/>
        <v>0</v>
      </c>
      <c r="X850" s="89">
        <f t="shared" si="129"/>
        <v>0</v>
      </c>
      <c r="Y850" s="89">
        <f t="shared" si="129"/>
        <v>0</v>
      </c>
      <c r="Z850" s="89">
        <f t="shared" si="129"/>
        <v>0</v>
      </c>
      <c r="AA850" s="89">
        <f t="shared" si="129"/>
        <v>0</v>
      </c>
      <c r="AB850" s="90">
        <f t="shared" si="129"/>
        <v>0</v>
      </c>
      <c r="AD850" s="552">
        <f t="shared" si="130"/>
        <v>0</v>
      </c>
      <c r="AF850" s="552">
        <f t="shared" si="131"/>
        <v>0</v>
      </c>
      <c r="AH850" s="552">
        <f t="shared" si="132"/>
        <v>0</v>
      </c>
      <c r="AJ850" s="188"/>
    </row>
    <row r="851" spans="4:36" ht="12.75" customHeight="1" outlineLevel="1" x14ac:dyDescent="0.2">
      <c r="D851" s="106" t="str">
        <f>'Line Items'!D466</f>
        <v>Class 379</v>
      </c>
      <c r="E851" s="88"/>
      <c r="F851" s="107" t="str">
        <f t="shared" si="133"/>
        <v>000 Train Miles</v>
      </c>
      <c r="G851" s="89">
        <f t="shared" si="129"/>
        <v>0</v>
      </c>
      <c r="H851" s="89">
        <f t="shared" si="129"/>
        <v>0</v>
      </c>
      <c r="I851" s="89">
        <f t="shared" si="129"/>
        <v>0</v>
      </c>
      <c r="J851" s="89">
        <f t="shared" si="129"/>
        <v>0</v>
      </c>
      <c r="K851" s="89">
        <f t="shared" si="129"/>
        <v>0</v>
      </c>
      <c r="L851" s="89">
        <f t="shared" si="129"/>
        <v>0</v>
      </c>
      <c r="M851" s="89">
        <f t="shared" si="129"/>
        <v>0</v>
      </c>
      <c r="N851" s="89">
        <f t="shared" si="129"/>
        <v>0</v>
      </c>
      <c r="O851" s="89">
        <f t="shared" si="129"/>
        <v>0</v>
      </c>
      <c r="P851" s="89">
        <f t="shared" si="129"/>
        <v>0</v>
      </c>
      <c r="Q851" s="89">
        <f t="shared" si="129"/>
        <v>0</v>
      </c>
      <c r="R851" s="89">
        <f t="shared" si="129"/>
        <v>0</v>
      </c>
      <c r="S851" s="89">
        <f t="shared" si="129"/>
        <v>0</v>
      </c>
      <c r="T851" s="89">
        <f t="shared" si="129"/>
        <v>0</v>
      </c>
      <c r="U851" s="89">
        <f t="shared" si="129"/>
        <v>0</v>
      </c>
      <c r="V851" s="89">
        <f t="shared" si="129"/>
        <v>0</v>
      </c>
      <c r="W851" s="89">
        <f t="shared" si="129"/>
        <v>0</v>
      </c>
      <c r="X851" s="89">
        <f t="shared" si="129"/>
        <v>0</v>
      </c>
      <c r="Y851" s="89">
        <f t="shared" si="129"/>
        <v>0</v>
      </c>
      <c r="Z851" s="89">
        <f t="shared" si="129"/>
        <v>0</v>
      </c>
      <c r="AA851" s="89">
        <f t="shared" si="129"/>
        <v>0</v>
      </c>
      <c r="AB851" s="90">
        <f t="shared" si="129"/>
        <v>0</v>
      </c>
      <c r="AD851" s="552">
        <f t="shared" si="130"/>
        <v>0</v>
      </c>
      <c r="AF851" s="552">
        <f t="shared" si="131"/>
        <v>0</v>
      </c>
      <c r="AH851" s="552">
        <f t="shared" si="132"/>
        <v>0</v>
      </c>
      <c r="AJ851" s="188"/>
    </row>
    <row r="852" spans="4:36" ht="12.75" customHeight="1" outlineLevel="1" x14ac:dyDescent="0.2">
      <c r="D852" s="106" t="str">
        <f>'Line Items'!D467</f>
        <v>Class 90</v>
      </c>
      <c r="E852" s="88"/>
      <c r="F852" s="107" t="str">
        <f t="shared" si="133"/>
        <v>000 Train Miles</v>
      </c>
      <c r="G852" s="89">
        <f t="shared" si="129"/>
        <v>0</v>
      </c>
      <c r="H852" s="89">
        <f t="shared" si="129"/>
        <v>0</v>
      </c>
      <c r="I852" s="89">
        <f t="shared" si="129"/>
        <v>0</v>
      </c>
      <c r="J852" s="89">
        <f t="shared" si="129"/>
        <v>0</v>
      </c>
      <c r="K852" s="89">
        <f t="shared" si="129"/>
        <v>0</v>
      </c>
      <c r="L852" s="89">
        <f t="shared" si="129"/>
        <v>0</v>
      </c>
      <c r="M852" s="89">
        <f t="shared" si="129"/>
        <v>0</v>
      </c>
      <c r="N852" s="89">
        <f t="shared" si="129"/>
        <v>0</v>
      </c>
      <c r="O852" s="89">
        <f t="shared" si="129"/>
        <v>0</v>
      </c>
      <c r="P852" s="89">
        <f t="shared" si="129"/>
        <v>0</v>
      </c>
      <c r="Q852" s="89">
        <f t="shared" si="129"/>
        <v>0</v>
      </c>
      <c r="R852" s="89">
        <f t="shared" si="129"/>
        <v>0</v>
      </c>
      <c r="S852" s="89">
        <f t="shared" si="129"/>
        <v>0</v>
      </c>
      <c r="T852" s="89">
        <f t="shared" ref="T852:AB852" si="134">SUM(T524,T688)</f>
        <v>0</v>
      </c>
      <c r="U852" s="89">
        <f t="shared" si="134"/>
        <v>0</v>
      </c>
      <c r="V852" s="89">
        <f t="shared" si="134"/>
        <v>0</v>
      </c>
      <c r="W852" s="89">
        <f t="shared" si="134"/>
        <v>0</v>
      </c>
      <c r="X852" s="89">
        <f t="shared" si="134"/>
        <v>0</v>
      </c>
      <c r="Y852" s="89">
        <f t="shared" si="134"/>
        <v>0</v>
      </c>
      <c r="Z852" s="89">
        <f t="shared" si="134"/>
        <v>0</v>
      </c>
      <c r="AA852" s="89">
        <f t="shared" si="134"/>
        <v>0</v>
      </c>
      <c r="AB852" s="90">
        <f t="shared" si="134"/>
        <v>0</v>
      </c>
      <c r="AD852" s="552">
        <f t="shared" si="130"/>
        <v>0</v>
      </c>
      <c r="AF852" s="552">
        <f t="shared" si="131"/>
        <v>0</v>
      </c>
      <c r="AH852" s="552">
        <f t="shared" si="132"/>
        <v>0</v>
      </c>
      <c r="AJ852" s="188"/>
    </row>
    <row r="853" spans="4:36" ht="12.75" customHeight="1" outlineLevel="1" x14ac:dyDescent="0.2">
      <c r="D853" s="106" t="str">
        <f>'Line Items'!D468</f>
        <v>Class Mk 3 - TSO</v>
      </c>
      <c r="E853" s="88"/>
      <c r="F853" s="107" t="str">
        <f t="shared" si="133"/>
        <v>000 Train Miles</v>
      </c>
      <c r="G853" s="89">
        <f t="shared" ref="G853:AB864" si="135">SUM(G525,G689)</f>
        <v>0</v>
      </c>
      <c r="H853" s="89">
        <f t="shared" si="135"/>
        <v>0</v>
      </c>
      <c r="I853" s="89">
        <f t="shared" si="135"/>
        <v>0</v>
      </c>
      <c r="J853" s="89">
        <f t="shared" si="135"/>
        <v>0</v>
      </c>
      <c r="K853" s="89">
        <f t="shared" si="135"/>
        <v>0</v>
      </c>
      <c r="L853" s="89">
        <f t="shared" si="135"/>
        <v>0</v>
      </c>
      <c r="M853" s="89">
        <f t="shared" si="135"/>
        <v>0</v>
      </c>
      <c r="N853" s="89">
        <f t="shared" si="135"/>
        <v>0</v>
      </c>
      <c r="O853" s="89">
        <f t="shared" si="135"/>
        <v>0</v>
      </c>
      <c r="P853" s="89">
        <f t="shared" si="135"/>
        <v>0</v>
      </c>
      <c r="Q853" s="89">
        <f t="shared" si="135"/>
        <v>0</v>
      </c>
      <c r="R853" s="89">
        <f t="shared" si="135"/>
        <v>0</v>
      </c>
      <c r="S853" s="89">
        <f t="shared" si="135"/>
        <v>0</v>
      </c>
      <c r="T853" s="89">
        <f t="shared" si="135"/>
        <v>0</v>
      </c>
      <c r="U853" s="89">
        <f t="shared" si="135"/>
        <v>0</v>
      </c>
      <c r="V853" s="89">
        <f t="shared" si="135"/>
        <v>0</v>
      </c>
      <c r="W853" s="89">
        <f t="shared" si="135"/>
        <v>0</v>
      </c>
      <c r="X853" s="89">
        <f t="shared" si="135"/>
        <v>0</v>
      </c>
      <c r="Y853" s="89">
        <f t="shared" si="135"/>
        <v>0</v>
      </c>
      <c r="Z853" s="89">
        <f t="shared" si="135"/>
        <v>0</v>
      </c>
      <c r="AA853" s="89">
        <f t="shared" si="135"/>
        <v>0</v>
      </c>
      <c r="AB853" s="90">
        <f t="shared" si="135"/>
        <v>0</v>
      </c>
      <c r="AD853" s="552">
        <f t="shared" si="130"/>
        <v>0</v>
      </c>
      <c r="AF853" s="552">
        <f t="shared" si="131"/>
        <v>0</v>
      </c>
      <c r="AH853" s="552">
        <f t="shared" si="132"/>
        <v>0</v>
      </c>
      <c r="AJ853" s="188"/>
    </row>
    <row r="854" spans="4:36" ht="12.75" customHeight="1" outlineLevel="1" x14ac:dyDescent="0.2">
      <c r="D854" s="106" t="str">
        <f>'Line Items'!D469</f>
        <v>Class Mk 3 - TSOB</v>
      </c>
      <c r="E854" s="88"/>
      <c r="F854" s="107" t="str">
        <f t="shared" si="133"/>
        <v>000 Train Miles</v>
      </c>
      <c r="G854" s="89">
        <f t="shared" si="135"/>
        <v>0</v>
      </c>
      <c r="H854" s="89">
        <f t="shared" si="135"/>
        <v>0</v>
      </c>
      <c r="I854" s="89">
        <f t="shared" si="135"/>
        <v>0</v>
      </c>
      <c r="J854" s="89">
        <f t="shared" si="135"/>
        <v>0</v>
      </c>
      <c r="K854" s="89">
        <f t="shared" si="135"/>
        <v>0</v>
      </c>
      <c r="L854" s="89">
        <f t="shared" si="135"/>
        <v>0</v>
      </c>
      <c r="M854" s="89">
        <f t="shared" si="135"/>
        <v>0</v>
      </c>
      <c r="N854" s="89">
        <f t="shared" si="135"/>
        <v>0</v>
      </c>
      <c r="O854" s="89">
        <f t="shared" si="135"/>
        <v>0</v>
      </c>
      <c r="P854" s="89">
        <f t="shared" si="135"/>
        <v>0</v>
      </c>
      <c r="Q854" s="89">
        <f t="shared" si="135"/>
        <v>0</v>
      </c>
      <c r="R854" s="89">
        <f t="shared" si="135"/>
        <v>0</v>
      </c>
      <c r="S854" s="89">
        <f t="shared" si="135"/>
        <v>0</v>
      </c>
      <c r="T854" s="89">
        <f t="shared" si="135"/>
        <v>0</v>
      </c>
      <c r="U854" s="89">
        <f t="shared" si="135"/>
        <v>0</v>
      </c>
      <c r="V854" s="89">
        <f t="shared" si="135"/>
        <v>0</v>
      </c>
      <c r="W854" s="89">
        <f t="shared" si="135"/>
        <v>0</v>
      </c>
      <c r="X854" s="89">
        <f t="shared" si="135"/>
        <v>0</v>
      </c>
      <c r="Y854" s="89">
        <f t="shared" si="135"/>
        <v>0</v>
      </c>
      <c r="Z854" s="89">
        <f t="shared" si="135"/>
        <v>0</v>
      </c>
      <c r="AA854" s="89">
        <f t="shared" si="135"/>
        <v>0</v>
      </c>
      <c r="AB854" s="90">
        <f t="shared" si="135"/>
        <v>0</v>
      </c>
      <c r="AD854" s="552">
        <f t="shared" si="130"/>
        <v>0</v>
      </c>
      <c r="AF854" s="552">
        <f t="shared" si="131"/>
        <v>0</v>
      </c>
      <c r="AH854" s="552">
        <f t="shared" si="132"/>
        <v>0</v>
      </c>
      <c r="AJ854" s="188"/>
    </row>
    <row r="855" spans="4:36" ht="12.75" customHeight="1" outlineLevel="1" x14ac:dyDescent="0.2">
      <c r="D855" s="106" t="str">
        <f>'Line Items'!D470</f>
        <v>Class Mk 3 - FO</v>
      </c>
      <c r="E855" s="88"/>
      <c r="F855" s="107" t="str">
        <f t="shared" si="133"/>
        <v>000 Train Miles</v>
      </c>
      <c r="G855" s="89">
        <f t="shared" si="135"/>
        <v>0</v>
      </c>
      <c r="H855" s="89">
        <f t="shared" si="135"/>
        <v>0</v>
      </c>
      <c r="I855" s="89">
        <f t="shared" si="135"/>
        <v>0</v>
      </c>
      <c r="J855" s="89">
        <f t="shared" si="135"/>
        <v>0</v>
      </c>
      <c r="K855" s="89">
        <f t="shared" si="135"/>
        <v>0</v>
      </c>
      <c r="L855" s="89">
        <f t="shared" si="135"/>
        <v>0</v>
      </c>
      <c r="M855" s="89">
        <f t="shared" si="135"/>
        <v>0</v>
      </c>
      <c r="N855" s="89">
        <f t="shared" si="135"/>
        <v>0</v>
      </c>
      <c r="O855" s="89">
        <f t="shared" si="135"/>
        <v>0</v>
      </c>
      <c r="P855" s="89">
        <f t="shared" si="135"/>
        <v>0</v>
      </c>
      <c r="Q855" s="89">
        <f t="shared" si="135"/>
        <v>0</v>
      </c>
      <c r="R855" s="89">
        <f t="shared" si="135"/>
        <v>0</v>
      </c>
      <c r="S855" s="89">
        <f t="shared" si="135"/>
        <v>0</v>
      </c>
      <c r="T855" s="89">
        <f t="shared" si="135"/>
        <v>0</v>
      </c>
      <c r="U855" s="89">
        <f t="shared" si="135"/>
        <v>0</v>
      </c>
      <c r="V855" s="89">
        <f t="shared" si="135"/>
        <v>0</v>
      </c>
      <c r="W855" s="89">
        <f t="shared" si="135"/>
        <v>0</v>
      </c>
      <c r="X855" s="89">
        <f t="shared" si="135"/>
        <v>0</v>
      </c>
      <c r="Y855" s="89">
        <f t="shared" si="135"/>
        <v>0</v>
      </c>
      <c r="Z855" s="89">
        <f t="shared" si="135"/>
        <v>0</v>
      </c>
      <c r="AA855" s="89">
        <f t="shared" si="135"/>
        <v>0</v>
      </c>
      <c r="AB855" s="90">
        <f t="shared" si="135"/>
        <v>0</v>
      </c>
      <c r="AD855" s="552">
        <f t="shared" si="130"/>
        <v>0</v>
      </c>
      <c r="AF855" s="552">
        <f t="shared" si="131"/>
        <v>0</v>
      </c>
      <c r="AH855" s="552">
        <f t="shared" si="132"/>
        <v>0</v>
      </c>
      <c r="AJ855" s="188"/>
    </row>
    <row r="856" spans="4:36" ht="12.75" customHeight="1" outlineLevel="1" x14ac:dyDescent="0.2">
      <c r="D856" s="106" t="str">
        <f>'Line Items'!D471</f>
        <v>Class Mk 3 - RFM</v>
      </c>
      <c r="E856" s="88"/>
      <c r="F856" s="107" t="str">
        <f t="shared" si="133"/>
        <v>000 Train Miles</v>
      </c>
      <c r="G856" s="89">
        <f t="shared" si="135"/>
        <v>0</v>
      </c>
      <c r="H856" s="89">
        <f t="shared" si="135"/>
        <v>0</v>
      </c>
      <c r="I856" s="89">
        <f t="shared" si="135"/>
        <v>0</v>
      </c>
      <c r="J856" s="89">
        <f t="shared" si="135"/>
        <v>0</v>
      </c>
      <c r="K856" s="89">
        <f t="shared" si="135"/>
        <v>0</v>
      </c>
      <c r="L856" s="89">
        <f t="shared" si="135"/>
        <v>0</v>
      </c>
      <c r="M856" s="89">
        <f t="shared" si="135"/>
        <v>0</v>
      </c>
      <c r="N856" s="89">
        <f t="shared" si="135"/>
        <v>0</v>
      </c>
      <c r="O856" s="89">
        <f t="shared" si="135"/>
        <v>0</v>
      </c>
      <c r="P856" s="89">
        <f t="shared" si="135"/>
        <v>0</v>
      </c>
      <c r="Q856" s="89">
        <f t="shared" si="135"/>
        <v>0</v>
      </c>
      <c r="R856" s="89">
        <f t="shared" si="135"/>
        <v>0</v>
      </c>
      <c r="S856" s="89">
        <f t="shared" si="135"/>
        <v>0</v>
      </c>
      <c r="T856" s="89">
        <f t="shared" si="135"/>
        <v>0</v>
      </c>
      <c r="U856" s="89">
        <f t="shared" si="135"/>
        <v>0</v>
      </c>
      <c r="V856" s="89">
        <f t="shared" si="135"/>
        <v>0</v>
      </c>
      <c r="W856" s="89">
        <f t="shared" si="135"/>
        <v>0</v>
      </c>
      <c r="X856" s="89">
        <f t="shared" si="135"/>
        <v>0</v>
      </c>
      <c r="Y856" s="89">
        <f t="shared" si="135"/>
        <v>0</v>
      </c>
      <c r="Z856" s="89">
        <f t="shared" si="135"/>
        <v>0</v>
      </c>
      <c r="AA856" s="89">
        <f t="shared" si="135"/>
        <v>0</v>
      </c>
      <c r="AB856" s="90">
        <f t="shared" si="135"/>
        <v>0</v>
      </c>
      <c r="AD856" s="552">
        <f t="shared" si="130"/>
        <v>0</v>
      </c>
      <c r="AF856" s="552">
        <f t="shared" si="131"/>
        <v>0</v>
      </c>
      <c r="AH856" s="552">
        <f t="shared" si="132"/>
        <v>0</v>
      </c>
      <c r="AJ856" s="188"/>
    </row>
    <row r="857" spans="4:36" ht="12.75" customHeight="1" outlineLevel="1" x14ac:dyDescent="0.2">
      <c r="D857" s="106" t="str">
        <f>'Line Items'!D472</f>
        <v>Class Mk 3 - DVT</v>
      </c>
      <c r="E857" s="88"/>
      <c r="F857" s="107" t="str">
        <f t="shared" si="133"/>
        <v>000 Train Miles</v>
      </c>
      <c r="G857" s="89">
        <f t="shared" si="135"/>
        <v>0</v>
      </c>
      <c r="H857" s="89">
        <f t="shared" si="135"/>
        <v>0</v>
      </c>
      <c r="I857" s="89">
        <f t="shared" si="135"/>
        <v>0</v>
      </c>
      <c r="J857" s="89">
        <f t="shared" si="135"/>
        <v>0</v>
      </c>
      <c r="K857" s="89">
        <f t="shared" si="135"/>
        <v>0</v>
      </c>
      <c r="L857" s="89">
        <f t="shared" si="135"/>
        <v>0</v>
      </c>
      <c r="M857" s="89">
        <f t="shared" si="135"/>
        <v>0</v>
      </c>
      <c r="N857" s="89">
        <f t="shared" si="135"/>
        <v>0</v>
      </c>
      <c r="O857" s="89">
        <f t="shared" si="135"/>
        <v>0</v>
      </c>
      <c r="P857" s="89">
        <f t="shared" si="135"/>
        <v>0</v>
      </c>
      <c r="Q857" s="89">
        <f t="shared" si="135"/>
        <v>0</v>
      </c>
      <c r="R857" s="89">
        <f t="shared" si="135"/>
        <v>0</v>
      </c>
      <c r="S857" s="89">
        <f t="shared" si="135"/>
        <v>0</v>
      </c>
      <c r="T857" s="89">
        <f t="shared" si="135"/>
        <v>0</v>
      </c>
      <c r="U857" s="89">
        <f t="shared" si="135"/>
        <v>0</v>
      </c>
      <c r="V857" s="89">
        <f t="shared" si="135"/>
        <v>0</v>
      </c>
      <c r="W857" s="89">
        <f t="shared" si="135"/>
        <v>0</v>
      </c>
      <c r="X857" s="89">
        <f t="shared" si="135"/>
        <v>0</v>
      </c>
      <c r="Y857" s="89">
        <f t="shared" si="135"/>
        <v>0</v>
      </c>
      <c r="Z857" s="89">
        <f t="shared" si="135"/>
        <v>0</v>
      </c>
      <c r="AA857" s="89">
        <f t="shared" si="135"/>
        <v>0</v>
      </c>
      <c r="AB857" s="90">
        <f t="shared" si="135"/>
        <v>0</v>
      </c>
      <c r="AD857" s="552">
        <f t="shared" si="130"/>
        <v>0</v>
      </c>
      <c r="AF857" s="552">
        <f t="shared" si="131"/>
        <v>0</v>
      </c>
      <c r="AH857" s="552">
        <f t="shared" si="132"/>
        <v>0</v>
      </c>
      <c r="AJ857" s="188"/>
    </row>
    <row r="858" spans="4:36" ht="12.75" customHeight="1" outlineLevel="1" x14ac:dyDescent="0.2">
      <c r="D858" s="106" t="str">
        <f>'Line Items'!D473</f>
        <v>[Rolling Stock Line 18]</v>
      </c>
      <c r="E858" s="88"/>
      <c r="F858" s="107" t="str">
        <f t="shared" si="133"/>
        <v>000 Train Miles</v>
      </c>
      <c r="G858" s="89">
        <f t="shared" si="135"/>
        <v>0</v>
      </c>
      <c r="H858" s="89">
        <f t="shared" si="135"/>
        <v>0</v>
      </c>
      <c r="I858" s="89">
        <f t="shared" si="135"/>
        <v>0</v>
      </c>
      <c r="J858" s="89">
        <f t="shared" si="135"/>
        <v>0</v>
      </c>
      <c r="K858" s="89">
        <f t="shared" si="135"/>
        <v>0</v>
      </c>
      <c r="L858" s="89">
        <f t="shared" si="135"/>
        <v>0</v>
      </c>
      <c r="M858" s="89">
        <f t="shared" si="135"/>
        <v>0</v>
      </c>
      <c r="N858" s="89">
        <f t="shared" si="135"/>
        <v>0</v>
      </c>
      <c r="O858" s="89">
        <f t="shared" si="135"/>
        <v>0</v>
      </c>
      <c r="P858" s="89">
        <f t="shared" si="135"/>
        <v>0</v>
      </c>
      <c r="Q858" s="89">
        <f t="shared" si="135"/>
        <v>0</v>
      </c>
      <c r="R858" s="89">
        <f t="shared" si="135"/>
        <v>0</v>
      </c>
      <c r="S858" s="89">
        <f t="shared" si="135"/>
        <v>0</v>
      </c>
      <c r="T858" s="89">
        <f t="shared" si="135"/>
        <v>0</v>
      </c>
      <c r="U858" s="89">
        <f t="shared" si="135"/>
        <v>0</v>
      </c>
      <c r="V858" s="89">
        <f t="shared" si="135"/>
        <v>0</v>
      </c>
      <c r="W858" s="89">
        <f t="shared" si="135"/>
        <v>0</v>
      </c>
      <c r="X858" s="89">
        <f t="shared" si="135"/>
        <v>0</v>
      </c>
      <c r="Y858" s="89">
        <f t="shared" si="135"/>
        <v>0</v>
      </c>
      <c r="Z858" s="89">
        <f t="shared" si="135"/>
        <v>0</v>
      </c>
      <c r="AA858" s="89">
        <f t="shared" si="135"/>
        <v>0</v>
      </c>
      <c r="AB858" s="90">
        <f t="shared" si="135"/>
        <v>0</v>
      </c>
      <c r="AD858" s="552">
        <f t="shared" si="130"/>
        <v>0</v>
      </c>
      <c r="AF858" s="552">
        <f t="shared" si="131"/>
        <v>0</v>
      </c>
      <c r="AH858" s="552">
        <f t="shared" si="132"/>
        <v>0</v>
      </c>
      <c r="AJ858" s="188"/>
    </row>
    <row r="859" spans="4:36" ht="12.75" customHeight="1" outlineLevel="1" x14ac:dyDescent="0.2">
      <c r="D859" s="106" t="str">
        <f>'Line Items'!D474</f>
        <v>[Rolling Stock Line 19]</v>
      </c>
      <c r="E859" s="88"/>
      <c r="F859" s="107" t="str">
        <f t="shared" si="133"/>
        <v>000 Train Miles</v>
      </c>
      <c r="G859" s="89">
        <f t="shared" si="135"/>
        <v>0</v>
      </c>
      <c r="H859" s="89">
        <f t="shared" si="135"/>
        <v>0</v>
      </c>
      <c r="I859" s="89">
        <f t="shared" si="135"/>
        <v>0</v>
      </c>
      <c r="J859" s="89">
        <f t="shared" si="135"/>
        <v>0</v>
      </c>
      <c r="K859" s="89">
        <f t="shared" si="135"/>
        <v>0</v>
      </c>
      <c r="L859" s="89">
        <f t="shared" si="135"/>
        <v>0</v>
      </c>
      <c r="M859" s="89">
        <f t="shared" si="135"/>
        <v>0</v>
      </c>
      <c r="N859" s="89">
        <f t="shared" si="135"/>
        <v>0</v>
      </c>
      <c r="O859" s="89">
        <f t="shared" si="135"/>
        <v>0</v>
      </c>
      <c r="P859" s="89">
        <f t="shared" si="135"/>
        <v>0</v>
      </c>
      <c r="Q859" s="89">
        <f t="shared" si="135"/>
        <v>0</v>
      </c>
      <c r="R859" s="89">
        <f t="shared" si="135"/>
        <v>0</v>
      </c>
      <c r="S859" s="89">
        <f t="shared" si="135"/>
        <v>0</v>
      </c>
      <c r="T859" s="89">
        <f t="shared" si="135"/>
        <v>0</v>
      </c>
      <c r="U859" s="89">
        <f t="shared" si="135"/>
        <v>0</v>
      </c>
      <c r="V859" s="89">
        <f t="shared" si="135"/>
        <v>0</v>
      </c>
      <c r="W859" s="89">
        <f t="shared" si="135"/>
        <v>0</v>
      </c>
      <c r="X859" s="89">
        <f t="shared" si="135"/>
        <v>0</v>
      </c>
      <c r="Y859" s="89">
        <f t="shared" si="135"/>
        <v>0</v>
      </c>
      <c r="Z859" s="89">
        <f t="shared" si="135"/>
        <v>0</v>
      </c>
      <c r="AA859" s="89">
        <f t="shared" si="135"/>
        <v>0</v>
      </c>
      <c r="AB859" s="90">
        <f t="shared" si="135"/>
        <v>0</v>
      </c>
      <c r="AD859" s="552">
        <f t="shared" si="130"/>
        <v>0</v>
      </c>
      <c r="AF859" s="552">
        <f t="shared" si="131"/>
        <v>0</v>
      </c>
      <c r="AH859" s="552">
        <f t="shared" si="132"/>
        <v>0</v>
      </c>
      <c r="AJ859" s="188"/>
    </row>
    <row r="860" spans="4:36" ht="12.75" customHeight="1" outlineLevel="1" x14ac:dyDescent="0.2">
      <c r="D860" s="106" t="str">
        <f>'Line Items'!D475</f>
        <v>[Rolling Stock Line 20]</v>
      </c>
      <c r="E860" s="88"/>
      <c r="F860" s="107" t="str">
        <f t="shared" si="133"/>
        <v>000 Train Miles</v>
      </c>
      <c r="G860" s="89">
        <f t="shared" si="135"/>
        <v>0</v>
      </c>
      <c r="H860" s="89">
        <f t="shared" si="135"/>
        <v>0</v>
      </c>
      <c r="I860" s="89">
        <f t="shared" si="135"/>
        <v>0</v>
      </c>
      <c r="J860" s="89">
        <f t="shared" si="135"/>
        <v>0</v>
      </c>
      <c r="K860" s="89">
        <f t="shared" si="135"/>
        <v>0</v>
      </c>
      <c r="L860" s="89">
        <f t="shared" si="135"/>
        <v>0</v>
      </c>
      <c r="M860" s="89">
        <f t="shared" si="135"/>
        <v>0</v>
      </c>
      <c r="N860" s="89">
        <f t="shared" si="135"/>
        <v>0</v>
      </c>
      <c r="O860" s="89">
        <f t="shared" si="135"/>
        <v>0</v>
      </c>
      <c r="P860" s="89">
        <f t="shared" si="135"/>
        <v>0</v>
      </c>
      <c r="Q860" s="89">
        <f t="shared" si="135"/>
        <v>0</v>
      </c>
      <c r="R860" s="89">
        <f t="shared" si="135"/>
        <v>0</v>
      </c>
      <c r="S860" s="89">
        <f t="shared" si="135"/>
        <v>0</v>
      </c>
      <c r="T860" s="89">
        <f t="shared" si="135"/>
        <v>0</v>
      </c>
      <c r="U860" s="89">
        <f t="shared" si="135"/>
        <v>0</v>
      </c>
      <c r="V860" s="89">
        <f t="shared" si="135"/>
        <v>0</v>
      </c>
      <c r="W860" s="89">
        <f t="shared" si="135"/>
        <v>0</v>
      </c>
      <c r="X860" s="89">
        <f t="shared" si="135"/>
        <v>0</v>
      </c>
      <c r="Y860" s="89">
        <f t="shared" si="135"/>
        <v>0</v>
      </c>
      <c r="Z860" s="89">
        <f t="shared" si="135"/>
        <v>0</v>
      </c>
      <c r="AA860" s="89">
        <f t="shared" si="135"/>
        <v>0</v>
      </c>
      <c r="AB860" s="90">
        <f t="shared" si="135"/>
        <v>0</v>
      </c>
      <c r="AD860" s="552">
        <f t="shared" si="130"/>
        <v>0</v>
      </c>
      <c r="AF860" s="552">
        <f t="shared" si="131"/>
        <v>0</v>
      </c>
      <c r="AH860" s="552">
        <f t="shared" si="132"/>
        <v>0</v>
      </c>
      <c r="AJ860" s="188"/>
    </row>
    <row r="861" spans="4:36" ht="12.75" customHeight="1" outlineLevel="1" x14ac:dyDescent="0.2">
      <c r="D861" s="106" t="str">
        <f>'Line Items'!D476</f>
        <v>[Rolling Stock Line 21]</v>
      </c>
      <c r="E861" s="88"/>
      <c r="F861" s="107" t="str">
        <f t="shared" si="133"/>
        <v>000 Train Miles</v>
      </c>
      <c r="G861" s="89">
        <f t="shared" si="135"/>
        <v>0</v>
      </c>
      <c r="H861" s="89">
        <f t="shared" si="135"/>
        <v>0</v>
      </c>
      <c r="I861" s="89">
        <f t="shared" si="135"/>
        <v>0</v>
      </c>
      <c r="J861" s="89">
        <f t="shared" si="135"/>
        <v>0</v>
      </c>
      <c r="K861" s="89">
        <f t="shared" si="135"/>
        <v>0</v>
      </c>
      <c r="L861" s="89">
        <f t="shared" si="135"/>
        <v>0</v>
      </c>
      <c r="M861" s="89">
        <f t="shared" si="135"/>
        <v>0</v>
      </c>
      <c r="N861" s="89">
        <f t="shared" si="135"/>
        <v>0</v>
      </c>
      <c r="O861" s="89">
        <f t="shared" si="135"/>
        <v>0</v>
      </c>
      <c r="P861" s="89">
        <f t="shared" si="135"/>
        <v>0</v>
      </c>
      <c r="Q861" s="89">
        <f t="shared" si="135"/>
        <v>0</v>
      </c>
      <c r="R861" s="89">
        <f t="shared" si="135"/>
        <v>0</v>
      </c>
      <c r="S861" s="89">
        <f t="shared" si="135"/>
        <v>0</v>
      </c>
      <c r="T861" s="89">
        <f t="shared" si="135"/>
        <v>0</v>
      </c>
      <c r="U861" s="89">
        <f t="shared" si="135"/>
        <v>0</v>
      </c>
      <c r="V861" s="89">
        <f t="shared" si="135"/>
        <v>0</v>
      </c>
      <c r="W861" s="89">
        <f t="shared" si="135"/>
        <v>0</v>
      </c>
      <c r="X861" s="89">
        <f t="shared" si="135"/>
        <v>0</v>
      </c>
      <c r="Y861" s="89">
        <f t="shared" si="135"/>
        <v>0</v>
      </c>
      <c r="Z861" s="89">
        <f t="shared" si="135"/>
        <v>0</v>
      </c>
      <c r="AA861" s="89">
        <f t="shared" si="135"/>
        <v>0</v>
      </c>
      <c r="AB861" s="90">
        <f t="shared" si="135"/>
        <v>0</v>
      </c>
      <c r="AD861" s="552">
        <f t="shared" si="130"/>
        <v>0</v>
      </c>
      <c r="AF861" s="552">
        <f t="shared" si="131"/>
        <v>0</v>
      </c>
      <c r="AH861" s="552">
        <f t="shared" si="132"/>
        <v>0</v>
      </c>
      <c r="AJ861" s="188"/>
    </row>
    <row r="862" spans="4:36" ht="12.75" customHeight="1" outlineLevel="1" x14ac:dyDescent="0.2">
      <c r="D862" s="106" t="str">
        <f>'Line Items'!D477</f>
        <v>[Rolling Stock Line 22]</v>
      </c>
      <c r="E862" s="88"/>
      <c r="F862" s="107" t="str">
        <f t="shared" si="133"/>
        <v>000 Train Miles</v>
      </c>
      <c r="G862" s="89">
        <f t="shared" si="135"/>
        <v>0</v>
      </c>
      <c r="H862" s="89">
        <f t="shared" si="135"/>
        <v>0</v>
      </c>
      <c r="I862" s="89">
        <f t="shared" si="135"/>
        <v>0</v>
      </c>
      <c r="J862" s="89">
        <f t="shared" si="135"/>
        <v>0</v>
      </c>
      <c r="K862" s="89">
        <f t="shared" si="135"/>
        <v>0</v>
      </c>
      <c r="L862" s="89">
        <f t="shared" si="135"/>
        <v>0</v>
      </c>
      <c r="M862" s="89">
        <f t="shared" si="135"/>
        <v>0</v>
      </c>
      <c r="N862" s="89">
        <f t="shared" si="135"/>
        <v>0</v>
      </c>
      <c r="O862" s="89">
        <f t="shared" si="135"/>
        <v>0</v>
      </c>
      <c r="P862" s="89">
        <f t="shared" si="135"/>
        <v>0</v>
      </c>
      <c r="Q862" s="89">
        <f t="shared" si="135"/>
        <v>0</v>
      </c>
      <c r="R862" s="89">
        <f t="shared" si="135"/>
        <v>0</v>
      </c>
      <c r="S862" s="89">
        <f t="shared" si="135"/>
        <v>0</v>
      </c>
      <c r="T862" s="89">
        <f t="shared" si="135"/>
        <v>0</v>
      </c>
      <c r="U862" s="89">
        <f t="shared" si="135"/>
        <v>0</v>
      </c>
      <c r="V862" s="89">
        <f t="shared" si="135"/>
        <v>0</v>
      </c>
      <c r="W862" s="89">
        <f t="shared" si="135"/>
        <v>0</v>
      </c>
      <c r="X862" s="89">
        <f t="shared" si="135"/>
        <v>0</v>
      </c>
      <c r="Y862" s="89">
        <f t="shared" si="135"/>
        <v>0</v>
      </c>
      <c r="Z862" s="89">
        <f t="shared" si="135"/>
        <v>0</v>
      </c>
      <c r="AA862" s="89">
        <f t="shared" si="135"/>
        <v>0</v>
      </c>
      <c r="AB862" s="90">
        <f t="shared" si="135"/>
        <v>0</v>
      </c>
      <c r="AD862" s="552">
        <f t="shared" si="130"/>
        <v>0</v>
      </c>
      <c r="AF862" s="552">
        <f t="shared" si="131"/>
        <v>0</v>
      </c>
      <c r="AH862" s="552">
        <f t="shared" si="132"/>
        <v>0</v>
      </c>
      <c r="AJ862" s="188"/>
    </row>
    <row r="863" spans="4:36" ht="12.75" customHeight="1" outlineLevel="1" x14ac:dyDescent="0.2">
      <c r="D863" s="106" t="str">
        <f>'Line Items'!D478</f>
        <v>[Rolling Stock Line 23]</v>
      </c>
      <c r="E863" s="88"/>
      <c r="F863" s="107" t="str">
        <f t="shared" si="133"/>
        <v>000 Train Miles</v>
      </c>
      <c r="G863" s="89">
        <f t="shared" si="135"/>
        <v>0</v>
      </c>
      <c r="H863" s="89">
        <f t="shared" si="135"/>
        <v>0</v>
      </c>
      <c r="I863" s="89">
        <f t="shared" si="135"/>
        <v>0</v>
      </c>
      <c r="J863" s="89">
        <f t="shared" si="135"/>
        <v>0</v>
      </c>
      <c r="K863" s="89">
        <f t="shared" si="135"/>
        <v>0</v>
      </c>
      <c r="L863" s="89">
        <f t="shared" si="135"/>
        <v>0</v>
      </c>
      <c r="M863" s="89">
        <f t="shared" si="135"/>
        <v>0</v>
      </c>
      <c r="N863" s="89">
        <f t="shared" si="135"/>
        <v>0</v>
      </c>
      <c r="O863" s="89">
        <f t="shared" si="135"/>
        <v>0</v>
      </c>
      <c r="P863" s="89">
        <f t="shared" si="135"/>
        <v>0</v>
      </c>
      <c r="Q863" s="89">
        <f t="shared" si="135"/>
        <v>0</v>
      </c>
      <c r="R863" s="89">
        <f t="shared" si="135"/>
        <v>0</v>
      </c>
      <c r="S863" s="89">
        <f t="shared" si="135"/>
        <v>0</v>
      </c>
      <c r="T863" s="89">
        <f t="shared" si="135"/>
        <v>0</v>
      </c>
      <c r="U863" s="89">
        <f t="shared" si="135"/>
        <v>0</v>
      </c>
      <c r="V863" s="89">
        <f t="shared" si="135"/>
        <v>0</v>
      </c>
      <c r="W863" s="89">
        <f t="shared" si="135"/>
        <v>0</v>
      </c>
      <c r="X863" s="89">
        <f t="shared" si="135"/>
        <v>0</v>
      </c>
      <c r="Y863" s="89">
        <f t="shared" si="135"/>
        <v>0</v>
      </c>
      <c r="Z863" s="89">
        <f t="shared" si="135"/>
        <v>0</v>
      </c>
      <c r="AA863" s="89">
        <f t="shared" si="135"/>
        <v>0</v>
      </c>
      <c r="AB863" s="90">
        <f t="shared" si="135"/>
        <v>0</v>
      </c>
      <c r="AD863" s="552">
        <f t="shared" si="130"/>
        <v>0</v>
      </c>
      <c r="AF863" s="552">
        <f t="shared" si="131"/>
        <v>0</v>
      </c>
      <c r="AH863" s="552">
        <f t="shared" si="132"/>
        <v>0</v>
      </c>
      <c r="AJ863" s="188"/>
    </row>
    <row r="864" spans="4:36" ht="12.75" customHeight="1" outlineLevel="1" x14ac:dyDescent="0.2">
      <c r="D864" s="106" t="str">
        <f>'Line Items'!D479</f>
        <v>[Rolling Stock Line 24]</v>
      </c>
      <c r="E864" s="88"/>
      <c r="F864" s="107" t="str">
        <f t="shared" si="133"/>
        <v>000 Train Miles</v>
      </c>
      <c r="G864" s="89">
        <f t="shared" si="135"/>
        <v>0</v>
      </c>
      <c r="H864" s="89">
        <f t="shared" si="135"/>
        <v>0</v>
      </c>
      <c r="I864" s="89">
        <f t="shared" si="135"/>
        <v>0</v>
      </c>
      <c r="J864" s="89">
        <f t="shared" si="135"/>
        <v>0</v>
      </c>
      <c r="K864" s="89">
        <f t="shared" si="135"/>
        <v>0</v>
      </c>
      <c r="L864" s="89">
        <f t="shared" si="135"/>
        <v>0</v>
      </c>
      <c r="M864" s="89">
        <f t="shared" si="135"/>
        <v>0</v>
      </c>
      <c r="N864" s="89">
        <f t="shared" si="135"/>
        <v>0</v>
      </c>
      <c r="O864" s="89">
        <f t="shared" si="135"/>
        <v>0</v>
      </c>
      <c r="P864" s="89">
        <f t="shared" si="135"/>
        <v>0</v>
      </c>
      <c r="Q864" s="89">
        <f t="shared" si="135"/>
        <v>0</v>
      </c>
      <c r="R864" s="89">
        <f t="shared" si="135"/>
        <v>0</v>
      </c>
      <c r="S864" s="89">
        <f t="shared" si="135"/>
        <v>0</v>
      </c>
      <c r="T864" s="89">
        <f t="shared" ref="T864:AB864" si="136">SUM(T536,T700)</f>
        <v>0</v>
      </c>
      <c r="U864" s="89">
        <f t="shared" si="136"/>
        <v>0</v>
      </c>
      <c r="V864" s="89">
        <f t="shared" si="136"/>
        <v>0</v>
      </c>
      <c r="W864" s="89">
        <f t="shared" si="136"/>
        <v>0</v>
      </c>
      <c r="X864" s="89">
        <f t="shared" si="136"/>
        <v>0</v>
      </c>
      <c r="Y864" s="89">
        <f t="shared" si="136"/>
        <v>0</v>
      </c>
      <c r="Z864" s="89">
        <f t="shared" si="136"/>
        <v>0</v>
      </c>
      <c r="AA864" s="89">
        <f t="shared" si="136"/>
        <v>0</v>
      </c>
      <c r="AB864" s="90">
        <f t="shared" si="136"/>
        <v>0</v>
      </c>
      <c r="AD864" s="552">
        <f t="shared" si="130"/>
        <v>0</v>
      </c>
      <c r="AF864" s="552">
        <f t="shared" si="131"/>
        <v>0</v>
      </c>
      <c r="AH864" s="552">
        <f t="shared" si="132"/>
        <v>0</v>
      </c>
      <c r="AJ864" s="188"/>
    </row>
    <row r="865" spans="4:36" ht="12.75" customHeight="1" outlineLevel="1" x14ac:dyDescent="0.2">
      <c r="D865" s="106" t="str">
        <f>'Line Items'!D480</f>
        <v>[Rolling Stock Line 25]</v>
      </c>
      <c r="E865" s="88"/>
      <c r="F865" s="107" t="str">
        <f t="shared" si="133"/>
        <v>000 Train Miles</v>
      </c>
      <c r="G865" s="89">
        <f t="shared" ref="G865:AB876" si="137">SUM(G537,G701)</f>
        <v>0</v>
      </c>
      <c r="H865" s="89">
        <f t="shared" si="137"/>
        <v>0</v>
      </c>
      <c r="I865" s="89">
        <f t="shared" si="137"/>
        <v>0</v>
      </c>
      <c r="J865" s="89">
        <f t="shared" si="137"/>
        <v>0</v>
      </c>
      <c r="K865" s="89">
        <f t="shared" si="137"/>
        <v>0</v>
      </c>
      <c r="L865" s="89">
        <f t="shared" si="137"/>
        <v>0</v>
      </c>
      <c r="M865" s="89">
        <f t="shared" si="137"/>
        <v>0</v>
      </c>
      <c r="N865" s="89">
        <f t="shared" si="137"/>
        <v>0</v>
      </c>
      <c r="O865" s="89">
        <f t="shared" si="137"/>
        <v>0</v>
      </c>
      <c r="P865" s="89">
        <f t="shared" si="137"/>
        <v>0</v>
      </c>
      <c r="Q865" s="89">
        <f t="shared" si="137"/>
        <v>0</v>
      </c>
      <c r="R865" s="89">
        <f t="shared" si="137"/>
        <v>0</v>
      </c>
      <c r="S865" s="89">
        <f t="shared" si="137"/>
        <v>0</v>
      </c>
      <c r="T865" s="89">
        <f t="shared" si="137"/>
        <v>0</v>
      </c>
      <c r="U865" s="89">
        <f t="shared" si="137"/>
        <v>0</v>
      </c>
      <c r="V865" s="89">
        <f t="shared" si="137"/>
        <v>0</v>
      </c>
      <c r="W865" s="89">
        <f t="shared" si="137"/>
        <v>0</v>
      </c>
      <c r="X865" s="89">
        <f t="shared" si="137"/>
        <v>0</v>
      </c>
      <c r="Y865" s="89">
        <f t="shared" si="137"/>
        <v>0</v>
      </c>
      <c r="Z865" s="89">
        <f t="shared" si="137"/>
        <v>0</v>
      </c>
      <c r="AA865" s="89">
        <f t="shared" si="137"/>
        <v>0</v>
      </c>
      <c r="AB865" s="90">
        <f t="shared" si="137"/>
        <v>0</v>
      </c>
      <c r="AD865" s="552">
        <f t="shared" si="130"/>
        <v>0</v>
      </c>
      <c r="AF865" s="552">
        <f t="shared" si="131"/>
        <v>0</v>
      </c>
      <c r="AH865" s="552">
        <f t="shared" si="132"/>
        <v>0</v>
      </c>
      <c r="AJ865" s="188"/>
    </row>
    <row r="866" spans="4:36" ht="12.75" customHeight="1" outlineLevel="1" x14ac:dyDescent="0.2">
      <c r="D866" s="106" t="str">
        <f>'Line Items'!D481</f>
        <v>[Rolling Stock Line 26]</v>
      </c>
      <c r="E866" s="88"/>
      <c r="F866" s="107" t="str">
        <f t="shared" si="133"/>
        <v>000 Train Miles</v>
      </c>
      <c r="G866" s="89">
        <f t="shared" si="137"/>
        <v>0</v>
      </c>
      <c r="H866" s="89">
        <f t="shared" si="137"/>
        <v>0</v>
      </c>
      <c r="I866" s="89">
        <f t="shared" si="137"/>
        <v>0</v>
      </c>
      <c r="J866" s="89">
        <f t="shared" si="137"/>
        <v>0</v>
      </c>
      <c r="K866" s="89">
        <f t="shared" si="137"/>
        <v>0</v>
      </c>
      <c r="L866" s="89">
        <f t="shared" si="137"/>
        <v>0</v>
      </c>
      <c r="M866" s="89">
        <f t="shared" si="137"/>
        <v>0</v>
      </c>
      <c r="N866" s="89">
        <f t="shared" si="137"/>
        <v>0</v>
      </c>
      <c r="O866" s="89">
        <f t="shared" si="137"/>
        <v>0</v>
      </c>
      <c r="P866" s="89">
        <f t="shared" si="137"/>
        <v>0</v>
      </c>
      <c r="Q866" s="89">
        <f t="shared" si="137"/>
        <v>0</v>
      </c>
      <c r="R866" s="89">
        <f t="shared" si="137"/>
        <v>0</v>
      </c>
      <c r="S866" s="89">
        <f t="shared" si="137"/>
        <v>0</v>
      </c>
      <c r="T866" s="89">
        <f t="shared" si="137"/>
        <v>0</v>
      </c>
      <c r="U866" s="89">
        <f t="shared" si="137"/>
        <v>0</v>
      </c>
      <c r="V866" s="89">
        <f t="shared" si="137"/>
        <v>0</v>
      </c>
      <c r="W866" s="89">
        <f t="shared" si="137"/>
        <v>0</v>
      </c>
      <c r="X866" s="89">
        <f t="shared" si="137"/>
        <v>0</v>
      </c>
      <c r="Y866" s="89">
        <f t="shared" si="137"/>
        <v>0</v>
      </c>
      <c r="Z866" s="89">
        <f t="shared" si="137"/>
        <v>0</v>
      </c>
      <c r="AA866" s="89">
        <f t="shared" si="137"/>
        <v>0</v>
      </c>
      <c r="AB866" s="90">
        <f t="shared" si="137"/>
        <v>0</v>
      </c>
      <c r="AD866" s="552">
        <f t="shared" si="130"/>
        <v>0</v>
      </c>
      <c r="AF866" s="552">
        <f t="shared" si="131"/>
        <v>0</v>
      </c>
      <c r="AH866" s="552">
        <f t="shared" si="132"/>
        <v>0</v>
      </c>
      <c r="AJ866" s="188"/>
    </row>
    <row r="867" spans="4:36" ht="12.75" customHeight="1" outlineLevel="1" x14ac:dyDescent="0.2">
      <c r="D867" s="106" t="str">
        <f>'Line Items'!D482</f>
        <v>[Rolling Stock Line 27]</v>
      </c>
      <c r="E867" s="88"/>
      <c r="F867" s="107" t="str">
        <f t="shared" si="133"/>
        <v>000 Train Miles</v>
      </c>
      <c r="G867" s="89">
        <f t="shared" si="137"/>
        <v>0</v>
      </c>
      <c r="H867" s="89">
        <f t="shared" si="137"/>
        <v>0</v>
      </c>
      <c r="I867" s="89">
        <f t="shared" si="137"/>
        <v>0</v>
      </c>
      <c r="J867" s="89">
        <f t="shared" si="137"/>
        <v>0</v>
      </c>
      <c r="K867" s="89">
        <f t="shared" si="137"/>
        <v>0</v>
      </c>
      <c r="L867" s="89">
        <f t="shared" si="137"/>
        <v>0</v>
      </c>
      <c r="M867" s="89">
        <f t="shared" si="137"/>
        <v>0</v>
      </c>
      <c r="N867" s="89">
        <f t="shared" si="137"/>
        <v>0</v>
      </c>
      <c r="O867" s="89">
        <f t="shared" si="137"/>
        <v>0</v>
      </c>
      <c r="P867" s="89">
        <f t="shared" si="137"/>
        <v>0</v>
      </c>
      <c r="Q867" s="89">
        <f t="shared" si="137"/>
        <v>0</v>
      </c>
      <c r="R867" s="89">
        <f t="shared" si="137"/>
        <v>0</v>
      </c>
      <c r="S867" s="89">
        <f t="shared" si="137"/>
        <v>0</v>
      </c>
      <c r="T867" s="89">
        <f t="shared" si="137"/>
        <v>0</v>
      </c>
      <c r="U867" s="89">
        <f t="shared" si="137"/>
        <v>0</v>
      </c>
      <c r="V867" s="89">
        <f t="shared" si="137"/>
        <v>0</v>
      </c>
      <c r="W867" s="89">
        <f t="shared" si="137"/>
        <v>0</v>
      </c>
      <c r="X867" s="89">
        <f t="shared" si="137"/>
        <v>0</v>
      </c>
      <c r="Y867" s="89">
        <f t="shared" si="137"/>
        <v>0</v>
      </c>
      <c r="Z867" s="89">
        <f t="shared" si="137"/>
        <v>0</v>
      </c>
      <c r="AA867" s="89">
        <f t="shared" si="137"/>
        <v>0</v>
      </c>
      <c r="AB867" s="90">
        <f t="shared" si="137"/>
        <v>0</v>
      </c>
      <c r="AD867" s="552">
        <f t="shared" si="130"/>
        <v>0</v>
      </c>
      <c r="AF867" s="552">
        <f t="shared" si="131"/>
        <v>0</v>
      </c>
      <c r="AH867" s="552">
        <f t="shared" si="132"/>
        <v>0</v>
      </c>
      <c r="AJ867" s="188"/>
    </row>
    <row r="868" spans="4:36" ht="12.75" customHeight="1" outlineLevel="1" x14ac:dyDescent="0.2">
      <c r="D868" s="106" t="str">
        <f>'Line Items'!D483</f>
        <v>[Rolling Stock Line 28]</v>
      </c>
      <c r="E868" s="88"/>
      <c r="F868" s="107" t="str">
        <f t="shared" si="133"/>
        <v>000 Train Miles</v>
      </c>
      <c r="G868" s="89">
        <f t="shared" si="137"/>
        <v>0</v>
      </c>
      <c r="H868" s="89">
        <f t="shared" si="137"/>
        <v>0</v>
      </c>
      <c r="I868" s="89">
        <f t="shared" si="137"/>
        <v>0</v>
      </c>
      <c r="J868" s="89">
        <f t="shared" si="137"/>
        <v>0</v>
      </c>
      <c r="K868" s="89">
        <f t="shared" si="137"/>
        <v>0</v>
      </c>
      <c r="L868" s="89">
        <f t="shared" si="137"/>
        <v>0</v>
      </c>
      <c r="M868" s="89">
        <f t="shared" si="137"/>
        <v>0</v>
      </c>
      <c r="N868" s="89">
        <f t="shared" si="137"/>
        <v>0</v>
      </c>
      <c r="O868" s="89">
        <f t="shared" si="137"/>
        <v>0</v>
      </c>
      <c r="P868" s="89">
        <f t="shared" si="137"/>
        <v>0</v>
      </c>
      <c r="Q868" s="89">
        <f t="shared" si="137"/>
        <v>0</v>
      </c>
      <c r="R868" s="89">
        <f t="shared" si="137"/>
        <v>0</v>
      </c>
      <c r="S868" s="89">
        <f t="shared" si="137"/>
        <v>0</v>
      </c>
      <c r="T868" s="89">
        <f t="shared" si="137"/>
        <v>0</v>
      </c>
      <c r="U868" s="89">
        <f t="shared" si="137"/>
        <v>0</v>
      </c>
      <c r="V868" s="89">
        <f t="shared" si="137"/>
        <v>0</v>
      </c>
      <c r="W868" s="89">
        <f t="shared" si="137"/>
        <v>0</v>
      </c>
      <c r="X868" s="89">
        <f t="shared" si="137"/>
        <v>0</v>
      </c>
      <c r="Y868" s="89">
        <f t="shared" si="137"/>
        <v>0</v>
      </c>
      <c r="Z868" s="89">
        <f t="shared" si="137"/>
        <v>0</v>
      </c>
      <c r="AA868" s="89">
        <f t="shared" si="137"/>
        <v>0</v>
      </c>
      <c r="AB868" s="90">
        <f t="shared" si="137"/>
        <v>0</v>
      </c>
      <c r="AD868" s="552">
        <f t="shared" si="130"/>
        <v>0</v>
      </c>
      <c r="AF868" s="552">
        <f t="shared" si="131"/>
        <v>0</v>
      </c>
      <c r="AH868" s="552">
        <f t="shared" si="132"/>
        <v>0</v>
      </c>
      <c r="AJ868" s="188"/>
    </row>
    <row r="869" spans="4:36" ht="12.75" customHeight="1" outlineLevel="1" x14ac:dyDescent="0.2">
      <c r="D869" s="106" t="str">
        <f>'Line Items'!D484</f>
        <v>[Rolling Stock Line 29]</v>
      </c>
      <c r="E869" s="88"/>
      <c r="F869" s="107" t="str">
        <f t="shared" si="133"/>
        <v>000 Train Miles</v>
      </c>
      <c r="G869" s="89">
        <f t="shared" si="137"/>
        <v>0</v>
      </c>
      <c r="H869" s="89">
        <f t="shared" si="137"/>
        <v>0</v>
      </c>
      <c r="I869" s="89">
        <f t="shared" si="137"/>
        <v>0</v>
      </c>
      <c r="J869" s="89">
        <f t="shared" si="137"/>
        <v>0</v>
      </c>
      <c r="K869" s="89">
        <f t="shared" si="137"/>
        <v>0</v>
      </c>
      <c r="L869" s="89">
        <f t="shared" si="137"/>
        <v>0</v>
      </c>
      <c r="M869" s="89">
        <f t="shared" si="137"/>
        <v>0</v>
      </c>
      <c r="N869" s="89">
        <f t="shared" si="137"/>
        <v>0</v>
      </c>
      <c r="O869" s="89">
        <f t="shared" si="137"/>
        <v>0</v>
      </c>
      <c r="P869" s="89">
        <f t="shared" si="137"/>
        <v>0</v>
      </c>
      <c r="Q869" s="89">
        <f t="shared" si="137"/>
        <v>0</v>
      </c>
      <c r="R869" s="89">
        <f t="shared" si="137"/>
        <v>0</v>
      </c>
      <c r="S869" s="89">
        <f t="shared" si="137"/>
        <v>0</v>
      </c>
      <c r="T869" s="89">
        <f t="shared" si="137"/>
        <v>0</v>
      </c>
      <c r="U869" s="89">
        <f t="shared" si="137"/>
        <v>0</v>
      </c>
      <c r="V869" s="89">
        <f t="shared" si="137"/>
        <v>0</v>
      </c>
      <c r="W869" s="89">
        <f t="shared" si="137"/>
        <v>0</v>
      </c>
      <c r="X869" s="89">
        <f t="shared" si="137"/>
        <v>0</v>
      </c>
      <c r="Y869" s="89">
        <f t="shared" si="137"/>
        <v>0</v>
      </c>
      <c r="Z869" s="89">
        <f t="shared" si="137"/>
        <v>0</v>
      </c>
      <c r="AA869" s="89">
        <f t="shared" si="137"/>
        <v>0</v>
      </c>
      <c r="AB869" s="90">
        <f t="shared" si="137"/>
        <v>0</v>
      </c>
      <c r="AD869" s="552">
        <f t="shared" si="130"/>
        <v>0</v>
      </c>
      <c r="AF869" s="552">
        <f t="shared" si="131"/>
        <v>0</v>
      </c>
      <c r="AH869" s="552">
        <f t="shared" si="132"/>
        <v>0</v>
      </c>
      <c r="AJ869" s="188"/>
    </row>
    <row r="870" spans="4:36" ht="12.75" customHeight="1" outlineLevel="1" x14ac:dyDescent="0.2">
      <c r="D870" s="106" t="str">
        <f>'Line Items'!D485</f>
        <v>[Rolling Stock Line 30]</v>
      </c>
      <c r="E870" s="88"/>
      <c r="F870" s="107" t="str">
        <f t="shared" si="133"/>
        <v>000 Train Miles</v>
      </c>
      <c r="G870" s="89">
        <f t="shared" si="137"/>
        <v>0</v>
      </c>
      <c r="H870" s="89">
        <f t="shared" si="137"/>
        <v>0</v>
      </c>
      <c r="I870" s="89">
        <f t="shared" si="137"/>
        <v>0</v>
      </c>
      <c r="J870" s="89">
        <f t="shared" si="137"/>
        <v>0</v>
      </c>
      <c r="K870" s="89">
        <f t="shared" si="137"/>
        <v>0</v>
      </c>
      <c r="L870" s="89">
        <f t="shared" si="137"/>
        <v>0</v>
      </c>
      <c r="M870" s="89">
        <f t="shared" si="137"/>
        <v>0</v>
      </c>
      <c r="N870" s="89">
        <f t="shared" si="137"/>
        <v>0</v>
      </c>
      <c r="O870" s="89">
        <f t="shared" si="137"/>
        <v>0</v>
      </c>
      <c r="P870" s="89">
        <f t="shared" si="137"/>
        <v>0</v>
      </c>
      <c r="Q870" s="89">
        <f t="shared" si="137"/>
        <v>0</v>
      </c>
      <c r="R870" s="89">
        <f t="shared" si="137"/>
        <v>0</v>
      </c>
      <c r="S870" s="89">
        <f t="shared" si="137"/>
        <v>0</v>
      </c>
      <c r="T870" s="89">
        <f t="shared" si="137"/>
        <v>0</v>
      </c>
      <c r="U870" s="89">
        <f t="shared" si="137"/>
        <v>0</v>
      </c>
      <c r="V870" s="89">
        <f t="shared" si="137"/>
        <v>0</v>
      </c>
      <c r="W870" s="89">
        <f t="shared" si="137"/>
        <v>0</v>
      </c>
      <c r="X870" s="89">
        <f t="shared" si="137"/>
        <v>0</v>
      </c>
      <c r="Y870" s="89">
        <f t="shared" si="137"/>
        <v>0</v>
      </c>
      <c r="Z870" s="89">
        <f t="shared" si="137"/>
        <v>0</v>
      </c>
      <c r="AA870" s="89">
        <f t="shared" si="137"/>
        <v>0</v>
      </c>
      <c r="AB870" s="90">
        <f t="shared" si="137"/>
        <v>0</v>
      </c>
      <c r="AD870" s="552">
        <f t="shared" si="130"/>
        <v>0</v>
      </c>
      <c r="AF870" s="552">
        <f t="shared" si="131"/>
        <v>0</v>
      </c>
      <c r="AH870" s="552">
        <f t="shared" si="132"/>
        <v>0</v>
      </c>
      <c r="AJ870" s="188"/>
    </row>
    <row r="871" spans="4:36" ht="12.75" customHeight="1" outlineLevel="1" x14ac:dyDescent="0.2">
      <c r="D871" s="106" t="str">
        <f>'Line Items'!D486</f>
        <v>[Rolling Stock Line 31]</v>
      </c>
      <c r="E871" s="88"/>
      <c r="F871" s="107" t="str">
        <f t="shared" si="133"/>
        <v>000 Train Miles</v>
      </c>
      <c r="G871" s="89">
        <f t="shared" si="137"/>
        <v>0</v>
      </c>
      <c r="H871" s="89">
        <f t="shared" si="137"/>
        <v>0</v>
      </c>
      <c r="I871" s="89">
        <f t="shared" si="137"/>
        <v>0</v>
      </c>
      <c r="J871" s="89">
        <f t="shared" si="137"/>
        <v>0</v>
      </c>
      <c r="K871" s="89">
        <f t="shared" si="137"/>
        <v>0</v>
      </c>
      <c r="L871" s="89">
        <f t="shared" si="137"/>
        <v>0</v>
      </c>
      <c r="M871" s="89">
        <f t="shared" si="137"/>
        <v>0</v>
      </c>
      <c r="N871" s="89">
        <f t="shared" si="137"/>
        <v>0</v>
      </c>
      <c r="O871" s="89">
        <f t="shared" si="137"/>
        <v>0</v>
      </c>
      <c r="P871" s="89">
        <f t="shared" si="137"/>
        <v>0</v>
      </c>
      <c r="Q871" s="89">
        <f t="shared" si="137"/>
        <v>0</v>
      </c>
      <c r="R871" s="89">
        <f t="shared" si="137"/>
        <v>0</v>
      </c>
      <c r="S871" s="89">
        <f t="shared" si="137"/>
        <v>0</v>
      </c>
      <c r="T871" s="89">
        <f t="shared" si="137"/>
        <v>0</v>
      </c>
      <c r="U871" s="89">
        <f t="shared" si="137"/>
        <v>0</v>
      </c>
      <c r="V871" s="89">
        <f t="shared" si="137"/>
        <v>0</v>
      </c>
      <c r="W871" s="89">
        <f t="shared" si="137"/>
        <v>0</v>
      </c>
      <c r="X871" s="89">
        <f t="shared" si="137"/>
        <v>0</v>
      </c>
      <c r="Y871" s="89">
        <f t="shared" si="137"/>
        <v>0</v>
      </c>
      <c r="Z871" s="89">
        <f t="shared" si="137"/>
        <v>0</v>
      </c>
      <c r="AA871" s="89">
        <f t="shared" si="137"/>
        <v>0</v>
      </c>
      <c r="AB871" s="90">
        <f t="shared" si="137"/>
        <v>0</v>
      </c>
      <c r="AD871" s="552">
        <f t="shared" si="130"/>
        <v>0</v>
      </c>
      <c r="AF871" s="552">
        <f t="shared" si="131"/>
        <v>0</v>
      </c>
      <c r="AH871" s="552">
        <f t="shared" si="132"/>
        <v>0</v>
      </c>
      <c r="AJ871" s="188"/>
    </row>
    <row r="872" spans="4:36" ht="12.75" customHeight="1" outlineLevel="1" x14ac:dyDescent="0.2">
      <c r="D872" s="106" t="str">
        <f>'Line Items'!D487</f>
        <v>[Rolling Stock Line 32]</v>
      </c>
      <c r="E872" s="88"/>
      <c r="F872" s="107" t="str">
        <f t="shared" si="133"/>
        <v>000 Train Miles</v>
      </c>
      <c r="G872" s="89">
        <f t="shared" si="137"/>
        <v>0</v>
      </c>
      <c r="H872" s="89">
        <f t="shared" si="137"/>
        <v>0</v>
      </c>
      <c r="I872" s="89">
        <f t="shared" si="137"/>
        <v>0</v>
      </c>
      <c r="J872" s="89">
        <f t="shared" si="137"/>
        <v>0</v>
      </c>
      <c r="K872" s="89">
        <f t="shared" si="137"/>
        <v>0</v>
      </c>
      <c r="L872" s="89">
        <f t="shared" si="137"/>
        <v>0</v>
      </c>
      <c r="M872" s="89">
        <f t="shared" si="137"/>
        <v>0</v>
      </c>
      <c r="N872" s="89">
        <f t="shared" si="137"/>
        <v>0</v>
      </c>
      <c r="O872" s="89">
        <f t="shared" si="137"/>
        <v>0</v>
      </c>
      <c r="P872" s="89">
        <f t="shared" si="137"/>
        <v>0</v>
      </c>
      <c r="Q872" s="89">
        <f t="shared" si="137"/>
        <v>0</v>
      </c>
      <c r="R872" s="89">
        <f t="shared" si="137"/>
        <v>0</v>
      </c>
      <c r="S872" s="89">
        <f t="shared" si="137"/>
        <v>0</v>
      </c>
      <c r="T872" s="89">
        <f t="shared" si="137"/>
        <v>0</v>
      </c>
      <c r="U872" s="89">
        <f t="shared" si="137"/>
        <v>0</v>
      </c>
      <c r="V872" s="89">
        <f t="shared" si="137"/>
        <v>0</v>
      </c>
      <c r="W872" s="89">
        <f t="shared" si="137"/>
        <v>0</v>
      </c>
      <c r="X872" s="89">
        <f t="shared" si="137"/>
        <v>0</v>
      </c>
      <c r="Y872" s="89">
        <f t="shared" si="137"/>
        <v>0</v>
      </c>
      <c r="Z872" s="89">
        <f t="shared" si="137"/>
        <v>0</v>
      </c>
      <c r="AA872" s="89">
        <f t="shared" si="137"/>
        <v>0</v>
      </c>
      <c r="AB872" s="90">
        <f t="shared" si="137"/>
        <v>0</v>
      </c>
      <c r="AD872" s="552">
        <f t="shared" si="130"/>
        <v>0</v>
      </c>
      <c r="AF872" s="552">
        <f t="shared" si="131"/>
        <v>0</v>
      </c>
      <c r="AH872" s="552">
        <f t="shared" si="132"/>
        <v>0</v>
      </c>
      <c r="AJ872" s="188"/>
    </row>
    <row r="873" spans="4:36" ht="12.75" customHeight="1" outlineLevel="1" x14ac:dyDescent="0.2">
      <c r="D873" s="106" t="str">
        <f>'Line Items'!D488</f>
        <v>[Rolling Stock Line 33]</v>
      </c>
      <c r="E873" s="88"/>
      <c r="F873" s="107" t="str">
        <f t="shared" si="133"/>
        <v>000 Train Miles</v>
      </c>
      <c r="G873" s="89">
        <f t="shared" si="137"/>
        <v>0</v>
      </c>
      <c r="H873" s="89">
        <f t="shared" si="137"/>
        <v>0</v>
      </c>
      <c r="I873" s="89">
        <f t="shared" si="137"/>
        <v>0</v>
      </c>
      <c r="J873" s="89">
        <f t="shared" si="137"/>
        <v>0</v>
      </c>
      <c r="K873" s="89">
        <f t="shared" si="137"/>
        <v>0</v>
      </c>
      <c r="L873" s="89">
        <f t="shared" si="137"/>
        <v>0</v>
      </c>
      <c r="M873" s="89">
        <f t="shared" si="137"/>
        <v>0</v>
      </c>
      <c r="N873" s="89">
        <f t="shared" si="137"/>
        <v>0</v>
      </c>
      <c r="O873" s="89">
        <f t="shared" si="137"/>
        <v>0</v>
      </c>
      <c r="P873" s="89">
        <f t="shared" si="137"/>
        <v>0</v>
      </c>
      <c r="Q873" s="89">
        <f t="shared" si="137"/>
        <v>0</v>
      </c>
      <c r="R873" s="89">
        <f t="shared" si="137"/>
        <v>0</v>
      </c>
      <c r="S873" s="89">
        <f t="shared" si="137"/>
        <v>0</v>
      </c>
      <c r="T873" s="89">
        <f t="shared" si="137"/>
        <v>0</v>
      </c>
      <c r="U873" s="89">
        <f t="shared" si="137"/>
        <v>0</v>
      </c>
      <c r="V873" s="89">
        <f t="shared" si="137"/>
        <v>0</v>
      </c>
      <c r="W873" s="89">
        <f t="shared" si="137"/>
        <v>0</v>
      </c>
      <c r="X873" s="89">
        <f t="shared" si="137"/>
        <v>0</v>
      </c>
      <c r="Y873" s="89">
        <f t="shared" si="137"/>
        <v>0</v>
      </c>
      <c r="Z873" s="89">
        <f t="shared" si="137"/>
        <v>0</v>
      </c>
      <c r="AA873" s="89">
        <f t="shared" si="137"/>
        <v>0</v>
      </c>
      <c r="AB873" s="90">
        <f t="shared" si="137"/>
        <v>0</v>
      </c>
      <c r="AD873" s="552">
        <f t="shared" si="130"/>
        <v>0</v>
      </c>
      <c r="AF873" s="552">
        <f t="shared" si="131"/>
        <v>0</v>
      </c>
      <c r="AH873" s="552">
        <f t="shared" si="132"/>
        <v>0</v>
      </c>
      <c r="AJ873" s="188"/>
    </row>
    <row r="874" spans="4:36" ht="12.75" customHeight="1" outlineLevel="1" x14ac:dyDescent="0.2">
      <c r="D874" s="106" t="str">
        <f>'Line Items'!D489</f>
        <v>[Rolling Stock Line 34]</v>
      </c>
      <c r="E874" s="88"/>
      <c r="F874" s="107" t="str">
        <f t="shared" si="133"/>
        <v>000 Train Miles</v>
      </c>
      <c r="G874" s="89">
        <f t="shared" si="137"/>
        <v>0</v>
      </c>
      <c r="H874" s="89">
        <f t="shared" si="137"/>
        <v>0</v>
      </c>
      <c r="I874" s="89">
        <f t="shared" si="137"/>
        <v>0</v>
      </c>
      <c r="J874" s="89">
        <f t="shared" si="137"/>
        <v>0</v>
      </c>
      <c r="K874" s="89">
        <f t="shared" si="137"/>
        <v>0</v>
      </c>
      <c r="L874" s="89">
        <f t="shared" si="137"/>
        <v>0</v>
      </c>
      <c r="M874" s="89">
        <f t="shared" si="137"/>
        <v>0</v>
      </c>
      <c r="N874" s="89">
        <f t="shared" si="137"/>
        <v>0</v>
      </c>
      <c r="O874" s="89">
        <f t="shared" si="137"/>
        <v>0</v>
      </c>
      <c r="P874" s="89">
        <f t="shared" si="137"/>
        <v>0</v>
      </c>
      <c r="Q874" s="89">
        <f t="shared" si="137"/>
        <v>0</v>
      </c>
      <c r="R874" s="89">
        <f t="shared" si="137"/>
        <v>0</v>
      </c>
      <c r="S874" s="89">
        <f t="shared" si="137"/>
        <v>0</v>
      </c>
      <c r="T874" s="89">
        <f t="shared" si="137"/>
        <v>0</v>
      </c>
      <c r="U874" s="89">
        <f t="shared" si="137"/>
        <v>0</v>
      </c>
      <c r="V874" s="89">
        <f t="shared" si="137"/>
        <v>0</v>
      </c>
      <c r="W874" s="89">
        <f t="shared" si="137"/>
        <v>0</v>
      </c>
      <c r="X874" s="89">
        <f t="shared" si="137"/>
        <v>0</v>
      </c>
      <c r="Y874" s="89">
        <f t="shared" si="137"/>
        <v>0</v>
      </c>
      <c r="Z874" s="89">
        <f t="shared" si="137"/>
        <v>0</v>
      </c>
      <c r="AA874" s="89">
        <f t="shared" si="137"/>
        <v>0</v>
      </c>
      <c r="AB874" s="90">
        <f t="shared" si="137"/>
        <v>0</v>
      </c>
      <c r="AD874" s="552">
        <f t="shared" si="130"/>
        <v>0</v>
      </c>
      <c r="AF874" s="552">
        <f t="shared" si="131"/>
        <v>0</v>
      </c>
      <c r="AH874" s="552">
        <f t="shared" si="132"/>
        <v>0</v>
      </c>
      <c r="AJ874" s="188"/>
    </row>
    <row r="875" spans="4:36" ht="12.75" customHeight="1" outlineLevel="1" x14ac:dyDescent="0.2">
      <c r="D875" s="106" t="str">
        <f>'Line Items'!D490</f>
        <v>[Rolling Stock Line 35]</v>
      </c>
      <c r="E875" s="88"/>
      <c r="F875" s="107" t="str">
        <f t="shared" si="133"/>
        <v>000 Train Miles</v>
      </c>
      <c r="G875" s="89">
        <f t="shared" si="137"/>
        <v>0</v>
      </c>
      <c r="H875" s="89">
        <f t="shared" si="137"/>
        <v>0</v>
      </c>
      <c r="I875" s="89">
        <f t="shared" si="137"/>
        <v>0</v>
      </c>
      <c r="J875" s="89">
        <f t="shared" si="137"/>
        <v>0</v>
      </c>
      <c r="K875" s="89">
        <f t="shared" si="137"/>
        <v>0</v>
      </c>
      <c r="L875" s="89">
        <f t="shared" si="137"/>
        <v>0</v>
      </c>
      <c r="M875" s="89">
        <f t="shared" si="137"/>
        <v>0</v>
      </c>
      <c r="N875" s="89">
        <f t="shared" si="137"/>
        <v>0</v>
      </c>
      <c r="O875" s="89">
        <f t="shared" si="137"/>
        <v>0</v>
      </c>
      <c r="P875" s="89">
        <f t="shared" si="137"/>
        <v>0</v>
      </c>
      <c r="Q875" s="89">
        <f t="shared" si="137"/>
        <v>0</v>
      </c>
      <c r="R875" s="89">
        <f t="shared" si="137"/>
        <v>0</v>
      </c>
      <c r="S875" s="89">
        <f t="shared" si="137"/>
        <v>0</v>
      </c>
      <c r="T875" s="89">
        <f t="shared" si="137"/>
        <v>0</v>
      </c>
      <c r="U875" s="89">
        <f t="shared" si="137"/>
        <v>0</v>
      </c>
      <c r="V875" s="89">
        <f t="shared" si="137"/>
        <v>0</v>
      </c>
      <c r="W875" s="89">
        <f t="shared" si="137"/>
        <v>0</v>
      </c>
      <c r="X875" s="89">
        <f t="shared" si="137"/>
        <v>0</v>
      </c>
      <c r="Y875" s="89">
        <f t="shared" si="137"/>
        <v>0</v>
      </c>
      <c r="Z875" s="89">
        <f t="shared" si="137"/>
        <v>0</v>
      </c>
      <c r="AA875" s="89">
        <f t="shared" si="137"/>
        <v>0</v>
      </c>
      <c r="AB875" s="90">
        <f t="shared" si="137"/>
        <v>0</v>
      </c>
      <c r="AD875" s="552">
        <f t="shared" si="130"/>
        <v>0</v>
      </c>
      <c r="AF875" s="552">
        <f t="shared" si="131"/>
        <v>0</v>
      </c>
      <c r="AH875" s="552">
        <f t="shared" si="132"/>
        <v>0</v>
      </c>
      <c r="AJ875" s="188"/>
    </row>
    <row r="876" spans="4:36" ht="12.75" customHeight="1" outlineLevel="1" x14ac:dyDescent="0.2">
      <c r="D876" s="106" t="str">
        <f>'Line Items'!D491</f>
        <v>[Rolling Stock Line 36]</v>
      </c>
      <c r="E876" s="88"/>
      <c r="F876" s="107" t="str">
        <f t="shared" si="133"/>
        <v>000 Train Miles</v>
      </c>
      <c r="G876" s="89">
        <f t="shared" si="137"/>
        <v>0</v>
      </c>
      <c r="H876" s="89">
        <f t="shared" si="137"/>
        <v>0</v>
      </c>
      <c r="I876" s="89">
        <f t="shared" si="137"/>
        <v>0</v>
      </c>
      <c r="J876" s="89">
        <f t="shared" si="137"/>
        <v>0</v>
      </c>
      <c r="K876" s="89">
        <f t="shared" si="137"/>
        <v>0</v>
      </c>
      <c r="L876" s="89">
        <f t="shared" si="137"/>
        <v>0</v>
      </c>
      <c r="M876" s="89">
        <f t="shared" si="137"/>
        <v>0</v>
      </c>
      <c r="N876" s="89">
        <f t="shared" si="137"/>
        <v>0</v>
      </c>
      <c r="O876" s="89">
        <f t="shared" si="137"/>
        <v>0</v>
      </c>
      <c r="P876" s="89">
        <f t="shared" si="137"/>
        <v>0</v>
      </c>
      <c r="Q876" s="89">
        <f t="shared" si="137"/>
        <v>0</v>
      </c>
      <c r="R876" s="89">
        <f t="shared" si="137"/>
        <v>0</v>
      </c>
      <c r="S876" s="89">
        <f t="shared" si="137"/>
        <v>0</v>
      </c>
      <c r="T876" s="89">
        <f t="shared" ref="T876:AB876" si="138">SUM(T548,T712)</f>
        <v>0</v>
      </c>
      <c r="U876" s="89">
        <f t="shared" si="138"/>
        <v>0</v>
      </c>
      <c r="V876" s="89">
        <f t="shared" si="138"/>
        <v>0</v>
      </c>
      <c r="W876" s="89">
        <f t="shared" si="138"/>
        <v>0</v>
      </c>
      <c r="X876" s="89">
        <f t="shared" si="138"/>
        <v>0</v>
      </c>
      <c r="Y876" s="89">
        <f t="shared" si="138"/>
        <v>0</v>
      </c>
      <c r="Z876" s="89">
        <f t="shared" si="138"/>
        <v>0</v>
      </c>
      <c r="AA876" s="89">
        <f t="shared" si="138"/>
        <v>0</v>
      </c>
      <c r="AB876" s="90">
        <f t="shared" si="138"/>
        <v>0</v>
      </c>
      <c r="AD876" s="552">
        <f t="shared" si="130"/>
        <v>0</v>
      </c>
      <c r="AF876" s="552">
        <f t="shared" si="131"/>
        <v>0</v>
      </c>
      <c r="AH876" s="552">
        <f t="shared" si="132"/>
        <v>0</v>
      </c>
      <c r="AJ876" s="188"/>
    </row>
    <row r="877" spans="4:36" ht="12.75" customHeight="1" outlineLevel="1" x14ac:dyDescent="0.2">
      <c r="D877" s="106" t="str">
        <f>'Line Items'!D492</f>
        <v>[Rolling Stock Line 37]</v>
      </c>
      <c r="E877" s="88"/>
      <c r="F877" s="107" t="str">
        <f t="shared" si="133"/>
        <v>000 Train Miles</v>
      </c>
      <c r="G877" s="89">
        <f t="shared" ref="G877:AB888" si="139">SUM(G549,G713)</f>
        <v>0</v>
      </c>
      <c r="H877" s="89">
        <f t="shared" si="139"/>
        <v>0</v>
      </c>
      <c r="I877" s="89">
        <f t="shared" si="139"/>
        <v>0</v>
      </c>
      <c r="J877" s="89">
        <f t="shared" si="139"/>
        <v>0</v>
      </c>
      <c r="K877" s="89">
        <f t="shared" si="139"/>
        <v>0</v>
      </c>
      <c r="L877" s="89">
        <f t="shared" si="139"/>
        <v>0</v>
      </c>
      <c r="M877" s="89">
        <f t="shared" si="139"/>
        <v>0</v>
      </c>
      <c r="N877" s="89">
        <f t="shared" si="139"/>
        <v>0</v>
      </c>
      <c r="O877" s="89">
        <f t="shared" si="139"/>
        <v>0</v>
      </c>
      <c r="P877" s="89">
        <f t="shared" si="139"/>
        <v>0</v>
      </c>
      <c r="Q877" s="89">
        <f t="shared" si="139"/>
        <v>0</v>
      </c>
      <c r="R877" s="89">
        <f t="shared" si="139"/>
        <v>0</v>
      </c>
      <c r="S877" s="89">
        <f t="shared" si="139"/>
        <v>0</v>
      </c>
      <c r="T877" s="89">
        <f t="shared" si="139"/>
        <v>0</v>
      </c>
      <c r="U877" s="89">
        <f t="shared" si="139"/>
        <v>0</v>
      </c>
      <c r="V877" s="89">
        <f t="shared" si="139"/>
        <v>0</v>
      </c>
      <c r="W877" s="89">
        <f t="shared" si="139"/>
        <v>0</v>
      </c>
      <c r="X877" s="89">
        <f t="shared" si="139"/>
        <v>0</v>
      </c>
      <c r="Y877" s="89">
        <f t="shared" si="139"/>
        <v>0</v>
      </c>
      <c r="Z877" s="89">
        <f t="shared" si="139"/>
        <v>0</v>
      </c>
      <c r="AA877" s="89">
        <f t="shared" si="139"/>
        <v>0</v>
      </c>
      <c r="AB877" s="90">
        <f t="shared" si="139"/>
        <v>0</v>
      </c>
      <c r="AD877" s="552">
        <f t="shared" si="130"/>
        <v>0</v>
      </c>
      <c r="AF877" s="552">
        <f t="shared" si="131"/>
        <v>0</v>
      </c>
      <c r="AH877" s="552">
        <f t="shared" si="132"/>
        <v>0</v>
      </c>
      <c r="AJ877" s="188"/>
    </row>
    <row r="878" spans="4:36" ht="12.75" customHeight="1" outlineLevel="1" x14ac:dyDescent="0.2">
      <c r="D878" s="106" t="str">
        <f>'Line Items'!D493</f>
        <v>[Rolling Stock Line 38]</v>
      </c>
      <c r="E878" s="88"/>
      <c r="F878" s="107" t="str">
        <f t="shared" si="133"/>
        <v>000 Train Miles</v>
      </c>
      <c r="G878" s="89">
        <f t="shared" si="139"/>
        <v>0</v>
      </c>
      <c r="H878" s="89">
        <f t="shared" si="139"/>
        <v>0</v>
      </c>
      <c r="I878" s="89">
        <f t="shared" si="139"/>
        <v>0</v>
      </c>
      <c r="J878" s="89">
        <f t="shared" si="139"/>
        <v>0</v>
      </c>
      <c r="K878" s="89">
        <f t="shared" si="139"/>
        <v>0</v>
      </c>
      <c r="L878" s="89">
        <f t="shared" si="139"/>
        <v>0</v>
      </c>
      <c r="M878" s="89">
        <f t="shared" si="139"/>
        <v>0</v>
      </c>
      <c r="N878" s="89">
        <f t="shared" si="139"/>
        <v>0</v>
      </c>
      <c r="O878" s="89">
        <f t="shared" si="139"/>
        <v>0</v>
      </c>
      <c r="P878" s="89">
        <f t="shared" si="139"/>
        <v>0</v>
      </c>
      <c r="Q878" s="89">
        <f t="shared" si="139"/>
        <v>0</v>
      </c>
      <c r="R878" s="89">
        <f t="shared" si="139"/>
        <v>0</v>
      </c>
      <c r="S878" s="89">
        <f t="shared" si="139"/>
        <v>0</v>
      </c>
      <c r="T878" s="89">
        <f t="shared" si="139"/>
        <v>0</v>
      </c>
      <c r="U878" s="89">
        <f t="shared" si="139"/>
        <v>0</v>
      </c>
      <c r="V878" s="89">
        <f t="shared" si="139"/>
        <v>0</v>
      </c>
      <c r="W878" s="89">
        <f t="shared" si="139"/>
        <v>0</v>
      </c>
      <c r="X878" s="89">
        <f t="shared" si="139"/>
        <v>0</v>
      </c>
      <c r="Y878" s="89">
        <f t="shared" si="139"/>
        <v>0</v>
      </c>
      <c r="Z878" s="89">
        <f t="shared" si="139"/>
        <v>0</v>
      </c>
      <c r="AA878" s="89">
        <f t="shared" si="139"/>
        <v>0</v>
      </c>
      <c r="AB878" s="90">
        <f t="shared" si="139"/>
        <v>0</v>
      </c>
      <c r="AD878" s="552">
        <f t="shared" si="130"/>
        <v>0</v>
      </c>
      <c r="AF878" s="552">
        <f t="shared" si="131"/>
        <v>0</v>
      </c>
      <c r="AH878" s="552">
        <f t="shared" si="132"/>
        <v>0</v>
      </c>
      <c r="AJ878" s="188"/>
    </row>
    <row r="879" spans="4:36" ht="12.75" customHeight="1" outlineLevel="1" x14ac:dyDescent="0.2">
      <c r="D879" s="106" t="str">
        <f>'Line Items'!D494</f>
        <v>[Rolling Stock Line 39]</v>
      </c>
      <c r="E879" s="88"/>
      <c r="F879" s="107" t="str">
        <f t="shared" si="133"/>
        <v>000 Train Miles</v>
      </c>
      <c r="G879" s="89">
        <f t="shared" si="139"/>
        <v>0</v>
      </c>
      <c r="H879" s="89">
        <f t="shared" si="139"/>
        <v>0</v>
      </c>
      <c r="I879" s="89">
        <f t="shared" si="139"/>
        <v>0</v>
      </c>
      <c r="J879" s="89">
        <f t="shared" si="139"/>
        <v>0</v>
      </c>
      <c r="K879" s="89">
        <f t="shared" si="139"/>
        <v>0</v>
      </c>
      <c r="L879" s="89">
        <f t="shared" si="139"/>
        <v>0</v>
      </c>
      <c r="M879" s="89">
        <f t="shared" si="139"/>
        <v>0</v>
      </c>
      <c r="N879" s="89">
        <f t="shared" si="139"/>
        <v>0</v>
      </c>
      <c r="O879" s="89">
        <f t="shared" si="139"/>
        <v>0</v>
      </c>
      <c r="P879" s="89">
        <f t="shared" si="139"/>
        <v>0</v>
      </c>
      <c r="Q879" s="89">
        <f t="shared" si="139"/>
        <v>0</v>
      </c>
      <c r="R879" s="89">
        <f t="shared" si="139"/>
        <v>0</v>
      </c>
      <c r="S879" s="89">
        <f t="shared" si="139"/>
        <v>0</v>
      </c>
      <c r="T879" s="89">
        <f t="shared" si="139"/>
        <v>0</v>
      </c>
      <c r="U879" s="89">
        <f t="shared" si="139"/>
        <v>0</v>
      </c>
      <c r="V879" s="89">
        <f t="shared" si="139"/>
        <v>0</v>
      </c>
      <c r="W879" s="89">
        <f t="shared" si="139"/>
        <v>0</v>
      </c>
      <c r="X879" s="89">
        <f t="shared" si="139"/>
        <v>0</v>
      </c>
      <c r="Y879" s="89">
        <f t="shared" si="139"/>
        <v>0</v>
      </c>
      <c r="Z879" s="89">
        <f t="shared" si="139"/>
        <v>0</v>
      </c>
      <c r="AA879" s="89">
        <f t="shared" si="139"/>
        <v>0</v>
      </c>
      <c r="AB879" s="90">
        <f t="shared" si="139"/>
        <v>0</v>
      </c>
      <c r="AD879" s="552">
        <f t="shared" si="130"/>
        <v>0</v>
      </c>
      <c r="AF879" s="552">
        <f t="shared" si="131"/>
        <v>0</v>
      </c>
      <c r="AH879" s="552">
        <f t="shared" si="132"/>
        <v>0</v>
      </c>
      <c r="AJ879" s="188"/>
    </row>
    <row r="880" spans="4:36" ht="12.75" customHeight="1" outlineLevel="1" x14ac:dyDescent="0.2">
      <c r="D880" s="106" t="str">
        <f>'Line Items'!D495</f>
        <v>[Rolling Stock Line 40]</v>
      </c>
      <c r="E880" s="88"/>
      <c r="F880" s="107" t="str">
        <f t="shared" si="133"/>
        <v>000 Train Miles</v>
      </c>
      <c r="G880" s="89">
        <f t="shared" si="139"/>
        <v>0</v>
      </c>
      <c r="H880" s="89">
        <f t="shared" si="139"/>
        <v>0</v>
      </c>
      <c r="I880" s="89">
        <f t="shared" si="139"/>
        <v>0</v>
      </c>
      <c r="J880" s="89">
        <f t="shared" si="139"/>
        <v>0</v>
      </c>
      <c r="K880" s="89">
        <f t="shared" si="139"/>
        <v>0</v>
      </c>
      <c r="L880" s="89">
        <f t="shared" si="139"/>
        <v>0</v>
      </c>
      <c r="M880" s="89">
        <f t="shared" si="139"/>
        <v>0</v>
      </c>
      <c r="N880" s="89">
        <f t="shared" si="139"/>
        <v>0</v>
      </c>
      <c r="O880" s="89">
        <f t="shared" si="139"/>
        <v>0</v>
      </c>
      <c r="P880" s="89">
        <f t="shared" si="139"/>
        <v>0</v>
      </c>
      <c r="Q880" s="89">
        <f t="shared" si="139"/>
        <v>0</v>
      </c>
      <c r="R880" s="89">
        <f t="shared" si="139"/>
        <v>0</v>
      </c>
      <c r="S880" s="89">
        <f t="shared" si="139"/>
        <v>0</v>
      </c>
      <c r="T880" s="89">
        <f t="shared" si="139"/>
        <v>0</v>
      </c>
      <c r="U880" s="89">
        <f t="shared" si="139"/>
        <v>0</v>
      </c>
      <c r="V880" s="89">
        <f t="shared" si="139"/>
        <v>0</v>
      </c>
      <c r="W880" s="89">
        <f t="shared" si="139"/>
        <v>0</v>
      </c>
      <c r="X880" s="89">
        <f t="shared" si="139"/>
        <v>0</v>
      </c>
      <c r="Y880" s="89">
        <f t="shared" si="139"/>
        <v>0</v>
      </c>
      <c r="Z880" s="89">
        <f t="shared" si="139"/>
        <v>0</v>
      </c>
      <c r="AA880" s="89">
        <f t="shared" si="139"/>
        <v>0</v>
      </c>
      <c r="AB880" s="90">
        <f t="shared" si="139"/>
        <v>0</v>
      </c>
      <c r="AD880" s="552">
        <f t="shared" si="130"/>
        <v>0</v>
      </c>
      <c r="AF880" s="552">
        <f t="shared" si="131"/>
        <v>0</v>
      </c>
      <c r="AH880" s="552">
        <f t="shared" si="132"/>
        <v>0</v>
      </c>
      <c r="AJ880" s="188"/>
    </row>
    <row r="881" spans="2:36" ht="12.75" customHeight="1" outlineLevel="1" x14ac:dyDescent="0.2">
      <c r="D881" s="106" t="str">
        <f>'Line Items'!D496</f>
        <v>[Rolling Stock Line 41]</v>
      </c>
      <c r="E881" s="88"/>
      <c r="F881" s="107" t="str">
        <f t="shared" si="133"/>
        <v>000 Train Miles</v>
      </c>
      <c r="G881" s="89">
        <f t="shared" si="139"/>
        <v>0</v>
      </c>
      <c r="H881" s="89">
        <f t="shared" si="139"/>
        <v>0</v>
      </c>
      <c r="I881" s="89">
        <f t="shared" si="139"/>
        <v>0</v>
      </c>
      <c r="J881" s="89">
        <f t="shared" si="139"/>
        <v>0</v>
      </c>
      <c r="K881" s="89">
        <f t="shared" si="139"/>
        <v>0</v>
      </c>
      <c r="L881" s="89">
        <f t="shared" si="139"/>
        <v>0</v>
      </c>
      <c r="M881" s="89">
        <f t="shared" si="139"/>
        <v>0</v>
      </c>
      <c r="N881" s="89">
        <f t="shared" si="139"/>
        <v>0</v>
      </c>
      <c r="O881" s="89">
        <f t="shared" si="139"/>
        <v>0</v>
      </c>
      <c r="P881" s="89">
        <f t="shared" si="139"/>
        <v>0</v>
      </c>
      <c r="Q881" s="89">
        <f t="shared" si="139"/>
        <v>0</v>
      </c>
      <c r="R881" s="89">
        <f t="shared" si="139"/>
        <v>0</v>
      </c>
      <c r="S881" s="89">
        <f t="shared" si="139"/>
        <v>0</v>
      </c>
      <c r="T881" s="89">
        <f t="shared" si="139"/>
        <v>0</v>
      </c>
      <c r="U881" s="89">
        <f t="shared" si="139"/>
        <v>0</v>
      </c>
      <c r="V881" s="89">
        <f t="shared" si="139"/>
        <v>0</v>
      </c>
      <c r="W881" s="89">
        <f t="shared" si="139"/>
        <v>0</v>
      </c>
      <c r="X881" s="89">
        <f t="shared" si="139"/>
        <v>0</v>
      </c>
      <c r="Y881" s="89">
        <f t="shared" si="139"/>
        <v>0</v>
      </c>
      <c r="Z881" s="89">
        <f t="shared" si="139"/>
        <v>0</v>
      </c>
      <c r="AA881" s="89">
        <f t="shared" si="139"/>
        <v>0</v>
      </c>
      <c r="AB881" s="90">
        <f t="shared" si="139"/>
        <v>0</v>
      </c>
      <c r="AD881" s="552">
        <f t="shared" si="130"/>
        <v>0</v>
      </c>
      <c r="AF881" s="552">
        <f t="shared" si="131"/>
        <v>0</v>
      </c>
      <c r="AH881" s="552">
        <f t="shared" si="132"/>
        <v>0</v>
      </c>
      <c r="AJ881" s="188"/>
    </row>
    <row r="882" spans="2:36" ht="12.75" customHeight="1" outlineLevel="1" x14ac:dyDescent="0.2">
      <c r="D882" s="106" t="str">
        <f>'Line Items'!D497</f>
        <v>[Rolling Stock Line 42]</v>
      </c>
      <c r="E882" s="88"/>
      <c r="F882" s="107" t="str">
        <f t="shared" si="133"/>
        <v>000 Train Miles</v>
      </c>
      <c r="G882" s="89">
        <f t="shared" si="139"/>
        <v>0</v>
      </c>
      <c r="H882" s="89">
        <f t="shared" si="139"/>
        <v>0</v>
      </c>
      <c r="I882" s="89">
        <f t="shared" si="139"/>
        <v>0</v>
      </c>
      <c r="J882" s="89">
        <f t="shared" si="139"/>
        <v>0</v>
      </c>
      <c r="K882" s="89">
        <f t="shared" si="139"/>
        <v>0</v>
      </c>
      <c r="L882" s="89">
        <f t="shared" si="139"/>
        <v>0</v>
      </c>
      <c r="M882" s="89">
        <f t="shared" si="139"/>
        <v>0</v>
      </c>
      <c r="N882" s="89">
        <f t="shared" si="139"/>
        <v>0</v>
      </c>
      <c r="O882" s="89">
        <f t="shared" si="139"/>
        <v>0</v>
      </c>
      <c r="P882" s="89">
        <f t="shared" si="139"/>
        <v>0</v>
      </c>
      <c r="Q882" s="89">
        <f t="shared" si="139"/>
        <v>0</v>
      </c>
      <c r="R882" s="89">
        <f t="shared" si="139"/>
        <v>0</v>
      </c>
      <c r="S882" s="89">
        <f t="shared" si="139"/>
        <v>0</v>
      </c>
      <c r="T882" s="89">
        <f t="shared" si="139"/>
        <v>0</v>
      </c>
      <c r="U882" s="89">
        <f t="shared" si="139"/>
        <v>0</v>
      </c>
      <c r="V882" s="89">
        <f t="shared" si="139"/>
        <v>0</v>
      </c>
      <c r="W882" s="89">
        <f t="shared" si="139"/>
        <v>0</v>
      </c>
      <c r="X882" s="89">
        <f t="shared" si="139"/>
        <v>0</v>
      </c>
      <c r="Y882" s="89">
        <f t="shared" si="139"/>
        <v>0</v>
      </c>
      <c r="Z882" s="89">
        <f t="shared" si="139"/>
        <v>0</v>
      </c>
      <c r="AA882" s="89">
        <f t="shared" si="139"/>
        <v>0</v>
      </c>
      <c r="AB882" s="90">
        <f t="shared" si="139"/>
        <v>0</v>
      </c>
      <c r="AD882" s="552">
        <f t="shared" si="130"/>
        <v>0</v>
      </c>
      <c r="AF882" s="552">
        <f t="shared" si="131"/>
        <v>0</v>
      </c>
      <c r="AH882" s="552">
        <f t="shared" si="132"/>
        <v>0</v>
      </c>
      <c r="AJ882" s="188"/>
    </row>
    <row r="883" spans="2:36" ht="12.75" customHeight="1" outlineLevel="1" x14ac:dyDescent="0.2">
      <c r="D883" s="106" t="str">
        <f>'Line Items'!D498</f>
        <v>[Rolling Stock Line 43]</v>
      </c>
      <c r="E883" s="88"/>
      <c r="F883" s="107" t="str">
        <f t="shared" si="133"/>
        <v>000 Train Miles</v>
      </c>
      <c r="G883" s="89">
        <f t="shared" si="139"/>
        <v>0</v>
      </c>
      <c r="H883" s="89">
        <f t="shared" si="139"/>
        <v>0</v>
      </c>
      <c r="I883" s="89">
        <f t="shared" si="139"/>
        <v>0</v>
      </c>
      <c r="J883" s="89">
        <f t="shared" si="139"/>
        <v>0</v>
      </c>
      <c r="K883" s="89">
        <f t="shared" si="139"/>
        <v>0</v>
      </c>
      <c r="L883" s="89">
        <f t="shared" si="139"/>
        <v>0</v>
      </c>
      <c r="M883" s="89">
        <f t="shared" si="139"/>
        <v>0</v>
      </c>
      <c r="N883" s="89">
        <f t="shared" si="139"/>
        <v>0</v>
      </c>
      <c r="O883" s="89">
        <f t="shared" si="139"/>
        <v>0</v>
      </c>
      <c r="P883" s="89">
        <f t="shared" si="139"/>
        <v>0</v>
      </c>
      <c r="Q883" s="89">
        <f t="shared" si="139"/>
        <v>0</v>
      </c>
      <c r="R883" s="89">
        <f t="shared" si="139"/>
        <v>0</v>
      </c>
      <c r="S883" s="89">
        <f t="shared" si="139"/>
        <v>0</v>
      </c>
      <c r="T883" s="89">
        <f t="shared" si="139"/>
        <v>0</v>
      </c>
      <c r="U883" s="89">
        <f t="shared" si="139"/>
        <v>0</v>
      </c>
      <c r="V883" s="89">
        <f t="shared" si="139"/>
        <v>0</v>
      </c>
      <c r="W883" s="89">
        <f t="shared" si="139"/>
        <v>0</v>
      </c>
      <c r="X883" s="89">
        <f t="shared" si="139"/>
        <v>0</v>
      </c>
      <c r="Y883" s="89">
        <f t="shared" si="139"/>
        <v>0</v>
      </c>
      <c r="Z883" s="89">
        <f t="shared" si="139"/>
        <v>0</v>
      </c>
      <c r="AA883" s="89">
        <f t="shared" si="139"/>
        <v>0</v>
      </c>
      <c r="AB883" s="90">
        <f t="shared" si="139"/>
        <v>0</v>
      </c>
      <c r="AD883" s="552">
        <f t="shared" si="130"/>
        <v>0</v>
      </c>
      <c r="AF883" s="552">
        <f t="shared" si="131"/>
        <v>0</v>
      </c>
      <c r="AH883" s="552">
        <f t="shared" si="132"/>
        <v>0</v>
      </c>
      <c r="AJ883" s="188"/>
    </row>
    <row r="884" spans="2:36" ht="12.75" customHeight="1" outlineLevel="1" x14ac:dyDescent="0.2">
      <c r="D884" s="106" t="str">
        <f>'Line Items'!D499</f>
        <v>[Rolling Stock Line 44]</v>
      </c>
      <c r="E884" s="88"/>
      <c r="F884" s="107" t="str">
        <f t="shared" si="133"/>
        <v>000 Train Miles</v>
      </c>
      <c r="G884" s="89">
        <f t="shared" si="139"/>
        <v>0</v>
      </c>
      <c r="H884" s="89">
        <f t="shared" si="139"/>
        <v>0</v>
      </c>
      <c r="I884" s="89">
        <f t="shared" si="139"/>
        <v>0</v>
      </c>
      <c r="J884" s="89">
        <f t="shared" si="139"/>
        <v>0</v>
      </c>
      <c r="K884" s="89">
        <f t="shared" si="139"/>
        <v>0</v>
      </c>
      <c r="L884" s="89">
        <f t="shared" si="139"/>
        <v>0</v>
      </c>
      <c r="M884" s="89">
        <f t="shared" si="139"/>
        <v>0</v>
      </c>
      <c r="N884" s="89">
        <f t="shared" si="139"/>
        <v>0</v>
      </c>
      <c r="O884" s="89">
        <f t="shared" si="139"/>
        <v>0</v>
      </c>
      <c r="P884" s="89">
        <f t="shared" si="139"/>
        <v>0</v>
      </c>
      <c r="Q884" s="89">
        <f t="shared" si="139"/>
        <v>0</v>
      </c>
      <c r="R884" s="89">
        <f t="shared" si="139"/>
        <v>0</v>
      </c>
      <c r="S884" s="89">
        <f t="shared" si="139"/>
        <v>0</v>
      </c>
      <c r="T884" s="89">
        <f t="shared" si="139"/>
        <v>0</v>
      </c>
      <c r="U884" s="89">
        <f t="shared" si="139"/>
        <v>0</v>
      </c>
      <c r="V884" s="89">
        <f t="shared" si="139"/>
        <v>0</v>
      </c>
      <c r="W884" s="89">
        <f t="shared" si="139"/>
        <v>0</v>
      </c>
      <c r="X884" s="89">
        <f t="shared" si="139"/>
        <v>0</v>
      </c>
      <c r="Y884" s="89">
        <f t="shared" si="139"/>
        <v>0</v>
      </c>
      <c r="Z884" s="89">
        <f t="shared" si="139"/>
        <v>0</v>
      </c>
      <c r="AA884" s="89">
        <f t="shared" si="139"/>
        <v>0</v>
      </c>
      <c r="AB884" s="90">
        <f t="shared" si="139"/>
        <v>0</v>
      </c>
      <c r="AD884" s="552">
        <f t="shared" si="130"/>
        <v>0</v>
      </c>
      <c r="AF884" s="552">
        <f t="shared" si="131"/>
        <v>0</v>
      </c>
      <c r="AH884" s="552">
        <f t="shared" si="132"/>
        <v>0</v>
      </c>
      <c r="AJ884" s="188"/>
    </row>
    <row r="885" spans="2:36" ht="12.75" customHeight="1" outlineLevel="1" x14ac:dyDescent="0.2">
      <c r="D885" s="106" t="str">
        <f>'Line Items'!D500</f>
        <v>[Rolling Stock Line 45]</v>
      </c>
      <c r="E885" s="88"/>
      <c r="F885" s="107" t="str">
        <f t="shared" si="133"/>
        <v>000 Train Miles</v>
      </c>
      <c r="G885" s="89">
        <f t="shared" si="139"/>
        <v>0</v>
      </c>
      <c r="H885" s="89">
        <f t="shared" si="139"/>
        <v>0</v>
      </c>
      <c r="I885" s="89">
        <f t="shared" si="139"/>
        <v>0</v>
      </c>
      <c r="J885" s="89">
        <f t="shared" si="139"/>
        <v>0</v>
      </c>
      <c r="K885" s="89">
        <f t="shared" si="139"/>
        <v>0</v>
      </c>
      <c r="L885" s="89">
        <f t="shared" si="139"/>
        <v>0</v>
      </c>
      <c r="M885" s="89">
        <f t="shared" si="139"/>
        <v>0</v>
      </c>
      <c r="N885" s="89">
        <f t="shared" si="139"/>
        <v>0</v>
      </c>
      <c r="O885" s="89">
        <f t="shared" si="139"/>
        <v>0</v>
      </c>
      <c r="P885" s="89">
        <f t="shared" si="139"/>
        <v>0</v>
      </c>
      <c r="Q885" s="89">
        <f t="shared" si="139"/>
        <v>0</v>
      </c>
      <c r="R885" s="89">
        <f t="shared" si="139"/>
        <v>0</v>
      </c>
      <c r="S885" s="89">
        <f t="shared" si="139"/>
        <v>0</v>
      </c>
      <c r="T885" s="89">
        <f t="shared" si="139"/>
        <v>0</v>
      </c>
      <c r="U885" s="89">
        <f t="shared" si="139"/>
        <v>0</v>
      </c>
      <c r="V885" s="89">
        <f t="shared" si="139"/>
        <v>0</v>
      </c>
      <c r="W885" s="89">
        <f t="shared" si="139"/>
        <v>0</v>
      </c>
      <c r="X885" s="89">
        <f t="shared" si="139"/>
        <v>0</v>
      </c>
      <c r="Y885" s="89">
        <f t="shared" si="139"/>
        <v>0</v>
      </c>
      <c r="Z885" s="89">
        <f t="shared" si="139"/>
        <v>0</v>
      </c>
      <c r="AA885" s="89">
        <f t="shared" si="139"/>
        <v>0</v>
      </c>
      <c r="AB885" s="90">
        <f t="shared" si="139"/>
        <v>0</v>
      </c>
      <c r="AD885" s="552">
        <f t="shared" si="130"/>
        <v>0</v>
      </c>
      <c r="AF885" s="552">
        <f t="shared" si="131"/>
        <v>0</v>
      </c>
      <c r="AH885" s="552">
        <f t="shared" si="132"/>
        <v>0</v>
      </c>
      <c r="AJ885" s="188"/>
    </row>
    <row r="886" spans="2:36" ht="12.75" customHeight="1" outlineLevel="1" x14ac:dyDescent="0.2">
      <c r="D886" s="106" t="str">
        <f>'Line Items'!D501</f>
        <v>[Rolling Stock Line 46]</v>
      </c>
      <c r="E886" s="88"/>
      <c r="F886" s="107" t="str">
        <f t="shared" si="133"/>
        <v>000 Train Miles</v>
      </c>
      <c r="G886" s="89">
        <f t="shared" si="139"/>
        <v>0</v>
      </c>
      <c r="H886" s="89">
        <f t="shared" si="139"/>
        <v>0</v>
      </c>
      <c r="I886" s="89">
        <f t="shared" si="139"/>
        <v>0</v>
      </c>
      <c r="J886" s="89">
        <f t="shared" si="139"/>
        <v>0</v>
      </c>
      <c r="K886" s="89">
        <f t="shared" si="139"/>
        <v>0</v>
      </c>
      <c r="L886" s="89">
        <f t="shared" si="139"/>
        <v>0</v>
      </c>
      <c r="M886" s="89">
        <f t="shared" si="139"/>
        <v>0</v>
      </c>
      <c r="N886" s="89">
        <f t="shared" si="139"/>
        <v>0</v>
      </c>
      <c r="O886" s="89">
        <f t="shared" si="139"/>
        <v>0</v>
      </c>
      <c r="P886" s="89">
        <f t="shared" si="139"/>
        <v>0</v>
      </c>
      <c r="Q886" s="89">
        <f t="shared" si="139"/>
        <v>0</v>
      </c>
      <c r="R886" s="89">
        <f t="shared" si="139"/>
        <v>0</v>
      </c>
      <c r="S886" s="89">
        <f t="shared" si="139"/>
        <v>0</v>
      </c>
      <c r="T886" s="89">
        <f t="shared" si="139"/>
        <v>0</v>
      </c>
      <c r="U886" s="89">
        <f t="shared" si="139"/>
        <v>0</v>
      </c>
      <c r="V886" s="89">
        <f t="shared" si="139"/>
        <v>0</v>
      </c>
      <c r="W886" s="89">
        <f t="shared" si="139"/>
        <v>0</v>
      </c>
      <c r="X886" s="89">
        <f t="shared" si="139"/>
        <v>0</v>
      </c>
      <c r="Y886" s="89">
        <f t="shared" si="139"/>
        <v>0</v>
      </c>
      <c r="Z886" s="89">
        <f t="shared" si="139"/>
        <v>0</v>
      </c>
      <c r="AA886" s="89">
        <f t="shared" si="139"/>
        <v>0</v>
      </c>
      <c r="AB886" s="90">
        <f t="shared" si="139"/>
        <v>0</v>
      </c>
      <c r="AD886" s="552">
        <f t="shared" si="130"/>
        <v>0</v>
      </c>
      <c r="AF886" s="552">
        <f t="shared" si="131"/>
        <v>0</v>
      </c>
      <c r="AH886" s="552">
        <f t="shared" si="132"/>
        <v>0</v>
      </c>
      <c r="AJ886" s="188"/>
    </row>
    <row r="887" spans="2:36" ht="12.75" customHeight="1" outlineLevel="1" x14ac:dyDescent="0.2">
      <c r="D887" s="106" t="str">
        <f>'Line Items'!D502</f>
        <v>[Rolling Stock Line 47]</v>
      </c>
      <c r="E887" s="88"/>
      <c r="F887" s="107" t="str">
        <f t="shared" si="133"/>
        <v>000 Train Miles</v>
      </c>
      <c r="G887" s="89">
        <f t="shared" si="139"/>
        <v>0</v>
      </c>
      <c r="H887" s="89">
        <f t="shared" si="139"/>
        <v>0</v>
      </c>
      <c r="I887" s="89">
        <f t="shared" si="139"/>
        <v>0</v>
      </c>
      <c r="J887" s="89">
        <f t="shared" si="139"/>
        <v>0</v>
      </c>
      <c r="K887" s="89">
        <f t="shared" si="139"/>
        <v>0</v>
      </c>
      <c r="L887" s="89">
        <f t="shared" si="139"/>
        <v>0</v>
      </c>
      <c r="M887" s="89">
        <f t="shared" si="139"/>
        <v>0</v>
      </c>
      <c r="N887" s="89">
        <f t="shared" si="139"/>
        <v>0</v>
      </c>
      <c r="O887" s="89">
        <f t="shared" si="139"/>
        <v>0</v>
      </c>
      <c r="P887" s="89">
        <f t="shared" si="139"/>
        <v>0</v>
      </c>
      <c r="Q887" s="89">
        <f t="shared" si="139"/>
        <v>0</v>
      </c>
      <c r="R887" s="89">
        <f t="shared" si="139"/>
        <v>0</v>
      </c>
      <c r="S887" s="89">
        <f t="shared" si="139"/>
        <v>0</v>
      </c>
      <c r="T887" s="89">
        <f t="shared" si="139"/>
        <v>0</v>
      </c>
      <c r="U887" s="89">
        <f t="shared" si="139"/>
        <v>0</v>
      </c>
      <c r="V887" s="89">
        <f t="shared" si="139"/>
        <v>0</v>
      </c>
      <c r="W887" s="89">
        <f t="shared" si="139"/>
        <v>0</v>
      </c>
      <c r="X887" s="89">
        <f t="shared" si="139"/>
        <v>0</v>
      </c>
      <c r="Y887" s="89">
        <f t="shared" si="139"/>
        <v>0</v>
      </c>
      <c r="Z887" s="89">
        <f t="shared" si="139"/>
        <v>0</v>
      </c>
      <c r="AA887" s="89">
        <f t="shared" si="139"/>
        <v>0</v>
      </c>
      <c r="AB887" s="90">
        <f t="shared" si="139"/>
        <v>0</v>
      </c>
      <c r="AD887" s="552">
        <f t="shared" si="130"/>
        <v>0</v>
      </c>
      <c r="AF887" s="552">
        <f t="shared" si="131"/>
        <v>0</v>
      </c>
      <c r="AH887" s="552">
        <f t="shared" si="132"/>
        <v>0</v>
      </c>
      <c r="AJ887" s="188"/>
    </row>
    <row r="888" spans="2:36" ht="12.75" customHeight="1" outlineLevel="1" x14ac:dyDescent="0.2">
      <c r="D888" s="106" t="str">
        <f>'Line Items'!D503</f>
        <v>[Rolling Stock Line 48]</v>
      </c>
      <c r="E888" s="88"/>
      <c r="F888" s="107" t="str">
        <f t="shared" si="133"/>
        <v>000 Train Miles</v>
      </c>
      <c r="G888" s="89">
        <f t="shared" si="139"/>
        <v>0</v>
      </c>
      <c r="H888" s="89">
        <f t="shared" si="139"/>
        <v>0</v>
      </c>
      <c r="I888" s="89">
        <f t="shared" si="139"/>
        <v>0</v>
      </c>
      <c r="J888" s="89">
        <f t="shared" si="139"/>
        <v>0</v>
      </c>
      <c r="K888" s="89">
        <f t="shared" si="139"/>
        <v>0</v>
      </c>
      <c r="L888" s="89">
        <f t="shared" si="139"/>
        <v>0</v>
      </c>
      <c r="M888" s="89">
        <f t="shared" si="139"/>
        <v>0</v>
      </c>
      <c r="N888" s="89">
        <f t="shared" si="139"/>
        <v>0</v>
      </c>
      <c r="O888" s="89">
        <f t="shared" si="139"/>
        <v>0</v>
      </c>
      <c r="P888" s="89">
        <f t="shared" si="139"/>
        <v>0</v>
      </c>
      <c r="Q888" s="89">
        <f t="shared" si="139"/>
        <v>0</v>
      </c>
      <c r="R888" s="89">
        <f t="shared" si="139"/>
        <v>0</v>
      </c>
      <c r="S888" s="89">
        <f t="shared" si="139"/>
        <v>0</v>
      </c>
      <c r="T888" s="89">
        <f t="shared" ref="T888:AB888" si="140">SUM(T560,T724)</f>
        <v>0</v>
      </c>
      <c r="U888" s="89">
        <f t="shared" si="140"/>
        <v>0</v>
      </c>
      <c r="V888" s="89">
        <f t="shared" si="140"/>
        <v>0</v>
      </c>
      <c r="W888" s="89">
        <f t="shared" si="140"/>
        <v>0</v>
      </c>
      <c r="X888" s="89">
        <f t="shared" si="140"/>
        <v>0</v>
      </c>
      <c r="Y888" s="89">
        <f t="shared" si="140"/>
        <v>0</v>
      </c>
      <c r="Z888" s="89">
        <f t="shared" si="140"/>
        <v>0</v>
      </c>
      <c r="AA888" s="89">
        <f t="shared" si="140"/>
        <v>0</v>
      </c>
      <c r="AB888" s="90">
        <f t="shared" si="140"/>
        <v>0</v>
      </c>
      <c r="AD888" s="552">
        <f t="shared" si="130"/>
        <v>0</v>
      </c>
      <c r="AF888" s="552">
        <f t="shared" si="131"/>
        <v>0</v>
      </c>
      <c r="AH888" s="552">
        <f t="shared" si="132"/>
        <v>0</v>
      </c>
      <c r="AJ888" s="188"/>
    </row>
    <row r="889" spans="2:36" ht="12.75" customHeight="1" outlineLevel="1" x14ac:dyDescent="0.2">
      <c r="D889" s="106" t="str">
        <f>'Line Items'!D504</f>
        <v>[Rolling Stock Line 49]</v>
      </c>
      <c r="E889" s="88"/>
      <c r="F889" s="107" t="str">
        <f t="shared" si="133"/>
        <v>000 Train Miles</v>
      </c>
      <c r="G889" s="89">
        <f t="shared" ref="G889:AB890" si="141">SUM(G561,G725)</f>
        <v>0</v>
      </c>
      <c r="H889" s="89">
        <f t="shared" si="141"/>
        <v>0</v>
      </c>
      <c r="I889" s="89">
        <f t="shared" si="141"/>
        <v>0</v>
      </c>
      <c r="J889" s="89">
        <f t="shared" si="141"/>
        <v>0</v>
      </c>
      <c r="K889" s="89">
        <f t="shared" si="141"/>
        <v>0</v>
      </c>
      <c r="L889" s="89">
        <f t="shared" si="141"/>
        <v>0</v>
      </c>
      <c r="M889" s="89">
        <f t="shared" si="141"/>
        <v>0</v>
      </c>
      <c r="N889" s="89">
        <f t="shared" si="141"/>
        <v>0</v>
      </c>
      <c r="O889" s="89">
        <f t="shared" si="141"/>
        <v>0</v>
      </c>
      <c r="P889" s="89">
        <f t="shared" si="141"/>
        <v>0</v>
      </c>
      <c r="Q889" s="89">
        <f t="shared" si="141"/>
        <v>0</v>
      </c>
      <c r="R889" s="89">
        <f t="shared" si="141"/>
        <v>0</v>
      </c>
      <c r="S889" s="89">
        <f t="shared" si="141"/>
        <v>0</v>
      </c>
      <c r="T889" s="89">
        <f t="shared" si="141"/>
        <v>0</v>
      </c>
      <c r="U889" s="89">
        <f t="shared" si="141"/>
        <v>0</v>
      </c>
      <c r="V889" s="89">
        <f t="shared" si="141"/>
        <v>0</v>
      </c>
      <c r="W889" s="89">
        <f t="shared" si="141"/>
        <v>0</v>
      </c>
      <c r="X889" s="89">
        <f t="shared" si="141"/>
        <v>0</v>
      </c>
      <c r="Y889" s="89">
        <f t="shared" si="141"/>
        <v>0</v>
      </c>
      <c r="Z889" s="89">
        <f t="shared" si="141"/>
        <v>0</v>
      </c>
      <c r="AA889" s="89">
        <f t="shared" si="141"/>
        <v>0</v>
      </c>
      <c r="AB889" s="90">
        <f t="shared" si="141"/>
        <v>0</v>
      </c>
      <c r="AD889" s="552">
        <f t="shared" ref="AD889" si="142">SUM(AD561,AD725)</f>
        <v>0</v>
      </c>
      <c r="AF889" s="552">
        <f t="shared" ref="AF889" si="143">SUM(AF561,AF725)</f>
        <v>0</v>
      </c>
      <c r="AH889" s="552">
        <f t="shared" ref="AH889" si="144">SUM(AH561,AH725)</f>
        <v>0</v>
      </c>
      <c r="AJ889" s="188"/>
    </row>
    <row r="890" spans="2:36" ht="12.75" customHeight="1" outlineLevel="1" x14ac:dyDescent="0.2">
      <c r="D890" s="117" t="str">
        <f>'Line Items'!D505</f>
        <v>[Rolling Stock Line 50]</v>
      </c>
      <c r="E890" s="177"/>
      <c r="F890" s="118" t="str">
        <f>F859</f>
        <v>000 Train Miles</v>
      </c>
      <c r="G890" s="93">
        <f t="shared" si="141"/>
        <v>0</v>
      </c>
      <c r="H890" s="93">
        <f t="shared" si="141"/>
        <v>0</v>
      </c>
      <c r="I890" s="93">
        <f t="shared" si="141"/>
        <v>0</v>
      </c>
      <c r="J890" s="93">
        <f t="shared" si="141"/>
        <v>0</v>
      </c>
      <c r="K890" s="93">
        <f t="shared" si="141"/>
        <v>0</v>
      </c>
      <c r="L890" s="93">
        <f t="shared" si="141"/>
        <v>0</v>
      </c>
      <c r="M890" s="93">
        <f t="shared" si="141"/>
        <v>0</v>
      </c>
      <c r="N890" s="93">
        <f t="shared" si="141"/>
        <v>0</v>
      </c>
      <c r="O890" s="93">
        <f t="shared" si="141"/>
        <v>0</v>
      </c>
      <c r="P890" s="93">
        <f t="shared" si="141"/>
        <v>0</v>
      </c>
      <c r="Q890" s="93">
        <f t="shared" si="141"/>
        <v>0</v>
      </c>
      <c r="R890" s="93">
        <f t="shared" si="141"/>
        <v>0</v>
      </c>
      <c r="S890" s="93">
        <f t="shared" si="141"/>
        <v>0</v>
      </c>
      <c r="T890" s="93">
        <f t="shared" si="141"/>
        <v>0</v>
      </c>
      <c r="U890" s="93">
        <f t="shared" si="141"/>
        <v>0</v>
      </c>
      <c r="V890" s="93">
        <f t="shared" si="141"/>
        <v>0</v>
      </c>
      <c r="W890" s="93">
        <f t="shared" si="141"/>
        <v>0</v>
      </c>
      <c r="X890" s="93">
        <f t="shared" si="141"/>
        <v>0</v>
      </c>
      <c r="Y890" s="93">
        <f t="shared" si="141"/>
        <v>0</v>
      </c>
      <c r="Z890" s="93">
        <f t="shared" si="141"/>
        <v>0</v>
      </c>
      <c r="AA890" s="93">
        <f t="shared" si="141"/>
        <v>0</v>
      </c>
      <c r="AB890" s="94">
        <f t="shared" si="141"/>
        <v>0</v>
      </c>
      <c r="AD890" s="553">
        <f t="shared" ref="AD890" si="145">SUM(AD562,AD726)</f>
        <v>0</v>
      </c>
      <c r="AF890" s="553">
        <f t="shared" ref="AF890" si="146">SUM(AF562,AF726)</f>
        <v>0</v>
      </c>
      <c r="AH890" s="553">
        <f t="shared" ref="AH890" si="147">SUM(AH562,AH726)</f>
        <v>0</v>
      </c>
      <c r="AJ890" s="209"/>
    </row>
    <row r="891" spans="2:36" ht="12.75" customHeight="1" outlineLevel="1" x14ac:dyDescent="0.2">
      <c r="G891" s="89"/>
      <c r="H891" s="89"/>
      <c r="I891" s="89"/>
      <c r="J891" s="89"/>
      <c r="K891" s="89"/>
      <c r="L891" s="89"/>
      <c r="M891" s="89"/>
      <c r="N891" s="89"/>
      <c r="O891" s="89"/>
      <c r="P891" s="89"/>
      <c r="Q891" s="89"/>
      <c r="R891" s="89"/>
      <c r="S891" s="89"/>
      <c r="T891" s="89"/>
      <c r="U891" s="89"/>
      <c r="V891" s="89"/>
      <c r="W891" s="89"/>
      <c r="X891" s="89"/>
      <c r="Y891" s="89"/>
      <c r="Z891" s="89"/>
      <c r="AA891" s="89"/>
      <c r="AB891" s="89"/>
      <c r="AD891" s="89"/>
      <c r="AF891" s="89"/>
      <c r="AH891" s="89"/>
    </row>
    <row r="892" spans="2:36" ht="12.75" customHeight="1" outlineLevel="1" x14ac:dyDescent="0.2">
      <c r="D892" s="234" t="str">
        <f>C840</f>
        <v>Total Train Mileage</v>
      </c>
      <c r="E892" s="235"/>
      <c r="F892" s="236" t="str">
        <f>F890</f>
        <v>000 Train Miles</v>
      </c>
      <c r="G892" s="237">
        <f t="shared" ref="G892:AB892" si="148">SUM(G841:G890)</f>
        <v>0</v>
      </c>
      <c r="H892" s="237">
        <f t="shared" si="148"/>
        <v>0</v>
      </c>
      <c r="I892" s="237">
        <f t="shared" si="148"/>
        <v>0</v>
      </c>
      <c r="J892" s="237">
        <f t="shared" si="148"/>
        <v>0</v>
      </c>
      <c r="K892" s="237">
        <f t="shared" si="148"/>
        <v>0</v>
      </c>
      <c r="L892" s="237">
        <f t="shared" si="148"/>
        <v>0</v>
      </c>
      <c r="M892" s="237">
        <f t="shared" si="148"/>
        <v>0</v>
      </c>
      <c r="N892" s="237">
        <f t="shared" si="148"/>
        <v>0</v>
      </c>
      <c r="O892" s="237">
        <f t="shared" si="148"/>
        <v>0</v>
      </c>
      <c r="P892" s="237">
        <f t="shared" si="148"/>
        <v>0</v>
      </c>
      <c r="Q892" s="237">
        <f t="shared" si="148"/>
        <v>0</v>
      </c>
      <c r="R892" s="237">
        <f t="shared" si="148"/>
        <v>0</v>
      </c>
      <c r="S892" s="237">
        <f t="shared" si="148"/>
        <v>0</v>
      </c>
      <c r="T892" s="237">
        <f t="shared" si="148"/>
        <v>0</v>
      </c>
      <c r="U892" s="237">
        <f t="shared" si="148"/>
        <v>0</v>
      </c>
      <c r="V892" s="237">
        <f t="shared" si="148"/>
        <v>0</v>
      </c>
      <c r="W892" s="237">
        <f t="shared" si="148"/>
        <v>0</v>
      </c>
      <c r="X892" s="237">
        <f t="shared" si="148"/>
        <v>0</v>
      </c>
      <c r="Y892" s="237">
        <f t="shared" si="148"/>
        <v>0</v>
      </c>
      <c r="Z892" s="237">
        <f t="shared" si="148"/>
        <v>0</v>
      </c>
      <c r="AA892" s="237">
        <f t="shared" si="148"/>
        <v>0</v>
      </c>
      <c r="AB892" s="238">
        <f t="shared" si="148"/>
        <v>0</v>
      </c>
      <c r="AD892" s="550">
        <f t="shared" ref="AD892" si="149">SUM(AD841:AD890)</f>
        <v>0</v>
      </c>
      <c r="AF892" s="550">
        <f t="shared" ref="AF892" si="150">SUM(AF841:AF890)</f>
        <v>0</v>
      </c>
      <c r="AH892" s="550">
        <f t="shared" ref="AH892" si="151">SUM(AH841:AH890)</f>
        <v>0</v>
      </c>
      <c r="AJ892" s="241"/>
    </row>
    <row r="893" spans="2:36" x14ac:dyDescent="0.2">
      <c r="G893" s="89"/>
      <c r="H893" s="89"/>
      <c r="I893" s="89"/>
      <c r="J893" s="89"/>
      <c r="K893" s="89"/>
      <c r="L893" s="89"/>
      <c r="M893" s="89"/>
      <c r="N893" s="89"/>
      <c r="O893" s="89"/>
      <c r="P893" s="89"/>
      <c r="Q893" s="89"/>
      <c r="R893" s="89"/>
      <c r="S893" s="89"/>
      <c r="T893" s="89"/>
      <c r="U893" s="89"/>
      <c r="V893" s="89"/>
      <c r="W893" s="89"/>
      <c r="X893" s="89"/>
      <c r="Y893" s="89"/>
      <c r="Z893" s="89"/>
      <c r="AA893" s="89"/>
      <c r="AB893" s="89"/>
      <c r="AD893" s="89"/>
      <c r="AF893" s="89"/>
      <c r="AH893" s="89"/>
    </row>
    <row r="894" spans="2:36" x14ac:dyDescent="0.2">
      <c r="G894" s="89"/>
      <c r="H894" s="89"/>
      <c r="I894" s="89"/>
      <c r="J894" s="89"/>
      <c r="K894" s="89"/>
      <c r="L894" s="89"/>
      <c r="M894" s="89"/>
      <c r="N894" s="89"/>
      <c r="O894" s="89"/>
      <c r="P894" s="89"/>
      <c r="Q894" s="89"/>
      <c r="R894" s="89"/>
      <c r="S894" s="89"/>
      <c r="T894" s="89"/>
      <c r="U894" s="89"/>
      <c r="V894" s="89"/>
      <c r="W894" s="89"/>
      <c r="X894" s="89"/>
      <c r="Y894" s="89"/>
      <c r="Z894" s="89"/>
      <c r="AA894" s="89"/>
      <c r="AB894" s="89"/>
      <c r="AD894" s="89"/>
      <c r="AF894" s="89"/>
      <c r="AH894" s="89"/>
    </row>
    <row r="895" spans="2:36" ht="16.5" x14ac:dyDescent="0.25">
      <c r="B895" s="5" t="s">
        <v>495</v>
      </c>
      <c r="C895" s="5"/>
      <c r="D895" s="5"/>
      <c r="E895" s="5"/>
      <c r="F895" s="5"/>
      <c r="G895" s="192"/>
      <c r="H895" s="192"/>
      <c r="I895" s="192"/>
      <c r="J895" s="192"/>
      <c r="K895" s="192"/>
      <c r="L895" s="192"/>
      <c r="M895" s="192"/>
      <c r="N895" s="192"/>
      <c r="O895" s="192"/>
      <c r="P895" s="192"/>
      <c r="Q895" s="192"/>
      <c r="R895" s="192"/>
      <c r="S895" s="192"/>
      <c r="T895" s="192"/>
      <c r="U895" s="192"/>
      <c r="V895" s="192"/>
      <c r="W895" s="192"/>
      <c r="X895" s="192"/>
      <c r="Y895" s="192"/>
      <c r="Z895" s="192"/>
      <c r="AA895" s="192"/>
      <c r="AB895" s="192"/>
      <c r="AC895" s="5"/>
      <c r="AD895" s="192"/>
      <c r="AE895" s="5"/>
      <c r="AF895" s="192"/>
      <c r="AG895" s="5"/>
      <c r="AH895" s="192"/>
      <c r="AI895" s="5"/>
      <c r="AJ895" s="5"/>
    </row>
    <row r="896" spans="2:36" x14ac:dyDescent="0.2">
      <c r="G896" s="89"/>
      <c r="H896" s="89"/>
      <c r="I896" s="89"/>
      <c r="J896" s="89"/>
      <c r="K896" s="89"/>
      <c r="L896" s="89"/>
      <c r="M896" s="89"/>
      <c r="N896" s="89"/>
      <c r="O896" s="89"/>
      <c r="P896" s="89"/>
      <c r="Q896" s="89"/>
      <c r="R896" s="89"/>
      <c r="S896" s="89"/>
      <c r="T896" s="89"/>
      <c r="U896" s="89"/>
      <c r="V896" s="89"/>
      <c r="W896" s="89"/>
      <c r="X896" s="89"/>
      <c r="Y896" s="89"/>
      <c r="Z896" s="89"/>
      <c r="AA896" s="89"/>
      <c r="AB896" s="89"/>
      <c r="AD896" s="89"/>
      <c r="AF896" s="89"/>
      <c r="AH896" s="89"/>
    </row>
    <row r="897" spans="2:36" ht="16.5" customHeight="1" x14ac:dyDescent="0.25">
      <c r="B897" s="15" t="s">
        <v>496</v>
      </c>
      <c r="C897" s="15"/>
      <c r="D897" s="172"/>
      <c r="E897" s="172"/>
      <c r="F897" s="15"/>
      <c r="G897" s="190"/>
      <c r="H897" s="190"/>
      <c r="I897" s="190"/>
      <c r="J897" s="190"/>
      <c r="K897" s="190"/>
      <c r="L897" s="190"/>
      <c r="M897" s="190"/>
      <c r="N897" s="190"/>
      <c r="O897" s="190"/>
      <c r="P897" s="190"/>
      <c r="Q897" s="190"/>
      <c r="R897" s="190"/>
      <c r="S897" s="190"/>
      <c r="T897" s="190"/>
      <c r="U897" s="190"/>
      <c r="V897" s="190"/>
      <c r="W897" s="190"/>
      <c r="X897" s="190"/>
      <c r="Y897" s="190"/>
      <c r="Z897" s="190"/>
      <c r="AA897" s="190"/>
      <c r="AB897" s="190"/>
      <c r="AC897" s="15"/>
      <c r="AD897" s="190"/>
      <c r="AE897" s="540"/>
      <c r="AF897" s="190"/>
      <c r="AG897" s="540"/>
      <c r="AH897" s="190"/>
      <c r="AI897" s="540"/>
      <c r="AJ897" s="15"/>
    </row>
    <row r="898" spans="2:36" ht="12.75" customHeight="1" outlineLevel="1" x14ac:dyDescent="0.2">
      <c r="G898" s="89"/>
      <c r="H898" s="89"/>
      <c r="I898" s="89"/>
      <c r="J898" s="89"/>
      <c r="K898" s="89"/>
      <c r="L898" s="89"/>
      <c r="M898" s="89"/>
      <c r="N898" s="89"/>
      <c r="O898" s="89"/>
      <c r="P898" s="89"/>
      <c r="Q898" s="89"/>
      <c r="R898" s="89"/>
      <c r="S898" s="89"/>
      <c r="T898" s="89"/>
      <c r="U898" s="89"/>
      <c r="V898" s="89"/>
      <c r="W898" s="89"/>
      <c r="X898" s="89"/>
      <c r="Y898" s="89"/>
      <c r="Z898" s="89"/>
      <c r="AA898" s="89"/>
      <c r="AB898" s="89"/>
      <c r="AD898" s="89"/>
      <c r="AF898" s="89"/>
      <c r="AH898" s="89"/>
    </row>
    <row r="899" spans="2:36" ht="12.75" customHeight="1" outlineLevel="1" x14ac:dyDescent="0.2">
      <c r="D899" s="100" t="str">
        <f>'Line Items'!D456</f>
        <v>Class 153</v>
      </c>
      <c r="E899" s="84"/>
      <c r="F899" s="101" t="s">
        <v>497</v>
      </c>
      <c r="G899" s="173"/>
      <c r="H899" s="173"/>
      <c r="I899" s="173"/>
      <c r="J899" s="173"/>
      <c r="K899" s="173"/>
      <c r="L899" s="173"/>
      <c r="M899" s="173"/>
      <c r="N899" s="173"/>
      <c r="O899" s="173"/>
      <c r="P899" s="173"/>
      <c r="Q899" s="173"/>
      <c r="R899" s="173"/>
      <c r="S899" s="173"/>
      <c r="T899" s="173"/>
      <c r="U899" s="173"/>
      <c r="V899" s="173"/>
      <c r="W899" s="173"/>
      <c r="X899" s="173"/>
      <c r="Y899" s="173"/>
      <c r="Z899" s="173"/>
      <c r="AA899" s="173"/>
      <c r="AB899" s="191"/>
      <c r="AD899" s="547"/>
      <c r="AF899" s="547"/>
      <c r="AH899" s="547"/>
      <c r="AJ899" s="489" t="s">
        <v>657</v>
      </c>
    </row>
    <row r="900" spans="2:36" ht="12.75" customHeight="1" outlineLevel="1" x14ac:dyDescent="0.2">
      <c r="D900" s="106" t="str">
        <f>'Line Items'!D457</f>
        <v>Class 156</v>
      </c>
      <c r="E900" s="88"/>
      <c r="F900" s="107" t="str">
        <f t="shared" ref="F900:F947" si="152">F899</f>
        <v>£000/ Veh</v>
      </c>
      <c r="G900" s="175"/>
      <c r="H900" s="698"/>
      <c r="I900" s="698"/>
      <c r="J900" s="698"/>
      <c r="K900" s="698"/>
      <c r="L900" s="698"/>
      <c r="M900" s="698"/>
      <c r="N900" s="698"/>
      <c r="O900" s="698"/>
      <c r="P900" s="698"/>
      <c r="Q900" s="698"/>
      <c r="R900" s="698"/>
      <c r="S900" s="698"/>
      <c r="T900" s="698"/>
      <c r="U900" s="698"/>
      <c r="V900" s="698"/>
      <c r="W900" s="698"/>
      <c r="X900" s="698"/>
      <c r="Y900" s="698"/>
      <c r="Z900" s="698"/>
      <c r="AA900" s="698"/>
      <c r="AB900" s="176"/>
      <c r="AD900" s="548"/>
      <c r="AF900" s="548"/>
      <c r="AH900" s="548"/>
      <c r="AJ900" s="491"/>
    </row>
    <row r="901" spans="2:36" ht="12.75" customHeight="1" outlineLevel="1" x14ac:dyDescent="0.2">
      <c r="D901" s="106" t="str">
        <f>'Line Items'!D458</f>
        <v>Class 170/2</v>
      </c>
      <c r="E901" s="88"/>
      <c r="F901" s="107" t="str">
        <f t="shared" si="152"/>
        <v>£000/ Veh</v>
      </c>
      <c r="G901" s="175"/>
      <c r="H901" s="175"/>
      <c r="I901" s="698"/>
      <c r="J901" s="698"/>
      <c r="K901" s="698"/>
      <c r="L901" s="698"/>
      <c r="M901" s="698"/>
      <c r="N901" s="698"/>
      <c r="O901" s="698"/>
      <c r="P901" s="698"/>
      <c r="Q901" s="698"/>
      <c r="R901" s="698"/>
      <c r="S901" s="698"/>
      <c r="T901" s="698"/>
      <c r="U901" s="698"/>
      <c r="V901" s="698"/>
      <c r="W901" s="698"/>
      <c r="X901" s="698"/>
      <c r="Y901" s="698"/>
      <c r="Z901" s="698"/>
      <c r="AA901" s="698"/>
      <c r="AB901" s="176"/>
      <c r="AD901" s="548"/>
      <c r="AF901" s="548"/>
      <c r="AH901" s="548"/>
      <c r="AJ901" s="491"/>
    </row>
    <row r="902" spans="2:36" ht="12.75" customHeight="1" outlineLevel="1" x14ac:dyDescent="0.2">
      <c r="D902" s="106" t="str">
        <f>'Line Items'!D459</f>
        <v>Class 170/3</v>
      </c>
      <c r="E902" s="88"/>
      <c r="F902" s="107" t="str">
        <f t="shared" si="152"/>
        <v>£000/ Veh</v>
      </c>
      <c r="G902" s="175"/>
      <c r="H902" s="175"/>
      <c r="I902" s="698"/>
      <c r="J902" s="698"/>
      <c r="K902" s="698"/>
      <c r="L902" s="698"/>
      <c r="M902" s="698"/>
      <c r="N902" s="698"/>
      <c r="O902" s="698"/>
      <c r="P902" s="698"/>
      <c r="Q902" s="698"/>
      <c r="R902" s="698"/>
      <c r="S902" s="698"/>
      <c r="T902" s="698"/>
      <c r="U902" s="698"/>
      <c r="V902" s="698"/>
      <c r="W902" s="698"/>
      <c r="X902" s="698"/>
      <c r="Y902" s="698"/>
      <c r="Z902" s="698"/>
      <c r="AA902" s="698"/>
      <c r="AB902" s="176"/>
      <c r="AD902" s="548"/>
      <c r="AF902" s="548"/>
      <c r="AH902" s="548"/>
      <c r="AJ902" s="491"/>
    </row>
    <row r="903" spans="2:36" ht="12.75" customHeight="1" outlineLevel="1" x14ac:dyDescent="0.2">
      <c r="D903" s="106" t="str">
        <f>'Line Items'!D460</f>
        <v>Class 315</v>
      </c>
      <c r="E903" s="88"/>
      <c r="F903" s="107" t="str">
        <f t="shared" si="152"/>
        <v>£000/ Veh</v>
      </c>
      <c r="G903" s="175"/>
      <c r="H903" s="175"/>
      <c r="I903" s="698"/>
      <c r="J903" s="698"/>
      <c r="K903" s="698"/>
      <c r="L903" s="698"/>
      <c r="M903" s="698"/>
      <c r="N903" s="698"/>
      <c r="O903" s="698"/>
      <c r="P903" s="698"/>
      <c r="Q903" s="698"/>
      <c r="R903" s="698"/>
      <c r="S903" s="698"/>
      <c r="T903" s="698"/>
      <c r="U903" s="698"/>
      <c r="V903" s="698"/>
      <c r="W903" s="698"/>
      <c r="X903" s="698"/>
      <c r="Y903" s="698"/>
      <c r="Z903" s="698"/>
      <c r="AA903" s="698"/>
      <c r="AB903" s="176"/>
      <c r="AD903" s="548"/>
      <c r="AF903" s="548"/>
      <c r="AH903" s="548"/>
      <c r="AJ903" s="491"/>
    </row>
    <row r="904" spans="2:36" ht="12.75" customHeight="1" outlineLevel="1" x14ac:dyDescent="0.2">
      <c r="D904" s="106" t="str">
        <f>'Line Items'!D461</f>
        <v>Class 317/8</v>
      </c>
      <c r="E904" s="88"/>
      <c r="F904" s="107" t="str">
        <f t="shared" si="152"/>
        <v>£000/ Veh</v>
      </c>
      <c r="G904" s="175"/>
      <c r="H904" s="175"/>
      <c r="I904" s="698"/>
      <c r="J904" s="698"/>
      <c r="K904" s="698"/>
      <c r="L904" s="698"/>
      <c r="M904" s="698"/>
      <c r="N904" s="698"/>
      <c r="O904" s="698"/>
      <c r="P904" s="698"/>
      <c r="Q904" s="698"/>
      <c r="R904" s="698"/>
      <c r="S904" s="698"/>
      <c r="T904" s="698"/>
      <c r="U904" s="698"/>
      <c r="V904" s="698"/>
      <c r="W904" s="698"/>
      <c r="X904" s="698"/>
      <c r="Y904" s="698"/>
      <c r="Z904" s="698"/>
      <c r="AA904" s="698"/>
      <c r="AB904" s="176"/>
      <c r="AD904" s="548"/>
      <c r="AF904" s="548"/>
      <c r="AH904" s="548"/>
      <c r="AJ904" s="491"/>
    </row>
    <row r="905" spans="2:36" ht="12.75" customHeight="1" outlineLevel="1" x14ac:dyDescent="0.2">
      <c r="D905" s="106" t="str">
        <f>'Line Items'!D462</f>
        <v>Class 317/6</v>
      </c>
      <c r="E905" s="88"/>
      <c r="F905" s="107" t="str">
        <f t="shared" si="152"/>
        <v>£000/ Veh</v>
      </c>
      <c r="G905" s="175"/>
      <c r="H905" s="175"/>
      <c r="I905" s="175"/>
      <c r="J905" s="175"/>
      <c r="K905" s="175"/>
      <c r="L905" s="175"/>
      <c r="M905" s="175"/>
      <c r="N905" s="175"/>
      <c r="O905" s="175"/>
      <c r="P905" s="175"/>
      <c r="Q905" s="175"/>
      <c r="R905" s="175"/>
      <c r="S905" s="175"/>
      <c r="T905" s="175"/>
      <c r="U905" s="175"/>
      <c r="V905" s="175"/>
      <c r="W905" s="175"/>
      <c r="X905" s="175"/>
      <c r="Y905" s="175"/>
      <c r="Z905" s="175"/>
      <c r="AA905" s="175"/>
      <c r="AB905" s="176"/>
      <c r="AD905" s="548"/>
      <c r="AF905" s="548"/>
      <c r="AH905" s="548"/>
      <c r="AJ905" s="491"/>
    </row>
    <row r="906" spans="2:36" ht="12.75" customHeight="1" outlineLevel="1" x14ac:dyDescent="0.2">
      <c r="D906" s="106" t="str">
        <f>'Line Items'!D463</f>
        <v>Class 317/5</v>
      </c>
      <c r="E906" s="88"/>
      <c r="F906" s="107" t="str">
        <f t="shared" si="152"/>
        <v>£000/ Veh</v>
      </c>
      <c r="G906" s="175"/>
      <c r="H906" s="175"/>
      <c r="I906" s="175"/>
      <c r="J906" s="175"/>
      <c r="K906" s="175"/>
      <c r="L906" s="175"/>
      <c r="M906" s="175"/>
      <c r="N906" s="175"/>
      <c r="O906" s="175"/>
      <c r="P906" s="175"/>
      <c r="Q906" s="175"/>
      <c r="R906" s="175"/>
      <c r="S906" s="175"/>
      <c r="T906" s="175"/>
      <c r="U906" s="175"/>
      <c r="V906" s="175"/>
      <c r="W906" s="175"/>
      <c r="X906" s="175"/>
      <c r="Y906" s="175"/>
      <c r="Z906" s="175"/>
      <c r="AA906" s="175"/>
      <c r="AB906" s="176"/>
      <c r="AD906" s="548"/>
      <c r="AF906" s="548"/>
      <c r="AH906" s="548"/>
      <c r="AJ906" s="491"/>
    </row>
    <row r="907" spans="2:36" ht="12.75" customHeight="1" outlineLevel="1" x14ac:dyDescent="0.2">
      <c r="D907" s="106" t="str">
        <f>'Line Items'!D464</f>
        <v>Class 321</v>
      </c>
      <c r="E907" s="88"/>
      <c r="F907" s="107" t="str">
        <f t="shared" si="152"/>
        <v>£000/ Veh</v>
      </c>
      <c r="G907" s="175"/>
      <c r="H907" s="175"/>
      <c r="I907" s="175"/>
      <c r="J907" s="175"/>
      <c r="K907" s="175"/>
      <c r="L907" s="175"/>
      <c r="M907" s="175"/>
      <c r="N907" s="175"/>
      <c r="O907" s="175"/>
      <c r="P907" s="175"/>
      <c r="Q907" s="175"/>
      <c r="R907" s="175"/>
      <c r="S907" s="175"/>
      <c r="T907" s="175"/>
      <c r="U907" s="175"/>
      <c r="V907" s="175"/>
      <c r="W907" s="175"/>
      <c r="X907" s="175"/>
      <c r="Y907" s="175"/>
      <c r="Z907" s="175"/>
      <c r="AA907" s="175"/>
      <c r="AB907" s="176"/>
      <c r="AD907" s="548"/>
      <c r="AF907" s="548"/>
      <c r="AH907" s="548"/>
      <c r="AJ907" s="491"/>
    </row>
    <row r="908" spans="2:36" ht="12.75" customHeight="1" outlineLevel="1" x14ac:dyDescent="0.2">
      <c r="D908" s="106" t="str">
        <f>'Line Items'!D465</f>
        <v>Class 360</v>
      </c>
      <c r="E908" s="88"/>
      <c r="F908" s="107" t="str">
        <f t="shared" si="152"/>
        <v>£000/ Veh</v>
      </c>
      <c r="G908" s="175"/>
      <c r="H908" s="175"/>
      <c r="I908" s="175"/>
      <c r="J908" s="175"/>
      <c r="K908" s="175"/>
      <c r="L908" s="175"/>
      <c r="M908" s="175"/>
      <c r="N908" s="175"/>
      <c r="O908" s="175"/>
      <c r="P908" s="175"/>
      <c r="Q908" s="175"/>
      <c r="R908" s="175"/>
      <c r="S908" s="175"/>
      <c r="T908" s="175"/>
      <c r="U908" s="175"/>
      <c r="V908" s="175"/>
      <c r="W908" s="175"/>
      <c r="X908" s="175"/>
      <c r="Y908" s="175"/>
      <c r="Z908" s="175"/>
      <c r="AA908" s="175"/>
      <c r="AB908" s="176"/>
      <c r="AD908" s="548"/>
      <c r="AF908" s="548"/>
      <c r="AH908" s="548"/>
      <c r="AJ908" s="491"/>
    </row>
    <row r="909" spans="2:36" ht="12.75" customHeight="1" outlineLevel="1" x14ac:dyDescent="0.2">
      <c r="D909" s="106" t="str">
        <f>'Line Items'!D466</f>
        <v>Class 379</v>
      </c>
      <c r="E909" s="88"/>
      <c r="F909" s="107" t="str">
        <f t="shared" si="152"/>
        <v>£000/ Veh</v>
      </c>
      <c r="G909" s="175"/>
      <c r="H909" s="175"/>
      <c r="I909" s="175"/>
      <c r="J909" s="175"/>
      <c r="K909" s="175"/>
      <c r="L909" s="175"/>
      <c r="M909" s="175"/>
      <c r="N909" s="175"/>
      <c r="O909" s="175"/>
      <c r="P909" s="175"/>
      <c r="Q909" s="175"/>
      <c r="R909" s="175"/>
      <c r="S909" s="175"/>
      <c r="T909" s="175"/>
      <c r="U909" s="175"/>
      <c r="V909" s="175"/>
      <c r="W909" s="175"/>
      <c r="X909" s="175"/>
      <c r="Y909" s="175"/>
      <c r="Z909" s="175"/>
      <c r="AA909" s="175"/>
      <c r="AB909" s="176"/>
      <c r="AD909" s="548"/>
      <c r="AF909" s="548"/>
      <c r="AH909" s="548"/>
      <c r="AJ909" s="491"/>
    </row>
    <row r="910" spans="2:36" ht="12.75" customHeight="1" outlineLevel="1" x14ac:dyDescent="0.2">
      <c r="D910" s="106" t="str">
        <f>'Line Items'!D467</f>
        <v>Class 90</v>
      </c>
      <c r="E910" s="88"/>
      <c r="F910" s="107" t="str">
        <f t="shared" si="152"/>
        <v>£000/ Veh</v>
      </c>
      <c r="G910" s="175"/>
      <c r="H910" s="175"/>
      <c r="I910" s="175"/>
      <c r="J910" s="175"/>
      <c r="K910" s="175"/>
      <c r="L910" s="175"/>
      <c r="M910" s="175"/>
      <c r="N910" s="175"/>
      <c r="O910" s="175"/>
      <c r="P910" s="175"/>
      <c r="Q910" s="175"/>
      <c r="R910" s="175"/>
      <c r="S910" s="175"/>
      <c r="T910" s="175"/>
      <c r="U910" s="175"/>
      <c r="V910" s="175"/>
      <c r="W910" s="175"/>
      <c r="X910" s="175"/>
      <c r="Y910" s="175"/>
      <c r="Z910" s="175"/>
      <c r="AA910" s="175"/>
      <c r="AB910" s="176"/>
      <c r="AD910" s="548"/>
      <c r="AF910" s="548"/>
      <c r="AH910" s="548"/>
      <c r="AJ910" s="491"/>
    </row>
    <row r="911" spans="2:36" ht="12.75" customHeight="1" outlineLevel="1" x14ac:dyDescent="0.2">
      <c r="D911" s="106" t="str">
        <f>'Line Items'!D468</f>
        <v>Class Mk 3 - TSO</v>
      </c>
      <c r="E911" s="88"/>
      <c r="F911" s="107" t="str">
        <f t="shared" si="152"/>
        <v>£000/ Veh</v>
      </c>
      <c r="G911" s="175"/>
      <c r="H911" s="175"/>
      <c r="I911" s="175"/>
      <c r="J911" s="175"/>
      <c r="K911" s="175"/>
      <c r="L911" s="175"/>
      <c r="M911" s="175"/>
      <c r="N911" s="175"/>
      <c r="O911" s="175"/>
      <c r="P911" s="175"/>
      <c r="Q911" s="175"/>
      <c r="R911" s="175"/>
      <c r="S911" s="175"/>
      <c r="T911" s="175"/>
      <c r="U911" s="175"/>
      <c r="V911" s="175"/>
      <c r="W911" s="175"/>
      <c r="X911" s="175"/>
      <c r="Y911" s="175"/>
      <c r="Z911" s="175"/>
      <c r="AA911" s="175"/>
      <c r="AB911" s="176"/>
      <c r="AD911" s="548"/>
      <c r="AF911" s="548"/>
      <c r="AH911" s="548"/>
      <c r="AJ911" s="491"/>
    </row>
    <row r="912" spans="2:36" ht="12.75" customHeight="1" outlineLevel="1" x14ac:dyDescent="0.2">
      <c r="D912" s="106" t="str">
        <f>'Line Items'!D469</f>
        <v>Class Mk 3 - TSOB</v>
      </c>
      <c r="E912" s="88"/>
      <c r="F912" s="107" t="str">
        <f t="shared" si="152"/>
        <v>£000/ Veh</v>
      </c>
      <c r="G912" s="175"/>
      <c r="H912" s="175"/>
      <c r="I912" s="175"/>
      <c r="J912" s="175"/>
      <c r="K912" s="175"/>
      <c r="L912" s="175"/>
      <c r="M912" s="175"/>
      <c r="N912" s="175"/>
      <c r="O912" s="175"/>
      <c r="P912" s="175"/>
      <c r="Q912" s="175"/>
      <c r="R912" s="175"/>
      <c r="S912" s="175"/>
      <c r="T912" s="175"/>
      <c r="U912" s="175"/>
      <c r="V912" s="175"/>
      <c r="W912" s="175"/>
      <c r="X912" s="175"/>
      <c r="Y912" s="175"/>
      <c r="Z912" s="175"/>
      <c r="AA912" s="175"/>
      <c r="AB912" s="176"/>
      <c r="AD912" s="548"/>
      <c r="AF912" s="548"/>
      <c r="AH912" s="548"/>
      <c r="AJ912" s="491"/>
    </row>
    <row r="913" spans="4:36" ht="12.75" customHeight="1" outlineLevel="1" x14ac:dyDescent="0.2">
      <c r="D913" s="106" t="str">
        <f>'Line Items'!D470</f>
        <v>Class Mk 3 - FO</v>
      </c>
      <c r="E913" s="88"/>
      <c r="F913" s="107" t="str">
        <f t="shared" si="152"/>
        <v>£000/ Veh</v>
      </c>
      <c r="G913" s="175"/>
      <c r="H913" s="175"/>
      <c r="I913" s="175"/>
      <c r="J913" s="175"/>
      <c r="K913" s="175"/>
      <c r="L913" s="175"/>
      <c r="M913" s="175"/>
      <c r="N913" s="175"/>
      <c r="O913" s="175"/>
      <c r="P913" s="175"/>
      <c r="Q913" s="175"/>
      <c r="R913" s="175"/>
      <c r="S913" s="175"/>
      <c r="T913" s="175"/>
      <c r="U913" s="175"/>
      <c r="V913" s="175"/>
      <c r="W913" s="175"/>
      <c r="X913" s="175"/>
      <c r="Y913" s="175"/>
      <c r="Z913" s="175"/>
      <c r="AA913" s="175"/>
      <c r="AB913" s="176"/>
      <c r="AD913" s="548"/>
      <c r="AF913" s="548"/>
      <c r="AH913" s="548"/>
      <c r="AJ913" s="491"/>
    </row>
    <row r="914" spans="4:36" ht="12.75" customHeight="1" outlineLevel="1" x14ac:dyDescent="0.2">
      <c r="D914" s="106" t="str">
        <f>'Line Items'!D471</f>
        <v>Class Mk 3 - RFM</v>
      </c>
      <c r="E914" s="88"/>
      <c r="F914" s="107" t="str">
        <f t="shared" si="152"/>
        <v>£000/ Veh</v>
      </c>
      <c r="G914" s="175"/>
      <c r="H914" s="175"/>
      <c r="I914" s="175"/>
      <c r="J914" s="175"/>
      <c r="K914" s="175"/>
      <c r="L914" s="175"/>
      <c r="M914" s="175"/>
      <c r="N914" s="175"/>
      <c r="O914" s="175"/>
      <c r="P914" s="175"/>
      <c r="Q914" s="175"/>
      <c r="R914" s="175"/>
      <c r="S914" s="175"/>
      <c r="T914" s="175"/>
      <c r="U914" s="175"/>
      <c r="V914" s="175"/>
      <c r="W914" s="175"/>
      <c r="X914" s="175"/>
      <c r="Y914" s="175"/>
      <c r="Z914" s="175"/>
      <c r="AA914" s="175"/>
      <c r="AB914" s="176"/>
      <c r="AD914" s="548"/>
      <c r="AF914" s="548"/>
      <c r="AH914" s="548"/>
      <c r="AJ914" s="491"/>
    </row>
    <row r="915" spans="4:36" ht="12.75" customHeight="1" outlineLevel="1" x14ac:dyDescent="0.2">
      <c r="D915" s="106" t="str">
        <f>'Line Items'!D472</f>
        <v>Class Mk 3 - DVT</v>
      </c>
      <c r="E915" s="88"/>
      <c r="F915" s="107" t="str">
        <f t="shared" si="152"/>
        <v>£000/ Veh</v>
      </c>
      <c r="G915" s="175"/>
      <c r="H915" s="175"/>
      <c r="I915" s="175"/>
      <c r="J915" s="175"/>
      <c r="K915" s="175"/>
      <c r="L915" s="175"/>
      <c r="M915" s="175"/>
      <c r="N915" s="175"/>
      <c r="O915" s="175"/>
      <c r="P915" s="175"/>
      <c r="Q915" s="175"/>
      <c r="R915" s="175"/>
      <c r="S915" s="175"/>
      <c r="T915" s="175"/>
      <c r="U915" s="175"/>
      <c r="V915" s="175"/>
      <c r="W915" s="175"/>
      <c r="X915" s="175"/>
      <c r="Y915" s="175"/>
      <c r="Z915" s="175"/>
      <c r="AA915" s="175"/>
      <c r="AB915" s="176"/>
      <c r="AD915" s="548"/>
      <c r="AF915" s="548"/>
      <c r="AH915" s="548"/>
      <c r="AJ915" s="491"/>
    </row>
    <row r="916" spans="4:36" ht="12.75" customHeight="1" outlineLevel="1" x14ac:dyDescent="0.2">
      <c r="D916" s="106" t="str">
        <f>'Line Items'!D473</f>
        <v>[Rolling Stock Line 18]</v>
      </c>
      <c r="E916" s="88"/>
      <c r="F916" s="107" t="str">
        <f t="shared" si="152"/>
        <v>£000/ Veh</v>
      </c>
      <c r="G916" s="175"/>
      <c r="H916" s="175"/>
      <c r="I916" s="175"/>
      <c r="J916" s="175"/>
      <c r="K916" s="175"/>
      <c r="L916" s="175"/>
      <c r="M916" s="175"/>
      <c r="N916" s="175"/>
      <c r="O916" s="175"/>
      <c r="P916" s="175"/>
      <c r="Q916" s="175"/>
      <c r="R916" s="175"/>
      <c r="S916" s="175"/>
      <c r="T916" s="175"/>
      <c r="U916" s="175"/>
      <c r="V916" s="175"/>
      <c r="W916" s="175"/>
      <c r="X916" s="175"/>
      <c r="Y916" s="175"/>
      <c r="Z916" s="175"/>
      <c r="AA916" s="175"/>
      <c r="AB916" s="176"/>
      <c r="AD916" s="548"/>
      <c r="AF916" s="548"/>
      <c r="AH916" s="548"/>
      <c r="AJ916" s="491"/>
    </row>
    <row r="917" spans="4:36" ht="12.75" customHeight="1" outlineLevel="1" x14ac:dyDescent="0.2">
      <c r="D917" s="106" t="str">
        <f>'Line Items'!D474</f>
        <v>[Rolling Stock Line 19]</v>
      </c>
      <c r="E917" s="88"/>
      <c r="F917" s="107" t="str">
        <f t="shared" si="152"/>
        <v>£000/ Veh</v>
      </c>
      <c r="G917" s="175"/>
      <c r="H917" s="175"/>
      <c r="I917" s="175"/>
      <c r="J917" s="175"/>
      <c r="K917" s="175"/>
      <c r="L917" s="175"/>
      <c r="M917" s="175"/>
      <c r="N917" s="175"/>
      <c r="O917" s="175"/>
      <c r="P917" s="175"/>
      <c r="Q917" s="175"/>
      <c r="R917" s="175"/>
      <c r="S917" s="175"/>
      <c r="T917" s="175"/>
      <c r="U917" s="175"/>
      <c r="V917" s="175"/>
      <c r="W917" s="175"/>
      <c r="X917" s="175"/>
      <c r="Y917" s="175"/>
      <c r="Z917" s="175"/>
      <c r="AA917" s="175"/>
      <c r="AB917" s="176"/>
      <c r="AD917" s="548"/>
      <c r="AF917" s="548"/>
      <c r="AH917" s="548"/>
      <c r="AJ917" s="491"/>
    </row>
    <row r="918" spans="4:36" ht="12.75" customHeight="1" outlineLevel="1" x14ac:dyDescent="0.2">
      <c r="D918" s="106" t="str">
        <f>'Line Items'!D475</f>
        <v>[Rolling Stock Line 20]</v>
      </c>
      <c r="E918" s="88"/>
      <c r="F918" s="107" t="str">
        <f t="shared" si="152"/>
        <v>£000/ Veh</v>
      </c>
      <c r="G918" s="175"/>
      <c r="H918" s="175"/>
      <c r="I918" s="175"/>
      <c r="J918" s="175"/>
      <c r="K918" s="175"/>
      <c r="L918" s="175"/>
      <c r="M918" s="175"/>
      <c r="N918" s="175"/>
      <c r="O918" s="175"/>
      <c r="P918" s="175"/>
      <c r="Q918" s="175"/>
      <c r="R918" s="175"/>
      <c r="S918" s="175"/>
      <c r="T918" s="175"/>
      <c r="U918" s="175"/>
      <c r="V918" s="175"/>
      <c r="W918" s="175"/>
      <c r="X918" s="175"/>
      <c r="Y918" s="175"/>
      <c r="Z918" s="175"/>
      <c r="AA918" s="175"/>
      <c r="AB918" s="176"/>
      <c r="AD918" s="548"/>
      <c r="AF918" s="548"/>
      <c r="AH918" s="548"/>
      <c r="AJ918" s="491"/>
    </row>
    <row r="919" spans="4:36" ht="12.75" customHeight="1" outlineLevel="1" x14ac:dyDescent="0.2">
      <c r="D919" s="106" t="str">
        <f>'Line Items'!D476</f>
        <v>[Rolling Stock Line 21]</v>
      </c>
      <c r="E919" s="88"/>
      <c r="F919" s="107" t="str">
        <f t="shared" si="152"/>
        <v>£000/ Veh</v>
      </c>
      <c r="G919" s="175"/>
      <c r="H919" s="175"/>
      <c r="I919" s="175"/>
      <c r="J919" s="175"/>
      <c r="K919" s="175"/>
      <c r="L919" s="175"/>
      <c r="M919" s="175"/>
      <c r="N919" s="175"/>
      <c r="O919" s="175"/>
      <c r="P919" s="175"/>
      <c r="Q919" s="175"/>
      <c r="R919" s="175"/>
      <c r="S919" s="175"/>
      <c r="T919" s="175"/>
      <c r="U919" s="175"/>
      <c r="V919" s="175"/>
      <c r="W919" s="175"/>
      <c r="X919" s="175"/>
      <c r="Y919" s="175"/>
      <c r="Z919" s="175"/>
      <c r="AA919" s="175"/>
      <c r="AB919" s="176"/>
      <c r="AD919" s="548"/>
      <c r="AF919" s="548"/>
      <c r="AH919" s="548"/>
      <c r="AJ919" s="491"/>
    </row>
    <row r="920" spans="4:36" ht="12.75" customHeight="1" outlineLevel="1" x14ac:dyDescent="0.2">
      <c r="D920" s="106" t="str">
        <f>'Line Items'!D477</f>
        <v>[Rolling Stock Line 22]</v>
      </c>
      <c r="E920" s="88"/>
      <c r="F920" s="107" t="str">
        <f t="shared" si="152"/>
        <v>£000/ Veh</v>
      </c>
      <c r="G920" s="175"/>
      <c r="H920" s="175"/>
      <c r="I920" s="175"/>
      <c r="J920" s="175"/>
      <c r="K920" s="175"/>
      <c r="L920" s="175"/>
      <c r="M920" s="175"/>
      <c r="N920" s="175"/>
      <c r="O920" s="175"/>
      <c r="P920" s="175"/>
      <c r="Q920" s="175"/>
      <c r="R920" s="175"/>
      <c r="S920" s="175"/>
      <c r="T920" s="175"/>
      <c r="U920" s="175"/>
      <c r="V920" s="175"/>
      <c r="W920" s="175"/>
      <c r="X920" s="175"/>
      <c r="Y920" s="175"/>
      <c r="Z920" s="175"/>
      <c r="AA920" s="175"/>
      <c r="AB920" s="176"/>
      <c r="AD920" s="548"/>
      <c r="AF920" s="548"/>
      <c r="AH920" s="548"/>
      <c r="AJ920" s="491"/>
    </row>
    <row r="921" spans="4:36" ht="12.75" customHeight="1" outlineLevel="1" x14ac:dyDescent="0.2">
      <c r="D921" s="106" t="str">
        <f>'Line Items'!D478</f>
        <v>[Rolling Stock Line 23]</v>
      </c>
      <c r="E921" s="88"/>
      <c r="F921" s="107" t="str">
        <f t="shared" si="152"/>
        <v>£000/ Veh</v>
      </c>
      <c r="G921" s="175"/>
      <c r="H921" s="175"/>
      <c r="I921" s="175"/>
      <c r="J921" s="175"/>
      <c r="K921" s="175"/>
      <c r="L921" s="175"/>
      <c r="M921" s="175"/>
      <c r="N921" s="175"/>
      <c r="O921" s="175"/>
      <c r="P921" s="175"/>
      <c r="Q921" s="175"/>
      <c r="R921" s="175"/>
      <c r="S921" s="175"/>
      <c r="T921" s="175"/>
      <c r="U921" s="175"/>
      <c r="V921" s="175"/>
      <c r="W921" s="175"/>
      <c r="X921" s="175"/>
      <c r="Y921" s="175"/>
      <c r="Z921" s="175"/>
      <c r="AA921" s="175"/>
      <c r="AB921" s="176"/>
      <c r="AD921" s="548"/>
      <c r="AF921" s="548"/>
      <c r="AH921" s="548"/>
      <c r="AJ921" s="491"/>
    </row>
    <row r="922" spans="4:36" ht="12.75" customHeight="1" outlineLevel="1" x14ac:dyDescent="0.2">
      <c r="D922" s="106" t="str">
        <f>'Line Items'!D479</f>
        <v>[Rolling Stock Line 24]</v>
      </c>
      <c r="E922" s="88"/>
      <c r="F922" s="107" t="str">
        <f t="shared" si="152"/>
        <v>£000/ Veh</v>
      </c>
      <c r="G922" s="175"/>
      <c r="H922" s="175"/>
      <c r="I922" s="175"/>
      <c r="J922" s="175"/>
      <c r="K922" s="175"/>
      <c r="L922" s="175"/>
      <c r="M922" s="175"/>
      <c r="N922" s="175"/>
      <c r="O922" s="175"/>
      <c r="P922" s="175"/>
      <c r="Q922" s="175"/>
      <c r="R922" s="175"/>
      <c r="S922" s="175"/>
      <c r="T922" s="175"/>
      <c r="U922" s="175"/>
      <c r="V922" s="175"/>
      <c r="W922" s="175"/>
      <c r="X922" s="175"/>
      <c r="Y922" s="175"/>
      <c r="Z922" s="175"/>
      <c r="AA922" s="175"/>
      <c r="AB922" s="176"/>
      <c r="AD922" s="548"/>
      <c r="AF922" s="548"/>
      <c r="AH922" s="548"/>
      <c r="AJ922" s="491"/>
    </row>
    <row r="923" spans="4:36" ht="12.75" customHeight="1" outlineLevel="1" x14ac:dyDescent="0.2">
      <c r="D923" s="106" t="str">
        <f>'Line Items'!D480</f>
        <v>[Rolling Stock Line 25]</v>
      </c>
      <c r="E923" s="88"/>
      <c r="F923" s="107" t="str">
        <f t="shared" si="152"/>
        <v>£000/ Veh</v>
      </c>
      <c r="G923" s="175"/>
      <c r="H923" s="175"/>
      <c r="I923" s="175"/>
      <c r="J923" s="175"/>
      <c r="K923" s="175"/>
      <c r="L923" s="175"/>
      <c r="M923" s="175"/>
      <c r="N923" s="175"/>
      <c r="O923" s="175"/>
      <c r="P923" s="175"/>
      <c r="Q923" s="175"/>
      <c r="R923" s="175"/>
      <c r="S923" s="175"/>
      <c r="T923" s="175"/>
      <c r="U923" s="175"/>
      <c r="V923" s="175"/>
      <c r="W923" s="175"/>
      <c r="X923" s="175"/>
      <c r="Y923" s="175"/>
      <c r="Z923" s="175"/>
      <c r="AA923" s="175"/>
      <c r="AB923" s="176"/>
      <c r="AD923" s="548"/>
      <c r="AF923" s="548"/>
      <c r="AH923" s="548"/>
      <c r="AJ923" s="491"/>
    </row>
    <row r="924" spans="4:36" ht="12.75" customHeight="1" outlineLevel="1" x14ac:dyDescent="0.2">
      <c r="D924" s="106" t="str">
        <f>'Line Items'!D481</f>
        <v>[Rolling Stock Line 26]</v>
      </c>
      <c r="E924" s="88"/>
      <c r="F924" s="107" t="str">
        <f t="shared" si="152"/>
        <v>£000/ Veh</v>
      </c>
      <c r="G924" s="175"/>
      <c r="H924" s="175"/>
      <c r="I924" s="175"/>
      <c r="J924" s="175"/>
      <c r="K924" s="175"/>
      <c r="L924" s="175"/>
      <c r="M924" s="175"/>
      <c r="N924" s="175"/>
      <c r="O924" s="175"/>
      <c r="P924" s="175"/>
      <c r="Q924" s="175"/>
      <c r="R924" s="175"/>
      <c r="S924" s="175"/>
      <c r="T924" s="175"/>
      <c r="U924" s="175"/>
      <c r="V924" s="175"/>
      <c r="W924" s="175"/>
      <c r="X924" s="175"/>
      <c r="Y924" s="175"/>
      <c r="Z924" s="175"/>
      <c r="AA924" s="175"/>
      <c r="AB924" s="176"/>
      <c r="AD924" s="548"/>
      <c r="AF924" s="548"/>
      <c r="AH924" s="548"/>
      <c r="AJ924" s="491"/>
    </row>
    <row r="925" spans="4:36" ht="12.75" customHeight="1" outlineLevel="1" x14ac:dyDescent="0.2">
      <c r="D925" s="106" t="str">
        <f>'Line Items'!D482</f>
        <v>[Rolling Stock Line 27]</v>
      </c>
      <c r="E925" s="88"/>
      <c r="F925" s="107" t="str">
        <f t="shared" si="152"/>
        <v>£000/ Veh</v>
      </c>
      <c r="G925" s="175"/>
      <c r="H925" s="175"/>
      <c r="I925" s="175"/>
      <c r="J925" s="175"/>
      <c r="K925" s="175"/>
      <c r="L925" s="175"/>
      <c r="M925" s="175"/>
      <c r="N925" s="175"/>
      <c r="O925" s="175"/>
      <c r="P925" s="175"/>
      <c r="Q925" s="175"/>
      <c r="R925" s="175"/>
      <c r="S925" s="175"/>
      <c r="T925" s="175"/>
      <c r="U925" s="175"/>
      <c r="V925" s="175"/>
      <c r="W925" s="175"/>
      <c r="X925" s="175"/>
      <c r="Y925" s="175"/>
      <c r="Z925" s="175"/>
      <c r="AA925" s="175"/>
      <c r="AB925" s="176"/>
      <c r="AD925" s="548"/>
      <c r="AF925" s="548"/>
      <c r="AH925" s="548"/>
      <c r="AJ925" s="491"/>
    </row>
    <row r="926" spans="4:36" ht="12.75" customHeight="1" outlineLevel="1" x14ac:dyDescent="0.2">
      <c r="D926" s="106" t="str">
        <f>'Line Items'!D483</f>
        <v>[Rolling Stock Line 28]</v>
      </c>
      <c r="E926" s="88"/>
      <c r="F926" s="107" t="str">
        <f t="shared" si="152"/>
        <v>£000/ Veh</v>
      </c>
      <c r="G926" s="175"/>
      <c r="H926" s="175"/>
      <c r="I926" s="175"/>
      <c r="J926" s="175"/>
      <c r="K926" s="175"/>
      <c r="L926" s="175"/>
      <c r="M926" s="175"/>
      <c r="N926" s="175"/>
      <c r="O926" s="175"/>
      <c r="P926" s="175"/>
      <c r="Q926" s="175"/>
      <c r="R926" s="175"/>
      <c r="S926" s="175"/>
      <c r="T926" s="175"/>
      <c r="U926" s="175"/>
      <c r="V926" s="175"/>
      <c r="W926" s="175"/>
      <c r="X926" s="175"/>
      <c r="Y926" s="175"/>
      <c r="Z926" s="175"/>
      <c r="AA926" s="175"/>
      <c r="AB926" s="176"/>
      <c r="AD926" s="548"/>
      <c r="AF926" s="548"/>
      <c r="AH926" s="548"/>
      <c r="AJ926" s="491"/>
    </row>
    <row r="927" spans="4:36" ht="12.75" customHeight="1" outlineLevel="1" x14ac:dyDescent="0.2">
      <c r="D927" s="106" t="str">
        <f>'Line Items'!D484</f>
        <v>[Rolling Stock Line 29]</v>
      </c>
      <c r="E927" s="88"/>
      <c r="F927" s="107" t="str">
        <f t="shared" si="152"/>
        <v>£000/ Veh</v>
      </c>
      <c r="G927" s="175"/>
      <c r="H927" s="175"/>
      <c r="I927" s="175"/>
      <c r="J927" s="175"/>
      <c r="K927" s="175"/>
      <c r="L927" s="175"/>
      <c r="M927" s="175"/>
      <c r="N927" s="175"/>
      <c r="O927" s="175"/>
      <c r="P927" s="175"/>
      <c r="Q927" s="175"/>
      <c r="R927" s="175"/>
      <c r="S927" s="175"/>
      <c r="T927" s="175"/>
      <c r="U927" s="175"/>
      <c r="V927" s="175"/>
      <c r="W927" s="175"/>
      <c r="X927" s="175"/>
      <c r="Y927" s="175"/>
      <c r="Z927" s="175"/>
      <c r="AA927" s="175"/>
      <c r="AB927" s="176"/>
      <c r="AD927" s="548"/>
      <c r="AF927" s="548"/>
      <c r="AH927" s="548"/>
      <c r="AJ927" s="491"/>
    </row>
    <row r="928" spans="4:36" ht="12.75" customHeight="1" outlineLevel="1" x14ac:dyDescent="0.2">
      <c r="D928" s="106" t="str">
        <f>'Line Items'!D485</f>
        <v>[Rolling Stock Line 30]</v>
      </c>
      <c r="E928" s="88"/>
      <c r="F928" s="107" t="str">
        <f t="shared" si="152"/>
        <v>£000/ Veh</v>
      </c>
      <c r="G928" s="175"/>
      <c r="H928" s="175"/>
      <c r="I928" s="175"/>
      <c r="J928" s="175"/>
      <c r="K928" s="175"/>
      <c r="L928" s="175"/>
      <c r="M928" s="175"/>
      <c r="N928" s="175"/>
      <c r="O928" s="175"/>
      <c r="P928" s="175"/>
      <c r="Q928" s="175"/>
      <c r="R928" s="175"/>
      <c r="S928" s="175"/>
      <c r="T928" s="175"/>
      <c r="U928" s="175"/>
      <c r="V928" s="175"/>
      <c r="W928" s="175"/>
      <c r="X928" s="175"/>
      <c r="Y928" s="175"/>
      <c r="Z928" s="175"/>
      <c r="AA928" s="175"/>
      <c r="AB928" s="176"/>
      <c r="AD928" s="548"/>
      <c r="AF928" s="548"/>
      <c r="AH928" s="548"/>
      <c r="AJ928" s="491"/>
    </row>
    <row r="929" spans="4:36" ht="12.75" customHeight="1" outlineLevel="1" x14ac:dyDescent="0.2">
      <c r="D929" s="106" t="str">
        <f>'Line Items'!D486</f>
        <v>[Rolling Stock Line 31]</v>
      </c>
      <c r="E929" s="88"/>
      <c r="F929" s="107" t="str">
        <f t="shared" si="152"/>
        <v>£000/ Veh</v>
      </c>
      <c r="G929" s="175"/>
      <c r="H929" s="175"/>
      <c r="I929" s="175"/>
      <c r="J929" s="175"/>
      <c r="K929" s="175"/>
      <c r="L929" s="175"/>
      <c r="M929" s="175"/>
      <c r="N929" s="175"/>
      <c r="O929" s="175"/>
      <c r="P929" s="175"/>
      <c r="Q929" s="175"/>
      <c r="R929" s="175"/>
      <c r="S929" s="175"/>
      <c r="T929" s="175"/>
      <c r="U929" s="175"/>
      <c r="V929" s="175"/>
      <c r="W929" s="175"/>
      <c r="X929" s="175"/>
      <c r="Y929" s="175"/>
      <c r="Z929" s="175"/>
      <c r="AA929" s="175"/>
      <c r="AB929" s="176"/>
      <c r="AD929" s="548"/>
      <c r="AF929" s="548"/>
      <c r="AH929" s="548"/>
      <c r="AJ929" s="491"/>
    </row>
    <row r="930" spans="4:36" ht="12.75" customHeight="1" outlineLevel="1" x14ac:dyDescent="0.2">
      <c r="D930" s="106" t="str">
        <f>'Line Items'!D487</f>
        <v>[Rolling Stock Line 32]</v>
      </c>
      <c r="E930" s="88"/>
      <c r="F930" s="107" t="str">
        <f t="shared" si="152"/>
        <v>£000/ Veh</v>
      </c>
      <c r="G930" s="175"/>
      <c r="H930" s="175"/>
      <c r="I930" s="175"/>
      <c r="J930" s="175"/>
      <c r="K930" s="175"/>
      <c r="L930" s="175"/>
      <c r="M930" s="175"/>
      <c r="N930" s="175"/>
      <c r="O930" s="175"/>
      <c r="P930" s="175"/>
      <c r="Q930" s="175"/>
      <c r="R930" s="175"/>
      <c r="S930" s="175"/>
      <c r="T930" s="175"/>
      <c r="U930" s="175"/>
      <c r="V930" s="175"/>
      <c r="W930" s="175"/>
      <c r="X930" s="175"/>
      <c r="Y930" s="175"/>
      <c r="Z930" s="175"/>
      <c r="AA930" s="175"/>
      <c r="AB930" s="176"/>
      <c r="AD930" s="548"/>
      <c r="AF930" s="548"/>
      <c r="AH930" s="548"/>
      <c r="AJ930" s="491"/>
    </row>
    <row r="931" spans="4:36" ht="12.75" customHeight="1" outlineLevel="1" x14ac:dyDescent="0.2">
      <c r="D931" s="106" t="str">
        <f>'Line Items'!D488</f>
        <v>[Rolling Stock Line 33]</v>
      </c>
      <c r="E931" s="88"/>
      <c r="F931" s="107" t="str">
        <f t="shared" si="152"/>
        <v>£000/ Veh</v>
      </c>
      <c r="G931" s="175"/>
      <c r="H931" s="175"/>
      <c r="I931" s="175"/>
      <c r="J931" s="175"/>
      <c r="K931" s="175"/>
      <c r="L931" s="175"/>
      <c r="M931" s="175"/>
      <c r="N931" s="175"/>
      <c r="O931" s="175"/>
      <c r="P931" s="175"/>
      <c r="Q931" s="175"/>
      <c r="R931" s="175"/>
      <c r="S931" s="175"/>
      <c r="T931" s="175"/>
      <c r="U931" s="175"/>
      <c r="V931" s="175"/>
      <c r="W931" s="175"/>
      <c r="X931" s="175"/>
      <c r="Y931" s="175"/>
      <c r="Z931" s="175"/>
      <c r="AA931" s="175"/>
      <c r="AB931" s="176"/>
      <c r="AD931" s="548"/>
      <c r="AF931" s="548"/>
      <c r="AH931" s="548"/>
      <c r="AJ931" s="491"/>
    </row>
    <row r="932" spans="4:36" ht="12.75" customHeight="1" outlineLevel="1" x14ac:dyDescent="0.2">
      <c r="D932" s="106" t="str">
        <f>'Line Items'!D489</f>
        <v>[Rolling Stock Line 34]</v>
      </c>
      <c r="E932" s="88"/>
      <c r="F932" s="107" t="str">
        <f t="shared" si="152"/>
        <v>£000/ Veh</v>
      </c>
      <c r="G932" s="175"/>
      <c r="H932" s="175"/>
      <c r="I932" s="175"/>
      <c r="J932" s="175"/>
      <c r="K932" s="175"/>
      <c r="L932" s="175"/>
      <c r="M932" s="175"/>
      <c r="N932" s="175"/>
      <c r="O932" s="175"/>
      <c r="P932" s="175"/>
      <c r="Q932" s="175"/>
      <c r="R932" s="175"/>
      <c r="S932" s="175"/>
      <c r="T932" s="175"/>
      <c r="U932" s="175"/>
      <c r="V932" s="175"/>
      <c r="W932" s="175"/>
      <c r="X932" s="175"/>
      <c r="Y932" s="175"/>
      <c r="Z932" s="175"/>
      <c r="AA932" s="175"/>
      <c r="AB932" s="176"/>
      <c r="AD932" s="548"/>
      <c r="AF932" s="548"/>
      <c r="AH932" s="548"/>
      <c r="AJ932" s="491"/>
    </row>
    <row r="933" spans="4:36" ht="12.75" customHeight="1" outlineLevel="1" x14ac:dyDescent="0.2">
      <c r="D933" s="106" t="str">
        <f>'Line Items'!D490</f>
        <v>[Rolling Stock Line 35]</v>
      </c>
      <c r="E933" s="88"/>
      <c r="F933" s="107" t="str">
        <f t="shared" si="152"/>
        <v>£000/ Veh</v>
      </c>
      <c r="G933" s="175"/>
      <c r="H933" s="175"/>
      <c r="I933" s="175"/>
      <c r="J933" s="175"/>
      <c r="K933" s="175"/>
      <c r="L933" s="175"/>
      <c r="M933" s="175"/>
      <c r="N933" s="175"/>
      <c r="O933" s="175"/>
      <c r="P933" s="175"/>
      <c r="Q933" s="175"/>
      <c r="R933" s="175"/>
      <c r="S933" s="175"/>
      <c r="T933" s="175"/>
      <c r="U933" s="175"/>
      <c r="V933" s="175"/>
      <c r="W933" s="175"/>
      <c r="X933" s="175"/>
      <c r="Y933" s="175"/>
      <c r="Z933" s="175"/>
      <c r="AA933" s="175"/>
      <c r="AB933" s="176"/>
      <c r="AD933" s="548"/>
      <c r="AF933" s="548"/>
      <c r="AH933" s="548"/>
      <c r="AJ933" s="491"/>
    </row>
    <row r="934" spans="4:36" ht="12.75" customHeight="1" outlineLevel="1" x14ac:dyDescent="0.2">
      <c r="D934" s="106" t="str">
        <f>'Line Items'!D491</f>
        <v>[Rolling Stock Line 36]</v>
      </c>
      <c r="E934" s="88"/>
      <c r="F934" s="107" t="str">
        <f t="shared" si="152"/>
        <v>£000/ Veh</v>
      </c>
      <c r="G934" s="175"/>
      <c r="H934" s="175"/>
      <c r="I934" s="175"/>
      <c r="J934" s="175"/>
      <c r="K934" s="175"/>
      <c r="L934" s="175"/>
      <c r="M934" s="175"/>
      <c r="N934" s="175"/>
      <c r="O934" s="175"/>
      <c r="P934" s="175"/>
      <c r="Q934" s="175"/>
      <c r="R934" s="175"/>
      <c r="S934" s="175"/>
      <c r="T934" s="175"/>
      <c r="U934" s="175"/>
      <c r="V934" s="175"/>
      <c r="W934" s="175"/>
      <c r="X934" s="175"/>
      <c r="Y934" s="175"/>
      <c r="Z934" s="175"/>
      <c r="AA934" s="175"/>
      <c r="AB934" s="176"/>
      <c r="AD934" s="548"/>
      <c r="AF934" s="548"/>
      <c r="AH934" s="548"/>
      <c r="AJ934" s="491"/>
    </row>
    <row r="935" spans="4:36" ht="12.75" customHeight="1" outlineLevel="1" x14ac:dyDescent="0.2">
      <c r="D935" s="106" t="str">
        <f>'Line Items'!D492</f>
        <v>[Rolling Stock Line 37]</v>
      </c>
      <c r="E935" s="88"/>
      <c r="F935" s="107" t="str">
        <f t="shared" si="152"/>
        <v>£000/ Veh</v>
      </c>
      <c r="G935" s="175"/>
      <c r="H935" s="175"/>
      <c r="I935" s="175"/>
      <c r="J935" s="175"/>
      <c r="K935" s="175"/>
      <c r="L935" s="175"/>
      <c r="M935" s="175"/>
      <c r="N935" s="175"/>
      <c r="O935" s="175"/>
      <c r="P935" s="175"/>
      <c r="Q935" s="175"/>
      <c r="R935" s="175"/>
      <c r="S935" s="175"/>
      <c r="T935" s="175"/>
      <c r="U935" s="175"/>
      <c r="V935" s="175"/>
      <c r="W935" s="175"/>
      <c r="X935" s="175"/>
      <c r="Y935" s="175"/>
      <c r="Z935" s="175"/>
      <c r="AA935" s="175"/>
      <c r="AB935" s="176"/>
      <c r="AD935" s="548"/>
      <c r="AF935" s="548"/>
      <c r="AH935" s="548"/>
      <c r="AJ935" s="491"/>
    </row>
    <row r="936" spans="4:36" ht="12.75" customHeight="1" outlineLevel="1" x14ac:dyDescent="0.2">
      <c r="D936" s="106" t="str">
        <f>'Line Items'!D493</f>
        <v>[Rolling Stock Line 38]</v>
      </c>
      <c r="E936" s="88"/>
      <c r="F936" s="107" t="str">
        <f t="shared" si="152"/>
        <v>£000/ Veh</v>
      </c>
      <c r="G936" s="175"/>
      <c r="H936" s="175"/>
      <c r="I936" s="175"/>
      <c r="J936" s="175"/>
      <c r="K936" s="175"/>
      <c r="L936" s="175"/>
      <c r="M936" s="175"/>
      <c r="N936" s="175"/>
      <c r="O936" s="175"/>
      <c r="P936" s="175"/>
      <c r="Q936" s="175"/>
      <c r="R936" s="175"/>
      <c r="S936" s="175"/>
      <c r="T936" s="175"/>
      <c r="U936" s="175"/>
      <c r="V936" s="175"/>
      <c r="W936" s="175"/>
      <c r="X936" s="175"/>
      <c r="Y936" s="175"/>
      <c r="Z936" s="175"/>
      <c r="AA936" s="175"/>
      <c r="AB936" s="176"/>
      <c r="AD936" s="548"/>
      <c r="AF936" s="548"/>
      <c r="AH936" s="548"/>
      <c r="AJ936" s="491"/>
    </row>
    <row r="937" spans="4:36" ht="12.75" customHeight="1" outlineLevel="1" x14ac:dyDescent="0.2">
      <c r="D937" s="106" t="str">
        <f>'Line Items'!D494</f>
        <v>[Rolling Stock Line 39]</v>
      </c>
      <c r="E937" s="88"/>
      <c r="F937" s="107" t="str">
        <f t="shared" si="152"/>
        <v>£000/ Veh</v>
      </c>
      <c r="G937" s="175"/>
      <c r="H937" s="175"/>
      <c r="I937" s="175"/>
      <c r="J937" s="175"/>
      <c r="K937" s="175"/>
      <c r="L937" s="175"/>
      <c r="M937" s="175"/>
      <c r="N937" s="175"/>
      <c r="O937" s="175"/>
      <c r="P937" s="175"/>
      <c r="Q937" s="175"/>
      <c r="R937" s="175"/>
      <c r="S937" s="175"/>
      <c r="T937" s="175"/>
      <c r="U937" s="175"/>
      <c r="V937" s="175"/>
      <c r="W937" s="175"/>
      <c r="X937" s="175"/>
      <c r="Y937" s="175"/>
      <c r="Z937" s="175"/>
      <c r="AA937" s="175"/>
      <c r="AB937" s="176"/>
      <c r="AD937" s="548"/>
      <c r="AF937" s="548"/>
      <c r="AH937" s="548"/>
      <c r="AJ937" s="491"/>
    </row>
    <row r="938" spans="4:36" ht="12.75" customHeight="1" outlineLevel="1" x14ac:dyDescent="0.2">
      <c r="D938" s="106" t="str">
        <f>'Line Items'!D495</f>
        <v>[Rolling Stock Line 40]</v>
      </c>
      <c r="E938" s="88"/>
      <c r="F938" s="107" t="str">
        <f t="shared" si="152"/>
        <v>£000/ Veh</v>
      </c>
      <c r="G938" s="175"/>
      <c r="H938" s="175"/>
      <c r="I938" s="175"/>
      <c r="J938" s="175"/>
      <c r="K938" s="175"/>
      <c r="L938" s="175"/>
      <c r="M938" s="175"/>
      <c r="N938" s="175"/>
      <c r="O938" s="175"/>
      <c r="P938" s="175"/>
      <c r="Q938" s="175"/>
      <c r="R938" s="175"/>
      <c r="S938" s="175"/>
      <c r="T938" s="175"/>
      <c r="U938" s="175"/>
      <c r="V938" s="175"/>
      <c r="W938" s="175"/>
      <c r="X938" s="175"/>
      <c r="Y938" s="175"/>
      <c r="Z938" s="175"/>
      <c r="AA938" s="175"/>
      <c r="AB938" s="176"/>
      <c r="AD938" s="548"/>
      <c r="AF938" s="548"/>
      <c r="AH938" s="548"/>
      <c r="AJ938" s="491"/>
    </row>
    <row r="939" spans="4:36" ht="12.75" customHeight="1" outlineLevel="1" x14ac:dyDescent="0.2">
      <c r="D939" s="106" t="str">
        <f>'Line Items'!D496</f>
        <v>[Rolling Stock Line 41]</v>
      </c>
      <c r="E939" s="88"/>
      <c r="F939" s="107" t="str">
        <f t="shared" si="152"/>
        <v>£000/ Veh</v>
      </c>
      <c r="G939" s="175"/>
      <c r="H939" s="175"/>
      <c r="I939" s="175"/>
      <c r="J939" s="175"/>
      <c r="K939" s="175"/>
      <c r="L939" s="175"/>
      <c r="M939" s="175"/>
      <c r="N939" s="175"/>
      <c r="O939" s="175"/>
      <c r="P939" s="175"/>
      <c r="Q939" s="175"/>
      <c r="R939" s="175"/>
      <c r="S939" s="175"/>
      <c r="T939" s="175"/>
      <c r="U939" s="175"/>
      <c r="V939" s="175"/>
      <c r="W939" s="175"/>
      <c r="X939" s="175"/>
      <c r="Y939" s="175"/>
      <c r="Z939" s="175"/>
      <c r="AA939" s="175"/>
      <c r="AB939" s="176"/>
      <c r="AD939" s="548"/>
      <c r="AF939" s="548"/>
      <c r="AH939" s="548"/>
      <c r="AJ939" s="491"/>
    </row>
    <row r="940" spans="4:36" ht="12.75" customHeight="1" outlineLevel="1" x14ac:dyDescent="0.2">
      <c r="D940" s="106" t="str">
        <f>'Line Items'!D497</f>
        <v>[Rolling Stock Line 42]</v>
      </c>
      <c r="E940" s="88"/>
      <c r="F940" s="107" t="str">
        <f t="shared" si="152"/>
        <v>£000/ Veh</v>
      </c>
      <c r="G940" s="175"/>
      <c r="H940" s="175"/>
      <c r="I940" s="175"/>
      <c r="J940" s="175"/>
      <c r="K940" s="175"/>
      <c r="L940" s="175"/>
      <c r="M940" s="175"/>
      <c r="N940" s="175"/>
      <c r="O940" s="175"/>
      <c r="P940" s="175"/>
      <c r="Q940" s="175"/>
      <c r="R940" s="175"/>
      <c r="S940" s="175"/>
      <c r="T940" s="175"/>
      <c r="U940" s="175"/>
      <c r="V940" s="175"/>
      <c r="W940" s="175"/>
      <c r="X940" s="175"/>
      <c r="Y940" s="175"/>
      <c r="Z940" s="175"/>
      <c r="AA940" s="175"/>
      <c r="AB940" s="176"/>
      <c r="AD940" s="548"/>
      <c r="AF940" s="548"/>
      <c r="AH940" s="548"/>
      <c r="AJ940" s="491"/>
    </row>
    <row r="941" spans="4:36" ht="12.75" customHeight="1" outlineLevel="1" x14ac:dyDescent="0.2">
      <c r="D941" s="106" t="str">
        <f>'Line Items'!D498</f>
        <v>[Rolling Stock Line 43]</v>
      </c>
      <c r="E941" s="88"/>
      <c r="F941" s="107" t="str">
        <f t="shared" si="152"/>
        <v>£000/ Veh</v>
      </c>
      <c r="G941" s="175"/>
      <c r="H941" s="175"/>
      <c r="I941" s="175"/>
      <c r="J941" s="175"/>
      <c r="K941" s="175"/>
      <c r="L941" s="175"/>
      <c r="M941" s="175"/>
      <c r="N941" s="175"/>
      <c r="O941" s="175"/>
      <c r="P941" s="175"/>
      <c r="Q941" s="175"/>
      <c r="R941" s="175"/>
      <c r="S941" s="175"/>
      <c r="T941" s="175"/>
      <c r="U941" s="175"/>
      <c r="V941" s="175"/>
      <c r="W941" s="175"/>
      <c r="X941" s="175"/>
      <c r="Y941" s="175"/>
      <c r="Z941" s="175"/>
      <c r="AA941" s="175"/>
      <c r="AB941" s="176"/>
      <c r="AD941" s="548"/>
      <c r="AF941" s="548"/>
      <c r="AH941" s="548"/>
      <c r="AJ941" s="491"/>
    </row>
    <row r="942" spans="4:36" ht="12.75" customHeight="1" outlineLevel="1" x14ac:dyDescent="0.2">
      <c r="D942" s="106" t="str">
        <f>'Line Items'!D499</f>
        <v>[Rolling Stock Line 44]</v>
      </c>
      <c r="E942" s="88"/>
      <c r="F942" s="107" t="str">
        <f t="shared" si="152"/>
        <v>£000/ Veh</v>
      </c>
      <c r="G942" s="175"/>
      <c r="H942" s="175"/>
      <c r="I942" s="175"/>
      <c r="J942" s="175"/>
      <c r="K942" s="175"/>
      <c r="L942" s="175"/>
      <c r="M942" s="175"/>
      <c r="N942" s="175"/>
      <c r="O942" s="175"/>
      <c r="P942" s="175"/>
      <c r="Q942" s="175"/>
      <c r="R942" s="175"/>
      <c r="S942" s="175"/>
      <c r="T942" s="175"/>
      <c r="U942" s="175"/>
      <c r="V942" s="175"/>
      <c r="W942" s="175"/>
      <c r="X942" s="175"/>
      <c r="Y942" s="175"/>
      <c r="Z942" s="175"/>
      <c r="AA942" s="175"/>
      <c r="AB942" s="176"/>
      <c r="AD942" s="548"/>
      <c r="AF942" s="548"/>
      <c r="AH942" s="548"/>
      <c r="AJ942" s="491"/>
    </row>
    <row r="943" spans="4:36" ht="12.75" customHeight="1" outlineLevel="1" x14ac:dyDescent="0.2">
      <c r="D943" s="106" t="str">
        <f>'Line Items'!D500</f>
        <v>[Rolling Stock Line 45]</v>
      </c>
      <c r="E943" s="88"/>
      <c r="F943" s="107" t="str">
        <f t="shared" si="152"/>
        <v>£000/ Veh</v>
      </c>
      <c r="G943" s="175"/>
      <c r="H943" s="175"/>
      <c r="I943" s="175"/>
      <c r="J943" s="175"/>
      <c r="K943" s="175"/>
      <c r="L943" s="175"/>
      <c r="M943" s="175"/>
      <c r="N943" s="175"/>
      <c r="O943" s="175"/>
      <c r="P943" s="175"/>
      <c r="Q943" s="175"/>
      <c r="R943" s="175"/>
      <c r="S943" s="175"/>
      <c r="T943" s="175"/>
      <c r="U943" s="175"/>
      <c r="V943" s="175"/>
      <c r="W943" s="175"/>
      <c r="X943" s="175"/>
      <c r="Y943" s="175"/>
      <c r="Z943" s="175"/>
      <c r="AA943" s="175"/>
      <c r="AB943" s="176"/>
      <c r="AD943" s="548"/>
      <c r="AF943" s="548"/>
      <c r="AH943" s="548"/>
      <c r="AJ943" s="491"/>
    </row>
    <row r="944" spans="4:36" ht="12.75" customHeight="1" outlineLevel="1" x14ac:dyDescent="0.2">
      <c r="D944" s="106" t="str">
        <f>'Line Items'!D501</f>
        <v>[Rolling Stock Line 46]</v>
      </c>
      <c r="E944" s="88"/>
      <c r="F944" s="107" t="str">
        <f t="shared" si="152"/>
        <v>£000/ Veh</v>
      </c>
      <c r="G944" s="175"/>
      <c r="H944" s="175"/>
      <c r="I944" s="175"/>
      <c r="J944" s="175"/>
      <c r="K944" s="175"/>
      <c r="L944" s="175"/>
      <c r="M944" s="175"/>
      <c r="N944" s="175"/>
      <c r="O944" s="175"/>
      <c r="P944" s="175"/>
      <c r="Q944" s="175"/>
      <c r="R944" s="175"/>
      <c r="S944" s="175"/>
      <c r="T944" s="175"/>
      <c r="U944" s="175"/>
      <c r="V944" s="175"/>
      <c r="W944" s="175"/>
      <c r="X944" s="175"/>
      <c r="Y944" s="175"/>
      <c r="Z944" s="175"/>
      <c r="AA944" s="175"/>
      <c r="AB944" s="176"/>
      <c r="AD944" s="548"/>
      <c r="AF944" s="548"/>
      <c r="AH944" s="548"/>
      <c r="AJ944" s="491"/>
    </row>
    <row r="945" spans="2:36" ht="12.75" customHeight="1" outlineLevel="1" x14ac:dyDescent="0.2">
      <c r="D945" s="106" t="str">
        <f>'Line Items'!D502</f>
        <v>[Rolling Stock Line 47]</v>
      </c>
      <c r="E945" s="88"/>
      <c r="F945" s="107" t="str">
        <f t="shared" si="152"/>
        <v>£000/ Veh</v>
      </c>
      <c r="G945" s="175"/>
      <c r="H945" s="175"/>
      <c r="I945" s="175"/>
      <c r="J945" s="175"/>
      <c r="K945" s="175"/>
      <c r="L945" s="175"/>
      <c r="M945" s="175"/>
      <c r="N945" s="175"/>
      <c r="O945" s="175"/>
      <c r="P945" s="175"/>
      <c r="Q945" s="175"/>
      <c r="R945" s="175"/>
      <c r="S945" s="175"/>
      <c r="T945" s="175"/>
      <c r="U945" s="175"/>
      <c r="V945" s="175"/>
      <c r="W945" s="175"/>
      <c r="X945" s="175"/>
      <c r="Y945" s="175"/>
      <c r="Z945" s="175"/>
      <c r="AA945" s="175"/>
      <c r="AB945" s="176"/>
      <c r="AD945" s="548"/>
      <c r="AF945" s="548"/>
      <c r="AH945" s="548"/>
      <c r="AJ945" s="491"/>
    </row>
    <row r="946" spans="2:36" ht="12.75" customHeight="1" outlineLevel="1" x14ac:dyDescent="0.2">
      <c r="D946" s="106" t="str">
        <f>'Line Items'!D503</f>
        <v>[Rolling Stock Line 48]</v>
      </c>
      <c r="E946" s="88"/>
      <c r="F946" s="107" t="str">
        <f t="shared" si="152"/>
        <v>£000/ Veh</v>
      </c>
      <c r="G946" s="175"/>
      <c r="H946" s="175"/>
      <c r="I946" s="175"/>
      <c r="J946" s="175"/>
      <c r="K946" s="175"/>
      <c r="L946" s="175"/>
      <c r="M946" s="175"/>
      <c r="N946" s="175"/>
      <c r="O946" s="175"/>
      <c r="P946" s="175"/>
      <c r="Q946" s="175"/>
      <c r="R946" s="175"/>
      <c r="S946" s="175"/>
      <c r="T946" s="175"/>
      <c r="U946" s="175"/>
      <c r="V946" s="175"/>
      <c r="W946" s="175"/>
      <c r="X946" s="175"/>
      <c r="Y946" s="175"/>
      <c r="Z946" s="175"/>
      <c r="AA946" s="175"/>
      <c r="AB946" s="176"/>
      <c r="AD946" s="548"/>
      <c r="AF946" s="548"/>
      <c r="AH946" s="548"/>
      <c r="AJ946" s="491"/>
    </row>
    <row r="947" spans="2:36" ht="12.75" customHeight="1" outlineLevel="1" x14ac:dyDescent="0.2">
      <c r="D947" s="106" t="str">
        <f>'Line Items'!D504</f>
        <v>[Rolling Stock Line 49]</v>
      </c>
      <c r="E947" s="88"/>
      <c r="F947" s="107" t="str">
        <f t="shared" si="152"/>
        <v>£000/ Veh</v>
      </c>
      <c r="G947" s="175"/>
      <c r="H947" s="175"/>
      <c r="I947" s="175"/>
      <c r="J947" s="175"/>
      <c r="K947" s="175"/>
      <c r="L947" s="175"/>
      <c r="M947" s="175"/>
      <c r="N947" s="175"/>
      <c r="O947" s="175"/>
      <c r="P947" s="175"/>
      <c r="Q947" s="175"/>
      <c r="R947" s="175"/>
      <c r="S947" s="175"/>
      <c r="T947" s="175"/>
      <c r="U947" s="175"/>
      <c r="V947" s="175"/>
      <c r="W947" s="175"/>
      <c r="X947" s="175"/>
      <c r="Y947" s="175"/>
      <c r="Z947" s="175"/>
      <c r="AA947" s="175"/>
      <c r="AB947" s="176"/>
      <c r="AD947" s="548"/>
      <c r="AF947" s="548"/>
      <c r="AH947" s="548"/>
      <c r="AJ947" s="491"/>
    </row>
    <row r="948" spans="2:36" ht="12.75" customHeight="1" outlineLevel="1" x14ac:dyDescent="0.2">
      <c r="D948" s="117" t="str">
        <f>'Line Items'!D505</f>
        <v>[Rolling Stock Line 50]</v>
      </c>
      <c r="E948" s="177"/>
      <c r="F948" s="118" t="str">
        <f>F917</f>
        <v>£000/ Veh</v>
      </c>
      <c r="G948" s="178"/>
      <c r="H948" s="178"/>
      <c r="I948" s="178"/>
      <c r="J948" s="178"/>
      <c r="K948" s="178"/>
      <c r="L948" s="178"/>
      <c r="M948" s="178"/>
      <c r="N948" s="178"/>
      <c r="O948" s="178"/>
      <c r="P948" s="178"/>
      <c r="Q948" s="178"/>
      <c r="R948" s="178"/>
      <c r="S948" s="178"/>
      <c r="T948" s="178"/>
      <c r="U948" s="178"/>
      <c r="V948" s="178"/>
      <c r="W948" s="178"/>
      <c r="X948" s="178"/>
      <c r="Y948" s="178"/>
      <c r="Z948" s="178"/>
      <c r="AA948" s="178"/>
      <c r="AB948" s="179"/>
      <c r="AD948" s="549"/>
      <c r="AF948" s="549"/>
      <c r="AH948" s="549"/>
      <c r="AJ948" s="492"/>
    </row>
    <row r="949" spans="2:36" ht="12.75" customHeight="1" outlineLevel="1" x14ac:dyDescent="0.2">
      <c r="G949" s="89"/>
      <c r="H949" s="89"/>
      <c r="I949" s="89"/>
      <c r="J949" s="89"/>
      <c r="K949" s="89"/>
      <c r="L949" s="89"/>
      <c r="M949" s="89"/>
      <c r="N949" s="89"/>
      <c r="O949" s="89"/>
      <c r="P949" s="89"/>
      <c r="Q949" s="89"/>
      <c r="R949" s="89"/>
      <c r="S949" s="89"/>
      <c r="T949" s="89"/>
      <c r="U949" s="89"/>
      <c r="V949" s="89"/>
      <c r="W949" s="89"/>
      <c r="X949" s="89"/>
      <c r="Y949" s="89"/>
      <c r="Z949" s="89"/>
      <c r="AA949" s="89"/>
      <c r="AB949" s="89"/>
      <c r="AD949" s="89"/>
      <c r="AF949" s="89"/>
      <c r="AH949" s="89"/>
      <c r="AJ949" s="493"/>
    </row>
    <row r="950" spans="2:36" ht="12.75" customHeight="1" outlineLevel="1" x14ac:dyDescent="0.2">
      <c r="D950" s="234" t="str">
        <f>"Average "&amp;B897</f>
        <v>Average Capital Lease Charge per Vehicle</v>
      </c>
      <c r="E950" s="235"/>
      <c r="F950" s="236" t="str">
        <f>F948</f>
        <v>£000/ Veh</v>
      </c>
      <c r="G950" s="237">
        <f t="shared" ref="G950:AB950" si="153">IF(G$69=0,0,SUMPRODUCT(G$18:G$67,G899:G948)/G$69)</f>
        <v>0</v>
      </c>
      <c r="H950" s="237">
        <f t="shared" si="153"/>
        <v>0</v>
      </c>
      <c r="I950" s="237">
        <f t="shared" si="153"/>
        <v>0</v>
      </c>
      <c r="J950" s="237">
        <f t="shared" si="153"/>
        <v>0</v>
      </c>
      <c r="K950" s="237">
        <f t="shared" si="153"/>
        <v>0</v>
      </c>
      <c r="L950" s="237">
        <f t="shared" si="153"/>
        <v>0</v>
      </c>
      <c r="M950" s="237">
        <f t="shared" si="153"/>
        <v>0</v>
      </c>
      <c r="N950" s="237">
        <f t="shared" si="153"/>
        <v>0</v>
      </c>
      <c r="O950" s="237">
        <f t="shared" si="153"/>
        <v>0</v>
      </c>
      <c r="P950" s="237">
        <f t="shared" si="153"/>
        <v>0</v>
      </c>
      <c r="Q950" s="237">
        <f t="shared" si="153"/>
        <v>0</v>
      </c>
      <c r="R950" s="237">
        <f t="shared" si="153"/>
        <v>0</v>
      </c>
      <c r="S950" s="237">
        <f t="shared" si="153"/>
        <v>0</v>
      </c>
      <c r="T950" s="237">
        <f t="shared" si="153"/>
        <v>0</v>
      </c>
      <c r="U950" s="237">
        <f t="shared" si="153"/>
        <v>0</v>
      </c>
      <c r="V950" s="237">
        <f t="shared" si="153"/>
        <v>0</v>
      </c>
      <c r="W950" s="237">
        <f t="shared" si="153"/>
        <v>0</v>
      </c>
      <c r="X950" s="237">
        <f t="shared" si="153"/>
        <v>0</v>
      </c>
      <c r="Y950" s="237">
        <f t="shared" si="153"/>
        <v>0</v>
      </c>
      <c r="Z950" s="237">
        <f t="shared" si="153"/>
        <v>0</v>
      </c>
      <c r="AA950" s="237">
        <f t="shared" si="153"/>
        <v>0</v>
      </c>
      <c r="AB950" s="238">
        <f t="shared" si="153"/>
        <v>0</v>
      </c>
      <c r="AD950" s="550">
        <f t="shared" ref="AD950" si="154">IF(AD$69=0,0,SUMPRODUCT(AD$18:AD$67,AD899:AD948)/AD$69)</f>
        <v>0</v>
      </c>
      <c r="AF950" s="550">
        <f t="shared" ref="AF950" si="155">IF(AF$69=0,0,SUMPRODUCT(AF$18:AF$67,AF899:AF948)/AF$69)</f>
        <v>0</v>
      </c>
      <c r="AH950" s="550">
        <f t="shared" ref="AH950" si="156">IF(AH$69=0,0,SUMPRODUCT(AH$18:AH$67,AH899:AH948)/AH$69)</f>
        <v>0</v>
      </c>
      <c r="AJ950" s="494"/>
    </row>
    <row r="951" spans="2:36" x14ac:dyDescent="0.2">
      <c r="G951" s="89"/>
      <c r="H951" s="89"/>
      <c r="I951" s="89"/>
      <c r="J951" s="89"/>
      <c r="K951" s="89"/>
      <c r="L951" s="89"/>
      <c r="M951" s="89"/>
      <c r="N951" s="89"/>
      <c r="O951" s="89"/>
      <c r="P951" s="89"/>
      <c r="Q951" s="89"/>
      <c r="R951" s="89"/>
      <c r="S951" s="89"/>
      <c r="T951" s="89"/>
      <c r="U951" s="89"/>
      <c r="V951" s="89"/>
      <c r="W951" s="89"/>
      <c r="X951" s="89"/>
      <c r="Y951" s="89"/>
      <c r="Z951" s="89"/>
      <c r="AA951" s="89"/>
      <c r="AB951" s="89"/>
      <c r="AD951" s="89"/>
      <c r="AF951" s="89"/>
      <c r="AH951" s="89"/>
      <c r="AJ951" s="493"/>
    </row>
    <row r="952" spans="2:36" ht="16.5" customHeight="1" x14ac:dyDescent="0.25">
      <c r="B952" s="15" t="s">
        <v>498</v>
      </c>
      <c r="C952" s="15"/>
      <c r="D952" s="172"/>
      <c r="E952" s="172"/>
      <c r="F952" s="15"/>
      <c r="G952" s="190"/>
      <c r="H952" s="190"/>
      <c r="I952" s="190"/>
      <c r="J952" s="190"/>
      <c r="K952" s="190"/>
      <c r="L952" s="190"/>
      <c r="M952" s="190"/>
      <c r="N952" s="190"/>
      <c r="O952" s="190"/>
      <c r="P952" s="190"/>
      <c r="Q952" s="190"/>
      <c r="R952" s="190"/>
      <c r="S952" s="190"/>
      <c r="T952" s="190"/>
      <c r="U952" s="190"/>
      <c r="V952" s="190"/>
      <c r="W952" s="190"/>
      <c r="X952" s="190"/>
      <c r="Y952" s="190"/>
      <c r="Z952" s="190"/>
      <c r="AA952" s="190"/>
      <c r="AB952" s="190"/>
      <c r="AC952" s="15"/>
      <c r="AD952" s="190"/>
      <c r="AE952" s="540"/>
      <c r="AF952" s="190"/>
      <c r="AG952" s="540"/>
      <c r="AH952" s="190"/>
      <c r="AI952" s="540"/>
      <c r="AJ952" s="495"/>
    </row>
    <row r="953" spans="2:36" ht="12.75" customHeight="1" outlineLevel="1" x14ac:dyDescent="0.2">
      <c r="G953" s="89"/>
      <c r="H953" s="89"/>
      <c r="I953" s="89"/>
      <c r="J953" s="89"/>
      <c r="K953" s="89"/>
      <c r="L953" s="89"/>
      <c r="M953" s="89"/>
      <c r="N953" s="89"/>
      <c r="O953" s="89"/>
      <c r="P953" s="89"/>
      <c r="Q953" s="89"/>
      <c r="R953" s="89"/>
      <c r="S953" s="89"/>
      <c r="T953" s="89"/>
      <c r="U953" s="89"/>
      <c r="V953" s="89"/>
      <c r="W953" s="89"/>
      <c r="X953" s="89"/>
      <c r="Y953" s="89"/>
      <c r="Z953" s="89"/>
      <c r="AA953" s="89"/>
      <c r="AB953" s="89"/>
      <c r="AD953" s="89"/>
      <c r="AF953" s="89"/>
      <c r="AH953" s="89"/>
      <c r="AJ953" s="493"/>
    </row>
    <row r="954" spans="2:36" ht="12.75" customHeight="1" outlineLevel="1" x14ac:dyDescent="0.2">
      <c r="D954" s="100" t="str">
        <f>'Line Items'!D456</f>
        <v>Class 153</v>
      </c>
      <c r="E954" s="84"/>
      <c r="F954" s="101" t="str">
        <f t="shared" ref="F954:F1003" si="157">F899</f>
        <v>£000/ Veh</v>
      </c>
      <c r="G954" s="173"/>
      <c r="H954" s="173"/>
      <c r="I954" s="173"/>
      <c r="J954" s="173"/>
      <c r="K954" s="173"/>
      <c r="L954" s="173"/>
      <c r="M954" s="173"/>
      <c r="N954" s="173"/>
      <c r="O954" s="173"/>
      <c r="P954" s="173"/>
      <c r="Q954" s="173"/>
      <c r="R954" s="173"/>
      <c r="S954" s="173"/>
      <c r="T954" s="173"/>
      <c r="U954" s="173"/>
      <c r="V954" s="173"/>
      <c r="W954" s="173"/>
      <c r="X954" s="173"/>
      <c r="Y954" s="173"/>
      <c r="Z954" s="173"/>
      <c r="AA954" s="173"/>
      <c r="AB954" s="191"/>
      <c r="AD954" s="547"/>
      <c r="AF954" s="547"/>
      <c r="AH954" s="547"/>
      <c r="AJ954" s="489" t="s">
        <v>658</v>
      </c>
    </row>
    <row r="955" spans="2:36" ht="12.75" customHeight="1" outlineLevel="1" x14ac:dyDescent="0.2">
      <c r="D955" s="106" t="str">
        <f>'Line Items'!D457</f>
        <v>Class 156</v>
      </c>
      <c r="E955" s="88"/>
      <c r="F955" s="107" t="str">
        <f t="shared" si="157"/>
        <v>£000/ Veh</v>
      </c>
      <c r="G955" s="175"/>
      <c r="H955" s="175"/>
      <c r="I955" s="175"/>
      <c r="J955" s="175"/>
      <c r="K955" s="175"/>
      <c r="L955" s="175"/>
      <c r="M955" s="175"/>
      <c r="N955" s="175"/>
      <c r="O955" s="175"/>
      <c r="P955" s="175"/>
      <c r="Q955" s="175"/>
      <c r="R955" s="175"/>
      <c r="S955" s="175"/>
      <c r="T955" s="175"/>
      <c r="U955" s="175"/>
      <c r="V955" s="175"/>
      <c r="W955" s="175"/>
      <c r="X955" s="175"/>
      <c r="Y955" s="175"/>
      <c r="Z955" s="175"/>
      <c r="AA955" s="175"/>
      <c r="AB955" s="176"/>
      <c r="AD955" s="548"/>
      <c r="AF955" s="548"/>
      <c r="AH955" s="548"/>
      <c r="AJ955" s="491"/>
    </row>
    <row r="956" spans="2:36" ht="12.75" customHeight="1" outlineLevel="1" x14ac:dyDescent="0.2">
      <c r="D956" s="106" t="str">
        <f>'Line Items'!D458</f>
        <v>Class 170/2</v>
      </c>
      <c r="E956" s="88"/>
      <c r="F956" s="107" t="str">
        <f t="shared" si="157"/>
        <v>£000/ Veh</v>
      </c>
      <c r="G956" s="175"/>
      <c r="H956" s="175"/>
      <c r="I956" s="175"/>
      <c r="J956" s="175"/>
      <c r="K956" s="175"/>
      <c r="L956" s="175"/>
      <c r="M956" s="175"/>
      <c r="N956" s="175"/>
      <c r="O956" s="175"/>
      <c r="P956" s="175"/>
      <c r="Q956" s="175"/>
      <c r="R956" s="175"/>
      <c r="S956" s="175"/>
      <c r="T956" s="175"/>
      <c r="U956" s="175"/>
      <c r="V956" s="175"/>
      <c r="W956" s="175"/>
      <c r="X956" s="175"/>
      <c r="Y956" s="175"/>
      <c r="Z956" s="175"/>
      <c r="AA956" s="175"/>
      <c r="AB956" s="176"/>
      <c r="AD956" s="548"/>
      <c r="AF956" s="548"/>
      <c r="AH956" s="548"/>
      <c r="AJ956" s="491"/>
    </row>
    <row r="957" spans="2:36" ht="12.75" customHeight="1" outlineLevel="1" x14ac:dyDescent="0.2">
      <c r="D957" s="106" t="str">
        <f>'Line Items'!D459</f>
        <v>Class 170/3</v>
      </c>
      <c r="E957" s="88"/>
      <c r="F957" s="107" t="str">
        <f t="shared" si="157"/>
        <v>£000/ Veh</v>
      </c>
      <c r="G957" s="175"/>
      <c r="H957" s="175"/>
      <c r="I957" s="175"/>
      <c r="J957" s="175"/>
      <c r="K957" s="175"/>
      <c r="L957" s="175"/>
      <c r="M957" s="175"/>
      <c r="N957" s="175"/>
      <c r="O957" s="175"/>
      <c r="P957" s="175"/>
      <c r="Q957" s="175"/>
      <c r="R957" s="175"/>
      <c r="S957" s="175"/>
      <c r="T957" s="175"/>
      <c r="U957" s="175"/>
      <c r="V957" s="175"/>
      <c r="W957" s="175"/>
      <c r="X957" s="175"/>
      <c r="Y957" s="175"/>
      <c r="Z957" s="175"/>
      <c r="AA957" s="175"/>
      <c r="AB957" s="176"/>
      <c r="AD957" s="548"/>
      <c r="AF957" s="548"/>
      <c r="AH957" s="548"/>
      <c r="AJ957" s="491"/>
    </row>
    <row r="958" spans="2:36" ht="12.75" customHeight="1" outlineLevel="1" x14ac:dyDescent="0.2">
      <c r="D958" s="106" t="str">
        <f>'Line Items'!D460</f>
        <v>Class 315</v>
      </c>
      <c r="E958" s="88"/>
      <c r="F958" s="107" t="str">
        <f t="shared" si="157"/>
        <v>£000/ Veh</v>
      </c>
      <c r="G958" s="175"/>
      <c r="H958" s="175"/>
      <c r="I958" s="175"/>
      <c r="J958" s="175"/>
      <c r="K958" s="175"/>
      <c r="L958" s="175"/>
      <c r="M958" s="175"/>
      <c r="N958" s="175"/>
      <c r="O958" s="175"/>
      <c r="P958" s="175"/>
      <c r="Q958" s="175"/>
      <c r="R958" s="175"/>
      <c r="S958" s="175"/>
      <c r="T958" s="175"/>
      <c r="U958" s="175"/>
      <c r="V958" s="175"/>
      <c r="W958" s="175"/>
      <c r="X958" s="175"/>
      <c r="Y958" s="175"/>
      <c r="Z958" s="175"/>
      <c r="AA958" s="175"/>
      <c r="AB958" s="176"/>
      <c r="AD958" s="548"/>
      <c r="AF958" s="548"/>
      <c r="AH958" s="548"/>
      <c r="AJ958" s="491"/>
    </row>
    <row r="959" spans="2:36" ht="12.75" customHeight="1" outlineLevel="1" x14ac:dyDescent="0.2">
      <c r="D959" s="106" t="str">
        <f>'Line Items'!D461</f>
        <v>Class 317/8</v>
      </c>
      <c r="E959" s="88"/>
      <c r="F959" s="107" t="str">
        <f t="shared" si="157"/>
        <v>£000/ Veh</v>
      </c>
      <c r="G959" s="175"/>
      <c r="H959" s="175"/>
      <c r="I959" s="175"/>
      <c r="J959" s="175"/>
      <c r="K959" s="175"/>
      <c r="L959" s="175"/>
      <c r="M959" s="175"/>
      <c r="N959" s="175"/>
      <c r="O959" s="175"/>
      <c r="P959" s="175"/>
      <c r="Q959" s="175"/>
      <c r="R959" s="175"/>
      <c r="S959" s="175"/>
      <c r="T959" s="175"/>
      <c r="U959" s="175"/>
      <c r="V959" s="175"/>
      <c r="W959" s="175"/>
      <c r="X959" s="175"/>
      <c r="Y959" s="175"/>
      <c r="Z959" s="175"/>
      <c r="AA959" s="175"/>
      <c r="AB959" s="176"/>
      <c r="AD959" s="548"/>
      <c r="AF959" s="548"/>
      <c r="AH959" s="548"/>
      <c r="AJ959" s="491"/>
    </row>
    <row r="960" spans="2:36" ht="12.75" customHeight="1" outlineLevel="1" x14ac:dyDescent="0.2">
      <c r="D960" s="106" t="str">
        <f>'Line Items'!D462</f>
        <v>Class 317/6</v>
      </c>
      <c r="E960" s="88"/>
      <c r="F960" s="107" t="str">
        <f t="shared" si="157"/>
        <v>£000/ Veh</v>
      </c>
      <c r="G960" s="175"/>
      <c r="H960" s="175"/>
      <c r="I960" s="175"/>
      <c r="J960" s="175"/>
      <c r="K960" s="175"/>
      <c r="L960" s="175"/>
      <c r="M960" s="175"/>
      <c r="N960" s="175"/>
      <c r="O960" s="175"/>
      <c r="P960" s="175"/>
      <c r="Q960" s="175"/>
      <c r="R960" s="175"/>
      <c r="S960" s="175"/>
      <c r="T960" s="175"/>
      <c r="U960" s="175"/>
      <c r="V960" s="175"/>
      <c r="W960" s="175"/>
      <c r="X960" s="175"/>
      <c r="Y960" s="175"/>
      <c r="Z960" s="175"/>
      <c r="AA960" s="175"/>
      <c r="AB960" s="176"/>
      <c r="AD960" s="548"/>
      <c r="AF960" s="548"/>
      <c r="AH960" s="548"/>
      <c r="AJ960" s="491"/>
    </row>
    <row r="961" spans="4:36" ht="12.75" customHeight="1" outlineLevel="1" x14ac:dyDescent="0.2">
      <c r="D961" s="106" t="str">
        <f>'Line Items'!D463</f>
        <v>Class 317/5</v>
      </c>
      <c r="E961" s="88"/>
      <c r="F961" s="107" t="str">
        <f t="shared" si="157"/>
        <v>£000/ Veh</v>
      </c>
      <c r="G961" s="175"/>
      <c r="H961" s="175"/>
      <c r="I961" s="175"/>
      <c r="J961" s="175"/>
      <c r="K961" s="175"/>
      <c r="L961" s="175"/>
      <c r="M961" s="175"/>
      <c r="N961" s="175"/>
      <c r="O961" s="175"/>
      <c r="P961" s="175"/>
      <c r="Q961" s="175"/>
      <c r="R961" s="175"/>
      <c r="S961" s="175"/>
      <c r="T961" s="175"/>
      <c r="U961" s="175"/>
      <c r="V961" s="175"/>
      <c r="W961" s="175"/>
      <c r="X961" s="175"/>
      <c r="Y961" s="175"/>
      <c r="Z961" s="175"/>
      <c r="AA961" s="175"/>
      <c r="AB961" s="176"/>
      <c r="AD961" s="548"/>
      <c r="AF961" s="548"/>
      <c r="AH961" s="548"/>
      <c r="AJ961" s="491"/>
    </row>
    <row r="962" spans="4:36" ht="12.75" customHeight="1" outlineLevel="1" x14ac:dyDescent="0.2">
      <c r="D962" s="106" t="str">
        <f>'Line Items'!D464</f>
        <v>Class 321</v>
      </c>
      <c r="E962" s="88"/>
      <c r="F962" s="107" t="str">
        <f t="shared" si="157"/>
        <v>£000/ Veh</v>
      </c>
      <c r="G962" s="175"/>
      <c r="H962" s="175"/>
      <c r="I962" s="175"/>
      <c r="J962" s="175"/>
      <c r="K962" s="175"/>
      <c r="L962" s="175"/>
      <c r="M962" s="175"/>
      <c r="N962" s="175"/>
      <c r="O962" s="175"/>
      <c r="P962" s="175"/>
      <c r="Q962" s="175"/>
      <c r="R962" s="175"/>
      <c r="S962" s="175"/>
      <c r="T962" s="175"/>
      <c r="U962" s="175"/>
      <c r="V962" s="175"/>
      <c r="W962" s="175"/>
      <c r="X962" s="175"/>
      <c r="Y962" s="175"/>
      <c r="Z962" s="175"/>
      <c r="AA962" s="175"/>
      <c r="AB962" s="176"/>
      <c r="AD962" s="548"/>
      <c r="AF962" s="548"/>
      <c r="AH962" s="548"/>
      <c r="AJ962" s="491"/>
    </row>
    <row r="963" spans="4:36" ht="12.75" customHeight="1" outlineLevel="1" x14ac:dyDescent="0.2">
      <c r="D963" s="106" t="str">
        <f>'Line Items'!D465</f>
        <v>Class 360</v>
      </c>
      <c r="E963" s="88"/>
      <c r="F963" s="107" t="str">
        <f t="shared" si="157"/>
        <v>£000/ Veh</v>
      </c>
      <c r="G963" s="175"/>
      <c r="H963" s="175"/>
      <c r="I963" s="175"/>
      <c r="J963" s="175"/>
      <c r="K963" s="175"/>
      <c r="L963" s="175"/>
      <c r="M963" s="175"/>
      <c r="N963" s="175"/>
      <c r="O963" s="175"/>
      <c r="P963" s="175"/>
      <c r="Q963" s="175"/>
      <c r="R963" s="175"/>
      <c r="S963" s="175"/>
      <c r="T963" s="175"/>
      <c r="U963" s="175"/>
      <c r="V963" s="175"/>
      <c r="W963" s="175"/>
      <c r="X963" s="175"/>
      <c r="Y963" s="175"/>
      <c r="Z963" s="175"/>
      <c r="AA963" s="175"/>
      <c r="AB963" s="176"/>
      <c r="AD963" s="548"/>
      <c r="AF963" s="548"/>
      <c r="AH963" s="548"/>
      <c r="AJ963" s="491"/>
    </row>
    <row r="964" spans="4:36" ht="12.75" customHeight="1" outlineLevel="1" x14ac:dyDescent="0.2">
      <c r="D964" s="106" t="str">
        <f>'Line Items'!D466</f>
        <v>Class 379</v>
      </c>
      <c r="E964" s="88"/>
      <c r="F964" s="107" t="str">
        <f t="shared" si="157"/>
        <v>£000/ Veh</v>
      </c>
      <c r="G964" s="175"/>
      <c r="H964" s="175"/>
      <c r="I964" s="175"/>
      <c r="J964" s="175"/>
      <c r="K964" s="175"/>
      <c r="L964" s="175"/>
      <c r="M964" s="175"/>
      <c r="N964" s="175"/>
      <c r="O964" s="175"/>
      <c r="P964" s="175"/>
      <c r="Q964" s="175"/>
      <c r="R964" s="175"/>
      <c r="S964" s="175"/>
      <c r="T964" s="175"/>
      <c r="U964" s="175"/>
      <c r="V964" s="175"/>
      <c r="W964" s="175"/>
      <c r="X964" s="175"/>
      <c r="Y964" s="175"/>
      <c r="Z964" s="175"/>
      <c r="AA964" s="175"/>
      <c r="AB964" s="176"/>
      <c r="AD964" s="548"/>
      <c r="AF964" s="548"/>
      <c r="AH964" s="548"/>
      <c r="AJ964" s="491"/>
    </row>
    <row r="965" spans="4:36" ht="12.75" customHeight="1" outlineLevel="1" x14ac:dyDescent="0.2">
      <c r="D965" s="106" t="str">
        <f>'Line Items'!D467</f>
        <v>Class 90</v>
      </c>
      <c r="E965" s="88"/>
      <c r="F965" s="107" t="str">
        <f t="shared" si="157"/>
        <v>£000/ Veh</v>
      </c>
      <c r="G965" s="175"/>
      <c r="H965" s="175"/>
      <c r="I965" s="175"/>
      <c r="J965" s="175"/>
      <c r="K965" s="175"/>
      <c r="L965" s="175"/>
      <c r="M965" s="175"/>
      <c r="N965" s="175"/>
      <c r="O965" s="175"/>
      <c r="P965" s="175"/>
      <c r="Q965" s="175"/>
      <c r="R965" s="175"/>
      <c r="S965" s="175"/>
      <c r="T965" s="175"/>
      <c r="U965" s="175"/>
      <c r="V965" s="175"/>
      <c r="W965" s="175"/>
      <c r="X965" s="175"/>
      <c r="Y965" s="175"/>
      <c r="Z965" s="175"/>
      <c r="AA965" s="175"/>
      <c r="AB965" s="176"/>
      <c r="AD965" s="548"/>
      <c r="AF965" s="548"/>
      <c r="AH965" s="548"/>
      <c r="AJ965" s="491"/>
    </row>
    <row r="966" spans="4:36" ht="12.75" customHeight="1" outlineLevel="1" x14ac:dyDescent="0.2">
      <c r="D966" s="106" t="str">
        <f>'Line Items'!D468</f>
        <v>Class Mk 3 - TSO</v>
      </c>
      <c r="E966" s="88"/>
      <c r="F966" s="107" t="str">
        <f t="shared" si="157"/>
        <v>£000/ Veh</v>
      </c>
      <c r="G966" s="175"/>
      <c r="H966" s="175"/>
      <c r="I966" s="175"/>
      <c r="J966" s="175"/>
      <c r="K966" s="175"/>
      <c r="L966" s="175"/>
      <c r="M966" s="175"/>
      <c r="N966" s="175"/>
      <c r="O966" s="175"/>
      <c r="P966" s="175"/>
      <c r="Q966" s="175"/>
      <c r="R966" s="175"/>
      <c r="S966" s="175"/>
      <c r="T966" s="175"/>
      <c r="U966" s="175"/>
      <c r="V966" s="175"/>
      <c r="W966" s="175"/>
      <c r="X966" s="175"/>
      <c r="Y966" s="175"/>
      <c r="Z966" s="175"/>
      <c r="AA966" s="175"/>
      <c r="AB966" s="176"/>
      <c r="AD966" s="548"/>
      <c r="AF966" s="548"/>
      <c r="AH966" s="548"/>
      <c r="AJ966" s="491"/>
    </row>
    <row r="967" spans="4:36" ht="12.75" customHeight="1" outlineLevel="1" x14ac:dyDescent="0.2">
      <c r="D967" s="106" t="str">
        <f>'Line Items'!D469</f>
        <v>Class Mk 3 - TSOB</v>
      </c>
      <c r="E967" s="88"/>
      <c r="F967" s="107" t="str">
        <f t="shared" si="157"/>
        <v>£000/ Veh</v>
      </c>
      <c r="G967" s="175"/>
      <c r="H967" s="175"/>
      <c r="I967" s="175"/>
      <c r="J967" s="175"/>
      <c r="K967" s="175"/>
      <c r="L967" s="175"/>
      <c r="M967" s="175"/>
      <c r="N967" s="175"/>
      <c r="O967" s="175"/>
      <c r="P967" s="175"/>
      <c r="Q967" s="175"/>
      <c r="R967" s="175"/>
      <c r="S967" s="175"/>
      <c r="T967" s="175"/>
      <c r="U967" s="175"/>
      <c r="V967" s="175"/>
      <c r="W967" s="175"/>
      <c r="X967" s="175"/>
      <c r="Y967" s="175"/>
      <c r="Z967" s="175"/>
      <c r="AA967" s="175"/>
      <c r="AB967" s="176"/>
      <c r="AD967" s="548"/>
      <c r="AF967" s="548"/>
      <c r="AH967" s="548"/>
      <c r="AJ967" s="491"/>
    </row>
    <row r="968" spans="4:36" ht="12.75" customHeight="1" outlineLevel="1" x14ac:dyDescent="0.2">
      <c r="D968" s="106" t="str">
        <f>'Line Items'!D470</f>
        <v>Class Mk 3 - FO</v>
      </c>
      <c r="E968" s="88"/>
      <c r="F968" s="107" t="str">
        <f t="shared" si="157"/>
        <v>£000/ Veh</v>
      </c>
      <c r="G968" s="175"/>
      <c r="H968" s="175"/>
      <c r="I968" s="175"/>
      <c r="J968" s="175"/>
      <c r="K968" s="175"/>
      <c r="L968" s="175"/>
      <c r="M968" s="175"/>
      <c r="N968" s="175"/>
      <c r="O968" s="175"/>
      <c r="P968" s="175"/>
      <c r="Q968" s="175"/>
      <c r="R968" s="175"/>
      <c r="S968" s="175"/>
      <c r="T968" s="175"/>
      <c r="U968" s="175"/>
      <c r="V968" s="175"/>
      <c r="W968" s="175"/>
      <c r="X968" s="175"/>
      <c r="Y968" s="175"/>
      <c r="Z968" s="175"/>
      <c r="AA968" s="175"/>
      <c r="AB968" s="176"/>
      <c r="AD968" s="548"/>
      <c r="AF968" s="548"/>
      <c r="AH968" s="548"/>
      <c r="AJ968" s="491"/>
    </row>
    <row r="969" spans="4:36" ht="12.75" customHeight="1" outlineLevel="1" x14ac:dyDescent="0.2">
      <c r="D969" s="106" t="str">
        <f>'Line Items'!D471</f>
        <v>Class Mk 3 - RFM</v>
      </c>
      <c r="E969" s="88"/>
      <c r="F969" s="107" t="str">
        <f t="shared" si="157"/>
        <v>£000/ Veh</v>
      </c>
      <c r="G969" s="175"/>
      <c r="H969" s="175"/>
      <c r="I969" s="175"/>
      <c r="J969" s="175"/>
      <c r="K969" s="175"/>
      <c r="L969" s="175"/>
      <c r="M969" s="175"/>
      <c r="N969" s="175"/>
      <c r="O969" s="175"/>
      <c r="P969" s="175"/>
      <c r="Q969" s="175"/>
      <c r="R969" s="175"/>
      <c r="S969" s="175"/>
      <c r="T969" s="175"/>
      <c r="U969" s="175"/>
      <c r="V969" s="175"/>
      <c r="W969" s="175"/>
      <c r="X969" s="175"/>
      <c r="Y969" s="175"/>
      <c r="Z969" s="175"/>
      <c r="AA969" s="175"/>
      <c r="AB969" s="176"/>
      <c r="AD969" s="548"/>
      <c r="AF969" s="548"/>
      <c r="AH969" s="548"/>
      <c r="AJ969" s="491"/>
    </row>
    <row r="970" spans="4:36" ht="12.75" customHeight="1" outlineLevel="1" x14ac:dyDescent="0.2">
      <c r="D970" s="106" t="str">
        <f>'Line Items'!D472</f>
        <v>Class Mk 3 - DVT</v>
      </c>
      <c r="E970" s="88"/>
      <c r="F970" s="107" t="str">
        <f t="shared" si="157"/>
        <v>£000/ Veh</v>
      </c>
      <c r="G970" s="175"/>
      <c r="H970" s="175"/>
      <c r="I970" s="175"/>
      <c r="J970" s="175"/>
      <c r="K970" s="175"/>
      <c r="L970" s="175"/>
      <c r="M970" s="175"/>
      <c r="N970" s="175"/>
      <c r="O970" s="175"/>
      <c r="P970" s="175"/>
      <c r="Q970" s="175"/>
      <c r="R970" s="175"/>
      <c r="S970" s="175"/>
      <c r="T970" s="175"/>
      <c r="U970" s="175"/>
      <c r="V970" s="175"/>
      <c r="W970" s="175"/>
      <c r="X970" s="175"/>
      <c r="Y970" s="175"/>
      <c r="Z970" s="175"/>
      <c r="AA970" s="175"/>
      <c r="AB970" s="176"/>
      <c r="AD970" s="548"/>
      <c r="AF970" s="548"/>
      <c r="AH970" s="548"/>
      <c r="AJ970" s="491"/>
    </row>
    <row r="971" spans="4:36" ht="12.75" customHeight="1" outlineLevel="1" x14ac:dyDescent="0.2">
      <c r="D971" s="106" t="str">
        <f>'Line Items'!D473</f>
        <v>[Rolling Stock Line 18]</v>
      </c>
      <c r="E971" s="88"/>
      <c r="F971" s="107" t="str">
        <f t="shared" si="157"/>
        <v>£000/ Veh</v>
      </c>
      <c r="G971" s="175"/>
      <c r="H971" s="175"/>
      <c r="I971" s="175"/>
      <c r="J971" s="175"/>
      <c r="K971" s="175"/>
      <c r="L971" s="175"/>
      <c r="M971" s="175"/>
      <c r="N971" s="175"/>
      <c r="O971" s="175"/>
      <c r="P971" s="175"/>
      <c r="Q971" s="175"/>
      <c r="R971" s="175"/>
      <c r="S971" s="175"/>
      <c r="T971" s="175"/>
      <c r="U971" s="175"/>
      <c r="V971" s="175"/>
      <c r="W971" s="175"/>
      <c r="X971" s="175"/>
      <c r="Y971" s="175"/>
      <c r="Z971" s="175"/>
      <c r="AA971" s="175"/>
      <c r="AB971" s="176"/>
      <c r="AD971" s="548"/>
      <c r="AF971" s="548"/>
      <c r="AH971" s="548"/>
      <c r="AJ971" s="491"/>
    </row>
    <row r="972" spans="4:36" ht="12.75" customHeight="1" outlineLevel="1" x14ac:dyDescent="0.2">
      <c r="D972" s="106" t="str">
        <f>'Line Items'!D474</f>
        <v>[Rolling Stock Line 19]</v>
      </c>
      <c r="E972" s="88"/>
      <c r="F972" s="107" t="str">
        <f t="shared" si="157"/>
        <v>£000/ Veh</v>
      </c>
      <c r="G972" s="175"/>
      <c r="H972" s="175"/>
      <c r="I972" s="175"/>
      <c r="J972" s="175"/>
      <c r="K972" s="175"/>
      <c r="L972" s="175"/>
      <c r="M972" s="175"/>
      <c r="N972" s="175"/>
      <c r="O972" s="175"/>
      <c r="P972" s="175"/>
      <c r="Q972" s="175"/>
      <c r="R972" s="175"/>
      <c r="S972" s="175"/>
      <c r="T972" s="175"/>
      <c r="U972" s="175"/>
      <c r="V972" s="175"/>
      <c r="W972" s="175"/>
      <c r="X972" s="175"/>
      <c r="Y972" s="175"/>
      <c r="Z972" s="175"/>
      <c r="AA972" s="175"/>
      <c r="AB972" s="176"/>
      <c r="AD972" s="548"/>
      <c r="AF972" s="548"/>
      <c r="AH972" s="548"/>
      <c r="AJ972" s="491"/>
    </row>
    <row r="973" spans="4:36" ht="12.75" customHeight="1" outlineLevel="1" x14ac:dyDescent="0.2">
      <c r="D973" s="106" t="str">
        <f>'Line Items'!D475</f>
        <v>[Rolling Stock Line 20]</v>
      </c>
      <c r="E973" s="88"/>
      <c r="F973" s="107" t="str">
        <f t="shared" si="157"/>
        <v>£000/ Veh</v>
      </c>
      <c r="G973" s="175"/>
      <c r="H973" s="175"/>
      <c r="I973" s="175"/>
      <c r="J973" s="175"/>
      <c r="K973" s="175"/>
      <c r="L973" s="175"/>
      <c r="M973" s="175"/>
      <c r="N973" s="175"/>
      <c r="O973" s="175"/>
      <c r="P973" s="175"/>
      <c r="Q973" s="175"/>
      <c r="R973" s="175"/>
      <c r="S973" s="175"/>
      <c r="T973" s="175"/>
      <c r="U973" s="175"/>
      <c r="V973" s="175"/>
      <c r="W973" s="175"/>
      <c r="X973" s="175"/>
      <c r="Y973" s="175"/>
      <c r="Z973" s="175"/>
      <c r="AA973" s="175"/>
      <c r="AB973" s="176"/>
      <c r="AD973" s="548"/>
      <c r="AF973" s="548"/>
      <c r="AH973" s="548"/>
      <c r="AJ973" s="491"/>
    </row>
    <row r="974" spans="4:36" ht="12.75" customHeight="1" outlineLevel="1" x14ac:dyDescent="0.2">
      <c r="D974" s="106" t="str">
        <f>'Line Items'!D476</f>
        <v>[Rolling Stock Line 21]</v>
      </c>
      <c r="E974" s="88"/>
      <c r="F974" s="107" t="str">
        <f t="shared" si="157"/>
        <v>£000/ Veh</v>
      </c>
      <c r="G974" s="175"/>
      <c r="H974" s="175"/>
      <c r="I974" s="175"/>
      <c r="J974" s="175"/>
      <c r="K974" s="175"/>
      <c r="L974" s="175"/>
      <c r="M974" s="175"/>
      <c r="N974" s="175"/>
      <c r="O974" s="175"/>
      <c r="P974" s="175"/>
      <c r="Q974" s="175"/>
      <c r="R974" s="175"/>
      <c r="S974" s="175"/>
      <c r="T974" s="175"/>
      <c r="U974" s="175"/>
      <c r="V974" s="175"/>
      <c r="W974" s="175"/>
      <c r="X974" s="175"/>
      <c r="Y974" s="175"/>
      <c r="Z974" s="175"/>
      <c r="AA974" s="175"/>
      <c r="AB974" s="176"/>
      <c r="AD974" s="548"/>
      <c r="AF974" s="548"/>
      <c r="AH974" s="548"/>
      <c r="AJ974" s="491"/>
    </row>
    <row r="975" spans="4:36" ht="12.75" customHeight="1" outlineLevel="1" x14ac:dyDescent="0.2">
      <c r="D975" s="106" t="str">
        <f>'Line Items'!D477</f>
        <v>[Rolling Stock Line 22]</v>
      </c>
      <c r="E975" s="88"/>
      <c r="F975" s="107" t="str">
        <f t="shared" si="157"/>
        <v>£000/ Veh</v>
      </c>
      <c r="G975" s="175"/>
      <c r="H975" s="175"/>
      <c r="I975" s="175"/>
      <c r="J975" s="175"/>
      <c r="K975" s="175"/>
      <c r="L975" s="175"/>
      <c r="M975" s="175"/>
      <c r="N975" s="175"/>
      <c r="O975" s="175"/>
      <c r="P975" s="175"/>
      <c r="Q975" s="175"/>
      <c r="R975" s="175"/>
      <c r="S975" s="175"/>
      <c r="T975" s="175"/>
      <c r="U975" s="175"/>
      <c r="V975" s="175"/>
      <c r="W975" s="175"/>
      <c r="X975" s="175"/>
      <c r="Y975" s="175"/>
      <c r="Z975" s="175"/>
      <c r="AA975" s="175"/>
      <c r="AB975" s="176"/>
      <c r="AD975" s="548"/>
      <c r="AF975" s="548"/>
      <c r="AH975" s="548"/>
      <c r="AJ975" s="491"/>
    </row>
    <row r="976" spans="4:36" ht="12.75" customHeight="1" outlineLevel="1" x14ac:dyDescent="0.2">
      <c r="D976" s="106" t="str">
        <f>'Line Items'!D478</f>
        <v>[Rolling Stock Line 23]</v>
      </c>
      <c r="E976" s="88"/>
      <c r="F976" s="107" t="str">
        <f t="shared" si="157"/>
        <v>£000/ Veh</v>
      </c>
      <c r="G976" s="175"/>
      <c r="H976" s="175"/>
      <c r="I976" s="175"/>
      <c r="J976" s="175"/>
      <c r="K976" s="175"/>
      <c r="L976" s="175"/>
      <c r="M976" s="175"/>
      <c r="N976" s="175"/>
      <c r="O976" s="175"/>
      <c r="P976" s="175"/>
      <c r="Q976" s="175"/>
      <c r="R976" s="175"/>
      <c r="S976" s="175"/>
      <c r="T976" s="175"/>
      <c r="U976" s="175"/>
      <c r="V976" s="175"/>
      <c r="W976" s="175"/>
      <c r="X976" s="175"/>
      <c r="Y976" s="175"/>
      <c r="Z976" s="175"/>
      <c r="AA976" s="175"/>
      <c r="AB976" s="176"/>
      <c r="AD976" s="548"/>
      <c r="AF976" s="548"/>
      <c r="AH976" s="548"/>
      <c r="AJ976" s="491"/>
    </row>
    <row r="977" spans="4:36" ht="12.75" customHeight="1" outlineLevel="1" x14ac:dyDescent="0.2">
      <c r="D977" s="106" t="str">
        <f>'Line Items'!D479</f>
        <v>[Rolling Stock Line 24]</v>
      </c>
      <c r="E977" s="88"/>
      <c r="F977" s="107" t="str">
        <f t="shared" si="157"/>
        <v>£000/ Veh</v>
      </c>
      <c r="G977" s="175"/>
      <c r="H977" s="175"/>
      <c r="I977" s="175"/>
      <c r="J977" s="175"/>
      <c r="K977" s="175"/>
      <c r="L977" s="175"/>
      <c r="M977" s="175"/>
      <c r="N977" s="175"/>
      <c r="O977" s="175"/>
      <c r="P977" s="175"/>
      <c r="Q977" s="175"/>
      <c r="R977" s="175"/>
      <c r="S977" s="175"/>
      <c r="T977" s="175"/>
      <c r="U977" s="175"/>
      <c r="V977" s="175"/>
      <c r="W977" s="175"/>
      <c r="X977" s="175"/>
      <c r="Y977" s="175"/>
      <c r="Z977" s="175"/>
      <c r="AA977" s="175"/>
      <c r="AB977" s="176"/>
      <c r="AD977" s="548"/>
      <c r="AF977" s="548"/>
      <c r="AH977" s="548"/>
      <c r="AJ977" s="491"/>
    </row>
    <row r="978" spans="4:36" ht="12.75" customHeight="1" outlineLevel="1" x14ac:dyDescent="0.2">
      <c r="D978" s="106" t="str">
        <f>'Line Items'!D480</f>
        <v>[Rolling Stock Line 25]</v>
      </c>
      <c r="E978" s="88"/>
      <c r="F978" s="107" t="str">
        <f t="shared" si="157"/>
        <v>£000/ Veh</v>
      </c>
      <c r="G978" s="175"/>
      <c r="H978" s="175"/>
      <c r="I978" s="175"/>
      <c r="J978" s="175"/>
      <c r="K978" s="175"/>
      <c r="L978" s="175"/>
      <c r="M978" s="175"/>
      <c r="N978" s="175"/>
      <c r="O978" s="175"/>
      <c r="P978" s="175"/>
      <c r="Q978" s="175"/>
      <c r="R978" s="175"/>
      <c r="S978" s="175"/>
      <c r="T978" s="175"/>
      <c r="U978" s="175"/>
      <c r="V978" s="175"/>
      <c r="W978" s="175"/>
      <c r="X978" s="175"/>
      <c r="Y978" s="175"/>
      <c r="Z978" s="175"/>
      <c r="AA978" s="175"/>
      <c r="AB978" s="176"/>
      <c r="AD978" s="548"/>
      <c r="AF978" s="548"/>
      <c r="AH978" s="548"/>
      <c r="AJ978" s="491"/>
    </row>
    <row r="979" spans="4:36" ht="12.75" customHeight="1" outlineLevel="1" x14ac:dyDescent="0.2">
      <c r="D979" s="106" t="str">
        <f>'Line Items'!D481</f>
        <v>[Rolling Stock Line 26]</v>
      </c>
      <c r="E979" s="88"/>
      <c r="F979" s="107" t="str">
        <f t="shared" si="157"/>
        <v>£000/ Veh</v>
      </c>
      <c r="G979" s="175"/>
      <c r="H979" s="175"/>
      <c r="I979" s="175"/>
      <c r="J979" s="175"/>
      <c r="K979" s="175"/>
      <c r="L979" s="175"/>
      <c r="M979" s="175"/>
      <c r="N979" s="175"/>
      <c r="O979" s="175"/>
      <c r="P979" s="175"/>
      <c r="Q979" s="175"/>
      <c r="R979" s="175"/>
      <c r="S979" s="175"/>
      <c r="T979" s="175"/>
      <c r="U979" s="175"/>
      <c r="V979" s="175"/>
      <c r="W979" s="175"/>
      <c r="X979" s="175"/>
      <c r="Y979" s="175"/>
      <c r="Z979" s="175"/>
      <c r="AA979" s="175"/>
      <c r="AB979" s="176"/>
      <c r="AD979" s="548"/>
      <c r="AF979" s="548"/>
      <c r="AH979" s="548"/>
      <c r="AJ979" s="491"/>
    </row>
    <row r="980" spans="4:36" ht="12.75" customHeight="1" outlineLevel="1" x14ac:dyDescent="0.2">
      <c r="D980" s="106" t="str">
        <f>'Line Items'!D482</f>
        <v>[Rolling Stock Line 27]</v>
      </c>
      <c r="E980" s="88"/>
      <c r="F980" s="107" t="str">
        <f t="shared" si="157"/>
        <v>£000/ Veh</v>
      </c>
      <c r="G980" s="175"/>
      <c r="H980" s="175"/>
      <c r="I980" s="175"/>
      <c r="J980" s="175"/>
      <c r="K980" s="175"/>
      <c r="L980" s="175"/>
      <c r="M980" s="175"/>
      <c r="N980" s="175"/>
      <c r="O980" s="175"/>
      <c r="P980" s="175"/>
      <c r="Q980" s="175"/>
      <c r="R980" s="175"/>
      <c r="S980" s="175"/>
      <c r="T980" s="175"/>
      <c r="U980" s="175"/>
      <c r="V980" s="175"/>
      <c r="W980" s="175"/>
      <c r="X980" s="175"/>
      <c r="Y980" s="175"/>
      <c r="Z980" s="175"/>
      <c r="AA980" s="175"/>
      <c r="AB980" s="176"/>
      <c r="AD980" s="548"/>
      <c r="AF980" s="548"/>
      <c r="AH980" s="548"/>
      <c r="AJ980" s="491"/>
    </row>
    <row r="981" spans="4:36" ht="12.75" customHeight="1" outlineLevel="1" x14ac:dyDescent="0.2">
      <c r="D981" s="106" t="str">
        <f>'Line Items'!D483</f>
        <v>[Rolling Stock Line 28]</v>
      </c>
      <c r="E981" s="88"/>
      <c r="F981" s="107" t="str">
        <f t="shared" si="157"/>
        <v>£000/ Veh</v>
      </c>
      <c r="G981" s="175"/>
      <c r="H981" s="175"/>
      <c r="I981" s="175"/>
      <c r="J981" s="175"/>
      <c r="K981" s="175"/>
      <c r="L981" s="175"/>
      <c r="M981" s="175"/>
      <c r="N981" s="175"/>
      <c r="O981" s="175"/>
      <c r="P981" s="175"/>
      <c r="Q981" s="175"/>
      <c r="R981" s="175"/>
      <c r="S981" s="175"/>
      <c r="T981" s="175"/>
      <c r="U981" s="175"/>
      <c r="V981" s="175"/>
      <c r="W981" s="175"/>
      <c r="X981" s="175"/>
      <c r="Y981" s="175"/>
      <c r="Z981" s="175"/>
      <c r="AA981" s="175"/>
      <c r="AB981" s="176"/>
      <c r="AD981" s="548"/>
      <c r="AF981" s="548"/>
      <c r="AH981" s="548"/>
      <c r="AJ981" s="491"/>
    </row>
    <row r="982" spans="4:36" ht="12.75" customHeight="1" outlineLevel="1" x14ac:dyDescent="0.2">
      <c r="D982" s="106" t="str">
        <f>'Line Items'!D484</f>
        <v>[Rolling Stock Line 29]</v>
      </c>
      <c r="E982" s="88"/>
      <c r="F982" s="107" t="str">
        <f t="shared" si="157"/>
        <v>£000/ Veh</v>
      </c>
      <c r="G982" s="175"/>
      <c r="H982" s="175"/>
      <c r="I982" s="175"/>
      <c r="J982" s="175"/>
      <c r="K982" s="175"/>
      <c r="L982" s="175"/>
      <c r="M982" s="175"/>
      <c r="N982" s="175"/>
      <c r="O982" s="175"/>
      <c r="P982" s="175"/>
      <c r="Q982" s="175"/>
      <c r="R982" s="175"/>
      <c r="S982" s="175"/>
      <c r="T982" s="175"/>
      <c r="U982" s="175"/>
      <c r="V982" s="175"/>
      <c r="W982" s="175"/>
      <c r="X982" s="175"/>
      <c r="Y982" s="175"/>
      <c r="Z982" s="175"/>
      <c r="AA982" s="175"/>
      <c r="AB982" s="176"/>
      <c r="AD982" s="548"/>
      <c r="AF982" s="548"/>
      <c r="AH982" s="548"/>
      <c r="AJ982" s="491"/>
    </row>
    <row r="983" spans="4:36" ht="12.75" customHeight="1" outlineLevel="1" x14ac:dyDescent="0.2">
      <c r="D983" s="106" t="str">
        <f>'Line Items'!D485</f>
        <v>[Rolling Stock Line 30]</v>
      </c>
      <c r="E983" s="88"/>
      <c r="F983" s="107" t="str">
        <f t="shared" si="157"/>
        <v>£000/ Veh</v>
      </c>
      <c r="G983" s="175"/>
      <c r="H983" s="175"/>
      <c r="I983" s="175"/>
      <c r="J983" s="175"/>
      <c r="K983" s="175"/>
      <c r="L983" s="175"/>
      <c r="M983" s="175"/>
      <c r="N983" s="175"/>
      <c r="O983" s="175"/>
      <c r="P983" s="175"/>
      <c r="Q983" s="175"/>
      <c r="R983" s="175"/>
      <c r="S983" s="175"/>
      <c r="T983" s="175"/>
      <c r="U983" s="175"/>
      <c r="V983" s="175"/>
      <c r="W983" s="175"/>
      <c r="X983" s="175"/>
      <c r="Y983" s="175"/>
      <c r="Z983" s="175"/>
      <c r="AA983" s="175"/>
      <c r="AB983" s="176"/>
      <c r="AD983" s="548"/>
      <c r="AF983" s="548"/>
      <c r="AH983" s="548"/>
      <c r="AJ983" s="491"/>
    </row>
    <row r="984" spans="4:36" ht="12.75" customHeight="1" outlineLevel="1" x14ac:dyDescent="0.2">
      <c r="D984" s="106" t="str">
        <f>'Line Items'!D486</f>
        <v>[Rolling Stock Line 31]</v>
      </c>
      <c r="E984" s="88"/>
      <c r="F984" s="107" t="str">
        <f t="shared" si="157"/>
        <v>£000/ Veh</v>
      </c>
      <c r="G984" s="175"/>
      <c r="H984" s="175"/>
      <c r="I984" s="175"/>
      <c r="J984" s="175"/>
      <c r="K984" s="175"/>
      <c r="L984" s="175"/>
      <c r="M984" s="175"/>
      <c r="N984" s="175"/>
      <c r="O984" s="175"/>
      <c r="P984" s="175"/>
      <c r="Q984" s="175"/>
      <c r="R984" s="175"/>
      <c r="S984" s="175"/>
      <c r="T984" s="175"/>
      <c r="U984" s="175"/>
      <c r="V984" s="175"/>
      <c r="W984" s="175"/>
      <c r="X984" s="175"/>
      <c r="Y984" s="175"/>
      <c r="Z984" s="175"/>
      <c r="AA984" s="175"/>
      <c r="AB984" s="176"/>
      <c r="AD984" s="548"/>
      <c r="AF984" s="548"/>
      <c r="AH984" s="548"/>
      <c r="AJ984" s="491"/>
    </row>
    <row r="985" spans="4:36" ht="12.75" customHeight="1" outlineLevel="1" x14ac:dyDescent="0.2">
      <c r="D985" s="106" t="str">
        <f>'Line Items'!D487</f>
        <v>[Rolling Stock Line 32]</v>
      </c>
      <c r="E985" s="88"/>
      <c r="F985" s="107" t="str">
        <f t="shared" si="157"/>
        <v>£000/ Veh</v>
      </c>
      <c r="G985" s="175"/>
      <c r="H985" s="175"/>
      <c r="I985" s="175"/>
      <c r="J985" s="175"/>
      <c r="K985" s="175"/>
      <c r="L985" s="175"/>
      <c r="M985" s="175"/>
      <c r="N985" s="175"/>
      <c r="O985" s="175"/>
      <c r="P985" s="175"/>
      <c r="Q985" s="175"/>
      <c r="R985" s="175"/>
      <c r="S985" s="175"/>
      <c r="T985" s="175"/>
      <c r="U985" s="175"/>
      <c r="V985" s="175"/>
      <c r="W985" s="175"/>
      <c r="X985" s="175"/>
      <c r="Y985" s="175"/>
      <c r="Z985" s="175"/>
      <c r="AA985" s="175"/>
      <c r="AB985" s="176"/>
      <c r="AD985" s="548"/>
      <c r="AF985" s="548"/>
      <c r="AH985" s="548"/>
      <c r="AJ985" s="491"/>
    </row>
    <row r="986" spans="4:36" ht="12.75" customHeight="1" outlineLevel="1" x14ac:dyDescent="0.2">
      <c r="D986" s="106" t="str">
        <f>'Line Items'!D488</f>
        <v>[Rolling Stock Line 33]</v>
      </c>
      <c r="E986" s="88"/>
      <c r="F986" s="107" t="str">
        <f t="shared" si="157"/>
        <v>£000/ Veh</v>
      </c>
      <c r="G986" s="175"/>
      <c r="H986" s="175"/>
      <c r="I986" s="175"/>
      <c r="J986" s="175"/>
      <c r="K986" s="175"/>
      <c r="L986" s="175"/>
      <c r="M986" s="175"/>
      <c r="N986" s="175"/>
      <c r="O986" s="175"/>
      <c r="P986" s="175"/>
      <c r="Q986" s="175"/>
      <c r="R986" s="175"/>
      <c r="S986" s="175"/>
      <c r="T986" s="175"/>
      <c r="U986" s="175"/>
      <c r="V986" s="175"/>
      <c r="W986" s="175"/>
      <c r="X986" s="175"/>
      <c r="Y986" s="175"/>
      <c r="Z986" s="175"/>
      <c r="AA986" s="175"/>
      <c r="AB986" s="176"/>
      <c r="AD986" s="548"/>
      <c r="AF986" s="548"/>
      <c r="AH986" s="548"/>
      <c r="AJ986" s="491"/>
    </row>
    <row r="987" spans="4:36" ht="12.75" customHeight="1" outlineLevel="1" x14ac:dyDescent="0.2">
      <c r="D987" s="106" t="str">
        <f>'Line Items'!D489</f>
        <v>[Rolling Stock Line 34]</v>
      </c>
      <c r="E987" s="88"/>
      <c r="F987" s="107" t="str">
        <f t="shared" si="157"/>
        <v>£000/ Veh</v>
      </c>
      <c r="G987" s="175"/>
      <c r="H987" s="175"/>
      <c r="I987" s="175"/>
      <c r="J987" s="175"/>
      <c r="K987" s="175"/>
      <c r="L987" s="175"/>
      <c r="M987" s="175"/>
      <c r="N987" s="175"/>
      <c r="O987" s="175"/>
      <c r="P987" s="175"/>
      <c r="Q987" s="175"/>
      <c r="R987" s="175"/>
      <c r="S987" s="175"/>
      <c r="T987" s="175"/>
      <c r="U987" s="175"/>
      <c r="V987" s="175"/>
      <c r="W987" s="175"/>
      <c r="X987" s="175"/>
      <c r="Y987" s="175"/>
      <c r="Z987" s="175"/>
      <c r="AA987" s="175"/>
      <c r="AB987" s="176"/>
      <c r="AD987" s="548"/>
      <c r="AF987" s="548"/>
      <c r="AH987" s="548"/>
      <c r="AJ987" s="491"/>
    </row>
    <row r="988" spans="4:36" ht="12.75" customHeight="1" outlineLevel="1" x14ac:dyDescent="0.2">
      <c r="D988" s="106" t="str">
        <f>'Line Items'!D490</f>
        <v>[Rolling Stock Line 35]</v>
      </c>
      <c r="E988" s="88"/>
      <c r="F988" s="107" t="str">
        <f t="shared" si="157"/>
        <v>£000/ Veh</v>
      </c>
      <c r="G988" s="175"/>
      <c r="H988" s="175"/>
      <c r="I988" s="175"/>
      <c r="J988" s="175"/>
      <c r="K988" s="175"/>
      <c r="L988" s="175"/>
      <c r="M988" s="175"/>
      <c r="N988" s="175"/>
      <c r="O988" s="175"/>
      <c r="P988" s="175"/>
      <c r="Q988" s="175"/>
      <c r="R988" s="175"/>
      <c r="S988" s="175"/>
      <c r="T988" s="175"/>
      <c r="U988" s="175"/>
      <c r="V988" s="175"/>
      <c r="W988" s="175"/>
      <c r="X988" s="175"/>
      <c r="Y988" s="175"/>
      <c r="Z988" s="175"/>
      <c r="AA988" s="175"/>
      <c r="AB988" s="176"/>
      <c r="AD988" s="548"/>
      <c r="AF988" s="548"/>
      <c r="AH988" s="548"/>
      <c r="AJ988" s="491"/>
    </row>
    <row r="989" spans="4:36" ht="12.75" customHeight="1" outlineLevel="1" x14ac:dyDescent="0.2">
      <c r="D989" s="106" t="str">
        <f>'Line Items'!D491</f>
        <v>[Rolling Stock Line 36]</v>
      </c>
      <c r="E989" s="88"/>
      <c r="F989" s="107" t="str">
        <f t="shared" si="157"/>
        <v>£000/ Veh</v>
      </c>
      <c r="G989" s="175"/>
      <c r="H989" s="175"/>
      <c r="I989" s="175"/>
      <c r="J989" s="175"/>
      <c r="K989" s="175"/>
      <c r="L989" s="175"/>
      <c r="M989" s="175"/>
      <c r="N989" s="175"/>
      <c r="O989" s="175"/>
      <c r="P989" s="175"/>
      <c r="Q989" s="175"/>
      <c r="R989" s="175"/>
      <c r="S989" s="175"/>
      <c r="T989" s="175"/>
      <c r="U989" s="175"/>
      <c r="V989" s="175"/>
      <c r="W989" s="175"/>
      <c r="X989" s="175"/>
      <c r="Y989" s="175"/>
      <c r="Z989" s="175"/>
      <c r="AA989" s="175"/>
      <c r="AB989" s="176"/>
      <c r="AD989" s="548"/>
      <c r="AF989" s="548"/>
      <c r="AH989" s="548"/>
      <c r="AJ989" s="491"/>
    </row>
    <row r="990" spans="4:36" ht="12.75" customHeight="1" outlineLevel="1" x14ac:dyDescent="0.2">
      <c r="D990" s="106" t="str">
        <f>'Line Items'!D492</f>
        <v>[Rolling Stock Line 37]</v>
      </c>
      <c r="E990" s="88"/>
      <c r="F990" s="107" t="str">
        <f t="shared" si="157"/>
        <v>£000/ Veh</v>
      </c>
      <c r="G990" s="175"/>
      <c r="H990" s="175"/>
      <c r="I990" s="175"/>
      <c r="J990" s="175"/>
      <c r="K990" s="175"/>
      <c r="L990" s="175"/>
      <c r="M990" s="175"/>
      <c r="N990" s="175"/>
      <c r="O990" s="175"/>
      <c r="P990" s="175"/>
      <c r="Q990" s="175"/>
      <c r="R990" s="175"/>
      <c r="S990" s="175"/>
      <c r="T990" s="175"/>
      <c r="U990" s="175"/>
      <c r="V990" s="175"/>
      <c r="W990" s="175"/>
      <c r="X990" s="175"/>
      <c r="Y990" s="175"/>
      <c r="Z990" s="175"/>
      <c r="AA990" s="175"/>
      <c r="AB990" s="176"/>
      <c r="AD990" s="548"/>
      <c r="AF990" s="548"/>
      <c r="AH990" s="548"/>
      <c r="AJ990" s="491"/>
    </row>
    <row r="991" spans="4:36" ht="12.75" customHeight="1" outlineLevel="1" x14ac:dyDescent="0.2">
      <c r="D991" s="106" t="str">
        <f>'Line Items'!D493</f>
        <v>[Rolling Stock Line 38]</v>
      </c>
      <c r="E991" s="88"/>
      <c r="F991" s="107" t="str">
        <f t="shared" si="157"/>
        <v>£000/ Veh</v>
      </c>
      <c r="G991" s="175"/>
      <c r="H991" s="175"/>
      <c r="I991" s="175"/>
      <c r="J991" s="175"/>
      <c r="K991" s="175"/>
      <c r="L991" s="175"/>
      <c r="M991" s="175"/>
      <c r="N991" s="175"/>
      <c r="O991" s="175"/>
      <c r="P991" s="175"/>
      <c r="Q991" s="175"/>
      <c r="R991" s="175"/>
      <c r="S991" s="175"/>
      <c r="T991" s="175"/>
      <c r="U991" s="175"/>
      <c r="V991" s="175"/>
      <c r="W991" s="175"/>
      <c r="X991" s="175"/>
      <c r="Y991" s="175"/>
      <c r="Z991" s="175"/>
      <c r="AA991" s="175"/>
      <c r="AB991" s="176"/>
      <c r="AD991" s="548"/>
      <c r="AF991" s="548"/>
      <c r="AH991" s="548"/>
      <c r="AJ991" s="491"/>
    </row>
    <row r="992" spans="4:36" ht="12.75" customHeight="1" outlineLevel="1" x14ac:dyDescent="0.2">
      <c r="D992" s="106" t="str">
        <f>'Line Items'!D494</f>
        <v>[Rolling Stock Line 39]</v>
      </c>
      <c r="E992" s="88"/>
      <c r="F992" s="107" t="str">
        <f t="shared" si="157"/>
        <v>£000/ Veh</v>
      </c>
      <c r="G992" s="175"/>
      <c r="H992" s="175"/>
      <c r="I992" s="175"/>
      <c r="J992" s="175"/>
      <c r="K992" s="175"/>
      <c r="L992" s="175"/>
      <c r="M992" s="175"/>
      <c r="N992" s="175"/>
      <c r="O992" s="175"/>
      <c r="P992" s="175"/>
      <c r="Q992" s="175"/>
      <c r="R992" s="175"/>
      <c r="S992" s="175"/>
      <c r="T992" s="175"/>
      <c r="U992" s="175"/>
      <c r="V992" s="175"/>
      <c r="W992" s="175"/>
      <c r="X992" s="175"/>
      <c r="Y992" s="175"/>
      <c r="Z992" s="175"/>
      <c r="AA992" s="175"/>
      <c r="AB992" s="176"/>
      <c r="AD992" s="548"/>
      <c r="AF992" s="548"/>
      <c r="AH992" s="548"/>
      <c r="AJ992" s="491"/>
    </row>
    <row r="993" spans="2:36" ht="12.75" customHeight="1" outlineLevel="1" x14ac:dyDescent="0.2">
      <c r="D993" s="106" t="str">
        <f>'Line Items'!D495</f>
        <v>[Rolling Stock Line 40]</v>
      </c>
      <c r="E993" s="88"/>
      <c r="F993" s="107" t="str">
        <f t="shared" si="157"/>
        <v>£000/ Veh</v>
      </c>
      <c r="G993" s="175"/>
      <c r="H993" s="175"/>
      <c r="I993" s="175"/>
      <c r="J993" s="175"/>
      <c r="K993" s="175"/>
      <c r="L993" s="175"/>
      <c r="M993" s="175"/>
      <c r="N993" s="175"/>
      <c r="O993" s="175"/>
      <c r="P993" s="175"/>
      <c r="Q993" s="175"/>
      <c r="R993" s="175"/>
      <c r="S993" s="175"/>
      <c r="T993" s="175"/>
      <c r="U993" s="175"/>
      <c r="V993" s="175"/>
      <c r="W993" s="175"/>
      <c r="X993" s="175"/>
      <c r="Y993" s="175"/>
      <c r="Z993" s="175"/>
      <c r="AA993" s="175"/>
      <c r="AB993" s="176"/>
      <c r="AD993" s="548"/>
      <c r="AF993" s="548"/>
      <c r="AH993" s="548"/>
      <c r="AJ993" s="491"/>
    </row>
    <row r="994" spans="2:36" ht="12.75" customHeight="1" outlineLevel="1" x14ac:dyDescent="0.2">
      <c r="D994" s="106" t="str">
        <f>'Line Items'!D496</f>
        <v>[Rolling Stock Line 41]</v>
      </c>
      <c r="E994" s="88"/>
      <c r="F994" s="107" t="str">
        <f t="shared" si="157"/>
        <v>£000/ Veh</v>
      </c>
      <c r="G994" s="175"/>
      <c r="H994" s="175"/>
      <c r="I994" s="175"/>
      <c r="J994" s="175"/>
      <c r="K994" s="175"/>
      <c r="L994" s="175"/>
      <c r="M994" s="175"/>
      <c r="N994" s="175"/>
      <c r="O994" s="175"/>
      <c r="P994" s="175"/>
      <c r="Q994" s="175"/>
      <c r="R994" s="175"/>
      <c r="S994" s="175"/>
      <c r="T994" s="175"/>
      <c r="U994" s="175"/>
      <c r="V994" s="175"/>
      <c r="W994" s="175"/>
      <c r="X994" s="175"/>
      <c r="Y994" s="175"/>
      <c r="Z994" s="175"/>
      <c r="AA994" s="175"/>
      <c r="AB994" s="176"/>
      <c r="AD994" s="548"/>
      <c r="AF994" s="548"/>
      <c r="AH994" s="548"/>
      <c r="AJ994" s="491"/>
    </row>
    <row r="995" spans="2:36" ht="12.75" customHeight="1" outlineLevel="1" x14ac:dyDescent="0.2">
      <c r="D995" s="106" t="str">
        <f>'Line Items'!D497</f>
        <v>[Rolling Stock Line 42]</v>
      </c>
      <c r="E995" s="88"/>
      <c r="F995" s="107" t="str">
        <f t="shared" si="157"/>
        <v>£000/ Veh</v>
      </c>
      <c r="G995" s="175"/>
      <c r="H995" s="175"/>
      <c r="I995" s="175"/>
      <c r="J995" s="175"/>
      <c r="K995" s="175"/>
      <c r="L995" s="175"/>
      <c r="M995" s="175"/>
      <c r="N995" s="175"/>
      <c r="O995" s="175"/>
      <c r="P995" s="175"/>
      <c r="Q995" s="175"/>
      <c r="R995" s="175"/>
      <c r="S995" s="175"/>
      <c r="T995" s="175"/>
      <c r="U995" s="175"/>
      <c r="V995" s="175"/>
      <c r="W995" s="175"/>
      <c r="X995" s="175"/>
      <c r="Y995" s="175"/>
      <c r="Z995" s="175"/>
      <c r="AA995" s="175"/>
      <c r="AB995" s="176"/>
      <c r="AD995" s="548"/>
      <c r="AF995" s="548"/>
      <c r="AH995" s="548"/>
      <c r="AJ995" s="491"/>
    </row>
    <row r="996" spans="2:36" ht="12.75" customHeight="1" outlineLevel="1" x14ac:dyDescent="0.2">
      <c r="D996" s="106" t="str">
        <f>'Line Items'!D498</f>
        <v>[Rolling Stock Line 43]</v>
      </c>
      <c r="E996" s="88"/>
      <c r="F996" s="107" t="str">
        <f t="shared" si="157"/>
        <v>£000/ Veh</v>
      </c>
      <c r="G996" s="175"/>
      <c r="H996" s="175"/>
      <c r="I996" s="175"/>
      <c r="J996" s="175"/>
      <c r="K996" s="175"/>
      <c r="L996" s="175"/>
      <c r="M996" s="175"/>
      <c r="N996" s="175"/>
      <c r="O996" s="175"/>
      <c r="P996" s="175"/>
      <c r="Q996" s="175"/>
      <c r="R996" s="175"/>
      <c r="S996" s="175"/>
      <c r="T996" s="175"/>
      <c r="U996" s="175"/>
      <c r="V996" s="175"/>
      <c r="W996" s="175"/>
      <c r="X996" s="175"/>
      <c r="Y996" s="175"/>
      <c r="Z996" s="175"/>
      <c r="AA996" s="175"/>
      <c r="AB996" s="176"/>
      <c r="AD996" s="548"/>
      <c r="AF996" s="548"/>
      <c r="AH996" s="548"/>
      <c r="AJ996" s="491"/>
    </row>
    <row r="997" spans="2:36" ht="12.75" customHeight="1" outlineLevel="1" x14ac:dyDescent="0.2">
      <c r="D997" s="106" t="str">
        <f>'Line Items'!D499</f>
        <v>[Rolling Stock Line 44]</v>
      </c>
      <c r="E997" s="88"/>
      <c r="F997" s="107" t="str">
        <f t="shared" si="157"/>
        <v>£000/ Veh</v>
      </c>
      <c r="G997" s="175"/>
      <c r="H997" s="175"/>
      <c r="I997" s="175"/>
      <c r="J997" s="175"/>
      <c r="K997" s="175"/>
      <c r="L997" s="175"/>
      <c r="M997" s="175"/>
      <c r="N997" s="175"/>
      <c r="O997" s="175"/>
      <c r="P997" s="175"/>
      <c r="Q997" s="175"/>
      <c r="R997" s="175"/>
      <c r="S997" s="175"/>
      <c r="T997" s="175"/>
      <c r="U997" s="175"/>
      <c r="V997" s="175"/>
      <c r="W997" s="175"/>
      <c r="X997" s="175"/>
      <c r="Y997" s="175"/>
      <c r="Z997" s="175"/>
      <c r="AA997" s="175"/>
      <c r="AB997" s="176"/>
      <c r="AD997" s="548"/>
      <c r="AF997" s="548"/>
      <c r="AH997" s="548"/>
      <c r="AJ997" s="491"/>
    </row>
    <row r="998" spans="2:36" ht="12.75" customHeight="1" outlineLevel="1" x14ac:dyDescent="0.2">
      <c r="D998" s="106" t="str">
        <f>'Line Items'!D500</f>
        <v>[Rolling Stock Line 45]</v>
      </c>
      <c r="E998" s="88"/>
      <c r="F998" s="107" t="str">
        <f t="shared" si="157"/>
        <v>£000/ Veh</v>
      </c>
      <c r="G998" s="175"/>
      <c r="H998" s="175"/>
      <c r="I998" s="175"/>
      <c r="J998" s="175"/>
      <c r="K998" s="175"/>
      <c r="L998" s="175"/>
      <c r="M998" s="175"/>
      <c r="N998" s="175"/>
      <c r="O998" s="175"/>
      <c r="P998" s="175"/>
      <c r="Q998" s="175"/>
      <c r="R998" s="175"/>
      <c r="S998" s="175"/>
      <c r="T998" s="175"/>
      <c r="U998" s="175"/>
      <c r="V998" s="175"/>
      <c r="W998" s="175"/>
      <c r="X998" s="175"/>
      <c r="Y998" s="175"/>
      <c r="Z998" s="175"/>
      <c r="AA998" s="175"/>
      <c r="AB998" s="176"/>
      <c r="AD998" s="548"/>
      <c r="AF998" s="548"/>
      <c r="AH998" s="548"/>
      <c r="AJ998" s="491"/>
    </row>
    <row r="999" spans="2:36" ht="12.75" customHeight="1" outlineLevel="1" x14ac:dyDescent="0.2">
      <c r="D999" s="106" t="str">
        <f>'Line Items'!D501</f>
        <v>[Rolling Stock Line 46]</v>
      </c>
      <c r="E999" s="88"/>
      <c r="F999" s="107" t="str">
        <f t="shared" si="157"/>
        <v>£000/ Veh</v>
      </c>
      <c r="G999" s="175"/>
      <c r="H999" s="175"/>
      <c r="I999" s="175"/>
      <c r="J999" s="175"/>
      <c r="K999" s="175"/>
      <c r="L999" s="175"/>
      <c r="M999" s="175"/>
      <c r="N999" s="175"/>
      <c r="O999" s="175"/>
      <c r="P999" s="175"/>
      <c r="Q999" s="175"/>
      <c r="R999" s="175"/>
      <c r="S999" s="175"/>
      <c r="T999" s="175"/>
      <c r="U999" s="175"/>
      <c r="V999" s="175"/>
      <c r="W999" s="175"/>
      <c r="X999" s="175"/>
      <c r="Y999" s="175"/>
      <c r="Z999" s="175"/>
      <c r="AA999" s="175"/>
      <c r="AB999" s="176"/>
      <c r="AD999" s="548"/>
      <c r="AF999" s="548"/>
      <c r="AH999" s="548"/>
      <c r="AJ999" s="491"/>
    </row>
    <row r="1000" spans="2:36" ht="12.75" customHeight="1" outlineLevel="1" x14ac:dyDescent="0.2">
      <c r="D1000" s="106" t="str">
        <f>'Line Items'!D502</f>
        <v>[Rolling Stock Line 47]</v>
      </c>
      <c r="E1000" s="88"/>
      <c r="F1000" s="107" t="str">
        <f t="shared" si="157"/>
        <v>£000/ Veh</v>
      </c>
      <c r="G1000" s="175"/>
      <c r="H1000" s="175"/>
      <c r="I1000" s="175"/>
      <c r="J1000" s="175"/>
      <c r="K1000" s="175"/>
      <c r="L1000" s="175"/>
      <c r="M1000" s="175"/>
      <c r="N1000" s="175"/>
      <c r="O1000" s="175"/>
      <c r="P1000" s="175"/>
      <c r="Q1000" s="175"/>
      <c r="R1000" s="175"/>
      <c r="S1000" s="175"/>
      <c r="T1000" s="175"/>
      <c r="U1000" s="175"/>
      <c r="V1000" s="175"/>
      <c r="W1000" s="175"/>
      <c r="X1000" s="175"/>
      <c r="Y1000" s="175"/>
      <c r="Z1000" s="175"/>
      <c r="AA1000" s="175"/>
      <c r="AB1000" s="176"/>
      <c r="AD1000" s="548"/>
      <c r="AF1000" s="548"/>
      <c r="AH1000" s="548"/>
      <c r="AJ1000" s="491"/>
    </row>
    <row r="1001" spans="2:36" ht="12.75" customHeight="1" outlineLevel="1" x14ac:dyDescent="0.2">
      <c r="D1001" s="106" t="str">
        <f>'Line Items'!D503</f>
        <v>[Rolling Stock Line 48]</v>
      </c>
      <c r="E1001" s="88"/>
      <c r="F1001" s="107" t="str">
        <f t="shared" si="157"/>
        <v>£000/ Veh</v>
      </c>
      <c r="G1001" s="175"/>
      <c r="H1001" s="175"/>
      <c r="I1001" s="175"/>
      <c r="J1001" s="175"/>
      <c r="K1001" s="175"/>
      <c r="L1001" s="175"/>
      <c r="M1001" s="175"/>
      <c r="N1001" s="175"/>
      <c r="O1001" s="175"/>
      <c r="P1001" s="175"/>
      <c r="Q1001" s="175"/>
      <c r="R1001" s="175"/>
      <c r="S1001" s="175"/>
      <c r="T1001" s="175"/>
      <c r="U1001" s="175"/>
      <c r="V1001" s="175"/>
      <c r="W1001" s="175"/>
      <c r="X1001" s="175"/>
      <c r="Y1001" s="175"/>
      <c r="Z1001" s="175"/>
      <c r="AA1001" s="175"/>
      <c r="AB1001" s="176"/>
      <c r="AD1001" s="548"/>
      <c r="AF1001" s="548"/>
      <c r="AH1001" s="548"/>
      <c r="AJ1001" s="491"/>
    </row>
    <row r="1002" spans="2:36" ht="12.75" customHeight="1" outlineLevel="1" x14ac:dyDescent="0.2">
      <c r="D1002" s="106" t="str">
        <f>'Line Items'!D504</f>
        <v>[Rolling Stock Line 49]</v>
      </c>
      <c r="E1002" s="88"/>
      <c r="F1002" s="107" t="str">
        <f t="shared" si="157"/>
        <v>£000/ Veh</v>
      </c>
      <c r="G1002" s="175"/>
      <c r="H1002" s="175"/>
      <c r="I1002" s="175"/>
      <c r="J1002" s="175"/>
      <c r="K1002" s="175"/>
      <c r="L1002" s="175"/>
      <c r="M1002" s="175"/>
      <c r="N1002" s="175"/>
      <c r="O1002" s="175"/>
      <c r="P1002" s="175"/>
      <c r="Q1002" s="175"/>
      <c r="R1002" s="175"/>
      <c r="S1002" s="175"/>
      <c r="T1002" s="175"/>
      <c r="U1002" s="175"/>
      <c r="V1002" s="175"/>
      <c r="W1002" s="175"/>
      <c r="X1002" s="175"/>
      <c r="Y1002" s="175"/>
      <c r="Z1002" s="175"/>
      <c r="AA1002" s="175"/>
      <c r="AB1002" s="176"/>
      <c r="AD1002" s="548"/>
      <c r="AF1002" s="548"/>
      <c r="AH1002" s="548"/>
      <c r="AJ1002" s="491"/>
    </row>
    <row r="1003" spans="2:36" ht="12.75" customHeight="1" outlineLevel="1" x14ac:dyDescent="0.2">
      <c r="D1003" s="117" t="str">
        <f>'Line Items'!D505</f>
        <v>[Rolling Stock Line 50]</v>
      </c>
      <c r="E1003" s="177"/>
      <c r="F1003" s="118" t="str">
        <f t="shared" si="157"/>
        <v>£000/ Veh</v>
      </c>
      <c r="G1003" s="178"/>
      <c r="H1003" s="178"/>
      <c r="I1003" s="178"/>
      <c r="J1003" s="178"/>
      <c r="K1003" s="178"/>
      <c r="L1003" s="178"/>
      <c r="M1003" s="178"/>
      <c r="N1003" s="178"/>
      <c r="O1003" s="178"/>
      <c r="P1003" s="178"/>
      <c r="Q1003" s="178"/>
      <c r="R1003" s="178"/>
      <c r="S1003" s="178"/>
      <c r="T1003" s="178"/>
      <c r="U1003" s="178"/>
      <c r="V1003" s="178"/>
      <c r="W1003" s="178"/>
      <c r="X1003" s="178"/>
      <c r="Y1003" s="178"/>
      <c r="Z1003" s="178"/>
      <c r="AA1003" s="178"/>
      <c r="AB1003" s="179"/>
      <c r="AD1003" s="549"/>
      <c r="AF1003" s="549"/>
      <c r="AH1003" s="549"/>
      <c r="AJ1003" s="492"/>
    </row>
    <row r="1004" spans="2:36" ht="12.75" customHeight="1" outlineLevel="1" x14ac:dyDescent="0.2">
      <c r="G1004" s="89"/>
      <c r="H1004" s="89"/>
      <c r="I1004" s="89"/>
      <c r="J1004" s="89"/>
      <c r="K1004" s="89"/>
      <c r="L1004" s="89"/>
      <c r="M1004" s="89"/>
      <c r="N1004" s="89"/>
      <c r="O1004" s="89"/>
      <c r="P1004" s="89"/>
      <c r="Q1004" s="89"/>
      <c r="R1004" s="89"/>
      <c r="S1004" s="89"/>
      <c r="T1004" s="89"/>
      <c r="U1004" s="89"/>
      <c r="V1004" s="89"/>
      <c r="W1004" s="89"/>
      <c r="X1004" s="89"/>
      <c r="Y1004" s="89"/>
      <c r="Z1004" s="89"/>
      <c r="AA1004" s="89"/>
      <c r="AB1004" s="89"/>
      <c r="AD1004" s="89"/>
      <c r="AF1004" s="89"/>
      <c r="AH1004" s="89"/>
      <c r="AJ1004" s="493"/>
    </row>
    <row r="1005" spans="2:36" ht="12.75" customHeight="1" outlineLevel="1" x14ac:dyDescent="0.2">
      <c r="D1005" s="234" t="str">
        <f>"Average "&amp;B952</f>
        <v>Average Non-Capital Lease Charge per Vehicle</v>
      </c>
      <c r="E1005" s="235"/>
      <c r="F1005" s="236" t="str">
        <f>F1003</f>
        <v>£000/ Veh</v>
      </c>
      <c r="G1005" s="237">
        <f t="shared" ref="G1005:AB1005" si="158">IF(G$69=0,0,SUMPRODUCT(G$18:G$67,G954:G1003)/G$69)</f>
        <v>0</v>
      </c>
      <c r="H1005" s="237">
        <f t="shared" si="158"/>
        <v>0</v>
      </c>
      <c r="I1005" s="237">
        <f t="shared" si="158"/>
        <v>0</v>
      </c>
      <c r="J1005" s="237">
        <f t="shared" si="158"/>
        <v>0</v>
      </c>
      <c r="K1005" s="237">
        <f t="shared" si="158"/>
        <v>0</v>
      </c>
      <c r="L1005" s="237">
        <f t="shared" si="158"/>
        <v>0</v>
      </c>
      <c r="M1005" s="237">
        <f t="shared" si="158"/>
        <v>0</v>
      </c>
      <c r="N1005" s="237">
        <f t="shared" si="158"/>
        <v>0</v>
      </c>
      <c r="O1005" s="237">
        <f t="shared" si="158"/>
        <v>0</v>
      </c>
      <c r="P1005" s="237">
        <f t="shared" si="158"/>
        <v>0</v>
      </c>
      <c r="Q1005" s="237">
        <f t="shared" si="158"/>
        <v>0</v>
      </c>
      <c r="R1005" s="237">
        <f t="shared" si="158"/>
        <v>0</v>
      </c>
      <c r="S1005" s="237">
        <f t="shared" si="158"/>
        <v>0</v>
      </c>
      <c r="T1005" s="237">
        <f t="shared" si="158"/>
        <v>0</v>
      </c>
      <c r="U1005" s="237">
        <f t="shared" si="158"/>
        <v>0</v>
      </c>
      <c r="V1005" s="237">
        <f t="shared" si="158"/>
        <v>0</v>
      </c>
      <c r="W1005" s="237">
        <f t="shared" si="158"/>
        <v>0</v>
      </c>
      <c r="X1005" s="237">
        <f t="shared" si="158"/>
        <v>0</v>
      </c>
      <c r="Y1005" s="237">
        <f t="shared" si="158"/>
        <v>0</v>
      </c>
      <c r="Z1005" s="237">
        <f t="shared" si="158"/>
        <v>0</v>
      </c>
      <c r="AA1005" s="237">
        <f t="shared" si="158"/>
        <v>0</v>
      </c>
      <c r="AB1005" s="238">
        <f t="shared" si="158"/>
        <v>0</v>
      </c>
      <c r="AD1005" s="550">
        <f t="shared" ref="AD1005" si="159">IF(AD$69=0,0,SUMPRODUCT(AD$18:AD$67,AD954:AD1003)/AD$69)</f>
        <v>0</v>
      </c>
      <c r="AF1005" s="550">
        <f t="shared" ref="AF1005" si="160">IF(AF$69=0,0,SUMPRODUCT(AF$18:AF$67,AF954:AF1003)/AF$69)</f>
        <v>0</v>
      </c>
      <c r="AH1005" s="550">
        <f t="shared" ref="AH1005" si="161">IF(AH$69=0,0,SUMPRODUCT(AH$18:AH$67,AH954:AH1003)/AH$69)</f>
        <v>0</v>
      </c>
      <c r="AJ1005" s="494"/>
    </row>
    <row r="1006" spans="2:36" x14ac:dyDescent="0.2">
      <c r="G1006" s="89"/>
      <c r="H1006" s="89"/>
      <c r="I1006" s="89"/>
      <c r="J1006" s="89"/>
      <c r="K1006" s="89"/>
      <c r="L1006" s="89"/>
      <c r="M1006" s="89"/>
      <c r="N1006" s="89"/>
      <c r="O1006" s="89"/>
      <c r="P1006" s="89"/>
      <c r="Q1006" s="89"/>
      <c r="R1006" s="89"/>
      <c r="S1006" s="89"/>
      <c r="T1006" s="89"/>
      <c r="U1006" s="89"/>
      <c r="V1006" s="89"/>
      <c r="W1006" s="89"/>
      <c r="X1006" s="89"/>
      <c r="Y1006" s="89"/>
      <c r="Z1006" s="89"/>
      <c r="AA1006" s="89"/>
      <c r="AB1006" s="89"/>
      <c r="AD1006" s="89"/>
      <c r="AF1006" s="89"/>
      <c r="AH1006" s="89"/>
      <c r="AJ1006" s="493"/>
    </row>
    <row r="1007" spans="2:36" ht="15" x14ac:dyDescent="0.25">
      <c r="B1007" s="15" t="s">
        <v>499</v>
      </c>
      <c r="C1007" s="15"/>
      <c r="D1007" s="172"/>
      <c r="E1007" s="172"/>
      <c r="F1007" s="15"/>
      <c r="G1007" s="190"/>
      <c r="H1007" s="190"/>
      <c r="I1007" s="190"/>
      <c r="J1007" s="190"/>
      <c r="K1007" s="190"/>
      <c r="L1007" s="190"/>
      <c r="M1007" s="190"/>
      <c r="N1007" s="190"/>
      <c r="O1007" s="190"/>
      <c r="P1007" s="190"/>
      <c r="Q1007" s="190"/>
      <c r="R1007" s="190"/>
      <c r="S1007" s="190"/>
      <c r="T1007" s="190"/>
      <c r="U1007" s="190"/>
      <c r="V1007" s="190"/>
      <c r="W1007" s="190"/>
      <c r="X1007" s="190"/>
      <c r="Y1007" s="190"/>
      <c r="Z1007" s="190"/>
      <c r="AA1007" s="190"/>
      <c r="AB1007" s="190"/>
      <c r="AC1007" s="15"/>
      <c r="AD1007" s="190"/>
      <c r="AE1007" s="540"/>
      <c r="AF1007" s="190"/>
      <c r="AG1007" s="540"/>
      <c r="AH1007" s="190"/>
      <c r="AI1007" s="540"/>
      <c r="AJ1007" s="495"/>
    </row>
    <row r="1008" spans="2:36" ht="12.75" customHeight="1" outlineLevel="1" x14ac:dyDescent="0.2">
      <c r="G1008" s="89"/>
      <c r="H1008" s="89"/>
      <c r="I1008" s="89"/>
      <c r="J1008" s="89"/>
      <c r="K1008" s="89"/>
      <c r="L1008" s="89"/>
      <c r="M1008" s="89"/>
      <c r="N1008" s="89"/>
      <c r="O1008" s="89"/>
      <c r="P1008" s="89"/>
      <c r="Q1008" s="89"/>
      <c r="R1008" s="89"/>
      <c r="S1008" s="89"/>
      <c r="T1008" s="89"/>
      <c r="U1008" s="89"/>
      <c r="V1008" s="89"/>
      <c r="W1008" s="89"/>
      <c r="X1008" s="89"/>
      <c r="Y1008" s="89"/>
      <c r="Z1008" s="89"/>
      <c r="AA1008" s="89"/>
      <c r="AB1008" s="89"/>
      <c r="AD1008" s="89"/>
      <c r="AF1008" s="89"/>
      <c r="AH1008" s="89"/>
      <c r="AJ1008" s="493"/>
    </row>
    <row r="1009" spans="4:36" ht="12.75" customHeight="1" outlineLevel="1" x14ac:dyDescent="0.2">
      <c r="D1009" s="100" t="str">
        <f>'Line Items'!D456</f>
        <v>Class 153</v>
      </c>
      <c r="E1009" s="84"/>
      <c r="F1009" s="101" t="str">
        <f t="shared" ref="F1009:F1058" si="162">F954</f>
        <v>£000/ Veh</v>
      </c>
      <c r="G1009" s="173"/>
      <c r="H1009" s="173"/>
      <c r="I1009" s="173"/>
      <c r="J1009" s="173"/>
      <c r="K1009" s="173"/>
      <c r="L1009" s="173"/>
      <c r="M1009" s="173"/>
      <c r="N1009" s="173"/>
      <c r="O1009" s="173"/>
      <c r="P1009" s="173"/>
      <c r="Q1009" s="173"/>
      <c r="R1009" s="173"/>
      <c r="S1009" s="173"/>
      <c r="T1009" s="173"/>
      <c r="U1009" s="173"/>
      <c r="V1009" s="173"/>
      <c r="W1009" s="173"/>
      <c r="X1009" s="173"/>
      <c r="Y1009" s="173"/>
      <c r="Z1009" s="248"/>
      <c r="AA1009" s="173"/>
      <c r="AB1009" s="191"/>
      <c r="AD1009" s="547"/>
      <c r="AF1009" s="547"/>
      <c r="AH1009" s="547"/>
      <c r="AJ1009" s="489" t="s">
        <v>659</v>
      </c>
    </row>
    <row r="1010" spans="4:36" ht="12.75" customHeight="1" outlineLevel="1" x14ac:dyDescent="0.2">
      <c r="D1010" s="106" t="str">
        <f>'Line Items'!D457</f>
        <v>Class 156</v>
      </c>
      <c r="E1010" s="88"/>
      <c r="F1010" s="107" t="str">
        <f t="shared" si="162"/>
        <v>£000/ Veh</v>
      </c>
      <c r="G1010" s="175"/>
      <c r="H1010" s="175"/>
      <c r="I1010" s="175"/>
      <c r="J1010" s="175"/>
      <c r="K1010" s="175"/>
      <c r="L1010" s="175"/>
      <c r="M1010" s="175"/>
      <c r="N1010" s="175"/>
      <c r="O1010" s="175"/>
      <c r="P1010" s="175"/>
      <c r="Q1010" s="175"/>
      <c r="R1010" s="175"/>
      <c r="S1010" s="175"/>
      <c r="T1010" s="175"/>
      <c r="U1010" s="175"/>
      <c r="V1010" s="175"/>
      <c r="W1010" s="175"/>
      <c r="X1010" s="175"/>
      <c r="Y1010" s="175"/>
      <c r="Z1010" s="175"/>
      <c r="AA1010" s="175"/>
      <c r="AB1010" s="176"/>
      <c r="AD1010" s="548"/>
      <c r="AF1010" s="548"/>
      <c r="AH1010" s="548"/>
      <c r="AJ1010" s="491"/>
    </row>
    <row r="1011" spans="4:36" ht="12.75" customHeight="1" outlineLevel="1" x14ac:dyDescent="0.2">
      <c r="D1011" s="106" t="str">
        <f>'Line Items'!D458</f>
        <v>Class 170/2</v>
      </c>
      <c r="E1011" s="88"/>
      <c r="F1011" s="107" t="str">
        <f t="shared" si="162"/>
        <v>£000/ Veh</v>
      </c>
      <c r="G1011" s="175"/>
      <c r="H1011" s="175"/>
      <c r="I1011" s="175"/>
      <c r="J1011" s="175"/>
      <c r="K1011" s="175"/>
      <c r="L1011" s="175"/>
      <c r="M1011" s="175"/>
      <c r="N1011" s="175"/>
      <c r="O1011" s="175"/>
      <c r="P1011" s="175"/>
      <c r="Q1011" s="175"/>
      <c r="R1011" s="175"/>
      <c r="S1011" s="175"/>
      <c r="T1011" s="175"/>
      <c r="U1011" s="175"/>
      <c r="V1011" s="175"/>
      <c r="W1011" s="175"/>
      <c r="X1011" s="175"/>
      <c r="Y1011" s="175"/>
      <c r="Z1011" s="175"/>
      <c r="AA1011" s="175"/>
      <c r="AB1011" s="176"/>
      <c r="AD1011" s="548"/>
      <c r="AF1011" s="548"/>
      <c r="AH1011" s="548"/>
      <c r="AJ1011" s="491"/>
    </row>
    <row r="1012" spans="4:36" ht="12.75" customHeight="1" outlineLevel="1" x14ac:dyDescent="0.2">
      <c r="D1012" s="106" t="str">
        <f>'Line Items'!D459</f>
        <v>Class 170/3</v>
      </c>
      <c r="E1012" s="88"/>
      <c r="F1012" s="107" t="str">
        <f t="shared" si="162"/>
        <v>£000/ Veh</v>
      </c>
      <c r="G1012" s="175"/>
      <c r="H1012" s="175"/>
      <c r="I1012" s="175"/>
      <c r="J1012" s="175"/>
      <c r="K1012" s="175"/>
      <c r="L1012" s="175"/>
      <c r="M1012" s="175"/>
      <c r="N1012" s="175"/>
      <c r="O1012" s="175"/>
      <c r="P1012" s="175"/>
      <c r="Q1012" s="175"/>
      <c r="R1012" s="175"/>
      <c r="S1012" s="175"/>
      <c r="T1012" s="175"/>
      <c r="U1012" s="175"/>
      <c r="V1012" s="175"/>
      <c r="W1012" s="175"/>
      <c r="X1012" s="175"/>
      <c r="Y1012" s="175"/>
      <c r="Z1012" s="175"/>
      <c r="AA1012" s="175"/>
      <c r="AB1012" s="176"/>
      <c r="AD1012" s="548"/>
      <c r="AF1012" s="548"/>
      <c r="AH1012" s="548"/>
      <c r="AJ1012" s="491"/>
    </row>
    <row r="1013" spans="4:36" ht="12.75" customHeight="1" outlineLevel="1" x14ac:dyDescent="0.2">
      <c r="D1013" s="106" t="str">
        <f>'Line Items'!D460</f>
        <v>Class 315</v>
      </c>
      <c r="E1013" s="88"/>
      <c r="F1013" s="107" t="str">
        <f t="shared" si="162"/>
        <v>£000/ Veh</v>
      </c>
      <c r="G1013" s="175"/>
      <c r="H1013" s="175"/>
      <c r="I1013" s="175"/>
      <c r="J1013" s="175"/>
      <c r="K1013" s="175"/>
      <c r="L1013" s="175"/>
      <c r="M1013" s="175"/>
      <c r="N1013" s="175"/>
      <c r="O1013" s="175"/>
      <c r="P1013" s="175"/>
      <c r="Q1013" s="175"/>
      <c r="R1013" s="175"/>
      <c r="S1013" s="175"/>
      <c r="T1013" s="175"/>
      <c r="U1013" s="175"/>
      <c r="V1013" s="175"/>
      <c r="W1013" s="175"/>
      <c r="X1013" s="175"/>
      <c r="Y1013" s="175"/>
      <c r="Z1013" s="175"/>
      <c r="AA1013" s="175"/>
      <c r="AB1013" s="176"/>
      <c r="AD1013" s="548"/>
      <c r="AF1013" s="548"/>
      <c r="AH1013" s="548"/>
      <c r="AJ1013" s="491"/>
    </row>
    <row r="1014" spans="4:36" ht="12.75" customHeight="1" outlineLevel="1" x14ac:dyDescent="0.2">
      <c r="D1014" s="106" t="str">
        <f>'Line Items'!D461</f>
        <v>Class 317/8</v>
      </c>
      <c r="E1014" s="88"/>
      <c r="F1014" s="107" t="str">
        <f t="shared" si="162"/>
        <v>£000/ Veh</v>
      </c>
      <c r="G1014" s="175"/>
      <c r="H1014" s="175"/>
      <c r="I1014" s="175"/>
      <c r="J1014" s="175"/>
      <c r="K1014" s="175"/>
      <c r="L1014" s="175"/>
      <c r="M1014" s="175"/>
      <c r="N1014" s="175"/>
      <c r="O1014" s="175"/>
      <c r="P1014" s="175"/>
      <c r="Q1014" s="175"/>
      <c r="R1014" s="175"/>
      <c r="S1014" s="175"/>
      <c r="T1014" s="175"/>
      <c r="U1014" s="175"/>
      <c r="V1014" s="175"/>
      <c r="W1014" s="175"/>
      <c r="X1014" s="175"/>
      <c r="Y1014" s="175"/>
      <c r="Z1014" s="175"/>
      <c r="AA1014" s="175"/>
      <c r="AB1014" s="176"/>
      <c r="AD1014" s="548"/>
      <c r="AF1014" s="548"/>
      <c r="AH1014" s="548"/>
      <c r="AJ1014" s="491"/>
    </row>
    <row r="1015" spans="4:36" ht="12.75" customHeight="1" outlineLevel="1" x14ac:dyDescent="0.2">
      <c r="D1015" s="106" t="str">
        <f>'Line Items'!D462</f>
        <v>Class 317/6</v>
      </c>
      <c r="E1015" s="88"/>
      <c r="F1015" s="107" t="str">
        <f t="shared" si="162"/>
        <v>£000/ Veh</v>
      </c>
      <c r="G1015" s="175"/>
      <c r="H1015" s="175"/>
      <c r="I1015" s="175"/>
      <c r="J1015" s="175"/>
      <c r="K1015" s="175"/>
      <c r="L1015" s="175"/>
      <c r="M1015" s="175"/>
      <c r="N1015" s="175"/>
      <c r="O1015" s="175"/>
      <c r="P1015" s="175"/>
      <c r="Q1015" s="175"/>
      <c r="R1015" s="175"/>
      <c r="S1015" s="175"/>
      <c r="T1015" s="175"/>
      <c r="U1015" s="175"/>
      <c r="V1015" s="175"/>
      <c r="W1015" s="175"/>
      <c r="X1015" s="175"/>
      <c r="Y1015" s="175"/>
      <c r="Z1015" s="175"/>
      <c r="AA1015" s="175"/>
      <c r="AB1015" s="176"/>
      <c r="AD1015" s="548"/>
      <c r="AF1015" s="548"/>
      <c r="AH1015" s="548"/>
      <c r="AJ1015" s="491"/>
    </row>
    <row r="1016" spans="4:36" ht="12.75" customHeight="1" outlineLevel="1" x14ac:dyDescent="0.2">
      <c r="D1016" s="106" t="str">
        <f>'Line Items'!D463</f>
        <v>Class 317/5</v>
      </c>
      <c r="E1016" s="88"/>
      <c r="F1016" s="107" t="str">
        <f t="shared" si="162"/>
        <v>£000/ Veh</v>
      </c>
      <c r="G1016" s="175"/>
      <c r="H1016" s="175"/>
      <c r="I1016" s="175"/>
      <c r="J1016" s="175"/>
      <c r="K1016" s="175"/>
      <c r="L1016" s="175"/>
      <c r="M1016" s="175"/>
      <c r="N1016" s="175"/>
      <c r="O1016" s="175"/>
      <c r="P1016" s="175"/>
      <c r="Q1016" s="175"/>
      <c r="R1016" s="175"/>
      <c r="S1016" s="175"/>
      <c r="T1016" s="175"/>
      <c r="U1016" s="175"/>
      <c r="V1016" s="175"/>
      <c r="W1016" s="175"/>
      <c r="X1016" s="175"/>
      <c r="Y1016" s="175"/>
      <c r="Z1016" s="175"/>
      <c r="AA1016" s="175"/>
      <c r="AB1016" s="176"/>
      <c r="AD1016" s="548"/>
      <c r="AF1016" s="548"/>
      <c r="AH1016" s="548"/>
      <c r="AJ1016" s="491"/>
    </row>
    <row r="1017" spans="4:36" ht="12.75" customHeight="1" outlineLevel="1" x14ac:dyDescent="0.2">
      <c r="D1017" s="106" t="str">
        <f>'Line Items'!D464</f>
        <v>Class 321</v>
      </c>
      <c r="E1017" s="88"/>
      <c r="F1017" s="107" t="str">
        <f t="shared" si="162"/>
        <v>£000/ Veh</v>
      </c>
      <c r="G1017" s="175"/>
      <c r="H1017" s="175"/>
      <c r="I1017" s="175"/>
      <c r="J1017" s="175"/>
      <c r="K1017" s="175"/>
      <c r="L1017" s="175"/>
      <c r="M1017" s="175"/>
      <c r="N1017" s="175"/>
      <c r="O1017" s="175"/>
      <c r="P1017" s="175"/>
      <c r="Q1017" s="175"/>
      <c r="R1017" s="175"/>
      <c r="S1017" s="175"/>
      <c r="T1017" s="175"/>
      <c r="U1017" s="175"/>
      <c r="V1017" s="175"/>
      <c r="W1017" s="175"/>
      <c r="X1017" s="175"/>
      <c r="Y1017" s="175"/>
      <c r="Z1017" s="175"/>
      <c r="AA1017" s="175"/>
      <c r="AB1017" s="176"/>
      <c r="AD1017" s="548"/>
      <c r="AF1017" s="548"/>
      <c r="AH1017" s="548"/>
      <c r="AJ1017" s="491"/>
    </row>
    <row r="1018" spans="4:36" ht="12.75" customHeight="1" outlineLevel="1" x14ac:dyDescent="0.2">
      <c r="D1018" s="106" t="str">
        <f>'Line Items'!D465</f>
        <v>Class 360</v>
      </c>
      <c r="E1018" s="88"/>
      <c r="F1018" s="107" t="str">
        <f t="shared" si="162"/>
        <v>£000/ Veh</v>
      </c>
      <c r="G1018" s="175"/>
      <c r="H1018" s="175"/>
      <c r="I1018" s="175"/>
      <c r="J1018" s="175"/>
      <c r="K1018" s="175"/>
      <c r="L1018" s="175"/>
      <c r="M1018" s="175"/>
      <c r="N1018" s="175"/>
      <c r="O1018" s="175"/>
      <c r="P1018" s="175"/>
      <c r="Q1018" s="175"/>
      <c r="R1018" s="175"/>
      <c r="S1018" s="175"/>
      <c r="T1018" s="175"/>
      <c r="U1018" s="175"/>
      <c r="V1018" s="175"/>
      <c r="W1018" s="175"/>
      <c r="X1018" s="175"/>
      <c r="Y1018" s="175"/>
      <c r="Z1018" s="175"/>
      <c r="AA1018" s="175"/>
      <c r="AB1018" s="176"/>
      <c r="AD1018" s="548"/>
      <c r="AF1018" s="548"/>
      <c r="AH1018" s="548"/>
      <c r="AJ1018" s="491"/>
    </row>
    <row r="1019" spans="4:36" ht="12.75" customHeight="1" outlineLevel="1" x14ac:dyDescent="0.2">
      <c r="D1019" s="106" t="str">
        <f>'Line Items'!D466</f>
        <v>Class 379</v>
      </c>
      <c r="E1019" s="88"/>
      <c r="F1019" s="107" t="str">
        <f t="shared" si="162"/>
        <v>£000/ Veh</v>
      </c>
      <c r="G1019" s="175"/>
      <c r="H1019" s="175"/>
      <c r="I1019" s="175"/>
      <c r="J1019" s="175"/>
      <c r="K1019" s="175"/>
      <c r="L1019" s="175"/>
      <c r="M1019" s="175"/>
      <c r="N1019" s="175"/>
      <c r="O1019" s="175"/>
      <c r="P1019" s="175"/>
      <c r="Q1019" s="175"/>
      <c r="R1019" s="175"/>
      <c r="S1019" s="175"/>
      <c r="T1019" s="175"/>
      <c r="U1019" s="175"/>
      <c r="V1019" s="175"/>
      <c r="W1019" s="175"/>
      <c r="X1019" s="175"/>
      <c r="Y1019" s="175"/>
      <c r="Z1019" s="175"/>
      <c r="AA1019" s="175"/>
      <c r="AB1019" s="176"/>
      <c r="AD1019" s="548"/>
      <c r="AF1019" s="548"/>
      <c r="AH1019" s="548"/>
      <c r="AJ1019" s="491"/>
    </row>
    <row r="1020" spans="4:36" ht="12.75" customHeight="1" outlineLevel="1" x14ac:dyDescent="0.2">
      <c r="D1020" s="106" t="str">
        <f>'Line Items'!D467</f>
        <v>Class 90</v>
      </c>
      <c r="E1020" s="88"/>
      <c r="F1020" s="107" t="str">
        <f t="shared" si="162"/>
        <v>£000/ Veh</v>
      </c>
      <c r="G1020" s="175"/>
      <c r="H1020" s="175"/>
      <c r="I1020" s="175"/>
      <c r="J1020" s="175"/>
      <c r="K1020" s="175"/>
      <c r="L1020" s="175"/>
      <c r="M1020" s="175"/>
      <c r="N1020" s="175"/>
      <c r="O1020" s="175"/>
      <c r="P1020" s="175"/>
      <c r="Q1020" s="175"/>
      <c r="R1020" s="175"/>
      <c r="S1020" s="175"/>
      <c r="T1020" s="175"/>
      <c r="U1020" s="175"/>
      <c r="V1020" s="175"/>
      <c r="W1020" s="175"/>
      <c r="X1020" s="175"/>
      <c r="Y1020" s="175"/>
      <c r="Z1020" s="175"/>
      <c r="AA1020" s="175"/>
      <c r="AB1020" s="176"/>
      <c r="AD1020" s="548"/>
      <c r="AF1020" s="548"/>
      <c r="AH1020" s="548"/>
      <c r="AJ1020" s="491"/>
    </row>
    <row r="1021" spans="4:36" ht="12.75" customHeight="1" outlineLevel="1" x14ac:dyDescent="0.2">
      <c r="D1021" s="106" t="str">
        <f>'Line Items'!D468</f>
        <v>Class Mk 3 - TSO</v>
      </c>
      <c r="E1021" s="88"/>
      <c r="F1021" s="107" t="str">
        <f t="shared" si="162"/>
        <v>£000/ Veh</v>
      </c>
      <c r="G1021" s="175"/>
      <c r="H1021" s="175"/>
      <c r="I1021" s="175"/>
      <c r="J1021" s="175"/>
      <c r="K1021" s="175"/>
      <c r="L1021" s="175"/>
      <c r="M1021" s="175"/>
      <c r="N1021" s="175"/>
      <c r="O1021" s="175"/>
      <c r="P1021" s="175"/>
      <c r="Q1021" s="175"/>
      <c r="R1021" s="175"/>
      <c r="S1021" s="175"/>
      <c r="T1021" s="175"/>
      <c r="U1021" s="175"/>
      <c r="V1021" s="175"/>
      <c r="W1021" s="175"/>
      <c r="X1021" s="175"/>
      <c r="Y1021" s="175"/>
      <c r="Z1021" s="175"/>
      <c r="AA1021" s="175"/>
      <c r="AB1021" s="176"/>
      <c r="AD1021" s="548"/>
      <c r="AF1021" s="548"/>
      <c r="AH1021" s="548"/>
      <c r="AJ1021" s="491"/>
    </row>
    <row r="1022" spans="4:36" ht="12.75" customHeight="1" outlineLevel="1" x14ac:dyDescent="0.2">
      <c r="D1022" s="106" t="str">
        <f>'Line Items'!D469</f>
        <v>Class Mk 3 - TSOB</v>
      </c>
      <c r="E1022" s="88"/>
      <c r="F1022" s="107" t="str">
        <f t="shared" si="162"/>
        <v>£000/ Veh</v>
      </c>
      <c r="G1022" s="175"/>
      <c r="H1022" s="175"/>
      <c r="I1022" s="175"/>
      <c r="J1022" s="175"/>
      <c r="K1022" s="175"/>
      <c r="L1022" s="175"/>
      <c r="M1022" s="175"/>
      <c r="N1022" s="175"/>
      <c r="O1022" s="175"/>
      <c r="P1022" s="175"/>
      <c r="Q1022" s="175"/>
      <c r="R1022" s="175"/>
      <c r="S1022" s="175"/>
      <c r="T1022" s="175"/>
      <c r="U1022" s="175"/>
      <c r="V1022" s="175"/>
      <c r="W1022" s="175"/>
      <c r="X1022" s="175"/>
      <c r="Y1022" s="175"/>
      <c r="Z1022" s="175"/>
      <c r="AA1022" s="175"/>
      <c r="AB1022" s="176"/>
      <c r="AD1022" s="548"/>
      <c r="AF1022" s="548"/>
      <c r="AH1022" s="548"/>
      <c r="AJ1022" s="491"/>
    </row>
    <row r="1023" spans="4:36" ht="12.75" customHeight="1" outlineLevel="1" x14ac:dyDescent="0.2">
      <c r="D1023" s="106" t="str">
        <f>'Line Items'!D470</f>
        <v>Class Mk 3 - FO</v>
      </c>
      <c r="E1023" s="88"/>
      <c r="F1023" s="107" t="str">
        <f t="shared" si="162"/>
        <v>£000/ Veh</v>
      </c>
      <c r="G1023" s="175"/>
      <c r="H1023" s="175"/>
      <c r="I1023" s="175"/>
      <c r="J1023" s="175"/>
      <c r="K1023" s="175"/>
      <c r="L1023" s="175"/>
      <c r="M1023" s="175"/>
      <c r="N1023" s="175"/>
      <c r="O1023" s="175"/>
      <c r="P1023" s="175"/>
      <c r="Q1023" s="175"/>
      <c r="R1023" s="175"/>
      <c r="S1023" s="175"/>
      <c r="T1023" s="175"/>
      <c r="U1023" s="175"/>
      <c r="V1023" s="175"/>
      <c r="W1023" s="175"/>
      <c r="X1023" s="175"/>
      <c r="Y1023" s="175"/>
      <c r="Z1023" s="175"/>
      <c r="AA1023" s="175"/>
      <c r="AB1023" s="176"/>
      <c r="AD1023" s="548"/>
      <c r="AF1023" s="548"/>
      <c r="AH1023" s="548"/>
      <c r="AJ1023" s="491"/>
    </row>
    <row r="1024" spans="4:36" ht="12.75" customHeight="1" outlineLevel="1" x14ac:dyDescent="0.2">
      <c r="D1024" s="106" t="str">
        <f>'Line Items'!D471</f>
        <v>Class Mk 3 - RFM</v>
      </c>
      <c r="E1024" s="88"/>
      <c r="F1024" s="107" t="str">
        <f t="shared" si="162"/>
        <v>£000/ Veh</v>
      </c>
      <c r="G1024" s="175"/>
      <c r="H1024" s="175"/>
      <c r="I1024" s="175"/>
      <c r="J1024" s="175"/>
      <c r="K1024" s="175"/>
      <c r="L1024" s="175"/>
      <c r="M1024" s="175"/>
      <c r="N1024" s="175"/>
      <c r="O1024" s="175"/>
      <c r="P1024" s="175"/>
      <c r="Q1024" s="175"/>
      <c r="R1024" s="175"/>
      <c r="S1024" s="175"/>
      <c r="T1024" s="175"/>
      <c r="U1024" s="175"/>
      <c r="V1024" s="175"/>
      <c r="W1024" s="175"/>
      <c r="X1024" s="175"/>
      <c r="Y1024" s="175"/>
      <c r="Z1024" s="175"/>
      <c r="AA1024" s="175"/>
      <c r="AB1024" s="176"/>
      <c r="AD1024" s="548"/>
      <c r="AF1024" s="548"/>
      <c r="AH1024" s="548"/>
      <c r="AJ1024" s="491"/>
    </row>
    <row r="1025" spans="4:36" ht="12.75" customHeight="1" outlineLevel="1" x14ac:dyDescent="0.2">
      <c r="D1025" s="106" t="str">
        <f>'Line Items'!D472</f>
        <v>Class Mk 3 - DVT</v>
      </c>
      <c r="E1025" s="88"/>
      <c r="F1025" s="107" t="str">
        <f t="shared" si="162"/>
        <v>£000/ Veh</v>
      </c>
      <c r="G1025" s="175"/>
      <c r="H1025" s="175"/>
      <c r="I1025" s="175"/>
      <c r="J1025" s="175"/>
      <c r="K1025" s="175"/>
      <c r="L1025" s="175"/>
      <c r="M1025" s="175"/>
      <c r="N1025" s="175"/>
      <c r="O1025" s="175"/>
      <c r="P1025" s="175"/>
      <c r="Q1025" s="175"/>
      <c r="R1025" s="175"/>
      <c r="S1025" s="175"/>
      <c r="T1025" s="175"/>
      <c r="U1025" s="175"/>
      <c r="V1025" s="175"/>
      <c r="W1025" s="175"/>
      <c r="X1025" s="175"/>
      <c r="Y1025" s="175"/>
      <c r="Z1025" s="175"/>
      <c r="AA1025" s="175"/>
      <c r="AB1025" s="176"/>
      <c r="AD1025" s="548"/>
      <c r="AF1025" s="548"/>
      <c r="AH1025" s="548"/>
      <c r="AJ1025" s="491"/>
    </row>
    <row r="1026" spans="4:36" ht="12.75" customHeight="1" outlineLevel="1" x14ac:dyDescent="0.2">
      <c r="D1026" s="106" t="str">
        <f>'Line Items'!D473</f>
        <v>[Rolling Stock Line 18]</v>
      </c>
      <c r="E1026" s="88"/>
      <c r="F1026" s="107" t="str">
        <f t="shared" si="162"/>
        <v>£000/ Veh</v>
      </c>
      <c r="G1026" s="175"/>
      <c r="H1026" s="175"/>
      <c r="I1026" s="175"/>
      <c r="J1026" s="175"/>
      <c r="K1026" s="175"/>
      <c r="L1026" s="175"/>
      <c r="M1026" s="175"/>
      <c r="N1026" s="175"/>
      <c r="O1026" s="175"/>
      <c r="P1026" s="175"/>
      <c r="Q1026" s="175"/>
      <c r="R1026" s="175"/>
      <c r="S1026" s="175"/>
      <c r="T1026" s="175"/>
      <c r="U1026" s="175"/>
      <c r="V1026" s="175"/>
      <c r="W1026" s="175"/>
      <c r="X1026" s="175"/>
      <c r="Y1026" s="175"/>
      <c r="Z1026" s="175"/>
      <c r="AA1026" s="175"/>
      <c r="AB1026" s="176"/>
      <c r="AD1026" s="548"/>
      <c r="AF1026" s="548"/>
      <c r="AH1026" s="548"/>
      <c r="AJ1026" s="491"/>
    </row>
    <row r="1027" spans="4:36" ht="12.75" customHeight="1" outlineLevel="1" x14ac:dyDescent="0.2">
      <c r="D1027" s="106" t="str">
        <f>'Line Items'!D474</f>
        <v>[Rolling Stock Line 19]</v>
      </c>
      <c r="E1027" s="88"/>
      <c r="F1027" s="107" t="str">
        <f t="shared" si="162"/>
        <v>£000/ Veh</v>
      </c>
      <c r="G1027" s="175"/>
      <c r="H1027" s="175"/>
      <c r="I1027" s="175"/>
      <c r="J1027" s="175"/>
      <c r="K1027" s="175"/>
      <c r="L1027" s="175"/>
      <c r="M1027" s="175"/>
      <c r="N1027" s="175"/>
      <c r="O1027" s="175"/>
      <c r="P1027" s="175"/>
      <c r="Q1027" s="175"/>
      <c r="R1027" s="175"/>
      <c r="S1027" s="175"/>
      <c r="T1027" s="175"/>
      <c r="U1027" s="175"/>
      <c r="V1027" s="175"/>
      <c r="W1027" s="175"/>
      <c r="X1027" s="175"/>
      <c r="Y1027" s="175"/>
      <c r="Z1027" s="175"/>
      <c r="AA1027" s="175"/>
      <c r="AB1027" s="176"/>
      <c r="AD1027" s="548"/>
      <c r="AF1027" s="548"/>
      <c r="AH1027" s="548"/>
      <c r="AJ1027" s="491"/>
    </row>
    <row r="1028" spans="4:36" ht="12.75" customHeight="1" outlineLevel="1" x14ac:dyDescent="0.2">
      <c r="D1028" s="106" t="str">
        <f>'Line Items'!D475</f>
        <v>[Rolling Stock Line 20]</v>
      </c>
      <c r="E1028" s="88"/>
      <c r="F1028" s="107" t="str">
        <f t="shared" si="162"/>
        <v>£000/ Veh</v>
      </c>
      <c r="G1028" s="175"/>
      <c r="H1028" s="175"/>
      <c r="I1028" s="175"/>
      <c r="J1028" s="175"/>
      <c r="K1028" s="175"/>
      <c r="L1028" s="175"/>
      <c r="M1028" s="175"/>
      <c r="N1028" s="175"/>
      <c r="O1028" s="175"/>
      <c r="P1028" s="175"/>
      <c r="Q1028" s="175"/>
      <c r="R1028" s="175"/>
      <c r="S1028" s="175"/>
      <c r="T1028" s="175"/>
      <c r="U1028" s="175"/>
      <c r="V1028" s="175"/>
      <c r="W1028" s="175"/>
      <c r="X1028" s="175"/>
      <c r="Y1028" s="175"/>
      <c r="Z1028" s="175"/>
      <c r="AA1028" s="175"/>
      <c r="AB1028" s="176"/>
      <c r="AD1028" s="548"/>
      <c r="AF1028" s="548"/>
      <c r="AH1028" s="548"/>
      <c r="AJ1028" s="491"/>
    </row>
    <row r="1029" spans="4:36" ht="12.75" customHeight="1" outlineLevel="1" x14ac:dyDescent="0.2">
      <c r="D1029" s="106" t="str">
        <f>'Line Items'!D476</f>
        <v>[Rolling Stock Line 21]</v>
      </c>
      <c r="E1029" s="88"/>
      <c r="F1029" s="107" t="str">
        <f t="shared" si="162"/>
        <v>£000/ Veh</v>
      </c>
      <c r="G1029" s="175"/>
      <c r="H1029" s="175"/>
      <c r="I1029" s="175"/>
      <c r="J1029" s="175"/>
      <c r="K1029" s="175"/>
      <c r="L1029" s="175"/>
      <c r="M1029" s="175"/>
      <c r="N1029" s="175"/>
      <c r="O1029" s="175"/>
      <c r="P1029" s="175"/>
      <c r="Q1029" s="175"/>
      <c r="R1029" s="175"/>
      <c r="S1029" s="175"/>
      <c r="T1029" s="175"/>
      <c r="U1029" s="175"/>
      <c r="V1029" s="175"/>
      <c r="W1029" s="175"/>
      <c r="X1029" s="175"/>
      <c r="Y1029" s="175"/>
      <c r="Z1029" s="175"/>
      <c r="AA1029" s="175"/>
      <c r="AB1029" s="176"/>
      <c r="AD1029" s="548"/>
      <c r="AF1029" s="548"/>
      <c r="AH1029" s="548"/>
      <c r="AJ1029" s="491"/>
    </row>
    <row r="1030" spans="4:36" ht="12.75" customHeight="1" outlineLevel="1" x14ac:dyDescent="0.2">
      <c r="D1030" s="106" t="str">
        <f>'Line Items'!D477</f>
        <v>[Rolling Stock Line 22]</v>
      </c>
      <c r="E1030" s="88"/>
      <c r="F1030" s="107" t="str">
        <f t="shared" si="162"/>
        <v>£000/ Veh</v>
      </c>
      <c r="G1030" s="175"/>
      <c r="H1030" s="175"/>
      <c r="I1030" s="175"/>
      <c r="J1030" s="175"/>
      <c r="K1030" s="175"/>
      <c r="L1030" s="175"/>
      <c r="M1030" s="175"/>
      <c r="N1030" s="175"/>
      <c r="O1030" s="175"/>
      <c r="P1030" s="175"/>
      <c r="Q1030" s="175"/>
      <c r="R1030" s="175"/>
      <c r="S1030" s="175"/>
      <c r="T1030" s="175"/>
      <c r="U1030" s="175"/>
      <c r="V1030" s="175"/>
      <c r="W1030" s="175"/>
      <c r="X1030" s="175"/>
      <c r="Y1030" s="175"/>
      <c r="Z1030" s="175"/>
      <c r="AA1030" s="175"/>
      <c r="AB1030" s="176"/>
      <c r="AD1030" s="548"/>
      <c r="AF1030" s="548"/>
      <c r="AH1030" s="548"/>
      <c r="AJ1030" s="491"/>
    </row>
    <row r="1031" spans="4:36" ht="12.75" customHeight="1" outlineLevel="1" x14ac:dyDescent="0.2">
      <c r="D1031" s="106" t="str">
        <f>'Line Items'!D478</f>
        <v>[Rolling Stock Line 23]</v>
      </c>
      <c r="E1031" s="88"/>
      <c r="F1031" s="107" t="str">
        <f t="shared" si="162"/>
        <v>£000/ Veh</v>
      </c>
      <c r="G1031" s="175"/>
      <c r="H1031" s="175"/>
      <c r="I1031" s="175"/>
      <c r="J1031" s="175"/>
      <c r="K1031" s="175"/>
      <c r="L1031" s="175"/>
      <c r="M1031" s="175"/>
      <c r="N1031" s="175"/>
      <c r="O1031" s="175"/>
      <c r="P1031" s="175"/>
      <c r="Q1031" s="175"/>
      <c r="R1031" s="175"/>
      <c r="S1031" s="175"/>
      <c r="T1031" s="175"/>
      <c r="U1031" s="175"/>
      <c r="V1031" s="175"/>
      <c r="W1031" s="175"/>
      <c r="X1031" s="175"/>
      <c r="Y1031" s="175"/>
      <c r="Z1031" s="175"/>
      <c r="AA1031" s="175"/>
      <c r="AB1031" s="176"/>
      <c r="AD1031" s="548"/>
      <c r="AF1031" s="548"/>
      <c r="AH1031" s="548"/>
      <c r="AJ1031" s="491"/>
    </row>
    <row r="1032" spans="4:36" ht="12.75" customHeight="1" outlineLevel="1" x14ac:dyDescent="0.2">
      <c r="D1032" s="106" t="str">
        <f>'Line Items'!D479</f>
        <v>[Rolling Stock Line 24]</v>
      </c>
      <c r="E1032" s="88"/>
      <c r="F1032" s="107" t="str">
        <f t="shared" si="162"/>
        <v>£000/ Veh</v>
      </c>
      <c r="G1032" s="175"/>
      <c r="H1032" s="175"/>
      <c r="I1032" s="175"/>
      <c r="J1032" s="175"/>
      <c r="K1032" s="175"/>
      <c r="L1032" s="175"/>
      <c r="M1032" s="175"/>
      <c r="N1032" s="175"/>
      <c r="O1032" s="175"/>
      <c r="P1032" s="175"/>
      <c r="Q1032" s="175"/>
      <c r="R1032" s="175"/>
      <c r="S1032" s="175"/>
      <c r="T1032" s="175"/>
      <c r="U1032" s="175"/>
      <c r="V1032" s="175"/>
      <c r="W1032" s="175"/>
      <c r="X1032" s="175"/>
      <c r="Y1032" s="175"/>
      <c r="Z1032" s="175"/>
      <c r="AA1032" s="175"/>
      <c r="AB1032" s="176"/>
      <c r="AD1032" s="548"/>
      <c r="AF1032" s="548"/>
      <c r="AH1032" s="548"/>
      <c r="AJ1032" s="491"/>
    </row>
    <row r="1033" spans="4:36" ht="12.75" customHeight="1" outlineLevel="1" x14ac:dyDescent="0.2">
      <c r="D1033" s="106" t="str">
        <f>'Line Items'!D480</f>
        <v>[Rolling Stock Line 25]</v>
      </c>
      <c r="E1033" s="88"/>
      <c r="F1033" s="107" t="str">
        <f t="shared" si="162"/>
        <v>£000/ Veh</v>
      </c>
      <c r="G1033" s="175"/>
      <c r="H1033" s="175"/>
      <c r="I1033" s="175"/>
      <c r="J1033" s="175"/>
      <c r="K1033" s="175"/>
      <c r="L1033" s="175"/>
      <c r="M1033" s="175"/>
      <c r="N1033" s="175"/>
      <c r="O1033" s="175"/>
      <c r="P1033" s="175"/>
      <c r="Q1033" s="175"/>
      <c r="R1033" s="175"/>
      <c r="S1033" s="175"/>
      <c r="T1033" s="175"/>
      <c r="U1033" s="175"/>
      <c r="V1033" s="175"/>
      <c r="W1033" s="175"/>
      <c r="X1033" s="175"/>
      <c r="Y1033" s="175"/>
      <c r="Z1033" s="175"/>
      <c r="AA1033" s="175"/>
      <c r="AB1033" s="176"/>
      <c r="AD1033" s="548"/>
      <c r="AF1033" s="548"/>
      <c r="AH1033" s="548"/>
      <c r="AJ1033" s="491"/>
    </row>
    <row r="1034" spans="4:36" ht="12.75" customHeight="1" outlineLevel="1" x14ac:dyDescent="0.2">
      <c r="D1034" s="106" t="str">
        <f>'Line Items'!D481</f>
        <v>[Rolling Stock Line 26]</v>
      </c>
      <c r="E1034" s="88"/>
      <c r="F1034" s="107" t="str">
        <f t="shared" si="162"/>
        <v>£000/ Veh</v>
      </c>
      <c r="G1034" s="175"/>
      <c r="H1034" s="175"/>
      <c r="I1034" s="175"/>
      <c r="J1034" s="175"/>
      <c r="K1034" s="175"/>
      <c r="L1034" s="175"/>
      <c r="M1034" s="175"/>
      <c r="N1034" s="175"/>
      <c r="O1034" s="175"/>
      <c r="P1034" s="175"/>
      <c r="Q1034" s="175"/>
      <c r="R1034" s="175"/>
      <c r="S1034" s="175"/>
      <c r="T1034" s="175"/>
      <c r="U1034" s="175"/>
      <c r="V1034" s="175"/>
      <c r="W1034" s="175"/>
      <c r="X1034" s="175"/>
      <c r="Y1034" s="175"/>
      <c r="Z1034" s="175"/>
      <c r="AA1034" s="175"/>
      <c r="AB1034" s="176"/>
      <c r="AD1034" s="548"/>
      <c r="AF1034" s="548"/>
      <c r="AH1034" s="548"/>
      <c r="AJ1034" s="491"/>
    </row>
    <row r="1035" spans="4:36" ht="12.75" customHeight="1" outlineLevel="1" x14ac:dyDescent="0.2">
      <c r="D1035" s="106" t="str">
        <f>'Line Items'!D482</f>
        <v>[Rolling Stock Line 27]</v>
      </c>
      <c r="E1035" s="88"/>
      <c r="F1035" s="107" t="str">
        <f t="shared" si="162"/>
        <v>£000/ Veh</v>
      </c>
      <c r="G1035" s="175"/>
      <c r="H1035" s="175"/>
      <c r="I1035" s="175"/>
      <c r="J1035" s="175"/>
      <c r="K1035" s="175"/>
      <c r="L1035" s="175"/>
      <c r="M1035" s="175"/>
      <c r="N1035" s="175"/>
      <c r="O1035" s="175"/>
      <c r="P1035" s="175"/>
      <c r="Q1035" s="175"/>
      <c r="R1035" s="175"/>
      <c r="S1035" s="175"/>
      <c r="T1035" s="175"/>
      <c r="U1035" s="175"/>
      <c r="V1035" s="175"/>
      <c r="W1035" s="175"/>
      <c r="X1035" s="175"/>
      <c r="Y1035" s="175"/>
      <c r="Z1035" s="175"/>
      <c r="AA1035" s="175"/>
      <c r="AB1035" s="176"/>
      <c r="AD1035" s="548"/>
      <c r="AF1035" s="548"/>
      <c r="AH1035" s="548"/>
      <c r="AJ1035" s="491"/>
    </row>
    <row r="1036" spans="4:36" ht="12.75" customHeight="1" outlineLevel="1" x14ac:dyDescent="0.2">
      <c r="D1036" s="106" t="str">
        <f>'Line Items'!D483</f>
        <v>[Rolling Stock Line 28]</v>
      </c>
      <c r="E1036" s="88"/>
      <c r="F1036" s="107" t="str">
        <f t="shared" si="162"/>
        <v>£000/ Veh</v>
      </c>
      <c r="G1036" s="175"/>
      <c r="H1036" s="175"/>
      <c r="I1036" s="175"/>
      <c r="J1036" s="175"/>
      <c r="K1036" s="175"/>
      <c r="L1036" s="175"/>
      <c r="M1036" s="175"/>
      <c r="N1036" s="175"/>
      <c r="O1036" s="175"/>
      <c r="P1036" s="175"/>
      <c r="Q1036" s="175"/>
      <c r="R1036" s="175"/>
      <c r="S1036" s="175"/>
      <c r="T1036" s="175"/>
      <c r="U1036" s="175"/>
      <c r="V1036" s="175"/>
      <c r="W1036" s="175"/>
      <c r="X1036" s="175"/>
      <c r="Y1036" s="175"/>
      <c r="Z1036" s="175"/>
      <c r="AA1036" s="175"/>
      <c r="AB1036" s="176"/>
      <c r="AD1036" s="548"/>
      <c r="AF1036" s="548"/>
      <c r="AH1036" s="548"/>
      <c r="AJ1036" s="491"/>
    </row>
    <row r="1037" spans="4:36" ht="12.75" customHeight="1" outlineLevel="1" x14ac:dyDescent="0.2">
      <c r="D1037" s="106" t="str">
        <f>'Line Items'!D484</f>
        <v>[Rolling Stock Line 29]</v>
      </c>
      <c r="E1037" s="88"/>
      <c r="F1037" s="107" t="str">
        <f t="shared" si="162"/>
        <v>£000/ Veh</v>
      </c>
      <c r="G1037" s="175"/>
      <c r="H1037" s="175"/>
      <c r="I1037" s="175"/>
      <c r="J1037" s="175"/>
      <c r="K1037" s="175"/>
      <c r="L1037" s="175"/>
      <c r="M1037" s="175"/>
      <c r="N1037" s="175"/>
      <c r="O1037" s="175"/>
      <c r="P1037" s="175"/>
      <c r="Q1037" s="175"/>
      <c r="R1037" s="175"/>
      <c r="S1037" s="175"/>
      <c r="T1037" s="175"/>
      <c r="U1037" s="175"/>
      <c r="V1037" s="175"/>
      <c r="W1037" s="175"/>
      <c r="X1037" s="175"/>
      <c r="Y1037" s="175"/>
      <c r="Z1037" s="175"/>
      <c r="AA1037" s="175"/>
      <c r="AB1037" s="176"/>
      <c r="AD1037" s="548"/>
      <c r="AF1037" s="548"/>
      <c r="AH1037" s="548"/>
      <c r="AJ1037" s="491"/>
    </row>
    <row r="1038" spans="4:36" ht="12.75" customHeight="1" outlineLevel="1" x14ac:dyDescent="0.2">
      <c r="D1038" s="106" t="str">
        <f>'Line Items'!D485</f>
        <v>[Rolling Stock Line 30]</v>
      </c>
      <c r="E1038" s="88"/>
      <c r="F1038" s="107" t="str">
        <f t="shared" si="162"/>
        <v>£000/ Veh</v>
      </c>
      <c r="G1038" s="175"/>
      <c r="H1038" s="175"/>
      <c r="I1038" s="175"/>
      <c r="J1038" s="175"/>
      <c r="K1038" s="175"/>
      <c r="L1038" s="175"/>
      <c r="M1038" s="175"/>
      <c r="N1038" s="175"/>
      <c r="O1038" s="175"/>
      <c r="P1038" s="175"/>
      <c r="Q1038" s="175"/>
      <c r="R1038" s="175"/>
      <c r="S1038" s="175"/>
      <c r="T1038" s="175"/>
      <c r="U1038" s="175"/>
      <c r="V1038" s="175"/>
      <c r="W1038" s="175"/>
      <c r="X1038" s="175"/>
      <c r="Y1038" s="175"/>
      <c r="Z1038" s="175"/>
      <c r="AA1038" s="175"/>
      <c r="AB1038" s="176"/>
      <c r="AD1038" s="548"/>
      <c r="AF1038" s="548"/>
      <c r="AH1038" s="548"/>
      <c r="AJ1038" s="491"/>
    </row>
    <row r="1039" spans="4:36" ht="12.75" customHeight="1" outlineLevel="1" x14ac:dyDescent="0.2">
      <c r="D1039" s="106" t="str">
        <f>'Line Items'!D486</f>
        <v>[Rolling Stock Line 31]</v>
      </c>
      <c r="E1039" s="88"/>
      <c r="F1039" s="107" t="str">
        <f t="shared" si="162"/>
        <v>£000/ Veh</v>
      </c>
      <c r="G1039" s="175"/>
      <c r="H1039" s="175"/>
      <c r="I1039" s="175"/>
      <c r="J1039" s="175"/>
      <c r="K1039" s="175"/>
      <c r="L1039" s="175"/>
      <c r="M1039" s="175"/>
      <c r="N1039" s="175"/>
      <c r="O1039" s="175"/>
      <c r="P1039" s="175"/>
      <c r="Q1039" s="175"/>
      <c r="R1039" s="175"/>
      <c r="S1039" s="175"/>
      <c r="T1039" s="175"/>
      <c r="U1039" s="175"/>
      <c r="V1039" s="175"/>
      <c r="W1039" s="175"/>
      <c r="X1039" s="175"/>
      <c r="Y1039" s="175"/>
      <c r="Z1039" s="175"/>
      <c r="AA1039" s="175"/>
      <c r="AB1039" s="176"/>
      <c r="AD1039" s="548"/>
      <c r="AF1039" s="548"/>
      <c r="AH1039" s="548"/>
      <c r="AJ1039" s="491"/>
    </row>
    <row r="1040" spans="4:36" ht="12.75" customHeight="1" outlineLevel="1" x14ac:dyDescent="0.2">
      <c r="D1040" s="106" t="str">
        <f>'Line Items'!D487</f>
        <v>[Rolling Stock Line 32]</v>
      </c>
      <c r="E1040" s="88"/>
      <c r="F1040" s="107" t="str">
        <f t="shared" si="162"/>
        <v>£000/ Veh</v>
      </c>
      <c r="G1040" s="175"/>
      <c r="H1040" s="175"/>
      <c r="I1040" s="175"/>
      <c r="J1040" s="175"/>
      <c r="K1040" s="175"/>
      <c r="L1040" s="175"/>
      <c r="M1040" s="175"/>
      <c r="N1040" s="175"/>
      <c r="O1040" s="175"/>
      <c r="P1040" s="175"/>
      <c r="Q1040" s="175"/>
      <c r="R1040" s="175"/>
      <c r="S1040" s="175"/>
      <c r="T1040" s="175"/>
      <c r="U1040" s="175"/>
      <c r="V1040" s="175"/>
      <c r="W1040" s="175"/>
      <c r="X1040" s="175"/>
      <c r="Y1040" s="175"/>
      <c r="Z1040" s="175"/>
      <c r="AA1040" s="175"/>
      <c r="AB1040" s="176"/>
      <c r="AD1040" s="548"/>
      <c r="AF1040" s="548"/>
      <c r="AH1040" s="548"/>
      <c r="AJ1040" s="491"/>
    </row>
    <row r="1041" spans="4:36" ht="12.75" customHeight="1" outlineLevel="1" x14ac:dyDescent="0.2">
      <c r="D1041" s="106" t="str">
        <f>'Line Items'!D488</f>
        <v>[Rolling Stock Line 33]</v>
      </c>
      <c r="E1041" s="88"/>
      <c r="F1041" s="107" t="str">
        <f t="shared" si="162"/>
        <v>£000/ Veh</v>
      </c>
      <c r="G1041" s="175"/>
      <c r="H1041" s="175"/>
      <c r="I1041" s="175"/>
      <c r="J1041" s="175"/>
      <c r="K1041" s="175"/>
      <c r="L1041" s="175"/>
      <c r="M1041" s="175"/>
      <c r="N1041" s="175"/>
      <c r="O1041" s="175"/>
      <c r="P1041" s="175"/>
      <c r="Q1041" s="175"/>
      <c r="R1041" s="175"/>
      <c r="S1041" s="175"/>
      <c r="T1041" s="175"/>
      <c r="U1041" s="175"/>
      <c r="V1041" s="175"/>
      <c r="W1041" s="175"/>
      <c r="X1041" s="175"/>
      <c r="Y1041" s="175"/>
      <c r="Z1041" s="175"/>
      <c r="AA1041" s="175"/>
      <c r="AB1041" s="176"/>
      <c r="AD1041" s="548"/>
      <c r="AF1041" s="548"/>
      <c r="AH1041" s="548"/>
      <c r="AJ1041" s="491"/>
    </row>
    <row r="1042" spans="4:36" ht="12.75" customHeight="1" outlineLevel="1" x14ac:dyDescent="0.2">
      <c r="D1042" s="106" t="str">
        <f>'Line Items'!D489</f>
        <v>[Rolling Stock Line 34]</v>
      </c>
      <c r="E1042" s="88"/>
      <c r="F1042" s="107" t="str">
        <f t="shared" si="162"/>
        <v>£000/ Veh</v>
      </c>
      <c r="G1042" s="175"/>
      <c r="H1042" s="175"/>
      <c r="I1042" s="175"/>
      <c r="J1042" s="175"/>
      <c r="K1042" s="175"/>
      <c r="L1042" s="175"/>
      <c r="M1042" s="175"/>
      <c r="N1042" s="175"/>
      <c r="O1042" s="175"/>
      <c r="P1042" s="175"/>
      <c r="Q1042" s="175"/>
      <c r="R1042" s="175"/>
      <c r="S1042" s="175"/>
      <c r="T1042" s="175"/>
      <c r="U1042" s="175"/>
      <c r="V1042" s="175"/>
      <c r="W1042" s="175"/>
      <c r="X1042" s="175"/>
      <c r="Y1042" s="175"/>
      <c r="Z1042" s="175"/>
      <c r="AA1042" s="175"/>
      <c r="AB1042" s="176"/>
      <c r="AD1042" s="548"/>
      <c r="AF1042" s="548"/>
      <c r="AH1042" s="548"/>
      <c r="AJ1042" s="491"/>
    </row>
    <row r="1043" spans="4:36" ht="12.75" customHeight="1" outlineLevel="1" x14ac:dyDescent="0.2">
      <c r="D1043" s="106" t="str">
        <f>'Line Items'!D490</f>
        <v>[Rolling Stock Line 35]</v>
      </c>
      <c r="E1043" s="88"/>
      <c r="F1043" s="107" t="str">
        <f t="shared" si="162"/>
        <v>£000/ Veh</v>
      </c>
      <c r="G1043" s="175"/>
      <c r="H1043" s="175"/>
      <c r="I1043" s="175"/>
      <c r="J1043" s="175"/>
      <c r="K1043" s="175"/>
      <c r="L1043" s="175"/>
      <c r="M1043" s="175"/>
      <c r="N1043" s="175"/>
      <c r="O1043" s="175"/>
      <c r="P1043" s="175"/>
      <c r="Q1043" s="175"/>
      <c r="R1043" s="175"/>
      <c r="S1043" s="175"/>
      <c r="T1043" s="175"/>
      <c r="U1043" s="175"/>
      <c r="V1043" s="175"/>
      <c r="W1043" s="175"/>
      <c r="X1043" s="175"/>
      <c r="Y1043" s="175"/>
      <c r="Z1043" s="175"/>
      <c r="AA1043" s="175"/>
      <c r="AB1043" s="176"/>
      <c r="AD1043" s="548"/>
      <c r="AF1043" s="548"/>
      <c r="AH1043" s="548"/>
      <c r="AJ1043" s="491"/>
    </row>
    <row r="1044" spans="4:36" ht="12.75" customHeight="1" outlineLevel="1" x14ac:dyDescent="0.2">
      <c r="D1044" s="106" t="str">
        <f>'Line Items'!D491</f>
        <v>[Rolling Stock Line 36]</v>
      </c>
      <c r="E1044" s="88"/>
      <c r="F1044" s="107" t="str">
        <f t="shared" si="162"/>
        <v>£000/ Veh</v>
      </c>
      <c r="G1044" s="175"/>
      <c r="H1044" s="175"/>
      <c r="I1044" s="175"/>
      <c r="J1044" s="175"/>
      <c r="K1044" s="175"/>
      <c r="L1044" s="175"/>
      <c r="M1044" s="175"/>
      <c r="N1044" s="175"/>
      <c r="O1044" s="175"/>
      <c r="P1044" s="175"/>
      <c r="Q1044" s="175"/>
      <c r="R1044" s="175"/>
      <c r="S1044" s="175"/>
      <c r="T1044" s="175"/>
      <c r="U1044" s="175"/>
      <c r="V1044" s="175"/>
      <c r="W1044" s="175"/>
      <c r="X1044" s="175"/>
      <c r="Y1044" s="175"/>
      <c r="Z1044" s="175"/>
      <c r="AA1044" s="175"/>
      <c r="AB1044" s="176"/>
      <c r="AD1044" s="548"/>
      <c r="AF1044" s="548"/>
      <c r="AH1044" s="548"/>
      <c r="AJ1044" s="491"/>
    </row>
    <row r="1045" spans="4:36" ht="12.75" customHeight="1" outlineLevel="1" x14ac:dyDescent="0.2">
      <c r="D1045" s="106" t="str">
        <f>'Line Items'!D492</f>
        <v>[Rolling Stock Line 37]</v>
      </c>
      <c r="E1045" s="88"/>
      <c r="F1045" s="107" t="str">
        <f t="shared" si="162"/>
        <v>£000/ Veh</v>
      </c>
      <c r="G1045" s="175"/>
      <c r="H1045" s="175"/>
      <c r="I1045" s="175"/>
      <c r="J1045" s="175"/>
      <c r="K1045" s="175"/>
      <c r="L1045" s="175"/>
      <c r="M1045" s="175"/>
      <c r="N1045" s="175"/>
      <c r="O1045" s="175"/>
      <c r="P1045" s="175"/>
      <c r="Q1045" s="175"/>
      <c r="R1045" s="175"/>
      <c r="S1045" s="175"/>
      <c r="T1045" s="175"/>
      <c r="U1045" s="175"/>
      <c r="V1045" s="175"/>
      <c r="W1045" s="175"/>
      <c r="X1045" s="175"/>
      <c r="Y1045" s="175"/>
      <c r="Z1045" s="175"/>
      <c r="AA1045" s="175"/>
      <c r="AB1045" s="176"/>
      <c r="AD1045" s="548"/>
      <c r="AF1045" s="548"/>
      <c r="AH1045" s="548"/>
      <c r="AJ1045" s="491"/>
    </row>
    <row r="1046" spans="4:36" ht="12.75" customHeight="1" outlineLevel="1" x14ac:dyDescent="0.2">
      <c r="D1046" s="106" t="str">
        <f>'Line Items'!D493</f>
        <v>[Rolling Stock Line 38]</v>
      </c>
      <c r="E1046" s="88"/>
      <c r="F1046" s="107" t="str">
        <f t="shared" si="162"/>
        <v>£000/ Veh</v>
      </c>
      <c r="G1046" s="175"/>
      <c r="H1046" s="175"/>
      <c r="I1046" s="175"/>
      <c r="J1046" s="175"/>
      <c r="K1046" s="175"/>
      <c r="L1046" s="175"/>
      <c r="M1046" s="175"/>
      <c r="N1046" s="175"/>
      <c r="O1046" s="175"/>
      <c r="P1046" s="175"/>
      <c r="Q1046" s="175"/>
      <c r="R1046" s="175"/>
      <c r="S1046" s="175"/>
      <c r="T1046" s="175"/>
      <c r="U1046" s="175"/>
      <c r="V1046" s="175"/>
      <c r="W1046" s="175"/>
      <c r="X1046" s="175"/>
      <c r="Y1046" s="175"/>
      <c r="Z1046" s="175"/>
      <c r="AA1046" s="175"/>
      <c r="AB1046" s="176"/>
      <c r="AD1046" s="548"/>
      <c r="AF1046" s="548"/>
      <c r="AH1046" s="548"/>
      <c r="AJ1046" s="491"/>
    </row>
    <row r="1047" spans="4:36" ht="12.75" customHeight="1" outlineLevel="1" x14ac:dyDescent="0.2">
      <c r="D1047" s="106" t="str">
        <f>'Line Items'!D494</f>
        <v>[Rolling Stock Line 39]</v>
      </c>
      <c r="E1047" s="88"/>
      <c r="F1047" s="107" t="str">
        <f t="shared" si="162"/>
        <v>£000/ Veh</v>
      </c>
      <c r="G1047" s="175"/>
      <c r="H1047" s="175"/>
      <c r="I1047" s="175"/>
      <c r="J1047" s="175"/>
      <c r="K1047" s="175"/>
      <c r="L1047" s="175"/>
      <c r="M1047" s="175"/>
      <c r="N1047" s="175"/>
      <c r="O1047" s="175"/>
      <c r="P1047" s="175"/>
      <c r="Q1047" s="175"/>
      <c r="R1047" s="175"/>
      <c r="S1047" s="175"/>
      <c r="T1047" s="175"/>
      <c r="U1047" s="175"/>
      <c r="V1047" s="175"/>
      <c r="W1047" s="175"/>
      <c r="X1047" s="175"/>
      <c r="Y1047" s="175"/>
      <c r="Z1047" s="175"/>
      <c r="AA1047" s="175"/>
      <c r="AB1047" s="176"/>
      <c r="AD1047" s="548"/>
      <c r="AF1047" s="548"/>
      <c r="AH1047" s="548"/>
      <c r="AJ1047" s="491"/>
    </row>
    <row r="1048" spans="4:36" ht="12.75" customHeight="1" outlineLevel="1" x14ac:dyDescent="0.2">
      <c r="D1048" s="106" t="str">
        <f>'Line Items'!D495</f>
        <v>[Rolling Stock Line 40]</v>
      </c>
      <c r="E1048" s="88"/>
      <c r="F1048" s="107" t="str">
        <f t="shared" si="162"/>
        <v>£000/ Veh</v>
      </c>
      <c r="G1048" s="175"/>
      <c r="H1048" s="175"/>
      <c r="I1048" s="175"/>
      <c r="J1048" s="175"/>
      <c r="K1048" s="175"/>
      <c r="L1048" s="175"/>
      <c r="M1048" s="175"/>
      <c r="N1048" s="175"/>
      <c r="O1048" s="175"/>
      <c r="P1048" s="175"/>
      <c r="Q1048" s="175"/>
      <c r="R1048" s="175"/>
      <c r="S1048" s="175"/>
      <c r="T1048" s="175"/>
      <c r="U1048" s="175"/>
      <c r="V1048" s="175"/>
      <c r="W1048" s="175"/>
      <c r="X1048" s="175"/>
      <c r="Y1048" s="175"/>
      <c r="Z1048" s="175"/>
      <c r="AA1048" s="175"/>
      <c r="AB1048" s="176"/>
      <c r="AD1048" s="548"/>
      <c r="AF1048" s="548"/>
      <c r="AH1048" s="548"/>
      <c r="AJ1048" s="491"/>
    </row>
    <row r="1049" spans="4:36" ht="12.75" customHeight="1" outlineLevel="1" x14ac:dyDescent="0.2">
      <c r="D1049" s="106" t="str">
        <f>'Line Items'!D496</f>
        <v>[Rolling Stock Line 41]</v>
      </c>
      <c r="E1049" s="88"/>
      <c r="F1049" s="107" t="str">
        <f t="shared" si="162"/>
        <v>£000/ Veh</v>
      </c>
      <c r="G1049" s="175"/>
      <c r="H1049" s="175"/>
      <c r="I1049" s="175"/>
      <c r="J1049" s="175"/>
      <c r="K1049" s="175"/>
      <c r="L1049" s="175"/>
      <c r="M1049" s="175"/>
      <c r="N1049" s="175"/>
      <c r="O1049" s="175"/>
      <c r="P1049" s="175"/>
      <c r="Q1049" s="175"/>
      <c r="R1049" s="175"/>
      <c r="S1049" s="175"/>
      <c r="T1049" s="175"/>
      <c r="U1049" s="175"/>
      <c r="V1049" s="175"/>
      <c r="W1049" s="175"/>
      <c r="X1049" s="175"/>
      <c r="Y1049" s="175"/>
      <c r="Z1049" s="175"/>
      <c r="AA1049" s="175"/>
      <c r="AB1049" s="176"/>
      <c r="AD1049" s="548"/>
      <c r="AF1049" s="548"/>
      <c r="AH1049" s="548"/>
      <c r="AJ1049" s="491"/>
    </row>
    <row r="1050" spans="4:36" ht="12.75" customHeight="1" outlineLevel="1" x14ac:dyDescent="0.2">
      <c r="D1050" s="106" t="str">
        <f>'Line Items'!D497</f>
        <v>[Rolling Stock Line 42]</v>
      </c>
      <c r="E1050" s="88"/>
      <c r="F1050" s="107" t="str">
        <f t="shared" si="162"/>
        <v>£000/ Veh</v>
      </c>
      <c r="G1050" s="175"/>
      <c r="H1050" s="175"/>
      <c r="I1050" s="175"/>
      <c r="J1050" s="175"/>
      <c r="K1050" s="175"/>
      <c r="L1050" s="175"/>
      <c r="M1050" s="175"/>
      <c r="N1050" s="175"/>
      <c r="O1050" s="175"/>
      <c r="P1050" s="175"/>
      <c r="Q1050" s="175"/>
      <c r="R1050" s="175"/>
      <c r="S1050" s="175"/>
      <c r="T1050" s="175"/>
      <c r="U1050" s="175"/>
      <c r="V1050" s="175"/>
      <c r="W1050" s="175"/>
      <c r="X1050" s="175"/>
      <c r="Y1050" s="175"/>
      <c r="Z1050" s="175"/>
      <c r="AA1050" s="175"/>
      <c r="AB1050" s="176"/>
      <c r="AD1050" s="548"/>
      <c r="AF1050" s="548"/>
      <c r="AH1050" s="548"/>
      <c r="AJ1050" s="491"/>
    </row>
    <row r="1051" spans="4:36" ht="12.75" customHeight="1" outlineLevel="1" x14ac:dyDescent="0.2">
      <c r="D1051" s="106" t="str">
        <f>'Line Items'!D498</f>
        <v>[Rolling Stock Line 43]</v>
      </c>
      <c r="E1051" s="88"/>
      <c r="F1051" s="107" t="str">
        <f t="shared" si="162"/>
        <v>£000/ Veh</v>
      </c>
      <c r="G1051" s="175"/>
      <c r="H1051" s="175"/>
      <c r="I1051" s="175"/>
      <c r="J1051" s="175"/>
      <c r="K1051" s="175"/>
      <c r="L1051" s="175"/>
      <c r="M1051" s="175"/>
      <c r="N1051" s="175"/>
      <c r="O1051" s="175"/>
      <c r="P1051" s="175"/>
      <c r="Q1051" s="175"/>
      <c r="R1051" s="175"/>
      <c r="S1051" s="175"/>
      <c r="T1051" s="175"/>
      <c r="U1051" s="175"/>
      <c r="V1051" s="175"/>
      <c r="W1051" s="175"/>
      <c r="X1051" s="175"/>
      <c r="Y1051" s="175"/>
      <c r="Z1051" s="175"/>
      <c r="AA1051" s="175"/>
      <c r="AB1051" s="176"/>
      <c r="AD1051" s="548"/>
      <c r="AF1051" s="548"/>
      <c r="AH1051" s="548"/>
      <c r="AJ1051" s="491"/>
    </row>
    <row r="1052" spans="4:36" ht="12.75" customHeight="1" outlineLevel="1" x14ac:dyDescent="0.2">
      <c r="D1052" s="106" t="str">
        <f>'Line Items'!D499</f>
        <v>[Rolling Stock Line 44]</v>
      </c>
      <c r="E1052" s="88"/>
      <c r="F1052" s="107" t="str">
        <f t="shared" si="162"/>
        <v>£000/ Veh</v>
      </c>
      <c r="G1052" s="175"/>
      <c r="H1052" s="175"/>
      <c r="I1052" s="175"/>
      <c r="J1052" s="175"/>
      <c r="K1052" s="175"/>
      <c r="L1052" s="175"/>
      <c r="M1052" s="175"/>
      <c r="N1052" s="175"/>
      <c r="O1052" s="175"/>
      <c r="P1052" s="175"/>
      <c r="Q1052" s="175"/>
      <c r="R1052" s="175"/>
      <c r="S1052" s="175"/>
      <c r="T1052" s="175"/>
      <c r="U1052" s="175"/>
      <c r="V1052" s="175"/>
      <c r="W1052" s="175"/>
      <c r="X1052" s="175"/>
      <c r="Y1052" s="175"/>
      <c r="Z1052" s="175"/>
      <c r="AA1052" s="175"/>
      <c r="AB1052" s="176"/>
      <c r="AD1052" s="548"/>
      <c r="AF1052" s="548"/>
      <c r="AH1052" s="548"/>
      <c r="AJ1052" s="491"/>
    </row>
    <row r="1053" spans="4:36" ht="12.75" customHeight="1" outlineLevel="1" x14ac:dyDescent="0.2">
      <c r="D1053" s="106" t="str">
        <f>'Line Items'!D500</f>
        <v>[Rolling Stock Line 45]</v>
      </c>
      <c r="E1053" s="88"/>
      <c r="F1053" s="107" t="str">
        <f t="shared" si="162"/>
        <v>£000/ Veh</v>
      </c>
      <c r="G1053" s="175"/>
      <c r="H1053" s="175"/>
      <c r="I1053" s="175"/>
      <c r="J1053" s="175"/>
      <c r="K1053" s="175"/>
      <c r="L1053" s="175"/>
      <c r="M1053" s="175"/>
      <c r="N1053" s="175"/>
      <c r="O1053" s="175"/>
      <c r="P1053" s="175"/>
      <c r="Q1053" s="175"/>
      <c r="R1053" s="175"/>
      <c r="S1053" s="175"/>
      <c r="T1053" s="175"/>
      <c r="U1053" s="175"/>
      <c r="V1053" s="175"/>
      <c r="W1053" s="175"/>
      <c r="X1053" s="175"/>
      <c r="Y1053" s="175"/>
      <c r="Z1053" s="175"/>
      <c r="AA1053" s="175"/>
      <c r="AB1053" s="176"/>
      <c r="AD1053" s="548"/>
      <c r="AF1053" s="548"/>
      <c r="AH1053" s="548"/>
      <c r="AJ1053" s="491"/>
    </row>
    <row r="1054" spans="4:36" ht="12.75" customHeight="1" outlineLevel="1" x14ac:dyDescent="0.2">
      <c r="D1054" s="106" t="str">
        <f>'Line Items'!D501</f>
        <v>[Rolling Stock Line 46]</v>
      </c>
      <c r="E1054" s="88"/>
      <c r="F1054" s="107" t="str">
        <f t="shared" si="162"/>
        <v>£000/ Veh</v>
      </c>
      <c r="G1054" s="175"/>
      <c r="H1054" s="175"/>
      <c r="I1054" s="175"/>
      <c r="J1054" s="175"/>
      <c r="K1054" s="175"/>
      <c r="L1054" s="175"/>
      <c r="M1054" s="175"/>
      <c r="N1054" s="175"/>
      <c r="O1054" s="175"/>
      <c r="P1054" s="175"/>
      <c r="Q1054" s="175"/>
      <c r="R1054" s="175"/>
      <c r="S1054" s="175"/>
      <c r="T1054" s="175"/>
      <c r="U1054" s="175"/>
      <c r="V1054" s="175"/>
      <c r="W1054" s="175"/>
      <c r="X1054" s="175"/>
      <c r="Y1054" s="175"/>
      <c r="Z1054" s="175"/>
      <c r="AA1054" s="175"/>
      <c r="AB1054" s="176"/>
      <c r="AD1054" s="548"/>
      <c r="AF1054" s="548"/>
      <c r="AH1054" s="548"/>
      <c r="AJ1054" s="491"/>
    </row>
    <row r="1055" spans="4:36" ht="12.75" customHeight="1" outlineLevel="1" x14ac:dyDescent="0.2">
      <c r="D1055" s="106" t="str">
        <f>'Line Items'!D502</f>
        <v>[Rolling Stock Line 47]</v>
      </c>
      <c r="E1055" s="88"/>
      <c r="F1055" s="107" t="str">
        <f t="shared" si="162"/>
        <v>£000/ Veh</v>
      </c>
      <c r="G1055" s="175"/>
      <c r="H1055" s="175"/>
      <c r="I1055" s="175"/>
      <c r="J1055" s="175"/>
      <c r="K1055" s="175"/>
      <c r="L1055" s="175"/>
      <c r="M1055" s="175"/>
      <c r="N1055" s="175"/>
      <c r="O1055" s="175"/>
      <c r="P1055" s="175"/>
      <c r="Q1055" s="175"/>
      <c r="R1055" s="175"/>
      <c r="S1055" s="175"/>
      <c r="T1055" s="175"/>
      <c r="U1055" s="175"/>
      <c r="V1055" s="175"/>
      <c r="W1055" s="175"/>
      <c r="X1055" s="175"/>
      <c r="Y1055" s="175"/>
      <c r="Z1055" s="175"/>
      <c r="AA1055" s="175"/>
      <c r="AB1055" s="176"/>
      <c r="AD1055" s="548"/>
      <c r="AF1055" s="548"/>
      <c r="AH1055" s="548"/>
      <c r="AJ1055" s="491"/>
    </row>
    <row r="1056" spans="4:36" ht="12.75" customHeight="1" outlineLevel="1" x14ac:dyDescent="0.2">
      <c r="D1056" s="106" t="str">
        <f>'Line Items'!D503</f>
        <v>[Rolling Stock Line 48]</v>
      </c>
      <c r="E1056" s="88"/>
      <c r="F1056" s="107" t="str">
        <f t="shared" si="162"/>
        <v>£000/ Veh</v>
      </c>
      <c r="G1056" s="175"/>
      <c r="H1056" s="175"/>
      <c r="I1056" s="175"/>
      <c r="J1056" s="175"/>
      <c r="K1056" s="175"/>
      <c r="L1056" s="175"/>
      <c r="M1056" s="175"/>
      <c r="N1056" s="175"/>
      <c r="O1056" s="175"/>
      <c r="P1056" s="175"/>
      <c r="Q1056" s="175"/>
      <c r="R1056" s="175"/>
      <c r="S1056" s="175"/>
      <c r="T1056" s="175"/>
      <c r="U1056" s="175"/>
      <c r="V1056" s="175"/>
      <c r="W1056" s="175"/>
      <c r="X1056" s="175"/>
      <c r="Y1056" s="175"/>
      <c r="Z1056" s="175"/>
      <c r="AA1056" s="175"/>
      <c r="AB1056" s="176"/>
      <c r="AD1056" s="548"/>
      <c r="AF1056" s="548"/>
      <c r="AH1056" s="548"/>
      <c r="AJ1056" s="491"/>
    </row>
    <row r="1057" spans="2:36" ht="12.75" customHeight="1" outlineLevel="1" x14ac:dyDescent="0.2">
      <c r="D1057" s="106" t="str">
        <f>'Line Items'!D504</f>
        <v>[Rolling Stock Line 49]</v>
      </c>
      <c r="E1057" s="88"/>
      <c r="F1057" s="107" t="str">
        <f t="shared" si="162"/>
        <v>£000/ Veh</v>
      </c>
      <c r="G1057" s="175"/>
      <c r="H1057" s="175"/>
      <c r="I1057" s="175"/>
      <c r="J1057" s="175"/>
      <c r="K1057" s="175"/>
      <c r="L1057" s="175"/>
      <c r="M1057" s="175"/>
      <c r="N1057" s="175"/>
      <c r="O1057" s="175"/>
      <c r="P1057" s="175"/>
      <c r="Q1057" s="175"/>
      <c r="R1057" s="175"/>
      <c r="S1057" s="175"/>
      <c r="T1057" s="175"/>
      <c r="U1057" s="175"/>
      <c r="V1057" s="175"/>
      <c r="W1057" s="175"/>
      <c r="X1057" s="175"/>
      <c r="Y1057" s="175"/>
      <c r="Z1057" s="175"/>
      <c r="AA1057" s="175"/>
      <c r="AB1057" s="176"/>
      <c r="AD1057" s="548"/>
      <c r="AF1057" s="548"/>
      <c r="AH1057" s="548"/>
      <c r="AJ1057" s="491"/>
    </row>
    <row r="1058" spans="2:36" ht="12.75" customHeight="1" outlineLevel="1" x14ac:dyDescent="0.2">
      <c r="D1058" s="117" t="str">
        <f>'Line Items'!D505</f>
        <v>[Rolling Stock Line 50]</v>
      </c>
      <c r="E1058" s="177"/>
      <c r="F1058" s="118" t="str">
        <f t="shared" si="162"/>
        <v>£000/ Veh</v>
      </c>
      <c r="G1058" s="178"/>
      <c r="H1058" s="178"/>
      <c r="I1058" s="178"/>
      <c r="J1058" s="178"/>
      <c r="K1058" s="178"/>
      <c r="L1058" s="178"/>
      <c r="M1058" s="178"/>
      <c r="N1058" s="178"/>
      <c r="O1058" s="178"/>
      <c r="P1058" s="178"/>
      <c r="Q1058" s="178"/>
      <c r="R1058" s="178"/>
      <c r="S1058" s="178"/>
      <c r="T1058" s="178"/>
      <c r="U1058" s="178"/>
      <c r="V1058" s="178"/>
      <c r="W1058" s="178"/>
      <c r="X1058" s="178"/>
      <c r="Y1058" s="178"/>
      <c r="Z1058" s="178"/>
      <c r="AA1058" s="178"/>
      <c r="AB1058" s="179"/>
      <c r="AD1058" s="549"/>
      <c r="AF1058" s="549"/>
      <c r="AH1058" s="549"/>
      <c r="AJ1058" s="492"/>
    </row>
    <row r="1059" spans="2:36" ht="12.75" customHeight="1" outlineLevel="1" x14ac:dyDescent="0.2">
      <c r="G1059" s="89"/>
      <c r="H1059" s="89"/>
      <c r="I1059" s="89"/>
      <c r="J1059" s="89"/>
      <c r="K1059" s="89"/>
      <c r="L1059" s="89"/>
      <c r="M1059" s="89"/>
      <c r="N1059" s="89"/>
      <c r="O1059" s="89"/>
      <c r="P1059" s="89"/>
      <c r="Q1059" s="89"/>
      <c r="R1059" s="89"/>
      <c r="S1059" s="89"/>
      <c r="T1059" s="89"/>
      <c r="U1059" s="89"/>
      <c r="V1059" s="89"/>
      <c r="W1059" s="89"/>
      <c r="X1059" s="89"/>
      <c r="Y1059" s="89"/>
      <c r="Z1059" s="89"/>
      <c r="AA1059" s="89"/>
      <c r="AB1059" s="89"/>
      <c r="AD1059" s="89"/>
      <c r="AF1059" s="89"/>
      <c r="AH1059" s="89"/>
      <c r="AJ1059" s="493"/>
    </row>
    <row r="1060" spans="2:36" ht="12.75" customHeight="1" outlineLevel="1" x14ac:dyDescent="0.2">
      <c r="D1060" s="234" t="str">
        <f>"Average "&amp;B1007</f>
        <v>Average Heavy Maintenance Reserve per vehicle</v>
      </c>
      <c r="E1060" s="235"/>
      <c r="F1060" s="236" t="str">
        <f>F1058</f>
        <v>£000/ Veh</v>
      </c>
      <c r="G1060" s="237">
        <f t="shared" ref="G1060:AB1060" si="163">IF(G$69=0,0,SUMPRODUCT(G$18:G$67,G1009:G1058)/G$69)</f>
        <v>0</v>
      </c>
      <c r="H1060" s="237">
        <f t="shared" si="163"/>
        <v>0</v>
      </c>
      <c r="I1060" s="237">
        <f t="shared" si="163"/>
        <v>0</v>
      </c>
      <c r="J1060" s="237">
        <f t="shared" si="163"/>
        <v>0</v>
      </c>
      <c r="K1060" s="237">
        <f t="shared" si="163"/>
        <v>0</v>
      </c>
      <c r="L1060" s="237">
        <f t="shared" si="163"/>
        <v>0</v>
      </c>
      <c r="M1060" s="237">
        <f t="shared" si="163"/>
        <v>0</v>
      </c>
      <c r="N1060" s="237">
        <f t="shared" si="163"/>
        <v>0</v>
      </c>
      <c r="O1060" s="237">
        <f t="shared" si="163"/>
        <v>0</v>
      </c>
      <c r="P1060" s="237">
        <f t="shared" si="163"/>
        <v>0</v>
      </c>
      <c r="Q1060" s="237">
        <f t="shared" si="163"/>
        <v>0</v>
      </c>
      <c r="R1060" s="237">
        <f t="shared" si="163"/>
        <v>0</v>
      </c>
      <c r="S1060" s="237">
        <f t="shared" si="163"/>
        <v>0</v>
      </c>
      <c r="T1060" s="237">
        <f t="shared" si="163"/>
        <v>0</v>
      </c>
      <c r="U1060" s="237">
        <f t="shared" si="163"/>
        <v>0</v>
      </c>
      <c r="V1060" s="237">
        <f t="shared" si="163"/>
        <v>0</v>
      </c>
      <c r="W1060" s="237">
        <f t="shared" si="163"/>
        <v>0</v>
      </c>
      <c r="X1060" s="237">
        <f t="shared" si="163"/>
        <v>0</v>
      </c>
      <c r="Y1060" s="237">
        <f t="shared" si="163"/>
        <v>0</v>
      </c>
      <c r="Z1060" s="237">
        <f t="shared" si="163"/>
        <v>0</v>
      </c>
      <c r="AA1060" s="237">
        <f t="shared" si="163"/>
        <v>0</v>
      </c>
      <c r="AB1060" s="238">
        <f t="shared" si="163"/>
        <v>0</v>
      </c>
      <c r="AD1060" s="550">
        <f t="shared" ref="AD1060" si="164">IF(AD$69=0,0,SUMPRODUCT(AD$18:AD$67,AD1009:AD1058)/AD$69)</f>
        <v>0</v>
      </c>
      <c r="AF1060" s="550">
        <f t="shared" ref="AF1060" si="165">IF(AF$69=0,0,SUMPRODUCT(AF$18:AF$67,AF1009:AF1058)/AF$69)</f>
        <v>0</v>
      </c>
      <c r="AH1060" s="550">
        <f t="shared" ref="AH1060" si="166">IF(AH$69=0,0,SUMPRODUCT(AH$18:AH$67,AH1009:AH1058)/AH$69)</f>
        <v>0</v>
      </c>
      <c r="AJ1060" s="494"/>
    </row>
    <row r="1061" spans="2:36" x14ac:dyDescent="0.2">
      <c r="G1061" s="89"/>
      <c r="H1061" s="89"/>
      <c r="I1061" s="89"/>
      <c r="J1061" s="89"/>
      <c r="K1061" s="89"/>
      <c r="L1061" s="89"/>
      <c r="M1061" s="89"/>
      <c r="N1061" s="89"/>
      <c r="O1061" s="89"/>
      <c r="P1061" s="89"/>
      <c r="Q1061" s="89"/>
      <c r="R1061" s="89"/>
      <c r="S1061" s="89"/>
      <c r="T1061" s="89"/>
      <c r="U1061" s="89"/>
      <c r="V1061" s="89"/>
      <c r="W1061" s="89"/>
      <c r="X1061" s="89"/>
      <c r="Y1061" s="89"/>
      <c r="Z1061" s="89"/>
      <c r="AA1061" s="89"/>
      <c r="AB1061" s="89"/>
      <c r="AD1061" s="89"/>
      <c r="AF1061" s="89"/>
      <c r="AH1061" s="89"/>
      <c r="AJ1061" s="493"/>
    </row>
    <row r="1062" spans="2:36" ht="15" x14ac:dyDescent="0.25">
      <c r="B1062" s="15" t="s">
        <v>500</v>
      </c>
      <c r="C1062" s="15"/>
      <c r="D1062" s="172"/>
      <c r="E1062" s="172"/>
      <c r="F1062" s="15"/>
      <c r="G1062" s="190"/>
      <c r="H1062" s="190"/>
      <c r="I1062" s="190"/>
      <c r="J1062" s="190"/>
      <c r="K1062" s="190"/>
      <c r="L1062" s="190"/>
      <c r="M1062" s="190"/>
      <c r="N1062" s="190"/>
      <c r="O1062" s="190"/>
      <c r="P1062" s="190"/>
      <c r="Q1062" s="190"/>
      <c r="R1062" s="190"/>
      <c r="S1062" s="190"/>
      <c r="T1062" s="190"/>
      <c r="U1062" s="190"/>
      <c r="V1062" s="190"/>
      <c r="W1062" s="190"/>
      <c r="X1062" s="190"/>
      <c r="Y1062" s="190"/>
      <c r="Z1062" s="190"/>
      <c r="AA1062" s="190"/>
      <c r="AB1062" s="190"/>
      <c r="AC1062" s="15"/>
      <c r="AD1062" s="190"/>
      <c r="AE1062" s="540"/>
      <c r="AF1062" s="190"/>
      <c r="AG1062" s="540"/>
      <c r="AH1062" s="190"/>
      <c r="AI1062" s="540"/>
      <c r="AJ1062" s="495"/>
    </row>
    <row r="1063" spans="2:36" ht="12.75" customHeight="1" outlineLevel="1" x14ac:dyDescent="0.2">
      <c r="G1063" s="89"/>
      <c r="H1063" s="89"/>
      <c r="I1063" s="89"/>
      <c r="J1063" s="89"/>
      <c r="K1063" s="89"/>
      <c r="L1063" s="89"/>
      <c r="M1063" s="89"/>
      <c r="N1063" s="89"/>
      <c r="O1063" s="89"/>
      <c r="P1063" s="89"/>
      <c r="Q1063" s="89"/>
      <c r="R1063" s="89"/>
      <c r="S1063" s="89"/>
      <c r="T1063" s="89"/>
      <c r="U1063" s="89"/>
      <c r="V1063" s="89"/>
      <c r="W1063" s="89"/>
      <c r="X1063" s="89"/>
      <c r="Y1063" s="89"/>
      <c r="Z1063" s="89"/>
      <c r="AA1063" s="89"/>
      <c r="AB1063" s="89"/>
      <c r="AD1063" s="89"/>
      <c r="AF1063" s="89"/>
      <c r="AH1063" s="89"/>
      <c r="AJ1063" s="493"/>
    </row>
    <row r="1064" spans="2:36" ht="12.75" customHeight="1" outlineLevel="1" x14ac:dyDescent="0.2">
      <c r="D1064" s="100" t="str">
        <f>'Line Items'!D456</f>
        <v>Class 153</v>
      </c>
      <c r="E1064" s="84"/>
      <c r="F1064" s="101" t="str">
        <f>F1009</f>
        <v>£000/ Veh</v>
      </c>
      <c r="G1064" s="173"/>
      <c r="H1064" s="173"/>
      <c r="I1064" s="248"/>
      <c r="J1064" s="248"/>
      <c r="K1064" s="248"/>
      <c r="L1064" s="248"/>
      <c r="M1064" s="248"/>
      <c r="N1064" s="248"/>
      <c r="O1064" s="248"/>
      <c r="P1064" s="248"/>
      <c r="Q1064" s="248"/>
      <c r="R1064" s="248"/>
      <c r="S1064" s="248"/>
      <c r="T1064" s="248"/>
      <c r="U1064" s="248"/>
      <c r="V1064" s="248"/>
      <c r="W1064" s="248"/>
      <c r="X1064" s="248"/>
      <c r="Y1064" s="248"/>
      <c r="Z1064" s="248"/>
      <c r="AA1064" s="173"/>
      <c r="AB1064" s="191"/>
      <c r="AD1064" s="547"/>
      <c r="AF1064" s="547"/>
      <c r="AH1064" s="547"/>
      <c r="AJ1064" s="489" t="s">
        <v>660</v>
      </c>
    </row>
    <row r="1065" spans="2:36" ht="12.75" customHeight="1" outlineLevel="1" x14ac:dyDescent="0.2">
      <c r="D1065" s="106" t="str">
        <f>'Line Items'!D457</f>
        <v>Class 156</v>
      </c>
      <c r="E1065" s="88"/>
      <c r="F1065" s="107" t="str">
        <f t="shared" ref="F1065:F1112" si="167">F1064</f>
        <v>£000/ Veh</v>
      </c>
      <c r="G1065" s="175"/>
      <c r="H1065" s="175"/>
      <c r="I1065" s="175"/>
      <c r="J1065" s="175"/>
      <c r="K1065" s="175"/>
      <c r="L1065" s="175"/>
      <c r="M1065" s="175"/>
      <c r="N1065" s="175"/>
      <c r="O1065" s="175"/>
      <c r="P1065" s="175"/>
      <c r="Q1065" s="175"/>
      <c r="R1065" s="175"/>
      <c r="S1065" s="175"/>
      <c r="T1065" s="175"/>
      <c r="U1065" s="175"/>
      <c r="V1065" s="175"/>
      <c r="W1065" s="175"/>
      <c r="X1065" s="175"/>
      <c r="Y1065" s="175"/>
      <c r="Z1065" s="175"/>
      <c r="AA1065" s="175"/>
      <c r="AB1065" s="176"/>
      <c r="AD1065" s="548"/>
      <c r="AF1065" s="548"/>
      <c r="AH1065" s="548"/>
      <c r="AJ1065" s="491"/>
    </row>
    <row r="1066" spans="2:36" ht="12.75" customHeight="1" outlineLevel="1" x14ac:dyDescent="0.2">
      <c r="D1066" s="106" t="str">
        <f>'Line Items'!D458</f>
        <v>Class 170/2</v>
      </c>
      <c r="E1066" s="88"/>
      <c r="F1066" s="107" t="str">
        <f t="shared" si="167"/>
        <v>£000/ Veh</v>
      </c>
      <c r="G1066" s="175"/>
      <c r="H1066" s="175"/>
      <c r="I1066" s="175"/>
      <c r="J1066" s="175"/>
      <c r="K1066" s="175"/>
      <c r="L1066" s="175"/>
      <c r="M1066" s="175"/>
      <c r="N1066" s="175"/>
      <c r="O1066" s="175"/>
      <c r="P1066" s="175"/>
      <c r="Q1066" s="175"/>
      <c r="R1066" s="175"/>
      <c r="S1066" s="175"/>
      <c r="T1066" s="175"/>
      <c r="U1066" s="175"/>
      <c r="V1066" s="175"/>
      <c r="W1066" s="175"/>
      <c r="X1066" s="175"/>
      <c r="Y1066" s="175"/>
      <c r="Z1066" s="175"/>
      <c r="AA1066" s="175"/>
      <c r="AB1066" s="176"/>
      <c r="AD1066" s="548"/>
      <c r="AF1066" s="548"/>
      <c r="AH1066" s="548"/>
      <c r="AJ1066" s="491"/>
    </row>
    <row r="1067" spans="2:36" ht="12.75" customHeight="1" outlineLevel="1" x14ac:dyDescent="0.2">
      <c r="D1067" s="106" t="str">
        <f>'Line Items'!D459</f>
        <v>Class 170/3</v>
      </c>
      <c r="E1067" s="88"/>
      <c r="F1067" s="107" t="str">
        <f t="shared" si="167"/>
        <v>£000/ Veh</v>
      </c>
      <c r="G1067" s="175"/>
      <c r="H1067" s="175"/>
      <c r="I1067" s="175"/>
      <c r="J1067" s="175"/>
      <c r="K1067" s="175"/>
      <c r="L1067" s="175"/>
      <c r="M1067" s="175"/>
      <c r="N1067" s="175"/>
      <c r="O1067" s="175"/>
      <c r="P1067" s="175"/>
      <c r="Q1067" s="175"/>
      <c r="R1067" s="175"/>
      <c r="S1067" s="175"/>
      <c r="T1067" s="175"/>
      <c r="U1067" s="175"/>
      <c r="V1067" s="175"/>
      <c r="W1067" s="175"/>
      <c r="X1067" s="175"/>
      <c r="Y1067" s="175"/>
      <c r="Z1067" s="175"/>
      <c r="AA1067" s="175"/>
      <c r="AB1067" s="176"/>
      <c r="AD1067" s="548"/>
      <c r="AF1067" s="548"/>
      <c r="AH1067" s="548"/>
      <c r="AJ1067" s="491"/>
    </row>
    <row r="1068" spans="2:36" ht="12.75" customHeight="1" outlineLevel="1" x14ac:dyDescent="0.2">
      <c r="D1068" s="106" t="str">
        <f>'Line Items'!D460</f>
        <v>Class 315</v>
      </c>
      <c r="E1068" s="88"/>
      <c r="F1068" s="107" t="str">
        <f t="shared" si="167"/>
        <v>£000/ Veh</v>
      </c>
      <c r="G1068" s="175"/>
      <c r="H1068" s="175"/>
      <c r="I1068" s="175"/>
      <c r="J1068" s="175"/>
      <c r="K1068" s="175"/>
      <c r="L1068" s="175"/>
      <c r="M1068" s="175"/>
      <c r="N1068" s="175"/>
      <c r="O1068" s="175"/>
      <c r="P1068" s="175"/>
      <c r="Q1068" s="175"/>
      <c r="R1068" s="175"/>
      <c r="S1068" s="175"/>
      <c r="T1068" s="175"/>
      <c r="U1068" s="175"/>
      <c r="V1068" s="175"/>
      <c r="W1068" s="175"/>
      <c r="X1068" s="175"/>
      <c r="Y1068" s="175"/>
      <c r="Z1068" s="175"/>
      <c r="AA1068" s="175"/>
      <c r="AB1068" s="176"/>
      <c r="AD1068" s="548"/>
      <c r="AF1068" s="548"/>
      <c r="AH1068" s="548"/>
      <c r="AJ1068" s="491"/>
    </row>
    <row r="1069" spans="2:36" ht="12.75" customHeight="1" outlineLevel="1" x14ac:dyDescent="0.2">
      <c r="D1069" s="106" t="str">
        <f>'Line Items'!D461</f>
        <v>Class 317/8</v>
      </c>
      <c r="E1069" s="88"/>
      <c r="F1069" s="107" t="str">
        <f t="shared" si="167"/>
        <v>£000/ Veh</v>
      </c>
      <c r="G1069" s="175"/>
      <c r="H1069" s="175"/>
      <c r="I1069" s="175"/>
      <c r="J1069" s="175"/>
      <c r="K1069" s="175"/>
      <c r="L1069" s="175"/>
      <c r="M1069" s="175"/>
      <c r="N1069" s="175"/>
      <c r="O1069" s="175"/>
      <c r="P1069" s="175"/>
      <c r="Q1069" s="175"/>
      <c r="R1069" s="175"/>
      <c r="S1069" s="175"/>
      <c r="T1069" s="175"/>
      <c r="U1069" s="175"/>
      <c r="V1069" s="175"/>
      <c r="W1069" s="175"/>
      <c r="X1069" s="175"/>
      <c r="Y1069" s="175"/>
      <c r="Z1069" s="175"/>
      <c r="AA1069" s="175"/>
      <c r="AB1069" s="176"/>
      <c r="AD1069" s="548"/>
      <c r="AF1069" s="548"/>
      <c r="AH1069" s="548"/>
      <c r="AJ1069" s="491"/>
    </row>
    <row r="1070" spans="2:36" ht="12.75" customHeight="1" outlineLevel="1" x14ac:dyDescent="0.2">
      <c r="D1070" s="106" t="str">
        <f>'Line Items'!D462</f>
        <v>Class 317/6</v>
      </c>
      <c r="E1070" s="88"/>
      <c r="F1070" s="107" t="str">
        <f t="shared" si="167"/>
        <v>£000/ Veh</v>
      </c>
      <c r="G1070" s="175"/>
      <c r="H1070" s="175"/>
      <c r="I1070" s="175"/>
      <c r="J1070" s="175"/>
      <c r="K1070" s="175"/>
      <c r="L1070" s="175"/>
      <c r="M1070" s="175"/>
      <c r="N1070" s="175"/>
      <c r="O1070" s="175"/>
      <c r="P1070" s="175"/>
      <c r="Q1070" s="175"/>
      <c r="R1070" s="175"/>
      <c r="S1070" s="175"/>
      <c r="T1070" s="175"/>
      <c r="U1070" s="175"/>
      <c r="V1070" s="175"/>
      <c r="W1070" s="175"/>
      <c r="X1070" s="175"/>
      <c r="Y1070" s="175"/>
      <c r="Z1070" s="175"/>
      <c r="AA1070" s="175"/>
      <c r="AB1070" s="176"/>
      <c r="AD1070" s="548"/>
      <c r="AF1070" s="548"/>
      <c r="AH1070" s="548"/>
      <c r="AJ1070" s="491"/>
    </row>
    <row r="1071" spans="2:36" ht="12.75" customHeight="1" outlineLevel="1" x14ac:dyDescent="0.2">
      <c r="D1071" s="106" t="str">
        <f>'Line Items'!D463</f>
        <v>Class 317/5</v>
      </c>
      <c r="E1071" s="88"/>
      <c r="F1071" s="107" t="str">
        <f t="shared" si="167"/>
        <v>£000/ Veh</v>
      </c>
      <c r="G1071" s="175"/>
      <c r="H1071" s="175"/>
      <c r="I1071" s="175"/>
      <c r="J1071" s="175"/>
      <c r="K1071" s="175"/>
      <c r="L1071" s="175"/>
      <c r="M1071" s="175"/>
      <c r="N1071" s="175"/>
      <c r="O1071" s="175"/>
      <c r="P1071" s="175"/>
      <c r="Q1071" s="175"/>
      <c r="R1071" s="175"/>
      <c r="S1071" s="175"/>
      <c r="T1071" s="175"/>
      <c r="U1071" s="175"/>
      <c r="V1071" s="175"/>
      <c r="W1071" s="175"/>
      <c r="X1071" s="175"/>
      <c r="Y1071" s="175"/>
      <c r="Z1071" s="175"/>
      <c r="AA1071" s="175"/>
      <c r="AB1071" s="176"/>
      <c r="AD1071" s="548"/>
      <c r="AF1071" s="548"/>
      <c r="AH1071" s="548"/>
      <c r="AJ1071" s="491"/>
    </row>
    <row r="1072" spans="2:36" ht="12.75" customHeight="1" outlineLevel="1" x14ac:dyDescent="0.2">
      <c r="D1072" s="106" t="str">
        <f>'Line Items'!D464</f>
        <v>Class 321</v>
      </c>
      <c r="E1072" s="88"/>
      <c r="F1072" s="107" t="str">
        <f t="shared" si="167"/>
        <v>£000/ Veh</v>
      </c>
      <c r="G1072" s="175"/>
      <c r="H1072" s="175"/>
      <c r="I1072" s="175"/>
      <c r="J1072" s="175"/>
      <c r="K1072" s="175"/>
      <c r="L1072" s="175"/>
      <c r="M1072" s="175"/>
      <c r="N1072" s="175"/>
      <c r="O1072" s="175"/>
      <c r="P1072" s="175"/>
      <c r="Q1072" s="175"/>
      <c r="R1072" s="175"/>
      <c r="S1072" s="175"/>
      <c r="T1072" s="175"/>
      <c r="U1072" s="175"/>
      <c r="V1072" s="175"/>
      <c r="W1072" s="175"/>
      <c r="X1072" s="175"/>
      <c r="Y1072" s="175"/>
      <c r="Z1072" s="175"/>
      <c r="AA1072" s="175"/>
      <c r="AB1072" s="176"/>
      <c r="AD1072" s="548"/>
      <c r="AF1072" s="548"/>
      <c r="AH1072" s="548"/>
      <c r="AJ1072" s="491"/>
    </row>
    <row r="1073" spans="4:36" ht="12.75" customHeight="1" outlineLevel="1" x14ac:dyDescent="0.2">
      <c r="D1073" s="106" t="str">
        <f>'Line Items'!D465</f>
        <v>Class 360</v>
      </c>
      <c r="E1073" s="88"/>
      <c r="F1073" s="107" t="str">
        <f t="shared" si="167"/>
        <v>£000/ Veh</v>
      </c>
      <c r="G1073" s="175"/>
      <c r="H1073" s="175"/>
      <c r="I1073" s="175"/>
      <c r="J1073" s="175"/>
      <c r="K1073" s="175"/>
      <c r="L1073" s="175"/>
      <c r="M1073" s="175"/>
      <c r="N1073" s="175"/>
      <c r="O1073" s="175"/>
      <c r="P1073" s="175"/>
      <c r="Q1073" s="175"/>
      <c r="R1073" s="175"/>
      <c r="S1073" s="175"/>
      <c r="T1073" s="175"/>
      <c r="U1073" s="175"/>
      <c r="V1073" s="175"/>
      <c r="W1073" s="175"/>
      <c r="X1073" s="175"/>
      <c r="Y1073" s="175"/>
      <c r="Z1073" s="175"/>
      <c r="AA1073" s="175"/>
      <c r="AB1073" s="176"/>
      <c r="AD1073" s="548"/>
      <c r="AF1073" s="548"/>
      <c r="AH1073" s="548"/>
      <c r="AJ1073" s="491"/>
    </row>
    <row r="1074" spans="4:36" ht="12.75" customHeight="1" outlineLevel="1" x14ac:dyDescent="0.2">
      <c r="D1074" s="106" t="str">
        <f>'Line Items'!D466</f>
        <v>Class 379</v>
      </c>
      <c r="E1074" s="88"/>
      <c r="F1074" s="107" t="str">
        <f t="shared" si="167"/>
        <v>£000/ Veh</v>
      </c>
      <c r="G1074" s="175"/>
      <c r="H1074" s="175"/>
      <c r="I1074" s="175"/>
      <c r="J1074" s="175"/>
      <c r="K1074" s="175"/>
      <c r="L1074" s="175"/>
      <c r="M1074" s="175"/>
      <c r="N1074" s="175"/>
      <c r="O1074" s="175"/>
      <c r="P1074" s="175"/>
      <c r="Q1074" s="175"/>
      <c r="R1074" s="175"/>
      <c r="S1074" s="175"/>
      <c r="T1074" s="175"/>
      <c r="U1074" s="175"/>
      <c r="V1074" s="175"/>
      <c r="W1074" s="175"/>
      <c r="X1074" s="175"/>
      <c r="Y1074" s="175"/>
      <c r="Z1074" s="175"/>
      <c r="AA1074" s="175"/>
      <c r="AB1074" s="176"/>
      <c r="AD1074" s="548"/>
      <c r="AF1074" s="548"/>
      <c r="AH1074" s="548"/>
      <c r="AJ1074" s="491"/>
    </row>
    <row r="1075" spans="4:36" ht="12.75" customHeight="1" outlineLevel="1" x14ac:dyDescent="0.2">
      <c r="D1075" s="106" t="str">
        <f>'Line Items'!D467</f>
        <v>Class 90</v>
      </c>
      <c r="E1075" s="88"/>
      <c r="F1075" s="107" t="str">
        <f t="shared" si="167"/>
        <v>£000/ Veh</v>
      </c>
      <c r="G1075" s="175"/>
      <c r="H1075" s="175"/>
      <c r="I1075" s="175"/>
      <c r="J1075" s="175"/>
      <c r="K1075" s="175"/>
      <c r="L1075" s="175"/>
      <c r="M1075" s="175"/>
      <c r="N1075" s="175"/>
      <c r="O1075" s="175"/>
      <c r="P1075" s="175"/>
      <c r="Q1075" s="175"/>
      <c r="R1075" s="175"/>
      <c r="S1075" s="175"/>
      <c r="T1075" s="175"/>
      <c r="U1075" s="175"/>
      <c r="V1075" s="175"/>
      <c r="W1075" s="175"/>
      <c r="X1075" s="175"/>
      <c r="Y1075" s="175"/>
      <c r="Z1075" s="175"/>
      <c r="AA1075" s="175"/>
      <c r="AB1075" s="176"/>
      <c r="AD1075" s="548"/>
      <c r="AF1075" s="548"/>
      <c r="AH1075" s="548"/>
      <c r="AJ1075" s="491"/>
    </row>
    <row r="1076" spans="4:36" ht="12.75" customHeight="1" outlineLevel="1" x14ac:dyDescent="0.2">
      <c r="D1076" s="106" t="str">
        <f>'Line Items'!D468</f>
        <v>Class Mk 3 - TSO</v>
      </c>
      <c r="E1076" s="88"/>
      <c r="F1076" s="107" t="str">
        <f t="shared" si="167"/>
        <v>£000/ Veh</v>
      </c>
      <c r="G1076" s="175"/>
      <c r="H1076" s="175"/>
      <c r="I1076" s="175"/>
      <c r="J1076" s="175"/>
      <c r="K1076" s="175"/>
      <c r="L1076" s="175"/>
      <c r="M1076" s="175"/>
      <c r="N1076" s="175"/>
      <c r="O1076" s="175"/>
      <c r="P1076" s="175"/>
      <c r="Q1076" s="175"/>
      <c r="R1076" s="175"/>
      <c r="S1076" s="175"/>
      <c r="T1076" s="175"/>
      <c r="U1076" s="175"/>
      <c r="V1076" s="175"/>
      <c r="W1076" s="175"/>
      <c r="X1076" s="175"/>
      <c r="Y1076" s="175"/>
      <c r="Z1076" s="175"/>
      <c r="AA1076" s="175"/>
      <c r="AB1076" s="176"/>
      <c r="AD1076" s="548"/>
      <c r="AF1076" s="548"/>
      <c r="AH1076" s="548"/>
      <c r="AJ1076" s="491"/>
    </row>
    <row r="1077" spans="4:36" ht="12.75" customHeight="1" outlineLevel="1" x14ac:dyDescent="0.2">
      <c r="D1077" s="106" t="str">
        <f>'Line Items'!D469</f>
        <v>Class Mk 3 - TSOB</v>
      </c>
      <c r="E1077" s="88"/>
      <c r="F1077" s="107" t="str">
        <f t="shared" si="167"/>
        <v>£000/ Veh</v>
      </c>
      <c r="G1077" s="175"/>
      <c r="H1077" s="175"/>
      <c r="I1077" s="175"/>
      <c r="J1077" s="175"/>
      <c r="K1077" s="175"/>
      <c r="L1077" s="175"/>
      <c r="M1077" s="175"/>
      <c r="N1077" s="175"/>
      <c r="O1077" s="175"/>
      <c r="P1077" s="175"/>
      <c r="Q1077" s="175"/>
      <c r="R1077" s="175"/>
      <c r="S1077" s="175"/>
      <c r="T1077" s="175"/>
      <c r="U1077" s="175"/>
      <c r="V1077" s="175"/>
      <c r="W1077" s="175"/>
      <c r="X1077" s="175"/>
      <c r="Y1077" s="175"/>
      <c r="Z1077" s="175"/>
      <c r="AA1077" s="175"/>
      <c r="AB1077" s="176"/>
      <c r="AD1077" s="548"/>
      <c r="AF1077" s="548"/>
      <c r="AH1077" s="548"/>
      <c r="AJ1077" s="491"/>
    </row>
    <row r="1078" spans="4:36" ht="12.75" customHeight="1" outlineLevel="1" x14ac:dyDescent="0.2">
      <c r="D1078" s="106" t="str">
        <f>'Line Items'!D470</f>
        <v>Class Mk 3 - FO</v>
      </c>
      <c r="E1078" s="88"/>
      <c r="F1078" s="107" t="str">
        <f t="shared" si="167"/>
        <v>£000/ Veh</v>
      </c>
      <c r="G1078" s="175"/>
      <c r="H1078" s="175"/>
      <c r="I1078" s="175"/>
      <c r="J1078" s="175"/>
      <c r="K1078" s="175"/>
      <c r="L1078" s="175"/>
      <c r="M1078" s="175"/>
      <c r="N1078" s="175"/>
      <c r="O1078" s="175"/>
      <c r="P1078" s="175"/>
      <c r="Q1078" s="175"/>
      <c r="R1078" s="175"/>
      <c r="S1078" s="175"/>
      <c r="T1078" s="175"/>
      <c r="U1078" s="175"/>
      <c r="V1078" s="175"/>
      <c r="W1078" s="175"/>
      <c r="X1078" s="175"/>
      <c r="Y1078" s="175"/>
      <c r="Z1078" s="175"/>
      <c r="AA1078" s="175"/>
      <c r="AB1078" s="176"/>
      <c r="AD1078" s="548"/>
      <c r="AF1078" s="548"/>
      <c r="AH1078" s="548"/>
      <c r="AJ1078" s="491"/>
    </row>
    <row r="1079" spans="4:36" ht="12.75" customHeight="1" outlineLevel="1" x14ac:dyDescent="0.2">
      <c r="D1079" s="106" t="str">
        <f>'Line Items'!D471</f>
        <v>Class Mk 3 - RFM</v>
      </c>
      <c r="E1079" s="88"/>
      <c r="F1079" s="107" t="str">
        <f t="shared" si="167"/>
        <v>£000/ Veh</v>
      </c>
      <c r="G1079" s="175"/>
      <c r="H1079" s="175"/>
      <c r="I1079" s="175"/>
      <c r="J1079" s="175"/>
      <c r="K1079" s="175"/>
      <c r="L1079" s="175"/>
      <c r="M1079" s="175"/>
      <c r="N1079" s="175"/>
      <c r="O1079" s="175"/>
      <c r="P1079" s="175"/>
      <c r="Q1079" s="175"/>
      <c r="R1079" s="175"/>
      <c r="S1079" s="175"/>
      <c r="T1079" s="175"/>
      <c r="U1079" s="175"/>
      <c r="V1079" s="175"/>
      <c r="W1079" s="175"/>
      <c r="X1079" s="175"/>
      <c r="Y1079" s="175"/>
      <c r="Z1079" s="175"/>
      <c r="AA1079" s="175"/>
      <c r="AB1079" s="176"/>
      <c r="AD1079" s="548"/>
      <c r="AF1079" s="548"/>
      <c r="AH1079" s="548"/>
      <c r="AJ1079" s="491"/>
    </row>
    <row r="1080" spans="4:36" ht="12.75" customHeight="1" outlineLevel="1" x14ac:dyDescent="0.2">
      <c r="D1080" s="106" t="str">
        <f>'Line Items'!D472</f>
        <v>Class Mk 3 - DVT</v>
      </c>
      <c r="E1080" s="88"/>
      <c r="F1080" s="107" t="str">
        <f t="shared" si="167"/>
        <v>£000/ Veh</v>
      </c>
      <c r="G1080" s="175"/>
      <c r="H1080" s="175"/>
      <c r="I1080" s="175"/>
      <c r="J1080" s="175"/>
      <c r="K1080" s="175"/>
      <c r="L1080" s="175"/>
      <c r="M1080" s="175"/>
      <c r="N1080" s="175"/>
      <c r="O1080" s="175"/>
      <c r="P1080" s="175"/>
      <c r="Q1080" s="175"/>
      <c r="R1080" s="175"/>
      <c r="S1080" s="175"/>
      <c r="T1080" s="175"/>
      <c r="U1080" s="175"/>
      <c r="V1080" s="175"/>
      <c r="W1080" s="175"/>
      <c r="X1080" s="175"/>
      <c r="Y1080" s="175"/>
      <c r="Z1080" s="175"/>
      <c r="AA1080" s="175"/>
      <c r="AB1080" s="176"/>
      <c r="AD1080" s="548"/>
      <c r="AF1080" s="548"/>
      <c r="AH1080" s="548"/>
      <c r="AJ1080" s="491"/>
    </row>
    <row r="1081" spans="4:36" ht="12.75" customHeight="1" outlineLevel="1" x14ac:dyDescent="0.2">
      <c r="D1081" s="106" t="str">
        <f>'Line Items'!D473</f>
        <v>[Rolling Stock Line 18]</v>
      </c>
      <c r="E1081" s="88"/>
      <c r="F1081" s="107" t="str">
        <f t="shared" si="167"/>
        <v>£000/ Veh</v>
      </c>
      <c r="G1081" s="175"/>
      <c r="H1081" s="175"/>
      <c r="I1081" s="175"/>
      <c r="J1081" s="175"/>
      <c r="K1081" s="175"/>
      <c r="L1081" s="175"/>
      <c r="M1081" s="175"/>
      <c r="N1081" s="175"/>
      <c r="O1081" s="175"/>
      <c r="P1081" s="175"/>
      <c r="Q1081" s="175"/>
      <c r="R1081" s="175"/>
      <c r="S1081" s="175"/>
      <c r="T1081" s="175"/>
      <c r="U1081" s="175"/>
      <c r="V1081" s="175"/>
      <c r="W1081" s="175"/>
      <c r="X1081" s="175"/>
      <c r="Y1081" s="175"/>
      <c r="Z1081" s="175"/>
      <c r="AA1081" s="175"/>
      <c r="AB1081" s="176"/>
      <c r="AD1081" s="548"/>
      <c r="AF1081" s="548"/>
      <c r="AH1081" s="548"/>
      <c r="AJ1081" s="491"/>
    </row>
    <row r="1082" spans="4:36" ht="12.75" customHeight="1" outlineLevel="1" x14ac:dyDescent="0.2">
      <c r="D1082" s="106" t="str">
        <f>'Line Items'!D474</f>
        <v>[Rolling Stock Line 19]</v>
      </c>
      <c r="E1082" s="88"/>
      <c r="F1082" s="107" t="str">
        <f t="shared" si="167"/>
        <v>£000/ Veh</v>
      </c>
      <c r="G1082" s="175"/>
      <c r="H1082" s="175"/>
      <c r="I1082" s="175"/>
      <c r="J1082" s="175"/>
      <c r="K1082" s="175"/>
      <c r="L1082" s="175"/>
      <c r="M1082" s="175"/>
      <c r="N1082" s="175"/>
      <c r="O1082" s="175"/>
      <c r="P1082" s="175"/>
      <c r="Q1082" s="175"/>
      <c r="R1082" s="175"/>
      <c r="S1082" s="175"/>
      <c r="T1082" s="175"/>
      <c r="U1082" s="175"/>
      <c r="V1082" s="175"/>
      <c r="W1082" s="175"/>
      <c r="X1082" s="175"/>
      <c r="Y1082" s="175"/>
      <c r="Z1082" s="175"/>
      <c r="AA1082" s="175"/>
      <c r="AB1082" s="176"/>
      <c r="AD1082" s="548"/>
      <c r="AF1082" s="548"/>
      <c r="AH1082" s="548"/>
      <c r="AJ1082" s="491"/>
    </row>
    <row r="1083" spans="4:36" ht="12.75" customHeight="1" outlineLevel="1" x14ac:dyDescent="0.2">
      <c r="D1083" s="106" t="str">
        <f>'Line Items'!D475</f>
        <v>[Rolling Stock Line 20]</v>
      </c>
      <c r="E1083" s="88"/>
      <c r="F1083" s="107" t="str">
        <f t="shared" si="167"/>
        <v>£000/ Veh</v>
      </c>
      <c r="G1083" s="175"/>
      <c r="H1083" s="175"/>
      <c r="I1083" s="175"/>
      <c r="J1083" s="175"/>
      <c r="K1083" s="175"/>
      <c r="L1083" s="175"/>
      <c r="M1083" s="175"/>
      <c r="N1083" s="175"/>
      <c r="O1083" s="175"/>
      <c r="P1083" s="175"/>
      <c r="Q1083" s="175"/>
      <c r="R1083" s="175"/>
      <c r="S1083" s="175"/>
      <c r="T1083" s="175"/>
      <c r="U1083" s="175"/>
      <c r="V1083" s="175"/>
      <c r="W1083" s="175"/>
      <c r="X1083" s="175"/>
      <c r="Y1083" s="175"/>
      <c r="Z1083" s="175"/>
      <c r="AA1083" s="175"/>
      <c r="AB1083" s="176"/>
      <c r="AD1083" s="548"/>
      <c r="AF1083" s="548"/>
      <c r="AH1083" s="548"/>
      <c r="AJ1083" s="491"/>
    </row>
    <row r="1084" spans="4:36" ht="12.75" customHeight="1" outlineLevel="1" x14ac:dyDescent="0.2">
      <c r="D1084" s="106" t="str">
        <f>'Line Items'!D476</f>
        <v>[Rolling Stock Line 21]</v>
      </c>
      <c r="E1084" s="88"/>
      <c r="F1084" s="107" t="str">
        <f t="shared" si="167"/>
        <v>£000/ Veh</v>
      </c>
      <c r="G1084" s="175"/>
      <c r="H1084" s="175"/>
      <c r="I1084" s="175"/>
      <c r="J1084" s="175"/>
      <c r="K1084" s="175"/>
      <c r="L1084" s="175"/>
      <c r="M1084" s="175"/>
      <c r="N1084" s="175"/>
      <c r="O1084" s="175"/>
      <c r="P1084" s="175"/>
      <c r="Q1084" s="175"/>
      <c r="R1084" s="175"/>
      <c r="S1084" s="175"/>
      <c r="T1084" s="175"/>
      <c r="U1084" s="175"/>
      <c r="V1084" s="175"/>
      <c r="W1084" s="175"/>
      <c r="X1084" s="175"/>
      <c r="Y1084" s="175"/>
      <c r="Z1084" s="175"/>
      <c r="AA1084" s="175"/>
      <c r="AB1084" s="176"/>
      <c r="AD1084" s="548"/>
      <c r="AF1084" s="548"/>
      <c r="AH1084" s="548"/>
      <c r="AJ1084" s="491"/>
    </row>
    <row r="1085" spans="4:36" ht="12.75" customHeight="1" outlineLevel="1" x14ac:dyDescent="0.2">
      <c r="D1085" s="106" t="str">
        <f>'Line Items'!D477</f>
        <v>[Rolling Stock Line 22]</v>
      </c>
      <c r="E1085" s="88"/>
      <c r="F1085" s="107" t="str">
        <f t="shared" si="167"/>
        <v>£000/ Veh</v>
      </c>
      <c r="G1085" s="175"/>
      <c r="H1085" s="175"/>
      <c r="I1085" s="175"/>
      <c r="J1085" s="175"/>
      <c r="K1085" s="175"/>
      <c r="L1085" s="175"/>
      <c r="M1085" s="175"/>
      <c r="N1085" s="175"/>
      <c r="O1085" s="175"/>
      <c r="P1085" s="175"/>
      <c r="Q1085" s="175"/>
      <c r="R1085" s="175"/>
      <c r="S1085" s="175"/>
      <c r="T1085" s="175"/>
      <c r="U1085" s="175"/>
      <c r="V1085" s="175"/>
      <c r="W1085" s="175"/>
      <c r="X1085" s="175"/>
      <c r="Y1085" s="175"/>
      <c r="Z1085" s="175"/>
      <c r="AA1085" s="175"/>
      <c r="AB1085" s="176"/>
      <c r="AD1085" s="548"/>
      <c r="AF1085" s="548"/>
      <c r="AH1085" s="548"/>
      <c r="AJ1085" s="491"/>
    </row>
    <row r="1086" spans="4:36" ht="12.75" customHeight="1" outlineLevel="1" x14ac:dyDescent="0.2">
      <c r="D1086" s="106" t="str">
        <f>'Line Items'!D478</f>
        <v>[Rolling Stock Line 23]</v>
      </c>
      <c r="E1086" s="88"/>
      <c r="F1086" s="107" t="str">
        <f t="shared" si="167"/>
        <v>£000/ Veh</v>
      </c>
      <c r="G1086" s="175"/>
      <c r="H1086" s="175"/>
      <c r="I1086" s="175"/>
      <c r="J1086" s="175"/>
      <c r="K1086" s="175"/>
      <c r="L1086" s="175"/>
      <c r="M1086" s="175"/>
      <c r="N1086" s="175"/>
      <c r="O1086" s="175"/>
      <c r="P1086" s="175"/>
      <c r="Q1086" s="175"/>
      <c r="R1086" s="175"/>
      <c r="S1086" s="175"/>
      <c r="T1086" s="175"/>
      <c r="U1086" s="175"/>
      <c r="V1086" s="175"/>
      <c r="W1086" s="175"/>
      <c r="X1086" s="175"/>
      <c r="Y1086" s="175"/>
      <c r="Z1086" s="175"/>
      <c r="AA1086" s="175"/>
      <c r="AB1086" s="176"/>
      <c r="AD1086" s="548"/>
      <c r="AF1086" s="548"/>
      <c r="AH1086" s="548"/>
      <c r="AJ1086" s="491"/>
    </row>
    <row r="1087" spans="4:36" ht="12.75" customHeight="1" outlineLevel="1" x14ac:dyDescent="0.2">
      <c r="D1087" s="106" t="str">
        <f>'Line Items'!D479</f>
        <v>[Rolling Stock Line 24]</v>
      </c>
      <c r="E1087" s="88"/>
      <c r="F1087" s="107" t="str">
        <f t="shared" si="167"/>
        <v>£000/ Veh</v>
      </c>
      <c r="G1087" s="175"/>
      <c r="H1087" s="175"/>
      <c r="I1087" s="175"/>
      <c r="J1087" s="175"/>
      <c r="K1087" s="175"/>
      <c r="L1087" s="175"/>
      <c r="M1087" s="175"/>
      <c r="N1087" s="175"/>
      <c r="O1087" s="175"/>
      <c r="P1087" s="175"/>
      <c r="Q1087" s="175"/>
      <c r="R1087" s="175"/>
      <c r="S1087" s="175"/>
      <c r="T1087" s="175"/>
      <c r="U1087" s="175"/>
      <c r="V1087" s="175"/>
      <c r="W1087" s="175"/>
      <c r="X1087" s="175"/>
      <c r="Y1087" s="175"/>
      <c r="Z1087" s="175"/>
      <c r="AA1087" s="175"/>
      <c r="AB1087" s="176"/>
      <c r="AD1087" s="548"/>
      <c r="AF1087" s="548"/>
      <c r="AH1087" s="548"/>
      <c r="AJ1087" s="491"/>
    </row>
    <row r="1088" spans="4:36" ht="12.75" customHeight="1" outlineLevel="1" x14ac:dyDescent="0.2">
      <c r="D1088" s="106" t="str">
        <f>'Line Items'!D480</f>
        <v>[Rolling Stock Line 25]</v>
      </c>
      <c r="E1088" s="88"/>
      <c r="F1088" s="107" t="str">
        <f t="shared" si="167"/>
        <v>£000/ Veh</v>
      </c>
      <c r="G1088" s="175"/>
      <c r="H1088" s="175"/>
      <c r="I1088" s="175"/>
      <c r="J1088" s="175"/>
      <c r="K1088" s="175"/>
      <c r="L1088" s="175"/>
      <c r="M1088" s="175"/>
      <c r="N1088" s="175"/>
      <c r="O1088" s="175"/>
      <c r="P1088" s="175"/>
      <c r="Q1088" s="175"/>
      <c r="R1088" s="175"/>
      <c r="S1088" s="175"/>
      <c r="T1088" s="175"/>
      <c r="U1088" s="175"/>
      <c r="V1088" s="175"/>
      <c r="W1088" s="175"/>
      <c r="X1088" s="175"/>
      <c r="Y1088" s="175"/>
      <c r="Z1088" s="175"/>
      <c r="AA1088" s="175"/>
      <c r="AB1088" s="176"/>
      <c r="AD1088" s="548"/>
      <c r="AF1088" s="548"/>
      <c r="AH1088" s="548"/>
      <c r="AJ1088" s="491"/>
    </row>
    <row r="1089" spans="4:36" ht="12.75" customHeight="1" outlineLevel="1" x14ac:dyDescent="0.2">
      <c r="D1089" s="106" t="str">
        <f>'Line Items'!D481</f>
        <v>[Rolling Stock Line 26]</v>
      </c>
      <c r="E1089" s="88"/>
      <c r="F1089" s="107" t="str">
        <f t="shared" si="167"/>
        <v>£000/ Veh</v>
      </c>
      <c r="G1089" s="175"/>
      <c r="H1089" s="175"/>
      <c r="I1089" s="175"/>
      <c r="J1089" s="175"/>
      <c r="K1089" s="175"/>
      <c r="L1089" s="175"/>
      <c r="M1089" s="175"/>
      <c r="N1089" s="175"/>
      <c r="O1089" s="175"/>
      <c r="P1089" s="175"/>
      <c r="Q1089" s="175"/>
      <c r="R1089" s="175"/>
      <c r="S1089" s="175"/>
      <c r="T1089" s="175"/>
      <c r="U1089" s="175"/>
      <c r="V1089" s="175"/>
      <c r="W1089" s="175"/>
      <c r="X1089" s="175"/>
      <c r="Y1089" s="175"/>
      <c r="Z1089" s="175"/>
      <c r="AA1089" s="175"/>
      <c r="AB1089" s="176"/>
      <c r="AD1089" s="548"/>
      <c r="AF1089" s="548"/>
      <c r="AH1089" s="548"/>
      <c r="AJ1089" s="491"/>
    </row>
    <row r="1090" spans="4:36" ht="12.75" customHeight="1" outlineLevel="1" x14ac:dyDescent="0.2">
      <c r="D1090" s="106" t="str">
        <f>'Line Items'!D482</f>
        <v>[Rolling Stock Line 27]</v>
      </c>
      <c r="E1090" s="88"/>
      <c r="F1090" s="107" t="str">
        <f t="shared" si="167"/>
        <v>£000/ Veh</v>
      </c>
      <c r="G1090" s="175"/>
      <c r="H1090" s="175"/>
      <c r="I1090" s="175"/>
      <c r="J1090" s="175"/>
      <c r="K1090" s="175"/>
      <c r="L1090" s="175"/>
      <c r="M1090" s="175"/>
      <c r="N1090" s="175"/>
      <c r="O1090" s="175"/>
      <c r="P1090" s="175"/>
      <c r="Q1090" s="175"/>
      <c r="R1090" s="175"/>
      <c r="S1090" s="175"/>
      <c r="T1090" s="175"/>
      <c r="U1090" s="175"/>
      <c r="V1090" s="175"/>
      <c r="W1090" s="175"/>
      <c r="X1090" s="175"/>
      <c r="Y1090" s="175"/>
      <c r="Z1090" s="175"/>
      <c r="AA1090" s="175"/>
      <c r="AB1090" s="176"/>
      <c r="AD1090" s="548"/>
      <c r="AF1090" s="548"/>
      <c r="AH1090" s="548"/>
      <c r="AJ1090" s="491"/>
    </row>
    <row r="1091" spans="4:36" ht="12.75" customHeight="1" outlineLevel="1" x14ac:dyDescent="0.2">
      <c r="D1091" s="106" t="str">
        <f>'Line Items'!D483</f>
        <v>[Rolling Stock Line 28]</v>
      </c>
      <c r="E1091" s="88"/>
      <c r="F1091" s="107" t="str">
        <f t="shared" si="167"/>
        <v>£000/ Veh</v>
      </c>
      <c r="G1091" s="175"/>
      <c r="H1091" s="175"/>
      <c r="I1091" s="175"/>
      <c r="J1091" s="175"/>
      <c r="K1091" s="175"/>
      <c r="L1091" s="175"/>
      <c r="M1091" s="175"/>
      <c r="N1091" s="175"/>
      <c r="O1091" s="175"/>
      <c r="P1091" s="175"/>
      <c r="Q1091" s="175"/>
      <c r="R1091" s="175"/>
      <c r="S1091" s="175"/>
      <c r="T1091" s="175"/>
      <c r="U1091" s="175"/>
      <c r="V1091" s="175"/>
      <c r="W1091" s="175"/>
      <c r="X1091" s="175"/>
      <c r="Y1091" s="175"/>
      <c r="Z1091" s="175"/>
      <c r="AA1091" s="175"/>
      <c r="AB1091" s="176"/>
      <c r="AD1091" s="548"/>
      <c r="AF1091" s="548"/>
      <c r="AH1091" s="548"/>
      <c r="AJ1091" s="491"/>
    </row>
    <row r="1092" spans="4:36" ht="12.75" customHeight="1" outlineLevel="1" x14ac:dyDescent="0.2">
      <c r="D1092" s="106" t="str">
        <f>'Line Items'!D484</f>
        <v>[Rolling Stock Line 29]</v>
      </c>
      <c r="E1092" s="88"/>
      <c r="F1092" s="107" t="str">
        <f t="shared" si="167"/>
        <v>£000/ Veh</v>
      </c>
      <c r="G1092" s="175"/>
      <c r="H1092" s="175"/>
      <c r="I1092" s="175"/>
      <c r="J1092" s="175"/>
      <c r="K1092" s="175"/>
      <c r="L1092" s="175"/>
      <c r="M1092" s="175"/>
      <c r="N1092" s="175"/>
      <c r="O1092" s="175"/>
      <c r="P1092" s="175"/>
      <c r="Q1092" s="175"/>
      <c r="R1092" s="175"/>
      <c r="S1092" s="175"/>
      <c r="T1092" s="175"/>
      <c r="U1092" s="175"/>
      <c r="V1092" s="175"/>
      <c r="W1092" s="175"/>
      <c r="X1092" s="175"/>
      <c r="Y1092" s="175"/>
      <c r="Z1092" s="175"/>
      <c r="AA1092" s="175"/>
      <c r="AB1092" s="176"/>
      <c r="AD1092" s="548"/>
      <c r="AF1092" s="548"/>
      <c r="AH1092" s="548"/>
      <c r="AJ1092" s="491"/>
    </row>
    <row r="1093" spans="4:36" ht="12.75" customHeight="1" outlineLevel="1" x14ac:dyDescent="0.2">
      <c r="D1093" s="106" t="str">
        <f>'Line Items'!D485</f>
        <v>[Rolling Stock Line 30]</v>
      </c>
      <c r="E1093" s="88"/>
      <c r="F1093" s="107" t="str">
        <f t="shared" si="167"/>
        <v>£000/ Veh</v>
      </c>
      <c r="G1093" s="175"/>
      <c r="H1093" s="175"/>
      <c r="I1093" s="175"/>
      <c r="J1093" s="175"/>
      <c r="K1093" s="175"/>
      <c r="L1093" s="175"/>
      <c r="M1093" s="175"/>
      <c r="N1093" s="175"/>
      <c r="O1093" s="175"/>
      <c r="P1093" s="175"/>
      <c r="Q1093" s="175"/>
      <c r="R1093" s="175"/>
      <c r="S1093" s="175"/>
      <c r="T1093" s="175"/>
      <c r="U1093" s="175"/>
      <c r="V1093" s="175"/>
      <c r="W1093" s="175"/>
      <c r="X1093" s="175"/>
      <c r="Y1093" s="175"/>
      <c r="Z1093" s="175"/>
      <c r="AA1093" s="175"/>
      <c r="AB1093" s="176"/>
      <c r="AD1093" s="548"/>
      <c r="AF1093" s="548"/>
      <c r="AH1093" s="548"/>
      <c r="AJ1093" s="491"/>
    </row>
    <row r="1094" spans="4:36" ht="12.75" customHeight="1" outlineLevel="1" x14ac:dyDescent="0.2">
      <c r="D1094" s="106" t="str">
        <f>'Line Items'!D486</f>
        <v>[Rolling Stock Line 31]</v>
      </c>
      <c r="E1094" s="88"/>
      <c r="F1094" s="107" t="str">
        <f t="shared" si="167"/>
        <v>£000/ Veh</v>
      </c>
      <c r="G1094" s="175"/>
      <c r="H1094" s="175"/>
      <c r="I1094" s="175"/>
      <c r="J1094" s="175"/>
      <c r="K1094" s="175"/>
      <c r="L1094" s="175"/>
      <c r="M1094" s="175"/>
      <c r="N1094" s="175"/>
      <c r="O1094" s="175"/>
      <c r="P1094" s="175"/>
      <c r="Q1094" s="175"/>
      <c r="R1094" s="175"/>
      <c r="S1094" s="175"/>
      <c r="T1094" s="175"/>
      <c r="U1094" s="175"/>
      <c r="V1094" s="175"/>
      <c r="W1094" s="175"/>
      <c r="X1094" s="175"/>
      <c r="Y1094" s="175"/>
      <c r="Z1094" s="175"/>
      <c r="AA1094" s="175"/>
      <c r="AB1094" s="176"/>
      <c r="AD1094" s="548"/>
      <c r="AF1094" s="548"/>
      <c r="AH1094" s="548"/>
      <c r="AJ1094" s="491"/>
    </row>
    <row r="1095" spans="4:36" ht="12.75" customHeight="1" outlineLevel="1" x14ac:dyDescent="0.2">
      <c r="D1095" s="106" t="str">
        <f>'Line Items'!D487</f>
        <v>[Rolling Stock Line 32]</v>
      </c>
      <c r="E1095" s="88"/>
      <c r="F1095" s="107" t="str">
        <f t="shared" si="167"/>
        <v>£000/ Veh</v>
      </c>
      <c r="G1095" s="175"/>
      <c r="H1095" s="175"/>
      <c r="I1095" s="175"/>
      <c r="J1095" s="175"/>
      <c r="K1095" s="175"/>
      <c r="L1095" s="175"/>
      <c r="M1095" s="175"/>
      <c r="N1095" s="175"/>
      <c r="O1095" s="175"/>
      <c r="P1095" s="175"/>
      <c r="Q1095" s="175"/>
      <c r="R1095" s="175"/>
      <c r="S1095" s="175"/>
      <c r="T1095" s="175"/>
      <c r="U1095" s="175"/>
      <c r="V1095" s="175"/>
      <c r="W1095" s="175"/>
      <c r="X1095" s="175"/>
      <c r="Y1095" s="175"/>
      <c r="Z1095" s="175"/>
      <c r="AA1095" s="175"/>
      <c r="AB1095" s="176"/>
      <c r="AD1095" s="548"/>
      <c r="AF1095" s="548"/>
      <c r="AH1095" s="548"/>
      <c r="AJ1095" s="491"/>
    </row>
    <row r="1096" spans="4:36" ht="12.75" customHeight="1" outlineLevel="1" x14ac:dyDescent="0.2">
      <c r="D1096" s="106" t="str">
        <f>'Line Items'!D488</f>
        <v>[Rolling Stock Line 33]</v>
      </c>
      <c r="E1096" s="88"/>
      <c r="F1096" s="107" t="str">
        <f t="shared" si="167"/>
        <v>£000/ Veh</v>
      </c>
      <c r="G1096" s="175"/>
      <c r="H1096" s="175"/>
      <c r="I1096" s="175"/>
      <c r="J1096" s="175"/>
      <c r="K1096" s="175"/>
      <c r="L1096" s="175"/>
      <c r="M1096" s="175"/>
      <c r="N1096" s="175"/>
      <c r="O1096" s="175"/>
      <c r="P1096" s="175"/>
      <c r="Q1096" s="175"/>
      <c r="R1096" s="175"/>
      <c r="S1096" s="175"/>
      <c r="T1096" s="175"/>
      <c r="U1096" s="175"/>
      <c r="V1096" s="175"/>
      <c r="W1096" s="175"/>
      <c r="X1096" s="175"/>
      <c r="Y1096" s="175"/>
      <c r="Z1096" s="175"/>
      <c r="AA1096" s="175"/>
      <c r="AB1096" s="176"/>
      <c r="AD1096" s="548"/>
      <c r="AF1096" s="548"/>
      <c r="AH1096" s="548"/>
      <c r="AJ1096" s="491"/>
    </row>
    <row r="1097" spans="4:36" ht="12.75" customHeight="1" outlineLevel="1" x14ac:dyDescent="0.2">
      <c r="D1097" s="106" t="str">
        <f>'Line Items'!D489</f>
        <v>[Rolling Stock Line 34]</v>
      </c>
      <c r="E1097" s="88"/>
      <c r="F1097" s="107" t="str">
        <f t="shared" si="167"/>
        <v>£000/ Veh</v>
      </c>
      <c r="G1097" s="175"/>
      <c r="H1097" s="175"/>
      <c r="I1097" s="175"/>
      <c r="J1097" s="175"/>
      <c r="K1097" s="175"/>
      <c r="L1097" s="175"/>
      <c r="M1097" s="175"/>
      <c r="N1097" s="175"/>
      <c r="O1097" s="175"/>
      <c r="P1097" s="175"/>
      <c r="Q1097" s="175"/>
      <c r="R1097" s="175"/>
      <c r="S1097" s="175"/>
      <c r="T1097" s="175"/>
      <c r="U1097" s="175"/>
      <c r="V1097" s="175"/>
      <c r="W1097" s="175"/>
      <c r="X1097" s="175"/>
      <c r="Y1097" s="175"/>
      <c r="Z1097" s="175"/>
      <c r="AA1097" s="175"/>
      <c r="AB1097" s="176"/>
      <c r="AD1097" s="548"/>
      <c r="AF1097" s="548"/>
      <c r="AH1097" s="548"/>
      <c r="AJ1097" s="491"/>
    </row>
    <row r="1098" spans="4:36" ht="12.75" customHeight="1" outlineLevel="1" x14ac:dyDescent="0.2">
      <c r="D1098" s="106" t="str">
        <f>'Line Items'!D490</f>
        <v>[Rolling Stock Line 35]</v>
      </c>
      <c r="E1098" s="88"/>
      <c r="F1098" s="107" t="str">
        <f t="shared" si="167"/>
        <v>£000/ Veh</v>
      </c>
      <c r="G1098" s="175"/>
      <c r="H1098" s="175"/>
      <c r="I1098" s="175"/>
      <c r="J1098" s="175"/>
      <c r="K1098" s="175"/>
      <c r="L1098" s="175"/>
      <c r="M1098" s="175"/>
      <c r="N1098" s="175"/>
      <c r="O1098" s="175"/>
      <c r="P1098" s="175"/>
      <c r="Q1098" s="175"/>
      <c r="R1098" s="175"/>
      <c r="S1098" s="175"/>
      <c r="T1098" s="175"/>
      <c r="U1098" s="175"/>
      <c r="V1098" s="175"/>
      <c r="W1098" s="175"/>
      <c r="X1098" s="175"/>
      <c r="Y1098" s="175"/>
      <c r="Z1098" s="175"/>
      <c r="AA1098" s="175"/>
      <c r="AB1098" s="176"/>
      <c r="AD1098" s="548"/>
      <c r="AF1098" s="548"/>
      <c r="AH1098" s="548"/>
      <c r="AJ1098" s="491"/>
    </row>
    <row r="1099" spans="4:36" ht="12.75" customHeight="1" outlineLevel="1" x14ac:dyDescent="0.2">
      <c r="D1099" s="106" t="str">
        <f>'Line Items'!D491</f>
        <v>[Rolling Stock Line 36]</v>
      </c>
      <c r="E1099" s="88"/>
      <c r="F1099" s="107" t="str">
        <f t="shared" si="167"/>
        <v>£000/ Veh</v>
      </c>
      <c r="G1099" s="175"/>
      <c r="H1099" s="175"/>
      <c r="I1099" s="175"/>
      <c r="J1099" s="175"/>
      <c r="K1099" s="175"/>
      <c r="L1099" s="175"/>
      <c r="M1099" s="175"/>
      <c r="N1099" s="175"/>
      <c r="O1099" s="175"/>
      <c r="P1099" s="175"/>
      <c r="Q1099" s="175"/>
      <c r="R1099" s="175"/>
      <c r="S1099" s="175"/>
      <c r="T1099" s="175"/>
      <c r="U1099" s="175"/>
      <c r="V1099" s="175"/>
      <c r="W1099" s="175"/>
      <c r="X1099" s="175"/>
      <c r="Y1099" s="175"/>
      <c r="Z1099" s="175"/>
      <c r="AA1099" s="175"/>
      <c r="AB1099" s="176"/>
      <c r="AD1099" s="548"/>
      <c r="AF1099" s="548"/>
      <c r="AH1099" s="548"/>
      <c r="AJ1099" s="491"/>
    </row>
    <row r="1100" spans="4:36" ht="12.75" customHeight="1" outlineLevel="1" x14ac:dyDescent="0.2">
      <c r="D1100" s="106" t="str">
        <f>'Line Items'!D492</f>
        <v>[Rolling Stock Line 37]</v>
      </c>
      <c r="E1100" s="88"/>
      <c r="F1100" s="107" t="str">
        <f t="shared" si="167"/>
        <v>£000/ Veh</v>
      </c>
      <c r="G1100" s="175"/>
      <c r="H1100" s="175"/>
      <c r="I1100" s="175"/>
      <c r="J1100" s="175"/>
      <c r="K1100" s="175"/>
      <c r="L1100" s="175"/>
      <c r="M1100" s="175"/>
      <c r="N1100" s="175"/>
      <c r="O1100" s="175"/>
      <c r="P1100" s="175"/>
      <c r="Q1100" s="175"/>
      <c r="R1100" s="175"/>
      <c r="S1100" s="175"/>
      <c r="T1100" s="175"/>
      <c r="U1100" s="175"/>
      <c r="V1100" s="175"/>
      <c r="W1100" s="175"/>
      <c r="X1100" s="175"/>
      <c r="Y1100" s="175"/>
      <c r="Z1100" s="175"/>
      <c r="AA1100" s="175"/>
      <c r="AB1100" s="176"/>
      <c r="AD1100" s="548"/>
      <c r="AF1100" s="548"/>
      <c r="AH1100" s="548"/>
      <c r="AJ1100" s="491"/>
    </row>
    <row r="1101" spans="4:36" ht="12.75" customHeight="1" outlineLevel="1" x14ac:dyDescent="0.2">
      <c r="D1101" s="106" t="str">
        <f>'Line Items'!D493</f>
        <v>[Rolling Stock Line 38]</v>
      </c>
      <c r="E1101" s="88"/>
      <c r="F1101" s="107" t="str">
        <f t="shared" si="167"/>
        <v>£000/ Veh</v>
      </c>
      <c r="G1101" s="175"/>
      <c r="H1101" s="175"/>
      <c r="I1101" s="175"/>
      <c r="J1101" s="175"/>
      <c r="K1101" s="175"/>
      <c r="L1101" s="175"/>
      <c r="M1101" s="175"/>
      <c r="N1101" s="175"/>
      <c r="O1101" s="175"/>
      <c r="P1101" s="175"/>
      <c r="Q1101" s="175"/>
      <c r="R1101" s="175"/>
      <c r="S1101" s="175"/>
      <c r="T1101" s="175"/>
      <c r="U1101" s="175"/>
      <c r="V1101" s="175"/>
      <c r="W1101" s="175"/>
      <c r="X1101" s="175"/>
      <c r="Y1101" s="175"/>
      <c r="Z1101" s="175"/>
      <c r="AA1101" s="175"/>
      <c r="AB1101" s="176"/>
      <c r="AD1101" s="548"/>
      <c r="AF1101" s="548"/>
      <c r="AH1101" s="548"/>
      <c r="AJ1101" s="491"/>
    </row>
    <row r="1102" spans="4:36" ht="12.75" customHeight="1" outlineLevel="1" x14ac:dyDescent="0.2">
      <c r="D1102" s="106" t="str">
        <f>'Line Items'!D494</f>
        <v>[Rolling Stock Line 39]</v>
      </c>
      <c r="E1102" s="88"/>
      <c r="F1102" s="107" t="str">
        <f t="shared" si="167"/>
        <v>£000/ Veh</v>
      </c>
      <c r="G1102" s="175"/>
      <c r="H1102" s="175"/>
      <c r="I1102" s="175"/>
      <c r="J1102" s="175"/>
      <c r="K1102" s="175"/>
      <c r="L1102" s="175"/>
      <c r="M1102" s="175"/>
      <c r="N1102" s="175"/>
      <c r="O1102" s="175"/>
      <c r="P1102" s="175"/>
      <c r="Q1102" s="175"/>
      <c r="R1102" s="175"/>
      <c r="S1102" s="175"/>
      <c r="T1102" s="175"/>
      <c r="U1102" s="175"/>
      <c r="V1102" s="175"/>
      <c r="W1102" s="175"/>
      <c r="X1102" s="175"/>
      <c r="Y1102" s="175"/>
      <c r="Z1102" s="175"/>
      <c r="AA1102" s="175"/>
      <c r="AB1102" s="176"/>
      <c r="AD1102" s="548"/>
      <c r="AF1102" s="548"/>
      <c r="AH1102" s="548"/>
      <c r="AJ1102" s="491"/>
    </row>
    <row r="1103" spans="4:36" ht="12.75" customHeight="1" outlineLevel="1" x14ac:dyDescent="0.2">
      <c r="D1103" s="106" t="str">
        <f>'Line Items'!D495</f>
        <v>[Rolling Stock Line 40]</v>
      </c>
      <c r="E1103" s="88"/>
      <c r="F1103" s="107" t="str">
        <f t="shared" si="167"/>
        <v>£000/ Veh</v>
      </c>
      <c r="G1103" s="175"/>
      <c r="H1103" s="175"/>
      <c r="I1103" s="175"/>
      <c r="J1103" s="175"/>
      <c r="K1103" s="175"/>
      <c r="L1103" s="175"/>
      <c r="M1103" s="175"/>
      <c r="N1103" s="175"/>
      <c r="O1103" s="175"/>
      <c r="P1103" s="175"/>
      <c r="Q1103" s="175"/>
      <c r="R1103" s="175"/>
      <c r="S1103" s="175"/>
      <c r="T1103" s="175"/>
      <c r="U1103" s="175"/>
      <c r="V1103" s="175"/>
      <c r="W1103" s="175"/>
      <c r="X1103" s="175"/>
      <c r="Y1103" s="175"/>
      <c r="Z1103" s="175"/>
      <c r="AA1103" s="175"/>
      <c r="AB1103" s="176"/>
      <c r="AD1103" s="548"/>
      <c r="AF1103" s="548"/>
      <c r="AH1103" s="548"/>
      <c r="AJ1103" s="491"/>
    </row>
    <row r="1104" spans="4:36" ht="12.75" customHeight="1" outlineLevel="1" x14ac:dyDescent="0.2">
      <c r="D1104" s="106" t="str">
        <f>'Line Items'!D496</f>
        <v>[Rolling Stock Line 41]</v>
      </c>
      <c r="E1104" s="88"/>
      <c r="F1104" s="107" t="str">
        <f t="shared" si="167"/>
        <v>£000/ Veh</v>
      </c>
      <c r="G1104" s="175"/>
      <c r="H1104" s="175"/>
      <c r="I1104" s="175"/>
      <c r="J1104" s="175"/>
      <c r="K1104" s="175"/>
      <c r="L1104" s="175"/>
      <c r="M1104" s="175"/>
      <c r="N1104" s="175"/>
      <c r="O1104" s="175"/>
      <c r="P1104" s="175"/>
      <c r="Q1104" s="175"/>
      <c r="R1104" s="175"/>
      <c r="S1104" s="175"/>
      <c r="T1104" s="175"/>
      <c r="U1104" s="175"/>
      <c r="V1104" s="175"/>
      <c r="W1104" s="175"/>
      <c r="X1104" s="175"/>
      <c r="Y1104" s="175"/>
      <c r="Z1104" s="175"/>
      <c r="AA1104" s="175"/>
      <c r="AB1104" s="176"/>
      <c r="AD1104" s="548"/>
      <c r="AF1104" s="548"/>
      <c r="AH1104" s="548"/>
      <c r="AJ1104" s="491"/>
    </row>
    <row r="1105" spans="2:36" ht="12.75" customHeight="1" outlineLevel="1" x14ac:dyDescent="0.2">
      <c r="D1105" s="106" t="str">
        <f>'Line Items'!D497</f>
        <v>[Rolling Stock Line 42]</v>
      </c>
      <c r="E1105" s="88"/>
      <c r="F1105" s="107" t="str">
        <f t="shared" si="167"/>
        <v>£000/ Veh</v>
      </c>
      <c r="G1105" s="175"/>
      <c r="H1105" s="175"/>
      <c r="I1105" s="175"/>
      <c r="J1105" s="175"/>
      <c r="K1105" s="175"/>
      <c r="L1105" s="175"/>
      <c r="M1105" s="175"/>
      <c r="N1105" s="175"/>
      <c r="O1105" s="175"/>
      <c r="P1105" s="175"/>
      <c r="Q1105" s="175"/>
      <c r="R1105" s="175"/>
      <c r="S1105" s="175"/>
      <c r="T1105" s="175"/>
      <c r="U1105" s="175"/>
      <c r="V1105" s="175"/>
      <c r="W1105" s="175"/>
      <c r="X1105" s="175"/>
      <c r="Y1105" s="175"/>
      <c r="Z1105" s="175"/>
      <c r="AA1105" s="175"/>
      <c r="AB1105" s="176"/>
      <c r="AD1105" s="548"/>
      <c r="AF1105" s="548"/>
      <c r="AH1105" s="548"/>
      <c r="AJ1105" s="491"/>
    </row>
    <row r="1106" spans="2:36" ht="12.75" customHeight="1" outlineLevel="1" x14ac:dyDescent="0.2">
      <c r="D1106" s="106" t="str">
        <f>'Line Items'!D498</f>
        <v>[Rolling Stock Line 43]</v>
      </c>
      <c r="E1106" s="88"/>
      <c r="F1106" s="107" t="str">
        <f t="shared" si="167"/>
        <v>£000/ Veh</v>
      </c>
      <c r="G1106" s="175"/>
      <c r="H1106" s="175"/>
      <c r="I1106" s="175"/>
      <c r="J1106" s="175"/>
      <c r="K1106" s="175"/>
      <c r="L1106" s="175"/>
      <c r="M1106" s="175"/>
      <c r="N1106" s="175"/>
      <c r="O1106" s="175"/>
      <c r="P1106" s="175"/>
      <c r="Q1106" s="175"/>
      <c r="R1106" s="175"/>
      <c r="S1106" s="175"/>
      <c r="T1106" s="175"/>
      <c r="U1106" s="175"/>
      <c r="V1106" s="175"/>
      <c r="W1106" s="175"/>
      <c r="X1106" s="175"/>
      <c r="Y1106" s="175"/>
      <c r="Z1106" s="175"/>
      <c r="AA1106" s="175"/>
      <c r="AB1106" s="176"/>
      <c r="AD1106" s="548"/>
      <c r="AF1106" s="548"/>
      <c r="AH1106" s="548"/>
      <c r="AJ1106" s="491"/>
    </row>
    <row r="1107" spans="2:36" ht="12.75" customHeight="1" outlineLevel="1" x14ac:dyDescent="0.2">
      <c r="D1107" s="106" t="str">
        <f>'Line Items'!D499</f>
        <v>[Rolling Stock Line 44]</v>
      </c>
      <c r="E1107" s="88"/>
      <c r="F1107" s="107" t="str">
        <f t="shared" si="167"/>
        <v>£000/ Veh</v>
      </c>
      <c r="G1107" s="175"/>
      <c r="H1107" s="175"/>
      <c r="I1107" s="175"/>
      <c r="J1107" s="175"/>
      <c r="K1107" s="175"/>
      <c r="L1107" s="175"/>
      <c r="M1107" s="175"/>
      <c r="N1107" s="175"/>
      <c r="O1107" s="175"/>
      <c r="P1107" s="175"/>
      <c r="Q1107" s="175"/>
      <c r="R1107" s="175"/>
      <c r="S1107" s="175"/>
      <c r="T1107" s="175"/>
      <c r="U1107" s="175"/>
      <c r="V1107" s="175"/>
      <c r="W1107" s="175"/>
      <c r="X1107" s="175"/>
      <c r="Y1107" s="175"/>
      <c r="Z1107" s="175"/>
      <c r="AA1107" s="175"/>
      <c r="AB1107" s="176"/>
      <c r="AD1107" s="548"/>
      <c r="AF1107" s="548"/>
      <c r="AH1107" s="548"/>
      <c r="AJ1107" s="491"/>
    </row>
    <row r="1108" spans="2:36" ht="12.75" customHeight="1" outlineLevel="1" x14ac:dyDescent="0.2">
      <c r="D1108" s="106" t="str">
        <f>'Line Items'!D500</f>
        <v>[Rolling Stock Line 45]</v>
      </c>
      <c r="E1108" s="88"/>
      <c r="F1108" s="107" t="str">
        <f t="shared" si="167"/>
        <v>£000/ Veh</v>
      </c>
      <c r="G1108" s="175"/>
      <c r="H1108" s="175"/>
      <c r="I1108" s="175"/>
      <c r="J1108" s="175"/>
      <c r="K1108" s="175"/>
      <c r="L1108" s="175"/>
      <c r="M1108" s="175"/>
      <c r="N1108" s="175"/>
      <c r="O1108" s="175"/>
      <c r="P1108" s="175"/>
      <c r="Q1108" s="175"/>
      <c r="R1108" s="175"/>
      <c r="S1108" s="175"/>
      <c r="T1108" s="175"/>
      <c r="U1108" s="175"/>
      <c r="V1108" s="175"/>
      <c r="W1108" s="175"/>
      <c r="X1108" s="175"/>
      <c r="Y1108" s="175"/>
      <c r="Z1108" s="175"/>
      <c r="AA1108" s="175"/>
      <c r="AB1108" s="176"/>
      <c r="AD1108" s="548"/>
      <c r="AF1108" s="548"/>
      <c r="AH1108" s="548"/>
      <c r="AJ1108" s="491"/>
    </row>
    <row r="1109" spans="2:36" ht="12.75" customHeight="1" outlineLevel="1" x14ac:dyDescent="0.2">
      <c r="D1109" s="106" t="str">
        <f>'Line Items'!D501</f>
        <v>[Rolling Stock Line 46]</v>
      </c>
      <c r="E1109" s="88"/>
      <c r="F1109" s="107" t="str">
        <f t="shared" si="167"/>
        <v>£000/ Veh</v>
      </c>
      <c r="G1109" s="175"/>
      <c r="H1109" s="175"/>
      <c r="I1109" s="175"/>
      <c r="J1109" s="175"/>
      <c r="K1109" s="175"/>
      <c r="L1109" s="175"/>
      <c r="M1109" s="175"/>
      <c r="N1109" s="175"/>
      <c r="O1109" s="175"/>
      <c r="P1109" s="175"/>
      <c r="Q1109" s="175"/>
      <c r="R1109" s="175"/>
      <c r="S1109" s="175"/>
      <c r="T1109" s="175"/>
      <c r="U1109" s="175"/>
      <c r="V1109" s="175"/>
      <c r="W1109" s="175"/>
      <c r="X1109" s="175"/>
      <c r="Y1109" s="175"/>
      <c r="Z1109" s="175"/>
      <c r="AA1109" s="175"/>
      <c r="AB1109" s="176"/>
      <c r="AD1109" s="548"/>
      <c r="AF1109" s="548"/>
      <c r="AH1109" s="548"/>
      <c r="AJ1109" s="491"/>
    </row>
    <row r="1110" spans="2:36" ht="12.75" customHeight="1" outlineLevel="1" x14ac:dyDescent="0.2">
      <c r="D1110" s="106" t="str">
        <f>'Line Items'!D502</f>
        <v>[Rolling Stock Line 47]</v>
      </c>
      <c r="E1110" s="88"/>
      <c r="F1110" s="107" t="str">
        <f t="shared" si="167"/>
        <v>£000/ Veh</v>
      </c>
      <c r="G1110" s="175"/>
      <c r="H1110" s="175"/>
      <c r="I1110" s="175"/>
      <c r="J1110" s="175"/>
      <c r="K1110" s="175"/>
      <c r="L1110" s="175"/>
      <c r="M1110" s="175"/>
      <c r="N1110" s="175"/>
      <c r="O1110" s="175"/>
      <c r="P1110" s="175"/>
      <c r="Q1110" s="175"/>
      <c r="R1110" s="175"/>
      <c r="S1110" s="175"/>
      <c r="T1110" s="175"/>
      <c r="U1110" s="175"/>
      <c r="V1110" s="175"/>
      <c r="W1110" s="175"/>
      <c r="X1110" s="175"/>
      <c r="Y1110" s="175"/>
      <c r="Z1110" s="175"/>
      <c r="AA1110" s="175"/>
      <c r="AB1110" s="176"/>
      <c r="AD1110" s="548"/>
      <c r="AF1110" s="548"/>
      <c r="AH1110" s="548"/>
      <c r="AJ1110" s="491"/>
    </row>
    <row r="1111" spans="2:36" ht="12.75" customHeight="1" outlineLevel="1" x14ac:dyDescent="0.2">
      <c r="D1111" s="106" t="str">
        <f>'Line Items'!D503</f>
        <v>[Rolling Stock Line 48]</v>
      </c>
      <c r="E1111" s="88"/>
      <c r="F1111" s="107" t="str">
        <f t="shared" si="167"/>
        <v>£000/ Veh</v>
      </c>
      <c r="G1111" s="175"/>
      <c r="H1111" s="175"/>
      <c r="I1111" s="175"/>
      <c r="J1111" s="175"/>
      <c r="K1111" s="175"/>
      <c r="L1111" s="175"/>
      <c r="M1111" s="175"/>
      <c r="N1111" s="175"/>
      <c r="O1111" s="175"/>
      <c r="P1111" s="175"/>
      <c r="Q1111" s="175"/>
      <c r="R1111" s="175"/>
      <c r="S1111" s="175"/>
      <c r="T1111" s="175"/>
      <c r="U1111" s="175"/>
      <c r="V1111" s="175"/>
      <c r="W1111" s="175"/>
      <c r="X1111" s="175"/>
      <c r="Y1111" s="175"/>
      <c r="Z1111" s="175"/>
      <c r="AA1111" s="175"/>
      <c r="AB1111" s="176"/>
      <c r="AD1111" s="548"/>
      <c r="AF1111" s="548"/>
      <c r="AH1111" s="548"/>
      <c r="AJ1111" s="491"/>
    </row>
    <row r="1112" spans="2:36" ht="12.75" customHeight="1" outlineLevel="1" x14ac:dyDescent="0.2">
      <c r="D1112" s="106" t="str">
        <f>'Line Items'!D504</f>
        <v>[Rolling Stock Line 49]</v>
      </c>
      <c r="E1112" s="88"/>
      <c r="F1112" s="107" t="str">
        <f t="shared" si="167"/>
        <v>£000/ Veh</v>
      </c>
      <c r="G1112" s="175"/>
      <c r="H1112" s="175"/>
      <c r="I1112" s="175"/>
      <c r="J1112" s="175"/>
      <c r="K1112" s="175"/>
      <c r="L1112" s="175"/>
      <c r="M1112" s="175"/>
      <c r="N1112" s="175"/>
      <c r="O1112" s="175"/>
      <c r="P1112" s="175"/>
      <c r="Q1112" s="175"/>
      <c r="R1112" s="175"/>
      <c r="S1112" s="175"/>
      <c r="T1112" s="175"/>
      <c r="U1112" s="175"/>
      <c r="V1112" s="175"/>
      <c r="W1112" s="175"/>
      <c r="X1112" s="175"/>
      <c r="Y1112" s="175"/>
      <c r="Z1112" s="175"/>
      <c r="AA1112" s="175"/>
      <c r="AB1112" s="176"/>
      <c r="AD1112" s="548"/>
      <c r="AF1112" s="548"/>
      <c r="AH1112" s="548"/>
      <c r="AJ1112" s="491"/>
    </row>
    <row r="1113" spans="2:36" ht="12.75" customHeight="1" outlineLevel="1" x14ac:dyDescent="0.2">
      <c r="D1113" s="117" t="str">
        <f>'Line Items'!D505</f>
        <v>[Rolling Stock Line 50]</v>
      </c>
      <c r="E1113" s="177"/>
      <c r="F1113" s="118" t="str">
        <f>F1082</f>
        <v>£000/ Veh</v>
      </c>
      <c r="G1113" s="178"/>
      <c r="H1113" s="178"/>
      <c r="I1113" s="178"/>
      <c r="J1113" s="178"/>
      <c r="K1113" s="178"/>
      <c r="L1113" s="178"/>
      <c r="M1113" s="178"/>
      <c r="N1113" s="178"/>
      <c r="O1113" s="178"/>
      <c r="P1113" s="178"/>
      <c r="Q1113" s="178"/>
      <c r="R1113" s="178"/>
      <c r="S1113" s="178"/>
      <c r="T1113" s="178"/>
      <c r="U1113" s="178"/>
      <c r="V1113" s="178"/>
      <c r="W1113" s="178"/>
      <c r="X1113" s="178"/>
      <c r="Y1113" s="178"/>
      <c r="Z1113" s="178"/>
      <c r="AA1113" s="178"/>
      <c r="AB1113" s="179"/>
      <c r="AD1113" s="549"/>
      <c r="AF1113" s="549"/>
      <c r="AH1113" s="549"/>
      <c r="AJ1113" s="492"/>
    </row>
    <row r="1114" spans="2:36" ht="12.75" customHeight="1" outlineLevel="1" x14ac:dyDescent="0.2">
      <c r="G1114" s="89"/>
      <c r="H1114" s="89"/>
      <c r="I1114" s="89"/>
      <c r="J1114" s="89"/>
      <c r="K1114" s="89"/>
      <c r="L1114" s="89"/>
      <c r="M1114" s="89"/>
      <c r="N1114" s="89"/>
      <c r="O1114" s="89"/>
      <c r="P1114" s="89"/>
      <c r="Q1114" s="89"/>
      <c r="R1114" s="89"/>
      <c r="S1114" s="89"/>
      <c r="T1114" s="89"/>
      <c r="U1114" s="89"/>
      <c r="V1114" s="89"/>
      <c r="W1114" s="89"/>
      <c r="X1114" s="89"/>
      <c r="Y1114" s="89"/>
      <c r="Z1114" s="89"/>
      <c r="AA1114" s="89"/>
      <c r="AB1114" s="89"/>
      <c r="AD1114" s="89"/>
      <c r="AF1114" s="89"/>
      <c r="AH1114" s="89"/>
    </row>
    <row r="1115" spans="2:36" ht="12.75" customHeight="1" outlineLevel="1" x14ac:dyDescent="0.2">
      <c r="D1115" s="234" t="str">
        <f>"Average "&amp;B1062</f>
        <v>Average Rentalised Enhancements per vehicle</v>
      </c>
      <c r="E1115" s="235"/>
      <c r="F1115" s="236" t="str">
        <f>F1113</f>
        <v>£000/ Veh</v>
      </c>
      <c r="G1115" s="237">
        <f t="shared" ref="G1115:AB1115" si="168">IF(G$69=0,0,SUMPRODUCT(G$18:G$67,G1064:G1113)/G$69)</f>
        <v>0</v>
      </c>
      <c r="H1115" s="237">
        <f t="shared" si="168"/>
        <v>0</v>
      </c>
      <c r="I1115" s="237">
        <f t="shared" si="168"/>
        <v>0</v>
      </c>
      <c r="J1115" s="237">
        <f t="shared" si="168"/>
        <v>0</v>
      </c>
      <c r="K1115" s="237">
        <f t="shared" si="168"/>
        <v>0</v>
      </c>
      <c r="L1115" s="237">
        <f t="shared" si="168"/>
        <v>0</v>
      </c>
      <c r="M1115" s="237">
        <f t="shared" si="168"/>
        <v>0</v>
      </c>
      <c r="N1115" s="237">
        <f t="shared" si="168"/>
        <v>0</v>
      </c>
      <c r="O1115" s="237">
        <f t="shared" si="168"/>
        <v>0</v>
      </c>
      <c r="P1115" s="237">
        <f t="shared" si="168"/>
        <v>0</v>
      </c>
      <c r="Q1115" s="237">
        <f t="shared" si="168"/>
        <v>0</v>
      </c>
      <c r="R1115" s="237">
        <f t="shared" si="168"/>
        <v>0</v>
      </c>
      <c r="S1115" s="237">
        <f t="shared" si="168"/>
        <v>0</v>
      </c>
      <c r="T1115" s="237">
        <f t="shared" si="168"/>
        <v>0</v>
      </c>
      <c r="U1115" s="237">
        <f t="shared" si="168"/>
        <v>0</v>
      </c>
      <c r="V1115" s="237">
        <f t="shared" si="168"/>
        <v>0</v>
      </c>
      <c r="W1115" s="237">
        <f t="shared" si="168"/>
        <v>0</v>
      </c>
      <c r="X1115" s="237">
        <f t="shared" si="168"/>
        <v>0</v>
      </c>
      <c r="Y1115" s="237">
        <f t="shared" si="168"/>
        <v>0</v>
      </c>
      <c r="Z1115" s="237">
        <f t="shared" si="168"/>
        <v>0</v>
      </c>
      <c r="AA1115" s="237">
        <f t="shared" si="168"/>
        <v>0</v>
      </c>
      <c r="AB1115" s="238">
        <f t="shared" si="168"/>
        <v>0</v>
      </c>
      <c r="AD1115" s="550">
        <f t="shared" ref="AD1115" si="169">IF(AD$69=0,0,SUMPRODUCT(AD$18:AD$67,AD1064:AD1113)/AD$69)</f>
        <v>0</v>
      </c>
      <c r="AF1115" s="550">
        <f t="shared" ref="AF1115" si="170">IF(AF$69=0,0,SUMPRODUCT(AF$18:AF$67,AF1064:AF1113)/AF$69)</f>
        <v>0</v>
      </c>
      <c r="AH1115" s="550">
        <f t="shared" ref="AH1115" si="171">IF(AH$69=0,0,SUMPRODUCT(AH$18:AH$67,AH1064:AH1113)/AH$69)</f>
        <v>0</v>
      </c>
      <c r="AJ1115" s="241"/>
    </row>
    <row r="1116" spans="2:36" x14ac:dyDescent="0.2">
      <c r="G1116" s="89"/>
      <c r="H1116" s="89"/>
      <c r="I1116" s="89"/>
      <c r="J1116" s="89"/>
      <c r="K1116" s="89"/>
      <c r="L1116" s="89"/>
      <c r="M1116" s="89"/>
      <c r="N1116" s="89"/>
      <c r="O1116" s="89"/>
      <c r="P1116" s="89"/>
      <c r="Q1116" s="89"/>
      <c r="R1116" s="89"/>
      <c r="S1116" s="89"/>
      <c r="T1116" s="89"/>
      <c r="U1116" s="89"/>
      <c r="V1116" s="89"/>
      <c r="W1116" s="89"/>
      <c r="X1116" s="89"/>
      <c r="Y1116" s="89"/>
      <c r="Z1116" s="89"/>
      <c r="AA1116" s="89"/>
      <c r="AB1116" s="89"/>
      <c r="AD1116" s="89"/>
      <c r="AF1116" s="89"/>
      <c r="AH1116" s="89"/>
    </row>
    <row r="1117" spans="2:36" x14ac:dyDescent="0.2">
      <c r="G1117" s="89"/>
      <c r="H1117" s="89"/>
      <c r="I1117" s="89"/>
      <c r="J1117" s="89"/>
      <c r="K1117" s="89"/>
      <c r="L1117" s="89"/>
      <c r="M1117" s="89"/>
      <c r="N1117" s="89"/>
      <c r="O1117" s="89"/>
      <c r="P1117" s="89"/>
      <c r="Q1117" s="89"/>
      <c r="R1117" s="89"/>
      <c r="S1117" s="89"/>
      <c r="T1117" s="89"/>
      <c r="U1117" s="89"/>
      <c r="V1117" s="89"/>
      <c r="W1117" s="89"/>
      <c r="X1117" s="89"/>
      <c r="Y1117" s="89"/>
      <c r="Z1117" s="89"/>
      <c r="AA1117" s="89"/>
      <c r="AB1117" s="89"/>
      <c r="AD1117" s="89"/>
      <c r="AF1117" s="89"/>
      <c r="AH1117" s="89"/>
    </row>
    <row r="1118" spans="2:36" ht="16.5" x14ac:dyDescent="0.25">
      <c r="B1118" s="5" t="s">
        <v>233</v>
      </c>
      <c r="C1118" s="5"/>
      <c r="D1118" s="5"/>
      <c r="E1118" s="5"/>
      <c r="F1118" s="5"/>
      <c r="G1118" s="192"/>
      <c r="H1118" s="192"/>
      <c r="I1118" s="192"/>
      <c r="J1118" s="192"/>
      <c r="K1118" s="192"/>
      <c r="L1118" s="192"/>
      <c r="M1118" s="192"/>
      <c r="N1118" s="192"/>
      <c r="O1118" s="192"/>
      <c r="P1118" s="192"/>
      <c r="Q1118" s="192"/>
      <c r="R1118" s="192"/>
      <c r="S1118" s="192"/>
      <c r="T1118" s="192"/>
      <c r="U1118" s="192"/>
      <c r="V1118" s="192"/>
      <c r="W1118" s="192"/>
      <c r="X1118" s="192"/>
      <c r="Y1118" s="192"/>
      <c r="Z1118" s="192"/>
      <c r="AA1118" s="192"/>
      <c r="AB1118" s="192"/>
      <c r="AC1118" s="5"/>
      <c r="AD1118" s="192"/>
      <c r="AE1118" s="5"/>
      <c r="AF1118" s="192"/>
      <c r="AG1118" s="5"/>
      <c r="AH1118" s="192"/>
      <c r="AI1118" s="5"/>
      <c r="AJ1118" s="5"/>
    </row>
    <row r="1119" spans="2:36" x14ac:dyDescent="0.2">
      <c r="G1119" s="89"/>
      <c r="H1119" s="89"/>
      <c r="I1119" s="89"/>
      <c r="J1119" s="89"/>
      <c r="K1119" s="89"/>
      <c r="L1119" s="89"/>
      <c r="M1119" s="89"/>
      <c r="N1119" s="89"/>
      <c r="O1119" s="89"/>
      <c r="P1119" s="89"/>
      <c r="Q1119" s="89"/>
      <c r="R1119" s="89"/>
      <c r="S1119" s="89"/>
      <c r="T1119" s="89"/>
      <c r="U1119" s="89"/>
      <c r="V1119" s="89"/>
      <c r="W1119" s="89"/>
      <c r="X1119" s="89"/>
      <c r="Y1119" s="89"/>
      <c r="Z1119" s="89"/>
      <c r="AA1119" s="89"/>
      <c r="AB1119" s="89"/>
      <c r="AD1119" s="89"/>
      <c r="AF1119" s="89"/>
      <c r="AH1119" s="89"/>
    </row>
    <row r="1120" spans="2:36" ht="15" x14ac:dyDescent="0.25">
      <c r="B1120" s="15" t="s">
        <v>501</v>
      </c>
      <c r="C1120" s="15"/>
      <c r="D1120" s="172"/>
      <c r="E1120" s="172"/>
      <c r="F1120" s="15"/>
      <c r="G1120" s="190"/>
      <c r="H1120" s="190"/>
      <c r="I1120" s="190"/>
      <c r="J1120" s="190"/>
      <c r="K1120" s="190"/>
      <c r="L1120" s="190"/>
      <c r="M1120" s="190"/>
      <c r="N1120" s="190"/>
      <c r="O1120" s="190"/>
      <c r="P1120" s="190"/>
      <c r="Q1120" s="190"/>
      <c r="R1120" s="190"/>
      <c r="S1120" s="190"/>
      <c r="T1120" s="190"/>
      <c r="U1120" s="190"/>
      <c r="V1120" s="190"/>
      <c r="W1120" s="190"/>
      <c r="X1120" s="190"/>
      <c r="Y1120" s="190"/>
      <c r="Z1120" s="190"/>
      <c r="AA1120" s="190"/>
      <c r="AB1120" s="190"/>
      <c r="AC1120" s="15"/>
      <c r="AD1120" s="190"/>
      <c r="AE1120" s="540"/>
      <c r="AF1120" s="190"/>
      <c r="AG1120" s="540"/>
      <c r="AH1120" s="190"/>
      <c r="AI1120" s="540"/>
      <c r="AJ1120" s="15"/>
    </row>
    <row r="1121" spans="4:36" ht="12.75" customHeight="1" outlineLevel="1" x14ac:dyDescent="0.2">
      <c r="G1121" s="89"/>
      <c r="H1121" s="89"/>
      <c r="I1121" s="89"/>
      <c r="J1121" s="89"/>
      <c r="K1121" s="89"/>
      <c r="L1121" s="89"/>
      <c r="M1121" s="89"/>
      <c r="N1121" s="89"/>
      <c r="O1121" s="89"/>
      <c r="P1121" s="89"/>
      <c r="Q1121" s="89"/>
      <c r="R1121" s="89"/>
      <c r="S1121" s="89"/>
      <c r="T1121" s="89"/>
      <c r="U1121" s="89"/>
      <c r="V1121" s="89"/>
      <c r="W1121" s="89"/>
      <c r="X1121" s="89"/>
      <c r="Y1121" s="89"/>
      <c r="Z1121" s="89"/>
      <c r="AA1121" s="89"/>
      <c r="AB1121" s="89"/>
      <c r="AD1121" s="89"/>
      <c r="AF1121" s="89"/>
      <c r="AH1121" s="89"/>
    </row>
    <row r="1122" spans="4:36" ht="12.75" customHeight="1" outlineLevel="1" x14ac:dyDescent="0.2">
      <c r="D1122" s="100" t="str">
        <f>'Line Items'!D456</f>
        <v>Class 153</v>
      </c>
      <c r="E1122" s="84"/>
      <c r="F1122" s="101" t="s">
        <v>101</v>
      </c>
      <c r="G1122" s="85">
        <f t="shared" ref="G1122:AB1133" si="172">G18*G899</f>
        <v>0</v>
      </c>
      <c r="H1122" s="85">
        <f t="shared" si="172"/>
        <v>0</v>
      </c>
      <c r="I1122" s="85">
        <f t="shared" si="172"/>
        <v>0</v>
      </c>
      <c r="J1122" s="85">
        <f t="shared" si="172"/>
        <v>0</v>
      </c>
      <c r="K1122" s="85">
        <f t="shared" si="172"/>
        <v>0</v>
      </c>
      <c r="L1122" s="85">
        <f t="shared" si="172"/>
        <v>0</v>
      </c>
      <c r="M1122" s="85">
        <f t="shared" si="172"/>
        <v>0</v>
      </c>
      <c r="N1122" s="85">
        <f t="shared" si="172"/>
        <v>0</v>
      </c>
      <c r="O1122" s="85">
        <f t="shared" si="172"/>
        <v>0</v>
      </c>
      <c r="P1122" s="85">
        <f t="shared" si="172"/>
        <v>0</v>
      </c>
      <c r="Q1122" s="85">
        <f t="shared" si="172"/>
        <v>0</v>
      </c>
      <c r="R1122" s="85">
        <f t="shared" si="172"/>
        <v>0</v>
      </c>
      <c r="S1122" s="85">
        <f t="shared" si="172"/>
        <v>0</v>
      </c>
      <c r="T1122" s="85">
        <f t="shared" si="172"/>
        <v>0</v>
      </c>
      <c r="U1122" s="85">
        <f t="shared" si="172"/>
        <v>0</v>
      </c>
      <c r="V1122" s="85">
        <f t="shared" si="172"/>
        <v>0</v>
      </c>
      <c r="W1122" s="85">
        <f t="shared" si="172"/>
        <v>0</v>
      </c>
      <c r="X1122" s="85">
        <f t="shared" si="172"/>
        <v>0</v>
      </c>
      <c r="Y1122" s="85">
        <f t="shared" si="172"/>
        <v>0</v>
      </c>
      <c r="Z1122" s="85">
        <f t="shared" si="172"/>
        <v>0</v>
      </c>
      <c r="AA1122" s="85">
        <f t="shared" si="172"/>
        <v>0</v>
      </c>
      <c r="AB1122" s="86">
        <f t="shared" si="172"/>
        <v>0</v>
      </c>
      <c r="AD1122" s="551">
        <f t="shared" ref="AD1122:AD1169" si="173">AD18*AD899</f>
        <v>0</v>
      </c>
      <c r="AF1122" s="551">
        <f t="shared" ref="AF1122:AF1169" si="174">AF18*AF899</f>
        <v>0</v>
      </c>
      <c r="AH1122" s="551">
        <f t="shared" ref="AH1122:AH1169" si="175">AH18*AH899</f>
        <v>0</v>
      </c>
      <c r="AJ1122" s="187"/>
    </row>
    <row r="1123" spans="4:36" ht="12.75" customHeight="1" outlineLevel="1" x14ac:dyDescent="0.2">
      <c r="D1123" s="106" t="str">
        <f>'Line Items'!D457</f>
        <v>Class 156</v>
      </c>
      <c r="E1123" s="88"/>
      <c r="F1123" s="107" t="str">
        <f t="shared" ref="F1123:F1170" si="176">F1122</f>
        <v>£000</v>
      </c>
      <c r="G1123" s="89">
        <f t="shared" si="172"/>
        <v>0</v>
      </c>
      <c r="H1123" s="89">
        <f t="shared" si="172"/>
        <v>0</v>
      </c>
      <c r="I1123" s="89">
        <f t="shared" si="172"/>
        <v>0</v>
      </c>
      <c r="J1123" s="89">
        <f t="shared" si="172"/>
        <v>0</v>
      </c>
      <c r="K1123" s="89">
        <f t="shared" si="172"/>
        <v>0</v>
      </c>
      <c r="L1123" s="89">
        <f t="shared" si="172"/>
        <v>0</v>
      </c>
      <c r="M1123" s="89">
        <f t="shared" si="172"/>
        <v>0</v>
      </c>
      <c r="N1123" s="89">
        <f t="shared" si="172"/>
        <v>0</v>
      </c>
      <c r="O1123" s="89">
        <f t="shared" si="172"/>
        <v>0</v>
      </c>
      <c r="P1123" s="89">
        <f t="shared" si="172"/>
        <v>0</v>
      </c>
      <c r="Q1123" s="89">
        <f t="shared" si="172"/>
        <v>0</v>
      </c>
      <c r="R1123" s="89">
        <f t="shared" si="172"/>
        <v>0</v>
      </c>
      <c r="S1123" s="89">
        <f t="shared" si="172"/>
        <v>0</v>
      </c>
      <c r="T1123" s="89">
        <f t="shared" si="172"/>
        <v>0</v>
      </c>
      <c r="U1123" s="89">
        <f t="shared" si="172"/>
        <v>0</v>
      </c>
      <c r="V1123" s="89">
        <f t="shared" si="172"/>
        <v>0</v>
      </c>
      <c r="W1123" s="89">
        <f t="shared" si="172"/>
        <v>0</v>
      </c>
      <c r="X1123" s="89">
        <f t="shared" si="172"/>
        <v>0</v>
      </c>
      <c r="Y1123" s="89">
        <f t="shared" si="172"/>
        <v>0</v>
      </c>
      <c r="Z1123" s="89">
        <f t="shared" si="172"/>
        <v>0</v>
      </c>
      <c r="AA1123" s="89">
        <f t="shared" si="172"/>
        <v>0</v>
      </c>
      <c r="AB1123" s="90">
        <f t="shared" si="172"/>
        <v>0</v>
      </c>
      <c r="AD1123" s="552">
        <f t="shared" si="173"/>
        <v>0</v>
      </c>
      <c r="AF1123" s="552">
        <f t="shared" si="174"/>
        <v>0</v>
      </c>
      <c r="AH1123" s="552">
        <f t="shared" si="175"/>
        <v>0</v>
      </c>
      <c r="AJ1123" s="188"/>
    </row>
    <row r="1124" spans="4:36" ht="12.75" customHeight="1" outlineLevel="1" x14ac:dyDescent="0.2">
      <c r="D1124" s="106" t="str">
        <f>'Line Items'!D458</f>
        <v>Class 170/2</v>
      </c>
      <c r="E1124" s="88"/>
      <c r="F1124" s="107" t="str">
        <f t="shared" si="176"/>
        <v>£000</v>
      </c>
      <c r="G1124" s="89">
        <f t="shared" si="172"/>
        <v>0</v>
      </c>
      <c r="H1124" s="89">
        <f t="shared" si="172"/>
        <v>0</v>
      </c>
      <c r="I1124" s="89">
        <f t="shared" si="172"/>
        <v>0</v>
      </c>
      <c r="J1124" s="89">
        <f t="shared" si="172"/>
        <v>0</v>
      </c>
      <c r="K1124" s="89">
        <f t="shared" si="172"/>
        <v>0</v>
      </c>
      <c r="L1124" s="89">
        <f t="shared" si="172"/>
        <v>0</v>
      </c>
      <c r="M1124" s="89">
        <f t="shared" si="172"/>
        <v>0</v>
      </c>
      <c r="N1124" s="89">
        <f t="shared" si="172"/>
        <v>0</v>
      </c>
      <c r="O1124" s="89">
        <f t="shared" si="172"/>
        <v>0</v>
      </c>
      <c r="P1124" s="89">
        <f t="shared" si="172"/>
        <v>0</v>
      </c>
      <c r="Q1124" s="89">
        <f t="shared" si="172"/>
        <v>0</v>
      </c>
      <c r="R1124" s="89">
        <f t="shared" si="172"/>
        <v>0</v>
      </c>
      <c r="S1124" s="89">
        <f t="shared" si="172"/>
        <v>0</v>
      </c>
      <c r="T1124" s="89">
        <f t="shared" si="172"/>
        <v>0</v>
      </c>
      <c r="U1124" s="89">
        <f t="shared" si="172"/>
        <v>0</v>
      </c>
      <c r="V1124" s="89">
        <f t="shared" si="172"/>
        <v>0</v>
      </c>
      <c r="W1124" s="89">
        <f t="shared" si="172"/>
        <v>0</v>
      </c>
      <c r="X1124" s="89">
        <f t="shared" si="172"/>
        <v>0</v>
      </c>
      <c r="Y1124" s="89">
        <f t="shared" si="172"/>
        <v>0</v>
      </c>
      <c r="Z1124" s="89">
        <f t="shared" si="172"/>
        <v>0</v>
      </c>
      <c r="AA1124" s="89">
        <f t="shared" si="172"/>
        <v>0</v>
      </c>
      <c r="AB1124" s="90">
        <f t="shared" si="172"/>
        <v>0</v>
      </c>
      <c r="AD1124" s="552">
        <f t="shared" si="173"/>
        <v>0</v>
      </c>
      <c r="AF1124" s="552">
        <f t="shared" si="174"/>
        <v>0</v>
      </c>
      <c r="AH1124" s="552">
        <f t="shared" si="175"/>
        <v>0</v>
      </c>
      <c r="AJ1124" s="188"/>
    </row>
    <row r="1125" spans="4:36" ht="12.75" customHeight="1" outlineLevel="1" x14ac:dyDescent="0.2">
      <c r="D1125" s="106" t="str">
        <f>'Line Items'!D459</f>
        <v>Class 170/3</v>
      </c>
      <c r="E1125" s="88"/>
      <c r="F1125" s="107" t="str">
        <f t="shared" si="176"/>
        <v>£000</v>
      </c>
      <c r="G1125" s="89">
        <f t="shared" si="172"/>
        <v>0</v>
      </c>
      <c r="H1125" s="89">
        <f t="shared" si="172"/>
        <v>0</v>
      </c>
      <c r="I1125" s="89">
        <f t="shared" si="172"/>
        <v>0</v>
      </c>
      <c r="J1125" s="89">
        <f t="shared" si="172"/>
        <v>0</v>
      </c>
      <c r="K1125" s="89">
        <f t="shared" si="172"/>
        <v>0</v>
      </c>
      <c r="L1125" s="89">
        <f t="shared" si="172"/>
        <v>0</v>
      </c>
      <c r="M1125" s="89">
        <f t="shared" si="172"/>
        <v>0</v>
      </c>
      <c r="N1125" s="89">
        <f t="shared" si="172"/>
        <v>0</v>
      </c>
      <c r="O1125" s="89">
        <f t="shared" si="172"/>
        <v>0</v>
      </c>
      <c r="P1125" s="89">
        <f t="shared" si="172"/>
        <v>0</v>
      </c>
      <c r="Q1125" s="89">
        <f t="shared" si="172"/>
        <v>0</v>
      </c>
      <c r="R1125" s="89">
        <f t="shared" si="172"/>
        <v>0</v>
      </c>
      <c r="S1125" s="89">
        <f t="shared" si="172"/>
        <v>0</v>
      </c>
      <c r="T1125" s="89">
        <f t="shared" si="172"/>
        <v>0</v>
      </c>
      <c r="U1125" s="89">
        <f t="shared" si="172"/>
        <v>0</v>
      </c>
      <c r="V1125" s="89">
        <f t="shared" si="172"/>
        <v>0</v>
      </c>
      <c r="W1125" s="89">
        <f t="shared" si="172"/>
        <v>0</v>
      </c>
      <c r="X1125" s="89">
        <f t="shared" si="172"/>
        <v>0</v>
      </c>
      <c r="Y1125" s="89">
        <f t="shared" si="172"/>
        <v>0</v>
      </c>
      <c r="Z1125" s="89">
        <f t="shared" si="172"/>
        <v>0</v>
      </c>
      <c r="AA1125" s="89">
        <f t="shared" si="172"/>
        <v>0</v>
      </c>
      <c r="AB1125" s="90">
        <f t="shared" si="172"/>
        <v>0</v>
      </c>
      <c r="AD1125" s="552">
        <f t="shared" si="173"/>
        <v>0</v>
      </c>
      <c r="AF1125" s="552">
        <f t="shared" si="174"/>
        <v>0</v>
      </c>
      <c r="AH1125" s="552">
        <f t="shared" si="175"/>
        <v>0</v>
      </c>
      <c r="AJ1125" s="188"/>
    </row>
    <row r="1126" spans="4:36" ht="12.75" customHeight="1" outlineLevel="1" x14ac:dyDescent="0.2">
      <c r="D1126" s="106" t="str">
        <f>'Line Items'!D460</f>
        <v>Class 315</v>
      </c>
      <c r="E1126" s="88"/>
      <c r="F1126" s="107" t="str">
        <f t="shared" si="176"/>
        <v>£000</v>
      </c>
      <c r="G1126" s="89">
        <f t="shared" si="172"/>
        <v>0</v>
      </c>
      <c r="H1126" s="89">
        <f t="shared" si="172"/>
        <v>0</v>
      </c>
      <c r="I1126" s="89">
        <f t="shared" si="172"/>
        <v>0</v>
      </c>
      <c r="J1126" s="89">
        <f t="shared" si="172"/>
        <v>0</v>
      </c>
      <c r="K1126" s="89">
        <f t="shared" si="172"/>
        <v>0</v>
      </c>
      <c r="L1126" s="89">
        <f t="shared" si="172"/>
        <v>0</v>
      </c>
      <c r="M1126" s="89">
        <f t="shared" si="172"/>
        <v>0</v>
      </c>
      <c r="N1126" s="89">
        <f t="shared" si="172"/>
        <v>0</v>
      </c>
      <c r="O1126" s="89">
        <f t="shared" si="172"/>
        <v>0</v>
      </c>
      <c r="P1126" s="89">
        <f t="shared" si="172"/>
        <v>0</v>
      </c>
      <c r="Q1126" s="89">
        <f t="shared" si="172"/>
        <v>0</v>
      </c>
      <c r="R1126" s="89">
        <f t="shared" si="172"/>
        <v>0</v>
      </c>
      <c r="S1126" s="89">
        <f t="shared" si="172"/>
        <v>0</v>
      </c>
      <c r="T1126" s="89">
        <f t="shared" si="172"/>
        <v>0</v>
      </c>
      <c r="U1126" s="89">
        <f t="shared" si="172"/>
        <v>0</v>
      </c>
      <c r="V1126" s="89">
        <f t="shared" si="172"/>
        <v>0</v>
      </c>
      <c r="W1126" s="89">
        <f t="shared" si="172"/>
        <v>0</v>
      </c>
      <c r="X1126" s="89">
        <f t="shared" si="172"/>
        <v>0</v>
      </c>
      <c r="Y1126" s="89">
        <f t="shared" si="172"/>
        <v>0</v>
      </c>
      <c r="Z1126" s="89">
        <f t="shared" si="172"/>
        <v>0</v>
      </c>
      <c r="AA1126" s="89">
        <f t="shared" si="172"/>
        <v>0</v>
      </c>
      <c r="AB1126" s="90">
        <f t="shared" si="172"/>
        <v>0</v>
      </c>
      <c r="AD1126" s="552">
        <f t="shared" si="173"/>
        <v>0</v>
      </c>
      <c r="AF1126" s="552">
        <f t="shared" si="174"/>
        <v>0</v>
      </c>
      <c r="AH1126" s="552">
        <f t="shared" si="175"/>
        <v>0</v>
      </c>
      <c r="AJ1126" s="188"/>
    </row>
    <row r="1127" spans="4:36" ht="12.75" customHeight="1" outlineLevel="1" x14ac:dyDescent="0.2">
      <c r="D1127" s="106" t="str">
        <f>'Line Items'!D461</f>
        <v>Class 317/8</v>
      </c>
      <c r="E1127" s="88"/>
      <c r="F1127" s="107" t="str">
        <f t="shared" si="176"/>
        <v>£000</v>
      </c>
      <c r="G1127" s="89">
        <f t="shared" si="172"/>
        <v>0</v>
      </c>
      <c r="H1127" s="89">
        <f t="shared" si="172"/>
        <v>0</v>
      </c>
      <c r="I1127" s="89">
        <f t="shared" si="172"/>
        <v>0</v>
      </c>
      <c r="J1127" s="89">
        <f t="shared" si="172"/>
        <v>0</v>
      </c>
      <c r="K1127" s="89">
        <f t="shared" si="172"/>
        <v>0</v>
      </c>
      <c r="L1127" s="89">
        <f t="shared" si="172"/>
        <v>0</v>
      </c>
      <c r="M1127" s="89">
        <f t="shared" si="172"/>
        <v>0</v>
      </c>
      <c r="N1127" s="89">
        <f t="shared" si="172"/>
        <v>0</v>
      </c>
      <c r="O1127" s="89">
        <f t="shared" si="172"/>
        <v>0</v>
      </c>
      <c r="P1127" s="89">
        <f t="shared" si="172"/>
        <v>0</v>
      </c>
      <c r="Q1127" s="89">
        <f t="shared" si="172"/>
        <v>0</v>
      </c>
      <c r="R1127" s="89">
        <f t="shared" si="172"/>
        <v>0</v>
      </c>
      <c r="S1127" s="89">
        <f t="shared" si="172"/>
        <v>0</v>
      </c>
      <c r="T1127" s="89">
        <f t="shared" si="172"/>
        <v>0</v>
      </c>
      <c r="U1127" s="89">
        <f t="shared" si="172"/>
        <v>0</v>
      </c>
      <c r="V1127" s="89">
        <f t="shared" si="172"/>
        <v>0</v>
      </c>
      <c r="W1127" s="89">
        <f t="shared" si="172"/>
        <v>0</v>
      </c>
      <c r="X1127" s="89">
        <f t="shared" si="172"/>
        <v>0</v>
      </c>
      <c r="Y1127" s="89">
        <f t="shared" si="172"/>
        <v>0</v>
      </c>
      <c r="Z1127" s="89">
        <f t="shared" si="172"/>
        <v>0</v>
      </c>
      <c r="AA1127" s="89">
        <f t="shared" si="172"/>
        <v>0</v>
      </c>
      <c r="AB1127" s="90">
        <f t="shared" si="172"/>
        <v>0</v>
      </c>
      <c r="AD1127" s="552">
        <f t="shared" si="173"/>
        <v>0</v>
      </c>
      <c r="AF1127" s="552">
        <f t="shared" si="174"/>
        <v>0</v>
      </c>
      <c r="AH1127" s="552">
        <f t="shared" si="175"/>
        <v>0</v>
      </c>
      <c r="AJ1127" s="188"/>
    </row>
    <row r="1128" spans="4:36" ht="12.75" customHeight="1" outlineLevel="1" x14ac:dyDescent="0.2">
      <c r="D1128" s="106" t="str">
        <f>'Line Items'!D462</f>
        <v>Class 317/6</v>
      </c>
      <c r="E1128" s="88"/>
      <c r="F1128" s="107" t="str">
        <f t="shared" si="176"/>
        <v>£000</v>
      </c>
      <c r="G1128" s="89">
        <f t="shared" si="172"/>
        <v>0</v>
      </c>
      <c r="H1128" s="89">
        <f t="shared" si="172"/>
        <v>0</v>
      </c>
      <c r="I1128" s="89">
        <f t="shared" si="172"/>
        <v>0</v>
      </c>
      <c r="J1128" s="89">
        <f t="shared" si="172"/>
        <v>0</v>
      </c>
      <c r="K1128" s="89">
        <f t="shared" si="172"/>
        <v>0</v>
      </c>
      <c r="L1128" s="89">
        <f t="shared" si="172"/>
        <v>0</v>
      </c>
      <c r="M1128" s="89">
        <f t="shared" si="172"/>
        <v>0</v>
      </c>
      <c r="N1128" s="89">
        <f t="shared" si="172"/>
        <v>0</v>
      </c>
      <c r="O1128" s="89">
        <f t="shared" si="172"/>
        <v>0</v>
      </c>
      <c r="P1128" s="89">
        <f t="shared" si="172"/>
        <v>0</v>
      </c>
      <c r="Q1128" s="89">
        <f t="shared" si="172"/>
        <v>0</v>
      </c>
      <c r="R1128" s="89">
        <f t="shared" si="172"/>
        <v>0</v>
      </c>
      <c r="S1128" s="89">
        <f t="shared" si="172"/>
        <v>0</v>
      </c>
      <c r="T1128" s="89">
        <f t="shared" si="172"/>
        <v>0</v>
      </c>
      <c r="U1128" s="89">
        <f t="shared" si="172"/>
        <v>0</v>
      </c>
      <c r="V1128" s="89">
        <f t="shared" si="172"/>
        <v>0</v>
      </c>
      <c r="W1128" s="89">
        <f t="shared" si="172"/>
        <v>0</v>
      </c>
      <c r="X1128" s="89">
        <f t="shared" si="172"/>
        <v>0</v>
      </c>
      <c r="Y1128" s="89">
        <f t="shared" si="172"/>
        <v>0</v>
      </c>
      <c r="Z1128" s="89">
        <f t="shared" si="172"/>
        <v>0</v>
      </c>
      <c r="AA1128" s="89">
        <f t="shared" si="172"/>
        <v>0</v>
      </c>
      <c r="AB1128" s="90">
        <f t="shared" si="172"/>
        <v>0</v>
      </c>
      <c r="AD1128" s="552">
        <f t="shared" si="173"/>
        <v>0</v>
      </c>
      <c r="AF1128" s="552">
        <f t="shared" si="174"/>
        <v>0</v>
      </c>
      <c r="AH1128" s="552">
        <f t="shared" si="175"/>
        <v>0</v>
      </c>
      <c r="AJ1128" s="188"/>
    </row>
    <row r="1129" spans="4:36" ht="12.75" customHeight="1" outlineLevel="1" x14ac:dyDescent="0.2">
      <c r="D1129" s="106" t="str">
        <f>'Line Items'!D463</f>
        <v>Class 317/5</v>
      </c>
      <c r="E1129" s="88"/>
      <c r="F1129" s="107" t="str">
        <f t="shared" si="176"/>
        <v>£000</v>
      </c>
      <c r="G1129" s="89">
        <f t="shared" si="172"/>
        <v>0</v>
      </c>
      <c r="H1129" s="89">
        <f t="shared" si="172"/>
        <v>0</v>
      </c>
      <c r="I1129" s="89">
        <f t="shared" si="172"/>
        <v>0</v>
      </c>
      <c r="J1129" s="89">
        <f t="shared" si="172"/>
        <v>0</v>
      </c>
      <c r="K1129" s="89">
        <f t="shared" si="172"/>
        <v>0</v>
      </c>
      <c r="L1129" s="89">
        <f t="shared" si="172"/>
        <v>0</v>
      </c>
      <c r="M1129" s="89">
        <f t="shared" si="172"/>
        <v>0</v>
      </c>
      <c r="N1129" s="89">
        <f t="shared" si="172"/>
        <v>0</v>
      </c>
      <c r="O1129" s="89">
        <f t="shared" si="172"/>
        <v>0</v>
      </c>
      <c r="P1129" s="89">
        <f t="shared" si="172"/>
        <v>0</v>
      </c>
      <c r="Q1129" s="89">
        <f t="shared" si="172"/>
        <v>0</v>
      </c>
      <c r="R1129" s="89">
        <f t="shared" si="172"/>
        <v>0</v>
      </c>
      <c r="S1129" s="89">
        <f t="shared" si="172"/>
        <v>0</v>
      </c>
      <c r="T1129" s="89">
        <f t="shared" si="172"/>
        <v>0</v>
      </c>
      <c r="U1129" s="89">
        <f t="shared" si="172"/>
        <v>0</v>
      </c>
      <c r="V1129" s="89">
        <f t="shared" si="172"/>
        <v>0</v>
      </c>
      <c r="W1129" s="89">
        <f t="shared" si="172"/>
        <v>0</v>
      </c>
      <c r="X1129" s="89">
        <f t="shared" si="172"/>
        <v>0</v>
      </c>
      <c r="Y1129" s="89">
        <f t="shared" si="172"/>
        <v>0</v>
      </c>
      <c r="Z1129" s="89">
        <f t="shared" si="172"/>
        <v>0</v>
      </c>
      <c r="AA1129" s="89">
        <f t="shared" si="172"/>
        <v>0</v>
      </c>
      <c r="AB1129" s="90">
        <f t="shared" si="172"/>
        <v>0</v>
      </c>
      <c r="AD1129" s="552">
        <f t="shared" si="173"/>
        <v>0</v>
      </c>
      <c r="AF1129" s="552">
        <f t="shared" si="174"/>
        <v>0</v>
      </c>
      <c r="AH1129" s="552">
        <f t="shared" si="175"/>
        <v>0</v>
      </c>
      <c r="AJ1129" s="188"/>
    </row>
    <row r="1130" spans="4:36" ht="12.75" customHeight="1" outlineLevel="1" x14ac:dyDescent="0.2">
      <c r="D1130" s="106" t="str">
        <f>'Line Items'!D464</f>
        <v>Class 321</v>
      </c>
      <c r="E1130" s="88"/>
      <c r="F1130" s="107" t="str">
        <f t="shared" si="176"/>
        <v>£000</v>
      </c>
      <c r="G1130" s="89">
        <f t="shared" si="172"/>
        <v>0</v>
      </c>
      <c r="H1130" s="89">
        <f t="shared" si="172"/>
        <v>0</v>
      </c>
      <c r="I1130" s="89">
        <f t="shared" si="172"/>
        <v>0</v>
      </c>
      <c r="J1130" s="89">
        <f t="shared" si="172"/>
        <v>0</v>
      </c>
      <c r="K1130" s="89">
        <f t="shared" si="172"/>
        <v>0</v>
      </c>
      <c r="L1130" s="89">
        <f t="shared" si="172"/>
        <v>0</v>
      </c>
      <c r="M1130" s="89">
        <f t="shared" si="172"/>
        <v>0</v>
      </c>
      <c r="N1130" s="89">
        <f t="shared" si="172"/>
        <v>0</v>
      </c>
      <c r="O1130" s="89">
        <f t="shared" si="172"/>
        <v>0</v>
      </c>
      <c r="P1130" s="89">
        <f t="shared" si="172"/>
        <v>0</v>
      </c>
      <c r="Q1130" s="89">
        <f t="shared" si="172"/>
        <v>0</v>
      </c>
      <c r="R1130" s="89">
        <f t="shared" si="172"/>
        <v>0</v>
      </c>
      <c r="S1130" s="89">
        <f t="shared" si="172"/>
        <v>0</v>
      </c>
      <c r="T1130" s="89">
        <f t="shared" si="172"/>
        <v>0</v>
      </c>
      <c r="U1130" s="89">
        <f t="shared" si="172"/>
        <v>0</v>
      </c>
      <c r="V1130" s="89">
        <f t="shared" si="172"/>
        <v>0</v>
      </c>
      <c r="W1130" s="89">
        <f t="shared" si="172"/>
        <v>0</v>
      </c>
      <c r="X1130" s="89">
        <f t="shared" si="172"/>
        <v>0</v>
      </c>
      <c r="Y1130" s="89">
        <f t="shared" si="172"/>
        <v>0</v>
      </c>
      <c r="Z1130" s="89">
        <f t="shared" si="172"/>
        <v>0</v>
      </c>
      <c r="AA1130" s="89">
        <f t="shared" si="172"/>
        <v>0</v>
      </c>
      <c r="AB1130" s="90">
        <f t="shared" si="172"/>
        <v>0</v>
      </c>
      <c r="AD1130" s="552">
        <f t="shared" si="173"/>
        <v>0</v>
      </c>
      <c r="AF1130" s="552">
        <f t="shared" si="174"/>
        <v>0</v>
      </c>
      <c r="AH1130" s="552">
        <f t="shared" si="175"/>
        <v>0</v>
      </c>
      <c r="AJ1130" s="188"/>
    </row>
    <row r="1131" spans="4:36" ht="12.75" customHeight="1" outlineLevel="1" x14ac:dyDescent="0.2">
      <c r="D1131" s="106" t="str">
        <f>'Line Items'!D465</f>
        <v>Class 360</v>
      </c>
      <c r="E1131" s="88"/>
      <c r="F1131" s="107" t="str">
        <f t="shared" si="176"/>
        <v>£000</v>
      </c>
      <c r="G1131" s="89">
        <f t="shared" si="172"/>
        <v>0</v>
      </c>
      <c r="H1131" s="89">
        <f t="shared" si="172"/>
        <v>0</v>
      </c>
      <c r="I1131" s="89">
        <f t="shared" si="172"/>
        <v>0</v>
      </c>
      <c r="J1131" s="89">
        <f t="shared" si="172"/>
        <v>0</v>
      </c>
      <c r="K1131" s="89">
        <f t="shared" si="172"/>
        <v>0</v>
      </c>
      <c r="L1131" s="89">
        <f t="shared" si="172"/>
        <v>0</v>
      </c>
      <c r="M1131" s="89">
        <f t="shared" si="172"/>
        <v>0</v>
      </c>
      <c r="N1131" s="89">
        <f t="shared" si="172"/>
        <v>0</v>
      </c>
      <c r="O1131" s="89">
        <f t="shared" si="172"/>
        <v>0</v>
      </c>
      <c r="P1131" s="89">
        <f t="shared" si="172"/>
        <v>0</v>
      </c>
      <c r="Q1131" s="89">
        <f t="shared" si="172"/>
        <v>0</v>
      </c>
      <c r="R1131" s="89">
        <f t="shared" si="172"/>
        <v>0</v>
      </c>
      <c r="S1131" s="89">
        <f t="shared" si="172"/>
        <v>0</v>
      </c>
      <c r="T1131" s="89">
        <f t="shared" si="172"/>
        <v>0</v>
      </c>
      <c r="U1131" s="89">
        <f t="shared" si="172"/>
        <v>0</v>
      </c>
      <c r="V1131" s="89">
        <f t="shared" si="172"/>
        <v>0</v>
      </c>
      <c r="W1131" s="89">
        <f t="shared" si="172"/>
        <v>0</v>
      </c>
      <c r="X1131" s="89">
        <f t="shared" si="172"/>
        <v>0</v>
      </c>
      <c r="Y1131" s="89">
        <f t="shared" si="172"/>
        <v>0</v>
      </c>
      <c r="Z1131" s="89">
        <f t="shared" si="172"/>
        <v>0</v>
      </c>
      <c r="AA1131" s="89">
        <f t="shared" si="172"/>
        <v>0</v>
      </c>
      <c r="AB1131" s="90">
        <f t="shared" si="172"/>
        <v>0</v>
      </c>
      <c r="AD1131" s="552">
        <f t="shared" si="173"/>
        <v>0</v>
      </c>
      <c r="AF1131" s="552">
        <f t="shared" si="174"/>
        <v>0</v>
      </c>
      <c r="AH1131" s="552">
        <f t="shared" si="175"/>
        <v>0</v>
      </c>
      <c r="AJ1131" s="188"/>
    </row>
    <row r="1132" spans="4:36" ht="12.75" customHeight="1" outlineLevel="1" x14ac:dyDescent="0.2">
      <c r="D1132" s="106" t="str">
        <f>'Line Items'!D466</f>
        <v>Class 379</v>
      </c>
      <c r="E1132" s="88"/>
      <c r="F1132" s="107" t="str">
        <f t="shared" si="176"/>
        <v>£000</v>
      </c>
      <c r="G1132" s="89">
        <f t="shared" si="172"/>
        <v>0</v>
      </c>
      <c r="H1132" s="89">
        <f t="shared" si="172"/>
        <v>0</v>
      </c>
      <c r="I1132" s="89">
        <f t="shared" si="172"/>
        <v>0</v>
      </c>
      <c r="J1132" s="89">
        <f t="shared" si="172"/>
        <v>0</v>
      </c>
      <c r="K1132" s="89">
        <f t="shared" si="172"/>
        <v>0</v>
      </c>
      <c r="L1132" s="89">
        <f t="shared" si="172"/>
        <v>0</v>
      </c>
      <c r="M1132" s="89">
        <f t="shared" si="172"/>
        <v>0</v>
      </c>
      <c r="N1132" s="89">
        <f t="shared" si="172"/>
        <v>0</v>
      </c>
      <c r="O1132" s="89">
        <f t="shared" si="172"/>
        <v>0</v>
      </c>
      <c r="P1132" s="89">
        <f t="shared" si="172"/>
        <v>0</v>
      </c>
      <c r="Q1132" s="89">
        <f t="shared" si="172"/>
        <v>0</v>
      </c>
      <c r="R1132" s="89">
        <f t="shared" si="172"/>
        <v>0</v>
      </c>
      <c r="S1132" s="89">
        <f t="shared" si="172"/>
        <v>0</v>
      </c>
      <c r="T1132" s="89">
        <f t="shared" si="172"/>
        <v>0</v>
      </c>
      <c r="U1132" s="89">
        <f t="shared" si="172"/>
        <v>0</v>
      </c>
      <c r="V1132" s="89">
        <f t="shared" si="172"/>
        <v>0</v>
      </c>
      <c r="W1132" s="89">
        <f t="shared" si="172"/>
        <v>0</v>
      </c>
      <c r="X1132" s="89">
        <f t="shared" si="172"/>
        <v>0</v>
      </c>
      <c r="Y1132" s="89">
        <f t="shared" si="172"/>
        <v>0</v>
      </c>
      <c r="Z1132" s="89">
        <f t="shared" si="172"/>
        <v>0</v>
      </c>
      <c r="AA1132" s="89">
        <f t="shared" si="172"/>
        <v>0</v>
      </c>
      <c r="AB1132" s="90">
        <f t="shared" si="172"/>
        <v>0</v>
      </c>
      <c r="AD1132" s="552">
        <f t="shared" si="173"/>
        <v>0</v>
      </c>
      <c r="AF1132" s="552">
        <f t="shared" si="174"/>
        <v>0</v>
      </c>
      <c r="AH1132" s="552">
        <f t="shared" si="175"/>
        <v>0</v>
      </c>
      <c r="AJ1132" s="188"/>
    </row>
    <row r="1133" spans="4:36" ht="12.75" customHeight="1" outlineLevel="1" x14ac:dyDescent="0.2">
      <c r="D1133" s="106" t="str">
        <f>'Line Items'!D467</f>
        <v>Class 90</v>
      </c>
      <c r="E1133" s="88"/>
      <c r="F1133" s="107" t="str">
        <f t="shared" si="176"/>
        <v>£000</v>
      </c>
      <c r="G1133" s="89">
        <f t="shared" si="172"/>
        <v>0</v>
      </c>
      <c r="H1133" s="89">
        <f t="shared" si="172"/>
        <v>0</v>
      </c>
      <c r="I1133" s="89">
        <f t="shared" si="172"/>
        <v>0</v>
      </c>
      <c r="J1133" s="89">
        <f t="shared" si="172"/>
        <v>0</v>
      </c>
      <c r="K1133" s="89">
        <f t="shared" si="172"/>
        <v>0</v>
      </c>
      <c r="L1133" s="89">
        <f t="shared" si="172"/>
        <v>0</v>
      </c>
      <c r="M1133" s="89">
        <f t="shared" si="172"/>
        <v>0</v>
      </c>
      <c r="N1133" s="89">
        <f t="shared" si="172"/>
        <v>0</v>
      </c>
      <c r="O1133" s="89">
        <f t="shared" si="172"/>
        <v>0</v>
      </c>
      <c r="P1133" s="89">
        <f t="shared" si="172"/>
        <v>0</v>
      </c>
      <c r="Q1133" s="89">
        <f t="shared" si="172"/>
        <v>0</v>
      </c>
      <c r="R1133" s="89">
        <f t="shared" si="172"/>
        <v>0</v>
      </c>
      <c r="S1133" s="89">
        <f t="shared" si="172"/>
        <v>0</v>
      </c>
      <c r="T1133" s="89">
        <f t="shared" ref="T1133:AB1133" si="177">T29*T910</f>
        <v>0</v>
      </c>
      <c r="U1133" s="89">
        <f t="shared" si="177"/>
        <v>0</v>
      </c>
      <c r="V1133" s="89">
        <f t="shared" si="177"/>
        <v>0</v>
      </c>
      <c r="W1133" s="89">
        <f t="shared" si="177"/>
        <v>0</v>
      </c>
      <c r="X1133" s="89">
        <f t="shared" si="177"/>
        <v>0</v>
      </c>
      <c r="Y1133" s="89">
        <f t="shared" si="177"/>
        <v>0</v>
      </c>
      <c r="Z1133" s="89">
        <f t="shared" si="177"/>
        <v>0</v>
      </c>
      <c r="AA1133" s="89">
        <f t="shared" si="177"/>
        <v>0</v>
      </c>
      <c r="AB1133" s="90">
        <f t="shared" si="177"/>
        <v>0</v>
      </c>
      <c r="AD1133" s="552">
        <f t="shared" si="173"/>
        <v>0</v>
      </c>
      <c r="AF1133" s="552">
        <f t="shared" si="174"/>
        <v>0</v>
      </c>
      <c r="AH1133" s="552">
        <f t="shared" si="175"/>
        <v>0</v>
      </c>
      <c r="AJ1133" s="188"/>
    </row>
    <row r="1134" spans="4:36" ht="12.75" customHeight="1" outlineLevel="1" x14ac:dyDescent="0.2">
      <c r="D1134" s="106" t="str">
        <f>'Line Items'!D468</f>
        <v>Class Mk 3 - TSO</v>
      </c>
      <c r="E1134" s="88"/>
      <c r="F1134" s="107" t="str">
        <f t="shared" si="176"/>
        <v>£000</v>
      </c>
      <c r="G1134" s="89">
        <f t="shared" ref="G1134:AB1145" si="178">G30*G911</f>
        <v>0</v>
      </c>
      <c r="H1134" s="89">
        <f t="shared" si="178"/>
        <v>0</v>
      </c>
      <c r="I1134" s="89">
        <f t="shared" si="178"/>
        <v>0</v>
      </c>
      <c r="J1134" s="89">
        <f t="shared" si="178"/>
        <v>0</v>
      </c>
      <c r="K1134" s="89">
        <f t="shared" si="178"/>
        <v>0</v>
      </c>
      <c r="L1134" s="89">
        <f t="shared" si="178"/>
        <v>0</v>
      </c>
      <c r="M1134" s="89">
        <f t="shared" si="178"/>
        <v>0</v>
      </c>
      <c r="N1134" s="89">
        <f t="shared" si="178"/>
        <v>0</v>
      </c>
      <c r="O1134" s="89">
        <f t="shared" si="178"/>
        <v>0</v>
      </c>
      <c r="P1134" s="89">
        <f t="shared" si="178"/>
        <v>0</v>
      </c>
      <c r="Q1134" s="89">
        <f t="shared" si="178"/>
        <v>0</v>
      </c>
      <c r="R1134" s="89">
        <f t="shared" si="178"/>
        <v>0</v>
      </c>
      <c r="S1134" s="89">
        <f t="shared" si="178"/>
        <v>0</v>
      </c>
      <c r="T1134" s="89">
        <f t="shared" si="178"/>
        <v>0</v>
      </c>
      <c r="U1134" s="89">
        <f t="shared" si="178"/>
        <v>0</v>
      </c>
      <c r="V1134" s="89">
        <f t="shared" si="178"/>
        <v>0</v>
      </c>
      <c r="W1134" s="89">
        <f t="shared" si="178"/>
        <v>0</v>
      </c>
      <c r="X1134" s="89">
        <f t="shared" si="178"/>
        <v>0</v>
      </c>
      <c r="Y1134" s="89">
        <f t="shared" si="178"/>
        <v>0</v>
      </c>
      <c r="Z1134" s="89">
        <f t="shared" si="178"/>
        <v>0</v>
      </c>
      <c r="AA1134" s="89">
        <f t="shared" si="178"/>
        <v>0</v>
      </c>
      <c r="AB1134" s="90">
        <f t="shared" si="178"/>
        <v>0</v>
      </c>
      <c r="AD1134" s="552">
        <f t="shared" si="173"/>
        <v>0</v>
      </c>
      <c r="AF1134" s="552">
        <f t="shared" si="174"/>
        <v>0</v>
      </c>
      <c r="AH1134" s="552">
        <f t="shared" si="175"/>
        <v>0</v>
      </c>
      <c r="AJ1134" s="188"/>
    </row>
    <row r="1135" spans="4:36" ht="12.75" customHeight="1" outlineLevel="1" x14ac:dyDescent="0.2">
      <c r="D1135" s="106" t="str">
        <f>'Line Items'!D469</f>
        <v>Class Mk 3 - TSOB</v>
      </c>
      <c r="E1135" s="88"/>
      <c r="F1135" s="107" t="str">
        <f t="shared" si="176"/>
        <v>£000</v>
      </c>
      <c r="G1135" s="89">
        <f t="shared" si="178"/>
        <v>0</v>
      </c>
      <c r="H1135" s="89">
        <f t="shared" si="178"/>
        <v>0</v>
      </c>
      <c r="I1135" s="89">
        <f t="shared" si="178"/>
        <v>0</v>
      </c>
      <c r="J1135" s="89">
        <f t="shared" si="178"/>
        <v>0</v>
      </c>
      <c r="K1135" s="89">
        <f t="shared" si="178"/>
        <v>0</v>
      </c>
      <c r="L1135" s="89">
        <f t="shared" si="178"/>
        <v>0</v>
      </c>
      <c r="M1135" s="89">
        <f t="shared" si="178"/>
        <v>0</v>
      </c>
      <c r="N1135" s="89">
        <f t="shared" si="178"/>
        <v>0</v>
      </c>
      <c r="O1135" s="89">
        <f t="shared" si="178"/>
        <v>0</v>
      </c>
      <c r="P1135" s="89">
        <f t="shared" si="178"/>
        <v>0</v>
      </c>
      <c r="Q1135" s="89">
        <f t="shared" si="178"/>
        <v>0</v>
      </c>
      <c r="R1135" s="89">
        <f t="shared" si="178"/>
        <v>0</v>
      </c>
      <c r="S1135" s="89">
        <f t="shared" si="178"/>
        <v>0</v>
      </c>
      <c r="T1135" s="89">
        <f t="shared" si="178"/>
        <v>0</v>
      </c>
      <c r="U1135" s="89">
        <f t="shared" si="178"/>
        <v>0</v>
      </c>
      <c r="V1135" s="89">
        <f t="shared" si="178"/>
        <v>0</v>
      </c>
      <c r="W1135" s="89">
        <f t="shared" si="178"/>
        <v>0</v>
      </c>
      <c r="X1135" s="89">
        <f t="shared" si="178"/>
        <v>0</v>
      </c>
      <c r="Y1135" s="89">
        <f t="shared" si="178"/>
        <v>0</v>
      </c>
      <c r="Z1135" s="89">
        <f t="shared" si="178"/>
        <v>0</v>
      </c>
      <c r="AA1135" s="89">
        <f t="shared" si="178"/>
        <v>0</v>
      </c>
      <c r="AB1135" s="90">
        <f t="shared" si="178"/>
        <v>0</v>
      </c>
      <c r="AD1135" s="552">
        <f t="shared" si="173"/>
        <v>0</v>
      </c>
      <c r="AF1135" s="552">
        <f t="shared" si="174"/>
        <v>0</v>
      </c>
      <c r="AH1135" s="552">
        <f t="shared" si="175"/>
        <v>0</v>
      </c>
      <c r="AJ1135" s="188"/>
    </row>
    <row r="1136" spans="4:36" ht="12.75" customHeight="1" outlineLevel="1" x14ac:dyDescent="0.2">
      <c r="D1136" s="106" t="str">
        <f>'Line Items'!D470</f>
        <v>Class Mk 3 - FO</v>
      </c>
      <c r="E1136" s="88"/>
      <c r="F1136" s="107" t="str">
        <f t="shared" si="176"/>
        <v>£000</v>
      </c>
      <c r="G1136" s="89">
        <f t="shared" si="178"/>
        <v>0</v>
      </c>
      <c r="H1136" s="89">
        <f t="shared" si="178"/>
        <v>0</v>
      </c>
      <c r="I1136" s="89">
        <f t="shared" si="178"/>
        <v>0</v>
      </c>
      <c r="J1136" s="89">
        <f t="shared" si="178"/>
        <v>0</v>
      </c>
      <c r="K1136" s="89">
        <f t="shared" si="178"/>
        <v>0</v>
      </c>
      <c r="L1136" s="89">
        <f t="shared" si="178"/>
        <v>0</v>
      </c>
      <c r="M1136" s="89">
        <f t="shared" si="178"/>
        <v>0</v>
      </c>
      <c r="N1136" s="89">
        <f t="shared" si="178"/>
        <v>0</v>
      </c>
      <c r="O1136" s="89">
        <f t="shared" si="178"/>
        <v>0</v>
      </c>
      <c r="P1136" s="89">
        <f t="shared" si="178"/>
        <v>0</v>
      </c>
      <c r="Q1136" s="89">
        <f t="shared" si="178"/>
        <v>0</v>
      </c>
      <c r="R1136" s="89">
        <f t="shared" si="178"/>
        <v>0</v>
      </c>
      <c r="S1136" s="89">
        <f t="shared" si="178"/>
        <v>0</v>
      </c>
      <c r="T1136" s="89">
        <f t="shared" si="178"/>
        <v>0</v>
      </c>
      <c r="U1136" s="89">
        <f t="shared" si="178"/>
        <v>0</v>
      </c>
      <c r="V1136" s="89">
        <f t="shared" si="178"/>
        <v>0</v>
      </c>
      <c r="W1136" s="89">
        <f t="shared" si="178"/>
        <v>0</v>
      </c>
      <c r="X1136" s="89">
        <f t="shared" si="178"/>
        <v>0</v>
      </c>
      <c r="Y1136" s="89">
        <f t="shared" si="178"/>
        <v>0</v>
      </c>
      <c r="Z1136" s="89">
        <f t="shared" si="178"/>
        <v>0</v>
      </c>
      <c r="AA1136" s="89">
        <f t="shared" si="178"/>
        <v>0</v>
      </c>
      <c r="AB1136" s="90">
        <f t="shared" si="178"/>
        <v>0</v>
      </c>
      <c r="AD1136" s="552">
        <f t="shared" si="173"/>
        <v>0</v>
      </c>
      <c r="AF1136" s="552">
        <f t="shared" si="174"/>
        <v>0</v>
      </c>
      <c r="AH1136" s="552">
        <f t="shared" si="175"/>
        <v>0</v>
      </c>
      <c r="AJ1136" s="188"/>
    </row>
    <row r="1137" spans="4:36" ht="12.75" customHeight="1" outlineLevel="1" x14ac:dyDescent="0.2">
      <c r="D1137" s="106" t="str">
        <f>'Line Items'!D471</f>
        <v>Class Mk 3 - RFM</v>
      </c>
      <c r="E1137" s="88"/>
      <c r="F1137" s="107" t="str">
        <f t="shared" si="176"/>
        <v>£000</v>
      </c>
      <c r="G1137" s="89">
        <f t="shared" si="178"/>
        <v>0</v>
      </c>
      <c r="H1137" s="89">
        <f t="shared" si="178"/>
        <v>0</v>
      </c>
      <c r="I1137" s="89">
        <f t="shared" si="178"/>
        <v>0</v>
      </c>
      <c r="J1137" s="89">
        <f t="shared" si="178"/>
        <v>0</v>
      </c>
      <c r="K1137" s="89">
        <f t="shared" si="178"/>
        <v>0</v>
      </c>
      <c r="L1137" s="89">
        <f t="shared" si="178"/>
        <v>0</v>
      </c>
      <c r="M1137" s="89">
        <f t="shared" si="178"/>
        <v>0</v>
      </c>
      <c r="N1137" s="89">
        <f t="shared" si="178"/>
        <v>0</v>
      </c>
      <c r="O1137" s="89">
        <f t="shared" si="178"/>
        <v>0</v>
      </c>
      <c r="P1137" s="89">
        <f t="shared" si="178"/>
        <v>0</v>
      </c>
      <c r="Q1137" s="89">
        <f t="shared" si="178"/>
        <v>0</v>
      </c>
      <c r="R1137" s="89">
        <f t="shared" si="178"/>
        <v>0</v>
      </c>
      <c r="S1137" s="89">
        <f t="shared" si="178"/>
        <v>0</v>
      </c>
      <c r="T1137" s="89">
        <f t="shared" si="178"/>
        <v>0</v>
      </c>
      <c r="U1137" s="89">
        <f t="shared" si="178"/>
        <v>0</v>
      </c>
      <c r="V1137" s="89">
        <f t="shared" si="178"/>
        <v>0</v>
      </c>
      <c r="W1137" s="89">
        <f t="shared" si="178"/>
        <v>0</v>
      </c>
      <c r="X1137" s="89">
        <f t="shared" si="178"/>
        <v>0</v>
      </c>
      <c r="Y1137" s="89">
        <f t="shared" si="178"/>
        <v>0</v>
      </c>
      <c r="Z1137" s="89">
        <f t="shared" si="178"/>
        <v>0</v>
      </c>
      <c r="AA1137" s="89">
        <f t="shared" si="178"/>
        <v>0</v>
      </c>
      <c r="AB1137" s="90">
        <f t="shared" si="178"/>
        <v>0</v>
      </c>
      <c r="AD1137" s="552">
        <f t="shared" si="173"/>
        <v>0</v>
      </c>
      <c r="AF1137" s="552">
        <f t="shared" si="174"/>
        <v>0</v>
      </c>
      <c r="AH1137" s="552">
        <f t="shared" si="175"/>
        <v>0</v>
      </c>
      <c r="AJ1137" s="188"/>
    </row>
    <row r="1138" spans="4:36" ht="12.75" customHeight="1" outlineLevel="1" x14ac:dyDescent="0.2">
      <c r="D1138" s="106" t="str">
        <f>'Line Items'!D472</f>
        <v>Class Mk 3 - DVT</v>
      </c>
      <c r="E1138" s="88"/>
      <c r="F1138" s="107" t="str">
        <f t="shared" si="176"/>
        <v>£000</v>
      </c>
      <c r="G1138" s="89">
        <f t="shared" si="178"/>
        <v>0</v>
      </c>
      <c r="H1138" s="89">
        <f t="shared" si="178"/>
        <v>0</v>
      </c>
      <c r="I1138" s="89">
        <f t="shared" si="178"/>
        <v>0</v>
      </c>
      <c r="J1138" s="89">
        <f t="shared" si="178"/>
        <v>0</v>
      </c>
      <c r="K1138" s="89">
        <f t="shared" si="178"/>
        <v>0</v>
      </c>
      <c r="L1138" s="89">
        <f t="shared" si="178"/>
        <v>0</v>
      </c>
      <c r="M1138" s="89">
        <f t="shared" si="178"/>
        <v>0</v>
      </c>
      <c r="N1138" s="89">
        <f t="shared" si="178"/>
        <v>0</v>
      </c>
      <c r="O1138" s="89">
        <f t="shared" si="178"/>
        <v>0</v>
      </c>
      <c r="P1138" s="89">
        <f t="shared" si="178"/>
        <v>0</v>
      </c>
      <c r="Q1138" s="89">
        <f t="shared" si="178"/>
        <v>0</v>
      </c>
      <c r="R1138" s="89">
        <f t="shared" si="178"/>
        <v>0</v>
      </c>
      <c r="S1138" s="89">
        <f t="shared" si="178"/>
        <v>0</v>
      </c>
      <c r="T1138" s="89">
        <f t="shared" si="178"/>
        <v>0</v>
      </c>
      <c r="U1138" s="89">
        <f t="shared" si="178"/>
        <v>0</v>
      </c>
      <c r="V1138" s="89">
        <f t="shared" si="178"/>
        <v>0</v>
      </c>
      <c r="W1138" s="89">
        <f t="shared" si="178"/>
        <v>0</v>
      </c>
      <c r="X1138" s="89">
        <f t="shared" si="178"/>
        <v>0</v>
      </c>
      <c r="Y1138" s="89">
        <f t="shared" si="178"/>
        <v>0</v>
      </c>
      <c r="Z1138" s="89">
        <f t="shared" si="178"/>
        <v>0</v>
      </c>
      <c r="AA1138" s="89">
        <f t="shared" si="178"/>
        <v>0</v>
      </c>
      <c r="AB1138" s="90">
        <f t="shared" si="178"/>
        <v>0</v>
      </c>
      <c r="AD1138" s="552">
        <f t="shared" si="173"/>
        <v>0</v>
      </c>
      <c r="AF1138" s="552">
        <f t="shared" si="174"/>
        <v>0</v>
      </c>
      <c r="AH1138" s="552">
        <f t="shared" si="175"/>
        <v>0</v>
      </c>
      <c r="AJ1138" s="188"/>
    </row>
    <row r="1139" spans="4:36" ht="12.75" customHeight="1" outlineLevel="1" x14ac:dyDescent="0.2">
      <c r="D1139" s="106" t="str">
        <f>'Line Items'!D473</f>
        <v>[Rolling Stock Line 18]</v>
      </c>
      <c r="E1139" s="88"/>
      <c r="F1139" s="107" t="str">
        <f t="shared" si="176"/>
        <v>£000</v>
      </c>
      <c r="G1139" s="89">
        <f t="shared" si="178"/>
        <v>0</v>
      </c>
      <c r="H1139" s="89">
        <f t="shared" si="178"/>
        <v>0</v>
      </c>
      <c r="I1139" s="89">
        <f t="shared" si="178"/>
        <v>0</v>
      </c>
      <c r="J1139" s="89">
        <f t="shared" si="178"/>
        <v>0</v>
      </c>
      <c r="K1139" s="89">
        <f t="shared" si="178"/>
        <v>0</v>
      </c>
      <c r="L1139" s="89">
        <f t="shared" si="178"/>
        <v>0</v>
      </c>
      <c r="M1139" s="89">
        <f t="shared" si="178"/>
        <v>0</v>
      </c>
      <c r="N1139" s="89">
        <f t="shared" si="178"/>
        <v>0</v>
      </c>
      <c r="O1139" s="89">
        <f t="shared" si="178"/>
        <v>0</v>
      </c>
      <c r="P1139" s="89">
        <f t="shared" si="178"/>
        <v>0</v>
      </c>
      <c r="Q1139" s="89">
        <f t="shared" si="178"/>
        <v>0</v>
      </c>
      <c r="R1139" s="89">
        <f t="shared" si="178"/>
        <v>0</v>
      </c>
      <c r="S1139" s="89">
        <f t="shared" si="178"/>
        <v>0</v>
      </c>
      <c r="T1139" s="89">
        <f t="shared" si="178"/>
        <v>0</v>
      </c>
      <c r="U1139" s="89">
        <f t="shared" si="178"/>
        <v>0</v>
      </c>
      <c r="V1139" s="89">
        <f t="shared" si="178"/>
        <v>0</v>
      </c>
      <c r="W1139" s="89">
        <f t="shared" si="178"/>
        <v>0</v>
      </c>
      <c r="X1139" s="89">
        <f t="shared" si="178"/>
        <v>0</v>
      </c>
      <c r="Y1139" s="89">
        <f t="shared" si="178"/>
        <v>0</v>
      </c>
      <c r="Z1139" s="89">
        <f t="shared" si="178"/>
        <v>0</v>
      </c>
      <c r="AA1139" s="89">
        <f t="shared" si="178"/>
        <v>0</v>
      </c>
      <c r="AB1139" s="90">
        <f t="shared" si="178"/>
        <v>0</v>
      </c>
      <c r="AD1139" s="552">
        <f t="shared" si="173"/>
        <v>0</v>
      </c>
      <c r="AF1139" s="552">
        <f t="shared" si="174"/>
        <v>0</v>
      </c>
      <c r="AH1139" s="552">
        <f t="shared" si="175"/>
        <v>0</v>
      </c>
      <c r="AJ1139" s="188"/>
    </row>
    <row r="1140" spans="4:36" ht="12.75" customHeight="1" outlineLevel="1" x14ac:dyDescent="0.2">
      <c r="D1140" s="106" t="str">
        <f>'Line Items'!D474</f>
        <v>[Rolling Stock Line 19]</v>
      </c>
      <c r="E1140" s="88"/>
      <c r="F1140" s="107" t="str">
        <f t="shared" si="176"/>
        <v>£000</v>
      </c>
      <c r="G1140" s="89">
        <f t="shared" si="178"/>
        <v>0</v>
      </c>
      <c r="H1140" s="89">
        <f t="shared" si="178"/>
        <v>0</v>
      </c>
      <c r="I1140" s="89">
        <f t="shared" si="178"/>
        <v>0</v>
      </c>
      <c r="J1140" s="89">
        <f t="shared" si="178"/>
        <v>0</v>
      </c>
      <c r="K1140" s="89">
        <f t="shared" si="178"/>
        <v>0</v>
      </c>
      <c r="L1140" s="89">
        <f t="shared" si="178"/>
        <v>0</v>
      </c>
      <c r="M1140" s="89">
        <f t="shared" si="178"/>
        <v>0</v>
      </c>
      <c r="N1140" s="89">
        <f t="shared" si="178"/>
        <v>0</v>
      </c>
      <c r="O1140" s="89">
        <f t="shared" si="178"/>
        <v>0</v>
      </c>
      <c r="P1140" s="89">
        <f t="shared" si="178"/>
        <v>0</v>
      </c>
      <c r="Q1140" s="89">
        <f t="shared" si="178"/>
        <v>0</v>
      </c>
      <c r="R1140" s="89">
        <f t="shared" si="178"/>
        <v>0</v>
      </c>
      <c r="S1140" s="89">
        <f t="shared" si="178"/>
        <v>0</v>
      </c>
      <c r="T1140" s="89">
        <f t="shared" si="178"/>
        <v>0</v>
      </c>
      <c r="U1140" s="89">
        <f t="shared" si="178"/>
        <v>0</v>
      </c>
      <c r="V1140" s="89">
        <f t="shared" si="178"/>
        <v>0</v>
      </c>
      <c r="W1140" s="89">
        <f t="shared" si="178"/>
        <v>0</v>
      </c>
      <c r="X1140" s="89">
        <f t="shared" si="178"/>
        <v>0</v>
      </c>
      <c r="Y1140" s="89">
        <f t="shared" si="178"/>
        <v>0</v>
      </c>
      <c r="Z1140" s="89">
        <f t="shared" si="178"/>
        <v>0</v>
      </c>
      <c r="AA1140" s="89">
        <f t="shared" si="178"/>
        <v>0</v>
      </c>
      <c r="AB1140" s="90">
        <f t="shared" si="178"/>
        <v>0</v>
      </c>
      <c r="AD1140" s="552">
        <f t="shared" si="173"/>
        <v>0</v>
      </c>
      <c r="AF1140" s="552">
        <f t="shared" si="174"/>
        <v>0</v>
      </c>
      <c r="AH1140" s="552">
        <f t="shared" si="175"/>
        <v>0</v>
      </c>
      <c r="AJ1140" s="188"/>
    </row>
    <row r="1141" spans="4:36" ht="12.75" customHeight="1" outlineLevel="1" x14ac:dyDescent="0.2">
      <c r="D1141" s="106" t="str">
        <f>'Line Items'!D475</f>
        <v>[Rolling Stock Line 20]</v>
      </c>
      <c r="E1141" s="88"/>
      <c r="F1141" s="107" t="str">
        <f t="shared" si="176"/>
        <v>£000</v>
      </c>
      <c r="G1141" s="89">
        <f t="shared" si="178"/>
        <v>0</v>
      </c>
      <c r="H1141" s="89">
        <f t="shared" si="178"/>
        <v>0</v>
      </c>
      <c r="I1141" s="89">
        <f t="shared" si="178"/>
        <v>0</v>
      </c>
      <c r="J1141" s="89">
        <f t="shared" si="178"/>
        <v>0</v>
      </c>
      <c r="K1141" s="89">
        <f t="shared" si="178"/>
        <v>0</v>
      </c>
      <c r="L1141" s="89">
        <f t="shared" si="178"/>
        <v>0</v>
      </c>
      <c r="M1141" s="89">
        <f t="shared" si="178"/>
        <v>0</v>
      </c>
      <c r="N1141" s="89">
        <f t="shared" si="178"/>
        <v>0</v>
      </c>
      <c r="O1141" s="89">
        <f t="shared" si="178"/>
        <v>0</v>
      </c>
      <c r="P1141" s="89">
        <f t="shared" si="178"/>
        <v>0</v>
      </c>
      <c r="Q1141" s="89">
        <f t="shared" si="178"/>
        <v>0</v>
      </c>
      <c r="R1141" s="89">
        <f t="shared" si="178"/>
        <v>0</v>
      </c>
      <c r="S1141" s="89">
        <f t="shared" si="178"/>
        <v>0</v>
      </c>
      <c r="T1141" s="89">
        <f t="shared" si="178"/>
        <v>0</v>
      </c>
      <c r="U1141" s="89">
        <f t="shared" si="178"/>
        <v>0</v>
      </c>
      <c r="V1141" s="89">
        <f t="shared" si="178"/>
        <v>0</v>
      </c>
      <c r="W1141" s="89">
        <f t="shared" si="178"/>
        <v>0</v>
      </c>
      <c r="X1141" s="89">
        <f t="shared" si="178"/>
        <v>0</v>
      </c>
      <c r="Y1141" s="89">
        <f t="shared" si="178"/>
        <v>0</v>
      </c>
      <c r="Z1141" s="89">
        <f t="shared" si="178"/>
        <v>0</v>
      </c>
      <c r="AA1141" s="89">
        <f t="shared" si="178"/>
        <v>0</v>
      </c>
      <c r="AB1141" s="90">
        <f t="shared" si="178"/>
        <v>0</v>
      </c>
      <c r="AD1141" s="552">
        <f t="shared" si="173"/>
        <v>0</v>
      </c>
      <c r="AF1141" s="552">
        <f t="shared" si="174"/>
        <v>0</v>
      </c>
      <c r="AH1141" s="552">
        <f t="shared" si="175"/>
        <v>0</v>
      </c>
      <c r="AJ1141" s="188"/>
    </row>
    <row r="1142" spans="4:36" ht="12.75" customHeight="1" outlineLevel="1" x14ac:dyDescent="0.2">
      <c r="D1142" s="106" t="str">
        <f>'Line Items'!D476</f>
        <v>[Rolling Stock Line 21]</v>
      </c>
      <c r="E1142" s="88"/>
      <c r="F1142" s="107" t="str">
        <f t="shared" si="176"/>
        <v>£000</v>
      </c>
      <c r="G1142" s="89">
        <f t="shared" si="178"/>
        <v>0</v>
      </c>
      <c r="H1142" s="89">
        <f t="shared" si="178"/>
        <v>0</v>
      </c>
      <c r="I1142" s="89">
        <f t="shared" si="178"/>
        <v>0</v>
      </c>
      <c r="J1142" s="89">
        <f t="shared" si="178"/>
        <v>0</v>
      </c>
      <c r="K1142" s="89">
        <f t="shared" si="178"/>
        <v>0</v>
      </c>
      <c r="L1142" s="89">
        <f t="shared" si="178"/>
        <v>0</v>
      </c>
      <c r="M1142" s="89">
        <f t="shared" si="178"/>
        <v>0</v>
      </c>
      <c r="N1142" s="89">
        <f t="shared" si="178"/>
        <v>0</v>
      </c>
      <c r="O1142" s="89">
        <f t="shared" si="178"/>
        <v>0</v>
      </c>
      <c r="P1142" s="89">
        <f t="shared" si="178"/>
        <v>0</v>
      </c>
      <c r="Q1142" s="89">
        <f t="shared" si="178"/>
        <v>0</v>
      </c>
      <c r="R1142" s="89">
        <f t="shared" si="178"/>
        <v>0</v>
      </c>
      <c r="S1142" s="89">
        <f t="shared" si="178"/>
        <v>0</v>
      </c>
      <c r="T1142" s="89">
        <f t="shared" si="178"/>
        <v>0</v>
      </c>
      <c r="U1142" s="89">
        <f t="shared" si="178"/>
        <v>0</v>
      </c>
      <c r="V1142" s="89">
        <f t="shared" si="178"/>
        <v>0</v>
      </c>
      <c r="W1142" s="89">
        <f t="shared" si="178"/>
        <v>0</v>
      </c>
      <c r="X1142" s="89">
        <f t="shared" si="178"/>
        <v>0</v>
      </c>
      <c r="Y1142" s="89">
        <f t="shared" si="178"/>
        <v>0</v>
      </c>
      <c r="Z1142" s="89">
        <f t="shared" si="178"/>
        <v>0</v>
      </c>
      <c r="AA1142" s="89">
        <f t="shared" si="178"/>
        <v>0</v>
      </c>
      <c r="AB1142" s="90">
        <f t="shared" si="178"/>
        <v>0</v>
      </c>
      <c r="AD1142" s="552">
        <f t="shared" si="173"/>
        <v>0</v>
      </c>
      <c r="AF1142" s="552">
        <f t="shared" si="174"/>
        <v>0</v>
      </c>
      <c r="AH1142" s="552">
        <f t="shared" si="175"/>
        <v>0</v>
      </c>
      <c r="AJ1142" s="188"/>
    </row>
    <row r="1143" spans="4:36" ht="12.75" customHeight="1" outlineLevel="1" x14ac:dyDescent="0.2">
      <c r="D1143" s="106" t="str">
        <f>'Line Items'!D477</f>
        <v>[Rolling Stock Line 22]</v>
      </c>
      <c r="E1143" s="88"/>
      <c r="F1143" s="107" t="str">
        <f t="shared" si="176"/>
        <v>£000</v>
      </c>
      <c r="G1143" s="89">
        <f t="shared" si="178"/>
        <v>0</v>
      </c>
      <c r="H1143" s="89">
        <f t="shared" si="178"/>
        <v>0</v>
      </c>
      <c r="I1143" s="89">
        <f t="shared" si="178"/>
        <v>0</v>
      </c>
      <c r="J1143" s="89">
        <f t="shared" si="178"/>
        <v>0</v>
      </c>
      <c r="K1143" s="89">
        <f t="shared" si="178"/>
        <v>0</v>
      </c>
      <c r="L1143" s="89">
        <f t="shared" si="178"/>
        <v>0</v>
      </c>
      <c r="M1143" s="89">
        <f t="shared" si="178"/>
        <v>0</v>
      </c>
      <c r="N1143" s="89">
        <f t="shared" si="178"/>
        <v>0</v>
      </c>
      <c r="O1143" s="89">
        <f t="shared" si="178"/>
        <v>0</v>
      </c>
      <c r="P1143" s="89">
        <f t="shared" si="178"/>
        <v>0</v>
      </c>
      <c r="Q1143" s="89">
        <f t="shared" si="178"/>
        <v>0</v>
      </c>
      <c r="R1143" s="89">
        <f t="shared" si="178"/>
        <v>0</v>
      </c>
      <c r="S1143" s="89">
        <f t="shared" si="178"/>
        <v>0</v>
      </c>
      <c r="T1143" s="89">
        <f t="shared" si="178"/>
        <v>0</v>
      </c>
      <c r="U1143" s="89">
        <f t="shared" si="178"/>
        <v>0</v>
      </c>
      <c r="V1143" s="89">
        <f t="shared" si="178"/>
        <v>0</v>
      </c>
      <c r="W1143" s="89">
        <f t="shared" si="178"/>
        <v>0</v>
      </c>
      <c r="X1143" s="89">
        <f t="shared" si="178"/>
        <v>0</v>
      </c>
      <c r="Y1143" s="89">
        <f t="shared" si="178"/>
        <v>0</v>
      </c>
      <c r="Z1143" s="89">
        <f t="shared" si="178"/>
        <v>0</v>
      </c>
      <c r="AA1143" s="89">
        <f t="shared" si="178"/>
        <v>0</v>
      </c>
      <c r="AB1143" s="90">
        <f t="shared" si="178"/>
        <v>0</v>
      </c>
      <c r="AD1143" s="552">
        <f t="shared" si="173"/>
        <v>0</v>
      </c>
      <c r="AF1143" s="552">
        <f t="shared" si="174"/>
        <v>0</v>
      </c>
      <c r="AH1143" s="552">
        <f t="shared" si="175"/>
        <v>0</v>
      </c>
      <c r="AJ1143" s="188"/>
    </row>
    <row r="1144" spans="4:36" ht="12.75" customHeight="1" outlineLevel="1" x14ac:dyDescent="0.2">
      <c r="D1144" s="106" t="str">
        <f>'Line Items'!D478</f>
        <v>[Rolling Stock Line 23]</v>
      </c>
      <c r="E1144" s="88"/>
      <c r="F1144" s="107" t="str">
        <f t="shared" si="176"/>
        <v>£000</v>
      </c>
      <c r="G1144" s="89">
        <f t="shared" si="178"/>
        <v>0</v>
      </c>
      <c r="H1144" s="89">
        <f t="shared" si="178"/>
        <v>0</v>
      </c>
      <c r="I1144" s="89">
        <f t="shared" si="178"/>
        <v>0</v>
      </c>
      <c r="J1144" s="89">
        <f t="shared" si="178"/>
        <v>0</v>
      </c>
      <c r="K1144" s="89">
        <f t="shared" si="178"/>
        <v>0</v>
      </c>
      <c r="L1144" s="89">
        <f t="shared" si="178"/>
        <v>0</v>
      </c>
      <c r="M1144" s="89">
        <f t="shared" si="178"/>
        <v>0</v>
      </c>
      <c r="N1144" s="89">
        <f t="shared" si="178"/>
        <v>0</v>
      </c>
      <c r="O1144" s="89">
        <f t="shared" si="178"/>
        <v>0</v>
      </c>
      <c r="P1144" s="89">
        <f t="shared" si="178"/>
        <v>0</v>
      </c>
      <c r="Q1144" s="89">
        <f t="shared" si="178"/>
        <v>0</v>
      </c>
      <c r="R1144" s="89">
        <f t="shared" si="178"/>
        <v>0</v>
      </c>
      <c r="S1144" s="89">
        <f t="shared" si="178"/>
        <v>0</v>
      </c>
      <c r="T1144" s="89">
        <f t="shared" si="178"/>
        <v>0</v>
      </c>
      <c r="U1144" s="89">
        <f t="shared" si="178"/>
        <v>0</v>
      </c>
      <c r="V1144" s="89">
        <f t="shared" si="178"/>
        <v>0</v>
      </c>
      <c r="W1144" s="89">
        <f t="shared" si="178"/>
        <v>0</v>
      </c>
      <c r="X1144" s="89">
        <f t="shared" si="178"/>
        <v>0</v>
      </c>
      <c r="Y1144" s="89">
        <f t="shared" si="178"/>
        <v>0</v>
      </c>
      <c r="Z1144" s="89">
        <f t="shared" si="178"/>
        <v>0</v>
      </c>
      <c r="AA1144" s="89">
        <f t="shared" si="178"/>
        <v>0</v>
      </c>
      <c r="AB1144" s="90">
        <f t="shared" si="178"/>
        <v>0</v>
      </c>
      <c r="AD1144" s="552">
        <f t="shared" si="173"/>
        <v>0</v>
      </c>
      <c r="AF1144" s="552">
        <f t="shared" si="174"/>
        <v>0</v>
      </c>
      <c r="AH1144" s="552">
        <f t="shared" si="175"/>
        <v>0</v>
      </c>
      <c r="AJ1144" s="188"/>
    </row>
    <row r="1145" spans="4:36" ht="12.75" customHeight="1" outlineLevel="1" x14ac:dyDescent="0.2">
      <c r="D1145" s="106" t="str">
        <f>'Line Items'!D479</f>
        <v>[Rolling Stock Line 24]</v>
      </c>
      <c r="E1145" s="88"/>
      <c r="F1145" s="107" t="str">
        <f t="shared" si="176"/>
        <v>£000</v>
      </c>
      <c r="G1145" s="89">
        <f t="shared" si="178"/>
        <v>0</v>
      </c>
      <c r="H1145" s="89">
        <f t="shared" si="178"/>
        <v>0</v>
      </c>
      <c r="I1145" s="89">
        <f t="shared" si="178"/>
        <v>0</v>
      </c>
      <c r="J1145" s="89">
        <f t="shared" si="178"/>
        <v>0</v>
      </c>
      <c r="K1145" s="89">
        <f t="shared" si="178"/>
        <v>0</v>
      </c>
      <c r="L1145" s="89">
        <f t="shared" si="178"/>
        <v>0</v>
      </c>
      <c r="M1145" s="89">
        <f t="shared" si="178"/>
        <v>0</v>
      </c>
      <c r="N1145" s="89">
        <f t="shared" si="178"/>
        <v>0</v>
      </c>
      <c r="O1145" s="89">
        <f t="shared" si="178"/>
        <v>0</v>
      </c>
      <c r="P1145" s="89">
        <f t="shared" si="178"/>
        <v>0</v>
      </c>
      <c r="Q1145" s="89">
        <f t="shared" si="178"/>
        <v>0</v>
      </c>
      <c r="R1145" s="89">
        <f t="shared" si="178"/>
        <v>0</v>
      </c>
      <c r="S1145" s="89">
        <f t="shared" si="178"/>
        <v>0</v>
      </c>
      <c r="T1145" s="89">
        <f t="shared" ref="T1145:AB1145" si="179">T41*T922</f>
        <v>0</v>
      </c>
      <c r="U1145" s="89">
        <f t="shared" si="179"/>
        <v>0</v>
      </c>
      <c r="V1145" s="89">
        <f t="shared" si="179"/>
        <v>0</v>
      </c>
      <c r="W1145" s="89">
        <f t="shared" si="179"/>
        <v>0</v>
      </c>
      <c r="X1145" s="89">
        <f t="shared" si="179"/>
        <v>0</v>
      </c>
      <c r="Y1145" s="89">
        <f t="shared" si="179"/>
        <v>0</v>
      </c>
      <c r="Z1145" s="89">
        <f t="shared" si="179"/>
        <v>0</v>
      </c>
      <c r="AA1145" s="89">
        <f t="shared" si="179"/>
        <v>0</v>
      </c>
      <c r="AB1145" s="90">
        <f t="shared" si="179"/>
        <v>0</v>
      </c>
      <c r="AD1145" s="552">
        <f t="shared" si="173"/>
        <v>0</v>
      </c>
      <c r="AF1145" s="552">
        <f t="shared" si="174"/>
        <v>0</v>
      </c>
      <c r="AH1145" s="552">
        <f t="shared" si="175"/>
        <v>0</v>
      </c>
      <c r="AJ1145" s="188"/>
    </row>
    <row r="1146" spans="4:36" ht="12.75" customHeight="1" outlineLevel="1" x14ac:dyDescent="0.2">
      <c r="D1146" s="106" t="str">
        <f>'Line Items'!D480</f>
        <v>[Rolling Stock Line 25]</v>
      </c>
      <c r="E1146" s="88"/>
      <c r="F1146" s="107" t="str">
        <f t="shared" si="176"/>
        <v>£000</v>
      </c>
      <c r="G1146" s="89">
        <f t="shared" ref="G1146:AB1157" si="180">G42*G923</f>
        <v>0</v>
      </c>
      <c r="H1146" s="89">
        <f t="shared" si="180"/>
        <v>0</v>
      </c>
      <c r="I1146" s="89">
        <f t="shared" si="180"/>
        <v>0</v>
      </c>
      <c r="J1146" s="89">
        <f t="shared" si="180"/>
        <v>0</v>
      </c>
      <c r="K1146" s="89">
        <f t="shared" si="180"/>
        <v>0</v>
      </c>
      <c r="L1146" s="89">
        <f t="shared" si="180"/>
        <v>0</v>
      </c>
      <c r="M1146" s="89">
        <f t="shared" si="180"/>
        <v>0</v>
      </c>
      <c r="N1146" s="89">
        <f t="shared" si="180"/>
        <v>0</v>
      </c>
      <c r="O1146" s="89">
        <f t="shared" si="180"/>
        <v>0</v>
      </c>
      <c r="P1146" s="89">
        <f t="shared" si="180"/>
        <v>0</v>
      </c>
      <c r="Q1146" s="89">
        <f t="shared" si="180"/>
        <v>0</v>
      </c>
      <c r="R1146" s="89">
        <f t="shared" si="180"/>
        <v>0</v>
      </c>
      <c r="S1146" s="89">
        <f t="shared" si="180"/>
        <v>0</v>
      </c>
      <c r="T1146" s="89">
        <f t="shared" si="180"/>
        <v>0</v>
      </c>
      <c r="U1146" s="89">
        <f t="shared" si="180"/>
        <v>0</v>
      </c>
      <c r="V1146" s="89">
        <f t="shared" si="180"/>
        <v>0</v>
      </c>
      <c r="W1146" s="89">
        <f t="shared" si="180"/>
        <v>0</v>
      </c>
      <c r="X1146" s="89">
        <f t="shared" si="180"/>
        <v>0</v>
      </c>
      <c r="Y1146" s="89">
        <f t="shared" si="180"/>
        <v>0</v>
      </c>
      <c r="Z1146" s="89">
        <f t="shared" si="180"/>
        <v>0</v>
      </c>
      <c r="AA1146" s="89">
        <f t="shared" si="180"/>
        <v>0</v>
      </c>
      <c r="AB1146" s="90">
        <f t="shared" si="180"/>
        <v>0</v>
      </c>
      <c r="AD1146" s="552">
        <f t="shared" si="173"/>
        <v>0</v>
      </c>
      <c r="AF1146" s="552">
        <f t="shared" si="174"/>
        <v>0</v>
      </c>
      <c r="AH1146" s="552">
        <f t="shared" si="175"/>
        <v>0</v>
      </c>
      <c r="AJ1146" s="188"/>
    </row>
    <row r="1147" spans="4:36" ht="12.75" customHeight="1" outlineLevel="1" x14ac:dyDescent="0.2">
      <c r="D1147" s="106" t="str">
        <f>'Line Items'!D481</f>
        <v>[Rolling Stock Line 26]</v>
      </c>
      <c r="E1147" s="88"/>
      <c r="F1147" s="107" t="str">
        <f t="shared" si="176"/>
        <v>£000</v>
      </c>
      <c r="G1147" s="89">
        <f t="shared" si="180"/>
        <v>0</v>
      </c>
      <c r="H1147" s="89">
        <f t="shared" si="180"/>
        <v>0</v>
      </c>
      <c r="I1147" s="89">
        <f t="shared" si="180"/>
        <v>0</v>
      </c>
      <c r="J1147" s="89">
        <f t="shared" si="180"/>
        <v>0</v>
      </c>
      <c r="K1147" s="89">
        <f t="shared" si="180"/>
        <v>0</v>
      </c>
      <c r="L1147" s="89">
        <f t="shared" si="180"/>
        <v>0</v>
      </c>
      <c r="M1147" s="89">
        <f t="shared" si="180"/>
        <v>0</v>
      </c>
      <c r="N1147" s="89">
        <f t="shared" si="180"/>
        <v>0</v>
      </c>
      <c r="O1147" s="89">
        <f t="shared" si="180"/>
        <v>0</v>
      </c>
      <c r="P1147" s="89">
        <f t="shared" si="180"/>
        <v>0</v>
      </c>
      <c r="Q1147" s="89">
        <f t="shared" si="180"/>
        <v>0</v>
      </c>
      <c r="R1147" s="89">
        <f t="shared" si="180"/>
        <v>0</v>
      </c>
      <c r="S1147" s="89">
        <f t="shared" si="180"/>
        <v>0</v>
      </c>
      <c r="T1147" s="89">
        <f t="shared" si="180"/>
        <v>0</v>
      </c>
      <c r="U1147" s="89">
        <f t="shared" si="180"/>
        <v>0</v>
      </c>
      <c r="V1147" s="89">
        <f t="shared" si="180"/>
        <v>0</v>
      </c>
      <c r="W1147" s="89">
        <f t="shared" si="180"/>
        <v>0</v>
      </c>
      <c r="X1147" s="89">
        <f t="shared" si="180"/>
        <v>0</v>
      </c>
      <c r="Y1147" s="89">
        <f t="shared" si="180"/>
        <v>0</v>
      </c>
      <c r="Z1147" s="89">
        <f t="shared" si="180"/>
        <v>0</v>
      </c>
      <c r="AA1147" s="89">
        <f t="shared" si="180"/>
        <v>0</v>
      </c>
      <c r="AB1147" s="90">
        <f t="shared" si="180"/>
        <v>0</v>
      </c>
      <c r="AD1147" s="552">
        <f t="shared" si="173"/>
        <v>0</v>
      </c>
      <c r="AF1147" s="552">
        <f t="shared" si="174"/>
        <v>0</v>
      </c>
      <c r="AH1147" s="552">
        <f t="shared" si="175"/>
        <v>0</v>
      </c>
      <c r="AJ1147" s="188"/>
    </row>
    <row r="1148" spans="4:36" ht="12.75" customHeight="1" outlineLevel="1" x14ac:dyDescent="0.2">
      <c r="D1148" s="106" t="str">
        <f>'Line Items'!D482</f>
        <v>[Rolling Stock Line 27]</v>
      </c>
      <c r="E1148" s="88"/>
      <c r="F1148" s="107" t="str">
        <f t="shared" si="176"/>
        <v>£000</v>
      </c>
      <c r="G1148" s="89">
        <f t="shared" si="180"/>
        <v>0</v>
      </c>
      <c r="H1148" s="89">
        <f t="shared" si="180"/>
        <v>0</v>
      </c>
      <c r="I1148" s="89">
        <f t="shared" si="180"/>
        <v>0</v>
      </c>
      <c r="J1148" s="89">
        <f t="shared" si="180"/>
        <v>0</v>
      </c>
      <c r="K1148" s="89">
        <f t="shared" si="180"/>
        <v>0</v>
      </c>
      <c r="L1148" s="89">
        <f t="shared" si="180"/>
        <v>0</v>
      </c>
      <c r="M1148" s="89">
        <f t="shared" si="180"/>
        <v>0</v>
      </c>
      <c r="N1148" s="89">
        <f t="shared" si="180"/>
        <v>0</v>
      </c>
      <c r="O1148" s="89">
        <f t="shared" si="180"/>
        <v>0</v>
      </c>
      <c r="P1148" s="89">
        <f t="shared" si="180"/>
        <v>0</v>
      </c>
      <c r="Q1148" s="89">
        <f t="shared" si="180"/>
        <v>0</v>
      </c>
      <c r="R1148" s="89">
        <f t="shared" si="180"/>
        <v>0</v>
      </c>
      <c r="S1148" s="89">
        <f t="shared" si="180"/>
        <v>0</v>
      </c>
      <c r="T1148" s="89">
        <f t="shared" si="180"/>
        <v>0</v>
      </c>
      <c r="U1148" s="89">
        <f t="shared" si="180"/>
        <v>0</v>
      </c>
      <c r="V1148" s="89">
        <f t="shared" si="180"/>
        <v>0</v>
      </c>
      <c r="W1148" s="89">
        <f t="shared" si="180"/>
        <v>0</v>
      </c>
      <c r="X1148" s="89">
        <f t="shared" si="180"/>
        <v>0</v>
      </c>
      <c r="Y1148" s="89">
        <f t="shared" si="180"/>
        <v>0</v>
      </c>
      <c r="Z1148" s="89">
        <f t="shared" si="180"/>
        <v>0</v>
      </c>
      <c r="AA1148" s="89">
        <f t="shared" si="180"/>
        <v>0</v>
      </c>
      <c r="AB1148" s="90">
        <f t="shared" si="180"/>
        <v>0</v>
      </c>
      <c r="AD1148" s="552">
        <f t="shared" si="173"/>
        <v>0</v>
      </c>
      <c r="AF1148" s="552">
        <f t="shared" si="174"/>
        <v>0</v>
      </c>
      <c r="AH1148" s="552">
        <f t="shared" si="175"/>
        <v>0</v>
      </c>
      <c r="AJ1148" s="188"/>
    </row>
    <row r="1149" spans="4:36" ht="12.75" customHeight="1" outlineLevel="1" x14ac:dyDescent="0.2">
      <c r="D1149" s="106" t="str">
        <f>'Line Items'!D483</f>
        <v>[Rolling Stock Line 28]</v>
      </c>
      <c r="E1149" s="88"/>
      <c r="F1149" s="107" t="str">
        <f t="shared" si="176"/>
        <v>£000</v>
      </c>
      <c r="G1149" s="89">
        <f t="shared" si="180"/>
        <v>0</v>
      </c>
      <c r="H1149" s="89">
        <f t="shared" si="180"/>
        <v>0</v>
      </c>
      <c r="I1149" s="89">
        <f t="shared" si="180"/>
        <v>0</v>
      </c>
      <c r="J1149" s="89">
        <f t="shared" si="180"/>
        <v>0</v>
      </c>
      <c r="K1149" s="89">
        <f t="shared" si="180"/>
        <v>0</v>
      </c>
      <c r="L1149" s="89">
        <f t="shared" si="180"/>
        <v>0</v>
      </c>
      <c r="M1149" s="89">
        <f t="shared" si="180"/>
        <v>0</v>
      </c>
      <c r="N1149" s="89">
        <f t="shared" si="180"/>
        <v>0</v>
      </c>
      <c r="O1149" s="89">
        <f t="shared" si="180"/>
        <v>0</v>
      </c>
      <c r="P1149" s="89">
        <f t="shared" si="180"/>
        <v>0</v>
      </c>
      <c r="Q1149" s="89">
        <f t="shared" si="180"/>
        <v>0</v>
      </c>
      <c r="R1149" s="89">
        <f t="shared" si="180"/>
        <v>0</v>
      </c>
      <c r="S1149" s="89">
        <f t="shared" si="180"/>
        <v>0</v>
      </c>
      <c r="T1149" s="89">
        <f t="shared" si="180"/>
        <v>0</v>
      </c>
      <c r="U1149" s="89">
        <f t="shared" si="180"/>
        <v>0</v>
      </c>
      <c r="V1149" s="89">
        <f t="shared" si="180"/>
        <v>0</v>
      </c>
      <c r="W1149" s="89">
        <f t="shared" si="180"/>
        <v>0</v>
      </c>
      <c r="X1149" s="89">
        <f t="shared" si="180"/>
        <v>0</v>
      </c>
      <c r="Y1149" s="89">
        <f t="shared" si="180"/>
        <v>0</v>
      </c>
      <c r="Z1149" s="89">
        <f t="shared" si="180"/>
        <v>0</v>
      </c>
      <c r="AA1149" s="89">
        <f t="shared" si="180"/>
        <v>0</v>
      </c>
      <c r="AB1149" s="90">
        <f t="shared" si="180"/>
        <v>0</v>
      </c>
      <c r="AD1149" s="552">
        <f t="shared" si="173"/>
        <v>0</v>
      </c>
      <c r="AF1149" s="552">
        <f t="shared" si="174"/>
        <v>0</v>
      </c>
      <c r="AH1149" s="552">
        <f t="shared" si="175"/>
        <v>0</v>
      </c>
      <c r="AJ1149" s="188"/>
    </row>
    <row r="1150" spans="4:36" ht="12.75" customHeight="1" outlineLevel="1" x14ac:dyDescent="0.2">
      <c r="D1150" s="106" t="str">
        <f>'Line Items'!D484</f>
        <v>[Rolling Stock Line 29]</v>
      </c>
      <c r="E1150" s="88"/>
      <c r="F1150" s="107" t="str">
        <f t="shared" si="176"/>
        <v>£000</v>
      </c>
      <c r="G1150" s="89">
        <f t="shared" si="180"/>
        <v>0</v>
      </c>
      <c r="H1150" s="89">
        <f t="shared" si="180"/>
        <v>0</v>
      </c>
      <c r="I1150" s="89">
        <f t="shared" si="180"/>
        <v>0</v>
      </c>
      <c r="J1150" s="89">
        <f t="shared" si="180"/>
        <v>0</v>
      </c>
      <c r="K1150" s="89">
        <f t="shared" si="180"/>
        <v>0</v>
      </c>
      <c r="L1150" s="89">
        <f t="shared" si="180"/>
        <v>0</v>
      </c>
      <c r="M1150" s="89">
        <f t="shared" si="180"/>
        <v>0</v>
      </c>
      <c r="N1150" s="89">
        <f t="shared" si="180"/>
        <v>0</v>
      </c>
      <c r="O1150" s="89">
        <f t="shared" si="180"/>
        <v>0</v>
      </c>
      <c r="P1150" s="89">
        <f t="shared" si="180"/>
        <v>0</v>
      </c>
      <c r="Q1150" s="89">
        <f t="shared" si="180"/>
        <v>0</v>
      </c>
      <c r="R1150" s="89">
        <f t="shared" si="180"/>
        <v>0</v>
      </c>
      <c r="S1150" s="89">
        <f t="shared" si="180"/>
        <v>0</v>
      </c>
      <c r="T1150" s="89">
        <f t="shared" si="180"/>
        <v>0</v>
      </c>
      <c r="U1150" s="89">
        <f t="shared" si="180"/>
        <v>0</v>
      </c>
      <c r="V1150" s="89">
        <f t="shared" si="180"/>
        <v>0</v>
      </c>
      <c r="W1150" s="89">
        <f t="shared" si="180"/>
        <v>0</v>
      </c>
      <c r="X1150" s="89">
        <f t="shared" si="180"/>
        <v>0</v>
      </c>
      <c r="Y1150" s="89">
        <f t="shared" si="180"/>
        <v>0</v>
      </c>
      <c r="Z1150" s="89">
        <f t="shared" si="180"/>
        <v>0</v>
      </c>
      <c r="AA1150" s="89">
        <f t="shared" si="180"/>
        <v>0</v>
      </c>
      <c r="AB1150" s="90">
        <f t="shared" si="180"/>
        <v>0</v>
      </c>
      <c r="AD1150" s="552">
        <f t="shared" si="173"/>
        <v>0</v>
      </c>
      <c r="AF1150" s="552">
        <f t="shared" si="174"/>
        <v>0</v>
      </c>
      <c r="AH1150" s="552">
        <f t="shared" si="175"/>
        <v>0</v>
      </c>
      <c r="AJ1150" s="188"/>
    </row>
    <row r="1151" spans="4:36" ht="12.75" customHeight="1" outlineLevel="1" x14ac:dyDescent="0.2">
      <c r="D1151" s="106" t="str">
        <f>'Line Items'!D485</f>
        <v>[Rolling Stock Line 30]</v>
      </c>
      <c r="E1151" s="88"/>
      <c r="F1151" s="107" t="str">
        <f t="shared" si="176"/>
        <v>£000</v>
      </c>
      <c r="G1151" s="89">
        <f t="shared" si="180"/>
        <v>0</v>
      </c>
      <c r="H1151" s="89">
        <f t="shared" si="180"/>
        <v>0</v>
      </c>
      <c r="I1151" s="89">
        <f t="shared" si="180"/>
        <v>0</v>
      </c>
      <c r="J1151" s="89">
        <f t="shared" si="180"/>
        <v>0</v>
      </c>
      <c r="K1151" s="89">
        <f t="shared" si="180"/>
        <v>0</v>
      </c>
      <c r="L1151" s="89">
        <f t="shared" si="180"/>
        <v>0</v>
      </c>
      <c r="M1151" s="89">
        <f t="shared" si="180"/>
        <v>0</v>
      </c>
      <c r="N1151" s="89">
        <f t="shared" si="180"/>
        <v>0</v>
      </c>
      <c r="O1151" s="89">
        <f t="shared" si="180"/>
        <v>0</v>
      </c>
      <c r="P1151" s="89">
        <f t="shared" si="180"/>
        <v>0</v>
      </c>
      <c r="Q1151" s="89">
        <f t="shared" si="180"/>
        <v>0</v>
      </c>
      <c r="R1151" s="89">
        <f t="shared" si="180"/>
        <v>0</v>
      </c>
      <c r="S1151" s="89">
        <f t="shared" si="180"/>
        <v>0</v>
      </c>
      <c r="T1151" s="89">
        <f t="shared" si="180"/>
        <v>0</v>
      </c>
      <c r="U1151" s="89">
        <f t="shared" si="180"/>
        <v>0</v>
      </c>
      <c r="V1151" s="89">
        <f t="shared" si="180"/>
        <v>0</v>
      </c>
      <c r="W1151" s="89">
        <f t="shared" si="180"/>
        <v>0</v>
      </c>
      <c r="X1151" s="89">
        <f t="shared" si="180"/>
        <v>0</v>
      </c>
      <c r="Y1151" s="89">
        <f t="shared" si="180"/>
        <v>0</v>
      </c>
      <c r="Z1151" s="89">
        <f t="shared" si="180"/>
        <v>0</v>
      </c>
      <c r="AA1151" s="89">
        <f t="shared" si="180"/>
        <v>0</v>
      </c>
      <c r="AB1151" s="90">
        <f t="shared" si="180"/>
        <v>0</v>
      </c>
      <c r="AD1151" s="552">
        <f t="shared" si="173"/>
        <v>0</v>
      </c>
      <c r="AF1151" s="552">
        <f t="shared" si="174"/>
        <v>0</v>
      </c>
      <c r="AH1151" s="552">
        <f t="shared" si="175"/>
        <v>0</v>
      </c>
      <c r="AJ1151" s="188"/>
    </row>
    <row r="1152" spans="4:36" ht="12.75" customHeight="1" outlineLevel="1" x14ac:dyDescent="0.2">
      <c r="D1152" s="106" t="str">
        <f>'Line Items'!D486</f>
        <v>[Rolling Stock Line 31]</v>
      </c>
      <c r="E1152" s="88"/>
      <c r="F1152" s="107" t="str">
        <f t="shared" si="176"/>
        <v>£000</v>
      </c>
      <c r="G1152" s="89">
        <f t="shared" si="180"/>
        <v>0</v>
      </c>
      <c r="H1152" s="89">
        <f t="shared" si="180"/>
        <v>0</v>
      </c>
      <c r="I1152" s="89">
        <f t="shared" si="180"/>
        <v>0</v>
      </c>
      <c r="J1152" s="89">
        <f t="shared" si="180"/>
        <v>0</v>
      </c>
      <c r="K1152" s="89">
        <f t="shared" si="180"/>
        <v>0</v>
      </c>
      <c r="L1152" s="89">
        <f t="shared" si="180"/>
        <v>0</v>
      </c>
      <c r="M1152" s="89">
        <f t="shared" si="180"/>
        <v>0</v>
      </c>
      <c r="N1152" s="89">
        <f t="shared" si="180"/>
        <v>0</v>
      </c>
      <c r="O1152" s="89">
        <f t="shared" si="180"/>
        <v>0</v>
      </c>
      <c r="P1152" s="89">
        <f t="shared" si="180"/>
        <v>0</v>
      </c>
      <c r="Q1152" s="89">
        <f t="shared" si="180"/>
        <v>0</v>
      </c>
      <c r="R1152" s="89">
        <f t="shared" si="180"/>
        <v>0</v>
      </c>
      <c r="S1152" s="89">
        <f t="shared" si="180"/>
        <v>0</v>
      </c>
      <c r="T1152" s="89">
        <f t="shared" si="180"/>
        <v>0</v>
      </c>
      <c r="U1152" s="89">
        <f t="shared" si="180"/>
        <v>0</v>
      </c>
      <c r="V1152" s="89">
        <f t="shared" si="180"/>
        <v>0</v>
      </c>
      <c r="W1152" s="89">
        <f t="shared" si="180"/>
        <v>0</v>
      </c>
      <c r="X1152" s="89">
        <f t="shared" si="180"/>
        <v>0</v>
      </c>
      <c r="Y1152" s="89">
        <f t="shared" si="180"/>
        <v>0</v>
      </c>
      <c r="Z1152" s="89">
        <f t="shared" si="180"/>
        <v>0</v>
      </c>
      <c r="AA1152" s="89">
        <f t="shared" si="180"/>
        <v>0</v>
      </c>
      <c r="AB1152" s="90">
        <f t="shared" si="180"/>
        <v>0</v>
      </c>
      <c r="AD1152" s="552">
        <f t="shared" si="173"/>
        <v>0</v>
      </c>
      <c r="AF1152" s="552">
        <f t="shared" si="174"/>
        <v>0</v>
      </c>
      <c r="AH1152" s="552">
        <f t="shared" si="175"/>
        <v>0</v>
      </c>
      <c r="AJ1152" s="188"/>
    </row>
    <row r="1153" spans="4:36" ht="12.75" customHeight="1" outlineLevel="1" x14ac:dyDescent="0.2">
      <c r="D1153" s="106" t="str">
        <f>'Line Items'!D487</f>
        <v>[Rolling Stock Line 32]</v>
      </c>
      <c r="E1153" s="88"/>
      <c r="F1153" s="107" t="str">
        <f t="shared" si="176"/>
        <v>£000</v>
      </c>
      <c r="G1153" s="89">
        <f t="shared" si="180"/>
        <v>0</v>
      </c>
      <c r="H1153" s="89">
        <f t="shared" si="180"/>
        <v>0</v>
      </c>
      <c r="I1153" s="89">
        <f t="shared" si="180"/>
        <v>0</v>
      </c>
      <c r="J1153" s="89">
        <f t="shared" si="180"/>
        <v>0</v>
      </c>
      <c r="K1153" s="89">
        <f t="shared" si="180"/>
        <v>0</v>
      </c>
      <c r="L1153" s="89">
        <f t="shared" si="180"/>
        <v>0</v>
      </c>
      <c r="M1153" s="89">
        <f t="shared" si="180"/>
        <v>0</v>
      </c>
      <c r="N1153" s="89">
        <f t="shared" si="180"/>
        <v>0</v>
      </c>
      <c r="O1153" s="89">
        <f t="shared" si="180"/>
        <v>0</v>
      </c>
      <c r="P1153" s="89">
        <f t="shared" si="180"/>
        <v>0</v>
      </c>
      <c r="Q1153" s="89">
        <f t="shared" si="180"/>
        <v>0</v>
      </c>
      <c r="R1153" s="89">
        <f t="shared" si="180"/>
        <v>0</v>
      </c>
      <c r="S1153" s="89">
        <f t="shared" si="180"/>
        <v>0</v>
      </c>
      <c r="T1153" s="89">
        <f t="shared" si="180"/>
        <v>0</v>
      </c>
      <c r="U1153" s="89">
        <f t="shared" si="180"/>
        <v>0</v>
      </c>
      <c r="V1153" s="89">
        <f t="shared" si="180"/>
        <v>0</v>
      </c>
      <c r="W1153" s="89">
        <f t="shared" si="180"/>
        <v>0</v>
      </c>
      <c r="X1153" s="89">
        <f t="shared" si="180"/>
        <v>0</v>
      </c>
      <c r="Y1153" s="89">
        <f t="shared" si="180"/>
        <v>0</v>
      </c>
      <c r="Z1153" s="89">
        <f t="shared" si="180"/>
        <v>0</v>
      </c>
      <c r="AA1153" s="89">
        <f t="shared" si="180"/>
        <v>0</v>
      </c>
      <c r="AB1153" s="90">
        <f t="shared" si="180"/>
        <v>0</v>
      </c>
      <c r="AD1153" s="552">
        <f t="shared" si="173"/>
        <v>0</v>
      </c>
      <c r="AF1153" s="552">
        <f t="shared" si="174"/>
        <v>0</v>
      </c>
      <c r="AH1153" s="552">
        <f t="shared" si="175"/>
        <v>0</v>
      </c>
      <c r="AJ1153" s="188"/>
    </row>
    <row r="1154" spans="4:36" ht="12.75" customHeight="1" outlineLevel="1" x14ac:dyDescent="0.2">
      <c r="D1154" s="106" t="str">
        <f>'Line Items'!D488</f>
        <v>[Rolling Stock Line 33]</v>
      </c>
      <c r="E1154" s="88"/>
      <c r="F1154" s="107" t="str">
        <f t="shared" si="176"/>
        <v>£000</v>
      </c>
      <c r="G1154" s="89">
        <f t="shared" si="180"/>
        <v>0</v>
      </c>
      <c r="H1154" s="89">
        <f t="shared" si="180"/>
        <v>0</v>
      </c>
      <c r="I1154" s="89">
        <f t="shared" si="180"/>
        <v>0</v>
      </c>
      <c r="J1154" s="89">
        <f t="shared" si="180"/>
        <v>0</v>
      </c>
      <c r="K1154" s="89">
        <f t="shared" si="180"/>
        <v>0</v>
      </c>
      <c r="L1154" s="89">
        <f t="shared" si="180"/>
        <v>0</v>
      </c>
      <c r="M1154" s="89">
        <f t="shared" si="180"/>
        <v>0</v>
      </c>
      <c r="N1154" s="89">
        <f t="shared" si="180"/>
        <v>0</v>
      </c>
      <c r="O1154" s="89">
        <f t="shared" si="180"/>
        <v>0</v>
      </c>
      <c r="P1154" s="89">
        <f t="shared" si="180"/>
        <v>0</v>
      </c>
      <c r="Q1154" s="89">
        <f t="shared" si="180"/>
        <v>0</v>
      </c>
      <c r="R1154" s="89">
        <f t="shared" si="180"/>
        <v>0</v>
      </c>
      <c r="S1154" s="89">
        <f t="shared" si="180"/>
        <v>0</v>
      </c>
      <c r="T1154" s="89">
        <f t="shared" si="180"/>
        <v>0</v>
      </c>
      <c r="U1154" s="89">
        <f t="shared" si="180"/>
        <v>0</v>
      </c>
      <c r="V1154" s="89">
        <f t="shared" si="180"/>
        <v>0</v>
      </c>
      <c r="W1154" s="89">
        <f t="shared" si="180"/>
        <v>0</v>
      </c>
      <c r="X1154" s="89">
        <f t="shared" si="180"/>
        <v>0</v>
      </c>
      <c r="Y1154" s="89">
        <f t="shared" si="180"/>
        <v>0</v>
      </c>
      <c r="Z1154" s="89">
        <f t="shared" si="180"/>
        <v>0</v>
      </c>
      <c r="AA1154" s="89">
        <f t="shared" si="180"/>
        <v>0</v>
      </c>
      <c r="AB1154" s="90">
        <f t="shared" si="180"/>
        <v>0</v>
      </c>
      <c r="AD1154" s="552">
        <f t="shared" si="173"/>
        <v>0</v>
      </c>
      <c r="AF1154" s="552">
        <f t="shared" si="174"/>
        <v>0</v>
      </c>
      <c r="AH1154" s="552">
        <f t="shared" si="175"/>
        <v>0</v>
      </c>
      <c r="AJ1154" s="188"/>
    </row>
    <row r="1155" spans="4:36" ht="12.75" customHeight="1" outlineLevel="1" x14ac:dyDescent="0.2">
      <c r="D1155" s="106" t="str">
        <f>'Line Items'!D489</f>
        <v>[Rolling Stock Line 34]</v>
      </c>
      <c r="E1155" s="88"/>
      <c r="F1155" s="107" t="str">
        <f t="shared" si="176"/>
        <v>£000</v>
      </c>
      <c r="G1155" s="89">
        <f t="shared" si="180"/>
        <v>0</v>
      </c>
      <c r="H1155" s="89">
        <f t="shared" si="180"/>
        <v>0</v>
      </c>
      <c r="I1155" s="89">
        <f t="shared" si="180"/>
        <v>0</v>
      </c>
      <c r="J1155" s="89">
        <f t="shared" si="180"/>
        <v>0</v>
      </c>
      <c r="K1155" s="89">
        <f t="shared" si="180"/>
        <v>0</v>
      </c>
      <c r="L1155" s="89">
        <f t="shared" si="180"/>
        <v>0</v>
      </c>
      <c r="M1155" s="89">
        <f t="shared" si="180"/>
        <v>0</v>
      </c>
      <c r="N1155" s="89">
        <f t="shared" si="180"/>
        <v>0</v>
      </c>
      <c r="O1155" s="89">
        <f t="shared" si="180"/>
        <v>0</v>
      </c>
      <c r="P1155" s="89">
        <f t="shared" si="180"/>
        <v>0</v>
      </c>
      <c r="Q1155" s="89">
        <f t="shared" si="180"/>
        <v>0</v>
      </c>
      <c r="R1155" s="89">
        <f t="shared" si="180"/>
        <v>0</v>
      </c>
      <c r="S1155" s="89">
        <f t="shared" si="180"/>
        <v>0</v>
      </c>
      <c r="T1155" s="89">
        <f t="shared" si="180"/>
        <v>0</v>
      </c>
      <c r="U1155" s="89">
        <f t="shared" si="180"/>
        <v>0</v>
      </c>
      <c r="V1155" s="89">
        <f t="shared" si="180"/>
        <v>0</v>
      </c>
      <c r="W1155" s="89">
        <f t="shared" si="180"/>
        <v>0</v>
      </c>
      <c r="X1155" s="89">
        <f t="shared" si="180"/>
        <v>0</v>
      </c>
      <c r="Y1155" s="89">
        <f t="shared" si="180"/>
        <v>0</v>
      </c>
      <c r="Z1155" s="89">
        <f t="shared" si="180"/>
        <v>0</v>
      </c>
      <c r="AA1155" s="89">
        <f t="shared" si="180"/>
        <v>0</v>
      </c>
      <c r="AB1155" s="90">
        <f t="shared" si="180"/>
        <v>0</v>
      </c>
      <c r="AD1155" s="552">
        <f t="shared" si="173"/>
        <v>0</v>
      </c>
      <c r="AF1155" s="552">
        <f t="shared" si="174"/>
        <v>0</v>
      </c>
      <c r="AH1155" s="552">
        <f t="shared" si="175"/>
        <v>0</v>
      </c>
      <c r="AJ1155" s="188"/>
    </row>
    <row r="1156" spans="4:36" ht="12.75" customHeight="1" outlineLevel="1" x14ac:dyDescent="0.2">
      <c r="D1156" s="106" t="str">
        <f>'Line Items'!D490</f>
        <v>[Rolling Stock Line 35]</v>
      </c>
      <c r="E1156" s="88"/>
      <c r="F1156" s="107" t="str">
        <f t="shared" si="176"/>
        <v>£000</v>
      </c>
      <c r="G1156" s="89">
        <f t="shared" si="180"/>
        <v>0</v>
      </c>
      <c r="H1156" s="89">
        <f t="shared" si="180"/>
        <v>0</v>
      </c>
      <c r="I1156" s="89">
        <f t="shared" si="180"/>
        <v>0</v>
      </c>
      <c r="J1156" s="89">
        <f t="shared" si="180"/>
        <v>0</v>
      </c>
      <c r="K1156" s="89">
        <f t="shared" si="180"/>
        <v>0</v>
      </c>
      <c r="L1156" s="89">
        <f t="shared" si="180"/>
        <v>0</v>
      </c>
      <c r="M1156" s="89">
        <f t="shared" si="180"/>
        <v>0</v>
      </c>
      <c r="N1156" s="89">
        <f t="shared" si="180"/>
        <v>0</v>
      </c>
      <c r="O1156" s="89">
        <f t="shared" si="180"/>
        <v>0</v>
      </c>
      <c r="P1156" s="89">
        <f t="shared" si="180"/>
        <v>0</v>
      </c>
      <c r="Q1156" s="89">
        <f t="shared" si="180"/>
        <v>0</v>
      </c>
      <c r="R1156" s="89">
        <f t="shared" si="180"/>
        <v>0</v>
      </c>
      <c r="S1156" s="89">
        <f t="shared" si="180"/>
        <v>0</v>
      </c>
      <c r="T1156" s="89">
        <f t="shared" si="180"/>
        <v>0</v>
      </c>
      <c r="U1156" s="89">
        <f t="shared" si="180"/>
        <v>0</v>
      </c>
      <c r="V1156" s="89">
        <f t="shared" si="180"/>
        <v>0</v>
      </c>
      <c r="W1156" s="89">
        <f t="shared" si="180"/>
        <v>0</v>
      </c>
      <c r="X1156" s="89">
        <f t="shared" si="180"/>
        <v>0</v>
      </c>
      <c r="Y1156" s="89">
        <f t="shared" si="180"/>
        <v>0</v>
      </c>
      <c r="Z1156" s="89">
        <f t="shared" si="180"/>
        <v>0</v>
      </c>
      <c r="AA1156" s="89">
        <f t="shared" si="180"/>
        <v>0</v>
      </c>
      <c r="AB1156" s="90">
        <f t="shared" si="180"/>
        <v>0</v>
      </c>
      <c r="AD1156" s="552">
        <f t="shared" si="173"/>
        <v>0</v>
      </c>
      <c r="AF1156" s="552">
        <f t="shared" si="174"/>
        <v>0</v>
      </c>
      <c r="AH1156" s="552">
        <f t="shared" si="175"/>
        <v>0</v>
      </c>
      <c r="AJ1156" s="188"/>
    </row>
    <row r="1157" spans="4:36" ht="12.75" customHeight="1" outlineLevel="1" x14ac:dyDescent="0.2">
      <c r="D1157" s="106" t="str">
        <f>'Line Items'!D491</f>
        <v>[Rolling Stock Line 36]</v>
      </c>
      <c r="E1157" s="88"/>
      <c r="F1157" s="107" t="str">
        <f t="shared" si="176"/>
        <v>£000</v>
      </c>
      <c r="G1157" s="89">
        <f t="shared" si="180"/>
        <v>0</v>
      </c>
      <c r="H1157" s="89">
        <f t="shared" si="180"/>
        <v>0</v>
      </c>
      <c r="I1157" s="89">
        <f t="shared" si="180"/>
        <v>0</v>
      </c>
      <c r="J1157" s="89">
        <f t="shared" si="180"/>
        <v>0</v>
      </c>
      <c r="K1157" s="89">
        <f t="shared" si="180"/>
        <v>0</v>
      </c>
      <c r="L1157" s="89">
        <f t="shared" si="180"/>
        <v>0</v>
      </c>
      <c r="M1157" s="89">
        <f t="shared" si="180"/>
        <v>0</v>
      </c>
      <c r="N1157" s="89">
        <f t="shared" si="180"/>
        <v>0</v>
      </c>
      <c r="O1157" s="89">
        <f t="shared" si="180"/>
        <v>0</v>
      </c>
      <c r="P1157" s="89">
        <f t="shared" si="180"/>
        <v>0</v>
      </c>
      <c r="Q1157" s="89">
        <f t="shared" si="180"/>
        <v>0</v>
      </c>
      <c r="R1157" s="89">
        <f t="shared" si="180"/>
        <v>0</v>
      </c>
      <c r="S1157" s="89">
        <f t="shared" si="180"/>
        <v>0</v>
      </c>
      <c r="T1157" s="89">
        <f t="shared" ref="T1157:AB1157" si="181">T53*T934</f>
        <v>0</v>
      </c>
      <c r="U1157" s="89">
        <f t="shared" si="181"/>
        <v>0</v>
      </c>
      <c r="V1157" s="89">
        <f t="shared" si="181"/>
        <v>0</v>
      </c>
      <c r="W1157" s="89">
        <f t="shared" si="181"/>
        <v>0</v>
      </c>
      <c r="X1157" s="89">
        <f t="shared" si="181"/>
        <v>0</v>
      </c>
      <c r="Y1157" s="89">
        <f t="shared" si="181"/>
        <v>0</v>
      </c>
      <c r="Z1157" s="89">
        <f t="shared" si="181"/>
        <v>0</v>
      </c>
      <c r="AA1157" s="89">
        <f t="shared" si="181"/>
        <v>0</v>
      </c>
      <c r="AB1157" s="90">
        <f t="shared" si="181"/>
        <v>0</v>
      </c>
      <c r="AD1157" s="552">
        <f t="shared" si="173"/>
        <v>0</v>
      </c>
      <c r="AF1157" s="552">
        <f t="shared" si="174"/>
        <v>0</v>
      </c>
      <c r="AH1157" s="552">
        <f t="shared" si="175"/>
        <v>0</v>
      </c>
      <c r="AJ1157" s="188"/>
    </row>
    <row r="1158" spans="4:36" ht="12.75" customHeight="1" outlineLevel="1" x14ac:dyDescent="0.2">
      <c r="D1158" s="106" t="str">
        <f>'Line Items'!D492</f>
        <v>[Rolling Stock Line 37]</v>
      </c>
      <c r="E1158" s="88"/>
      <c r="F1158" s="107" t="str">
        <f t="shared" si="176"/>
        <v>£000</v>
      </c>
      <c r="G1158" s="89">
        <f t="shared" ref="G1158:AB1169" si="182">G54*G935</f>
        <v>0</v>
      </c>
      <c r="H1158" s="89">
        <f t="shared" si="182"/>
        <v>0</v>
      </c>
      <c r="I1158" s="89">
        <f t="shared" si="182"/>
        <v>0</v>
      </c>
      <c r="J1158" s="89">
        <f t="shared" si="182"/>
        <v>0</v>
      </c>
      <c r="K1158" s="89">
        <f t="shared" si="182"/>
        <v>0</v>
      </c>
      <c r="L1158" s="89">
        <f t="shared" si="182"/>
        <v>0</v>
      </c>
      <c r="M1158" s="89">
        <f t="shared" si="182"/>
        <v>0</v>
      </c>
      <c r="N1158" s="89">
        <f t="shared" si="182"/>
        <v>0</v>
      </c>
      <c r="O1158" s="89">
        <f t="shared" si="182"/>
        <v>0</v>
      </c>
      <c r="P1158" s="89">
        <f t="shared" si="182"/>
        <v>0</v>
      </c>
      <c r="Q1158" s="89">
        <f t="shared" si="182"/>
        <v>0</v>
      </c>
      <c r="R1158" s="89">
        <f t="shared" si="182"/>
        <v>0</v>
      </c>
      <c r="S1158" s="89">
        <f t="shared" si="182"/>
        <v>0</v>
      </c>
      <c r="T1158" s="89">
        <f t="shared" si="182"/>
        <v>0</v>
      </c>
      <c r="U1158" s="89">
        <f t="shared" si="182"/>
        <v>0</v>
      </c>
      <c r="V1158" s="89">
        <f t="shared" si="182"/>
        <v>0</v>
      </c>
      <c r="W1158" s="89">
        <f t="shared" si="182"/>
        <v>0</v>
      </c>
      <c r="X1158" s="89">
        <f t="shared" si="182"/>
        <v>0</v>
      </c>
      <c r="Y1158" s="89">
        <f t="shared" si="182"/>
        <v>0</v>
      </c>
      <c r="Z1158" s="89">
        <f t="shared" si="182"/>
        <v>0</v>
      </c>
      <c r="AA1158" s="89">
        <f t="shared" si="182"/>
        <v>0</v>
      </c>
      <c r="AB1158" s="90">
        <f t="shared" si="182"/>
        <v>0</v>
      </c>
      <c r="AD1158" s="552">
        <f t="shared" si="173"/>
        <v>0</v>
      </c>
      <c r="AF1158" s="552">
        <f t="shared" si="174"/>
        <v>0</v>
      </c>
      <c r="AH1158" s="552">
        <f t="shared" si="175"/>
        <v>0</v>
      </c>
      <c r="AJ1158" s="188"/>
    </row>
    <row r="1159" spans="4:36" ht="12.75" customHeight="1" outlineLevel="1" x14ac:dyDescent="0.2">
      <c r="D1159" s="106" t="str">
        <f>'Line Items'!D493</f>
        <v>[Rolling Stock Line 38]</v>
      </c>
      <c r="E1159" s="88"/>
      <c r="F1159" s="107" t="str">
        <f t="shared" si="176"/>
        <v>£000</v>
      </c>
      <c r="G1159" s="89">
        <f t="shared" si="182"/>
        <v>0</v>
      </c>
      <c r="H1159" s="89">
        <f t="shared" si="182"/>
        <v>0</v>
      </c>
      <c r="I1159" s="89">
        <f t="shared" si="182"/>
        <v>0</v>
      </c>
      <c r="J1159" s="89">
        <f t="shared" si="182"/>
        <v>0</v>
      </c>
      <c r="K1159" s="89">
        <f t="shared" si="182"/>
        <v>0</v>
      </c>
      <c r="L1159" s="89">
        <f t="shared" si="182"/>
        <v>0</v>
      </c>
      <c r="M1159" s="89">
        <f t="shared" si="182"/>
        <v>0</v>
      </c>
      <c r="N1159" s="89">
        <f t="shared" si="182"/>
        <v>0</v>
      </c>
      <c r="O1159" s="89">
        <f t="shared" si="182"/>
        <v>0</v>
      </c>
      <c r="P1159" s="89">
        <f t="shared" si="182"/>
        <v>0</v>
      </c>
      <c r="Q1159" s="89">
        <f t="shared" si="182"/>
        <v>0</v>
      </c>
      <c r="R1159" s="89">
        <f t="shared" si="182"/>
        <v>0</v>
      </c>
      <c r="S1159" s="89">
        <f t="shared" si="182"/>
        <v>0</v>
      </c>
      <c r="T1159" s="89">
        <f t="shared" si="182"/>
        <v>0</v>
      </c>
      <c r="U1159" s="89">
        <f t="shared" si="182"/>
        <v>0</v>
      </c>
      <c r="V1159" s="89">
        <f t="shared" si="182"/>
        <v>0</v>
      </c>
      <c r="W1159" s="89">
        <f t="shared" si="182"/>
        <v>0</v>
      </c>
      <c r="X1159" s="89">
        <f t="shared" si="182"/>
        <v>0</v>
      </c>
      <c r="Y1159" s="89">
        <f t="shared" si="182"/>
        <v>0</v>
      </c>
      <c r="Z1159" s="89">
        <f t="shared" si="182"/>
        <v>0</v>
      </c>
      <c r="AA1159" s="89">
        <f t="shared" si="182"/>
        <v>0</v>
      </c>
      <c r="AB1159" s="90">
        <f t="shared" si="182"/>
        <v>0</v>
      </c>
      <c r="AD1159" s="552">
        <f t="shared" si="173"/>
        <v>0</v>
      </c>
      <c r="AF1159" s="552">
        <f t="shared" si="174"/>
        <v>0</v>
      </c>
      <c r="AH1159" s="552">
        <f t="shared" si="175"/>
        <v>0</v>
      </c>
      <c r="AJ1159" s="188"/>
    </row>
    <row r="1160" spans="4:36" ht="12.75" customHeight="1" outlineLevel="1" x14ac:dyDescent="0.2">
      <c r="D1160" s="106" t="str">
        <f>'Line Items'!D494</f>
        <v>[Rolling Stock Line 39]</v>
      </c>
      <c r="E1160" s="88"/>
      <c r="F1160" s="107" t="str">
        <f t="shared" si="176"/>
        <v>£000</v>
      </c>
      <c r="G1160" s="89">
        <f t="shared" si="182"/>
        <v>0</v>
      </c>
      <c r="H1160" s="89">
        <f t="shared" si="182"/>
        <v>0</v>
      </c>
      <c r="I1160" s="89">
        <f t="shared" si="182"/>
        <v>0</v>
      </c>
      <c r="J1160" s="89">
        <f t="shared" si="182"/>
        <v>0</v>
      </c>
      <c r="K1160" s="89">
        <f t="shared" si="182"/>
        <v>0</v>
      </c>
      <c r="L1160" s="89">
        <f t="shared" si="182"/>
        <v>0</v>
      </c>
      <c r="M1160" s="89">
        <f t="shared" si="182"/>
        <v>0</v>
      </c>
      <c r="N1160" s="89">
        <f t="shared" si="182"/>
        <v>0</v>
      </c>
      <c r="O1160" s="89">
        <f t="shared" si="182"/>
        <v>0</v>
      </c>
      <c r="P1160" s="89">
        <f t="shared" si="182"/>
        <v>0</v>
      </c>
      <c r="Q1160" s="89">
        <f t="shared" si="182"/>
        <v>0</v>
      </c>
      <c r="R1160" s="89">
        <f t="shared" si="182"/>
        <v>0</v>
      </c>
      <c r="S1160" s="89">
        <f t="shared" si="182"/>
        <v>0</v>
      </c>
      <c r="T1160" s="89">
        <f t="shared" si="182"/>
        <v>0</v>
      </c>
      <c r="U1160" s="89">
        <f t="shared" si="182"/>
        <v>0</v>
      </c>
      <c r="V1160" s="89">
        <f t="shared" si="182"/>
        <v>0</v>
      </c>
      <c r="W1160" s="89">
        <f t="shared" si="182"/>
        <v>0</v>
      </c>
      <c r="X1160" s="89">
        <f t="shared" si="182"/>
        <v>0</v>
      </c>
      <c r="Y1160" s="89">
        <f t="shared" si="182"/>
        <v>0</v>
      </c>
      <c r="Z1160" s="89">
        <f t="shared" si="182"/>
        <v>0</v>
      </c>
      <c r="AA1160" s="89">
        <f t="shared" si="182"/>
        <v>0</v>
      </c>
      <c r="AB1160" s="90">
        <f t="shared" si="182"/>
        <v>0</v>
      </c>
      <c r="AD1160" s="552">
        <f t="shared" si="173"/>
        <v>0</v>
      </c>
      <c r="AF1160" s="552">
        <f t="shared" si="174"/>
        <v>0</v>
      </c>
      <c r="AH1160" s="552">
        <f t="shared" si="175"/>
        <v>0</v>
      </c>
      <c r="AJ1160" s="188"/>
    </row>
    <row r="1161" spans="4:36" ht="12.75" customHeight="1" outlineLevel="1" x14ac:dyDescent="0.2">
      <c r="D1161" s="106" t="str">
        <f>'Line Items'!D495</f>
        <v>[Rolling Stock Line 40]</v>
      </c>
      <c r="E1161" s="88"/>
      <c r="F1161" s="107" t="str">
        <f t="shared" si="176"/>
        <v>£000</v>
      </c>
      <c r="G1161" s="89">
        <f t="shared" si="182"/>
        <v>0</v>
      </c>
      <c r="H1161" s="89">
        <f t="shared" si="182"/>
        <v>0</v>
      </c>
      <c r="I1161" s="89">
        <f t="shared" si="182"/>
        <v>0</v>
      </c>
      <c r="J1161" s="89">
        <f t="shared" si="182"/>
        <v>0</v>
      </c>
      <c r="K1161" s="89">
        <f t="shared" si="182"/>
        <v>0</v>
      </c>
      <c r="L1161" s="89">
        <f t="shared" si="182"/>
        <v>0</v>
      </c>
      <c r="M1161" s="89">
        <f t="shared" si="182"/>
        <v>0</v>
      </c>
      <c r="N1161" s="89">
        <f t="shared" si="182"/>
        <v>0</v>
      </c>
      <c r="O1161" s="89">
        <f t="shared" si="182"/>
        <v>0</v>
      </c>
      <c r="P1161" s="89">
        <f t="shared" si="182"/>
        <v>0</v>
      </c>
      <c r="Q1161" s="89">
        <f t="shared" si="182"/>
        <v>0</v>
      </c>
      <c r="R1161" s="89">
        <f t="shared" si="182"/>
        <v>0</v>
      </c>
      <c r="S1161" s="89">
        <f t="shared" si="182"/>
        <v>0</v>
      </c>
      <c r="T1161" s="89">
        <f t="shared" si="182"/>
        <v>0</v>
      </c>
      <c r="U1161" s="89">
        <f t="shared" si="182"/>
        <v>0</v>
      </c>
      <c r="V1161" s="89">
        <f t="shared" si="182"/>
        <v>0</v>
      </c>
      <c r="W1161" s="89">
        <f t="shared" si="182"/>
        <v>0</v>
      </c>
      <c r="X1161" s="89">
        <f t="shared" si="182"/>
        <v>0</v>
      </c>
      <c r="Y1161" s="89">
        <f t="shared" si="182"/>
        <v>0</v>
      </c>
      <c r="Z1161" s="89">
        <f t="shared" si="182"/>
        <v>0</v>
      </c>
      <c r="AA1161" s="89">
        <f t="shared" si="182"/>
        <v>0</v>
      </c>
      <c r="AB1161" s="90">
        <f t="shared" si="182"/>
        <v>0</v>
      </c>
      <c r="AD1161" s="552">
        <f t="shared" si="173"/>
        <v>0</v>
      </c>
      <c r="AF1161" s="552">
        <f t="shared" si="174"/>
        <v>0</v>
      </c>
      <c r="AH1161" s="552">
        <f t="shared" si="175"/>
        <v>0</v>
      </c>
      <c r="AJ1161" s="188"/>
    </row>
    <row r="1162" spans="4:36" ht="12.75" customHeight="1" outlineLevel="1" x14ac:dyDescent="0.2">
      <c r="D1162" s="106" t="str">
        <f>'Line Items'!D496</f>
        <v>[Rolling Stock Line 41]</v>
      </c>
      <c r="E1162" s="88"/>
      <c r="F1162" s="107" t="str">
        <f t="shared" si="176"/>
        <v>£000</v>
      </c>
      <c r="G1162" s="89">
        <f t="shared" si="182"/>
        <v>0</v>
      </c>
      <c r="H1162" s="89">
        <f t="shared" si="182"/>
        <v>0</v>
      </c>
      <c r="I1162" s="89">
        <f t="shared" si="182"/>
        <v>0</v>
      </c>
      <c r="J1162" s="89">
        <f t="shared" si="182"/>
        <v>0</v>
      </c>
      <c r="K1162" s="89">
        <f t="shared" si="182"/>
        <v>0</v>
      </c>
      <c r="L1162" s="89">
        <f t="shared" si="182"/>
        <v>0</v>
      </c>
      <c r="M1162" s="89">
        <f t="shared" si="182"/>
        <v>0</v>
      </c>
      <c r="N1162" s="89">
        <f t="shared" si="182"/>
        <v>0</v>
      </c>
      <c r="O1162" s="89">
        <f t="shared" si="182"/>
        <v>0</v>
      </c>
      <c r="P1162" s="89">
        <f t="shared" si="182"/>
        <v>0</v>
      </c>
      <c r="Q1162" s="89">
        <f t="shared" si="182"/>
        <v>0</v>
      </c>
      <c r="R1162" s="89">
        <f t="shared" si="182"/>
        <v>0</v>
      </c>
      <c r="S1162" s="89">
        <f t="shared" si="182"/>
        <v>0</v>
      </c>
      <c r="T1162" s="89">
        <f t="shared" si="182"/>
        <v>0</v>
      </c>
      <c r="U1162" s="89">
        <f t="shared" si="182"/>
        <v>0</v>
      </c>
      <c r="V1162" s="89">
        <f t="shared" si="182"/>
        <v>0</v>
      </c>
      <c r="W1162" s="89">
        <f t="shared" si="182"/>
        <v>0</v>
      </c>
      <c r="X1162" s="89">
        <f t="shared" si="182"/>
        <v>0</v>
      </c>
      <c r="Y1162" s="89">
        <f t="shared" si="182"/>
        <v>0</v>
      </c>
      <c r="Z1162" s="89">
        <f t="shared" si="182"/>
        <v>0</v>
      </c>
      <c r="AA1162" s="89">
        <f t="shared" si="182"/>
        <v>0</v>
      </c>
      <c r="AB1162" s="90">
        <f t="shared" si="182"/>
        <v>0</v>
      </c>
      <c r="AD1162" s="552">
        <f t="shared" si="173"/>
        <v>0</v>
      </c>
      <c r="AF1162" s="552">
        <f t="shared" si="174"/>
        <v>0</v>
      </c>
      <c r="AH1162" s="552">
        <f t="shared" si="175"/>
        <v>0</v>
      </c>
      <c r="AJ1162" s="188"/>
    </row>
    <row r="1163" spans="4:36" ht="12.75" customHeight="1" outlineLevel="1" x14ac:dyDescent="0.2">
      <c r="D1163" s="106" t="str">
        <f>'Line Items'!D497</f>
        <v>[Rolling Stock Line 42]</v>
      </c>
      <c r="E1163" s="88"/>
      <c r="F1163" s="107" t="str">
        <f t="shared" si="176"/>
        <v>£000</v>
      </c>
      <c r="G1163" s="89">
        <f t="shared" si="182"/>
        <v>0</v>
      </c>
      <c r="H1163" s="89">
        <f t="shared" si="182"/>
        <v>0</v>
      </c>
      <c r="I1163" s="89">
        <f t="shared" si="182"/>
        <v>0</v>
      </c>
      <c r="J1163" s="89">
        <f t="shared" si="182"/>
        <v>0</v>
      </c>
      <c r="K1163" s="89">
        <f t="shared" si="182"/>
        <v>0</v>
      </c>
      <c r="L1163" s="89">
        <f t="shared" si="182"/>
        <v>0</v>
      </c>
      <c r="M1163" s="89">
        <f t="shared" si="182"/>
        <v>0</v>
      </c>
      <c r="N1163" s="89">
        <f t="shared" si="182"/>
        <v>0</v>
      </c>
      <c r="O1163" s="89">
        <f t="shared" si="182"/>
        <v>0</v>
      </c>
      <c r="P1163" s="89">
        <f t="shared" si="182"/>
        <v>0</v>
      </c>
      <c r="Q1163" s="89">
        <f t="shared" si="182"/>
        <v>0</v>
      </c>
      <c r="R1163" s="89">
        <f t="shared" si="182"/>
        <v>0</v>
      </c>
      <c r="S1163" s="89">
        <f t="shared" si="182"/>
        <v>0</v>
      </c>
      <c r="T1163" s="89">
        <f t="shared" si="182"/>
        <v>0</v>
      </c>
      <c r="U1163" s="89">
        <f t="shared" si="182"/>
        <v>0</v>
      </c>
      <c r="V1163" s="89">
        <f t="shared" si="182"/>
        <v>0</v>
      </c>
      <c r="W1163" s="89">
        <f t="shared" si="182"/>
        <v>0</v>
      </c>
      <c r="X1163" s="89">
        <f t="shared" si="182"/>
        <v>0</v>
      </c>
      <c r="Y1163" s="89">
        <f t="shared" si="182"/>
        <v>0</v>
      </c>
      <c r="Z1163" s="89">
        <f t="shared" si="182"/>
        <v>0</v>
      </c>
      <c r="AA1163" s="89">
        <f t="shared" si="182"/>
        <v>0</v>
      </c>
      <c r="AB1163" s="90">
        <f t="shared" si="182"/>
        <v>0</v>
      </c>
      <c r="AD1163" s="552">
        <f t="shared" si="173"/>
        <v>0</v>
      </c>
      <c r="AF1163" s="552">
        <f t="shared" si="174"/>
        <v>0</v>
      </c>
      <c r="AH1163" s="552">
        <f t="shared" si="175"/>
        <v>0</v>
      </c>
      <c r="AJ1163" s="188"/>
    </row>
    <row r="1164" spans="4:36" ht="12.75" customHeight="1" outlineLevel="1" x14ac:dyDescent="0.2">
      <c r="D1164" s="106" t="str">
        <f>'Line Items'!D498</f>
        <v>[Rolling Stock Line 43]</v>
      </c>
      <c r="E1164" s="88"/>
      <c r="F1164" s="107" t="str">
        <f t="shared" si="176"/>
        <v>£000</v>
      </c>
      <c r="G1164" s="89">
        <f t="shared" si="182"/>
        <v>0</v>
      </c>
      <c r="H1164" s="89">
        <f t="shared" si="182"/>
        <v>0</v>
      </c>
      <c r="I1164" s="89">
        <f t="shared" si="182"/>
        <v>0</v>
      </c>
      <c r="J1164" s="89">
        <f t="shared" si="182"/>
        <v>0</v>
      </c>
      <c r="K1164" s="89">
        <f t="shared" si="182"/>
        <v>0</v>
      </c>
      <c r="L1164" s="89">
        <f t="shared" si="182"/>
        <v>0</v>
      </c>
      <c r="M1164" s="89">
        <f t="shared" si="182"/>
        <v>0</v>
      </c>
      <c r="N1164" s="89">
        <f t="shared" si="182"/>
        <v>0</v>
      </c>
      <c r="O1164" s="89">
        <f t="shared" si="182"/>
        <v>0</v>
      </c>
      <c r="P1164" s="89">
        <f t="shared" si="182"/>
        <v>0</v>
      </c>
      <c r="Q1164" s="89">
        <f t="shared" si="182"/>
        <v>0</v>
      </c>
      <c r="R1164" s="89">
        <f t="shared" si="182"/>
        <v>0</v>
      </c>
      <c r="S1164" s="89">
        <f t="shared" si="182"/>
        <v>0</v>
      </c>
      <c r="T1164" s="89">
        <f t="shared" si="182"/>
        <v>0</v>
      </c>
      <c r="U1164" s="89">
        <f t="shared" si="182"/>
        <v>0</v>
      </c>
      <c r="V1164" s="89">
        <f t="shared" si="182"/>
        <v>0</v>
      </c>
      <c r="W1164" s="89">
        <f t="shared" si="182"/>
        <v>0</v>
      </c>
      <c r="X1164" s="89">
        <f t="shared" si="182"/>
        <v>0</v>
      </c>
      <c r="Y1164" s="89">
        <f t="shared" si="182"/>
        <v>0</v>
      </c>
      <c r="Z1164" s="89">
        <f t="shared" si="182"/>
        <v>0</v>
      </c>
      <c r="AA1164" s="89">
        <f t="shared" si="182"/>
        <v>0</v>
      </c>
      <c r="AB1164" s="90">
        <f t="shared" si="182"/>
        <v>0</v>
      </c>
      <c r="AD1164" s="552">
        <f t="shared" si="173"/>
        <v>0</v>
      </c>
      <c r="AF1164" s="552">
        <f t="shared" si="174"/>
        <v>0</v>
      </c>
      <c r="AH1164" s="552">
        <f t="shared" si="175"/>
        <v>0</v>
      </c>
      <c r="AJ1164" s="188"/>
    </row>
    <row r="1165" spans="4:36" ht="12.75" customHeight="1" outlineLevel="1" x14ac:dyDescent="0.2">
      <c r="D1165" s="106" t="str">
        <f>'Line Items'!D499</f>
        <v>[Rolling Stock Line 44]</v>
      </c>
      <c r="E1165" s="88"/>
      <c r="F1165" s="107" t="str">
        <f t="shared" si="176"/>
        <v>£000</v>
      </c>
      <c r="G1165" s="89">
        <f t="shared" si="182"/>
        <v>0</v>
      </c>
      <c r="H1165" s="89">
        <f t="shared" si="182"/>
        <v>0</v>
      </c>
      <c r="I1165" s="89">
        <f t="shared" si="182"/>
        <v>0</v>
      </c>
      <c r="J1165" s="89">
        <f t="shared" si="182"/>
        <v>0</v>
      </c>
      <c r="K1165" s="89">
        <f t="shared" si="182"/>
        <v>0</v>
      </c>
      <c r="L1165" s="89">
        <f t="shared" si="182"/>
        <v>0</v>
      </c>
      <c r="M1165" s="89">
        <f t="shared" si="182"/>
        <v>0</v>
      </c>
      <c r="N1165" s="89">
        <f t="shared" si="182"/>
        <v>0</v>
      </c>
      <c r="O1165" s="89">
        <f t="shared" si="182"/>
        <v>0</v>
      </c>
      <c r="P1165" s="89">
        <f t="shared" si="182"/>
        <v>0</v>
      </c>
      <c r="Q1165" s="89">
        <f t="shared" si="182"/>
        <v>0</v>
      </c>
      <c r="R1165" s="89">
        <f t="shared" si="182"/>
        <v>0</v>
      </c>
      <c r="S1165" s="89">
        <f t="shared" si="182"/>
        <v>0</v>
      </c>
      <c r="T1165" s="89">
        <f t="shared" si="182"/>
        <v>0</v>
      </c>
      <c r="U1165" s="89">
        <f t="shared" si="182"/>
        <v>0</v>
      </c>
      <c r="V1165" s="89">
        <f t="shared" si="182"/>
        <v>0</v>
      </c>
      <c r="W1165" s="89">
        <f t="shared" si="182"/>
        <v>0</v>
      </c>
      <c r="X1165" s="89">
        <f t="shared" si="182"/>
        <v>0</v>
      </c>
      <c r="Y1165" s="89">
        <f t="shared" si="182"/>
        <v>0</v>
      </c>
      <c r="Z1165" s="89">
        <f t="shared" si="182"/>
        <v>0</v>
      </c>
      <c r="AA1165" s="89">
        <f t="shared" si="182"/>
        <v>0</v>
      </c>
      <c r="AB1165" s="90">
        <f t="shared" si="182"/>
        <v>0</v>
      </c>
      <c r="AD1165" s="552">
        <f t="shared" si="173"/>
        <v>0</v>
      </c>
      <c r="AF1165" s="552">
        <f t="shared" si="174"/>
        <v>0</v>
      </c>
      <c r="AH1165" s="552">
        <f t="shared" si="175"/>
        <v>0</v>
      </c>
      <c r="AJ1165" s="188"/>
    </row>
    <row r="1166" spans="4:36" ht="12.75" customHeight="1" outlineLevel="1" x14ac:dyDescent="0.2">
      <c r="D1166" s="106" t="str">
        <f>'Line Items'!D500</f>
        <v>[Rolling Stock Line 45]</v>
      </c>
      <c r="E1166" s="88"/>
      <c r="F1166" s="107" t="str">
        <f t="shared" si="176"/>
        <v>£000</v>
      </c>
      <c r="G1166" s="89">
        <f t="shared" si="182"/>
        <v>0</v>
      </c>
      <c r="H1166" s="89">
        <f t="shared" si="182"/>
        <v>0</v>
      </c>
      <c r="I1166" s="89">
        <f t="shared" si="182"/>
        <v>0</v>
      </c>
      <c r="J1166" s="89">
        <f t="shared" si="182"/>
        <v>0</v>
      </c>
      <c r="K1166" s="89">
        <f t="shared" si="182"/>
        <v>0</v>
      </c>
      <c r="L1166" s="89">
        <f t="shared" si="182"/>
        <v>0</v>
      </c>
      <c r="M1166" s="89">
        <f t="shared" si="182"/>
        <v>0</v>
      </c>
      <c r="N1166" s="89">
        <f t="shared" si="182"/>
        <v>0</v>
      </c>
      <c r="O1166" s="89">
        <f t="shared" si="182"/>
        <v>0</v>
      </c>
      <c r="P1166" s="89">
        <f t="shared" si="182"/>
        <v>0</v>
      </c>
      <c r="Q1166" s="89">
        <f t="shared" si="182"/>
        <v>0</v>
      </c>
      <c r="R1166" s="89">
        <f t="shared" si="182"/>
        <v>0</v>
      </c>
      <c r="S1166" s="89">
        <f t="shared" si="182"/>
        <v>0</v>
      </c>
      <c r="T1166" s="89">
        <f t="shared" si="182"/>
        <v>0</v>
      </c>
      <c r="U1166" s="89">
        <f t="shared" si="182"/>
        <v>0</v>
      </c>
      <c r="V1166" s="89">
        <f t="shared" si="182"/>
        <v>0</v>
      </c>
      <c r="W1166" s="89">
        <f t="shared" si="182"/>
        <v>0</v>
      </c>
      <c r="X1166" s="89">
        <f t="shared" si="182"/>
        <v>0</v>
      </c>
      <c r="Y1166" s="89">
        <f t="shared" si="182"/>
        <v>0</v>
      </c>
      <c r="Z1166" s="89">
        <f t="shared" si="182"/>
        <v>0</v>
      </c>
      <c r="AA1166" s="89">
        <f t="shared" si="182"/>
        <v>0</v>
      </c>
      <c r="AB1166" s="90">
        <f t="shared" si="182"/>
        <v>0</v>
      </c>
      <c r="AD1166" s="552">
        <f t="shared" si="173"/>
        <v>0</v>
      </c>
      <c r="AF1166" s="552">
        <f t="shared" si="174"/>
        <v>0</v>
      </c>
      <c r="AH1166" s="552">
        <f t="shared" si="175"/>
        <v>0</v>
      </c>
      <c r="AJ1166" s="188"/>
    </row>
    <row r="1167" spans="4:36" ht="12.75" customHeight="1" outlineLevel="1" x14ac:dyDescent="0.2">
      <c r="D1167" s="106" t="str">
        <f>'Line Items'!D501</f>
        <v>[Rolling Stock Line 46]</v>
      </c>
      <c r="E1167" s="88"/>
      <c r="F1167" s="107" t="str">
        <f t="shared" si="176"/>
        <v>£000</v>
      </c>
      <c r="G1167" s="89">
        <f t="shared" si="182"/>
        <v>0</v>
      </c>
      <c r="H1167" s="89">
        <f t="shared" si="182"/>
        <v>0</v>
      </c>
      <c r="I1167" s="89">
        <f t="shared" si="182"/>
        <v>0</v>
      </c>
      <c r="J1167" s="89">
        <f t="shared" si="182"/>
        <v>0</v>
      </c>
      <c r="K1167" s="89">
        <f t="shared" si="182"/>
        <v>0</v>
      </c>
      <c r="L1167" s="89">
        <f t="shared" si="182"/>
        <v>0</v>
      </c>
      <c r="M1167" s="89">
        <f t="shared" si="182"/>
        <v>0</v>
      </c>
      <c r="N1167" s="89">
        <f t="shared" si="182"/>
        <v>0</v>
      </c>
      <c r="O1167" s="89">
        <f t="shared" si="182"/>
        <v>0</v>
      </c>
      <c r="P1167" s="89">
        <f t="shared" si="182"/>
        <v>0</v>
      </c>
      <c r="Q1167" s="89">
        <f t="shared" si="182"/>
        <v>0</v>
      </c>
      <c r="R1167" s="89">
        <f t="shared" si="182"/>
        <v>0</v>
      </c>
      <c r="S1167" s="89">
        <f t="shared" si="182"/>
        <v>0</v>
      </c>
      <c r="T1167" s="89">
        <f t="shared" si="182"/>
        <v>0</v>
      </c>
      <c r="U1167" s="89">
        <f t="shared" si="182"/>
        <v>0</v>
      </c>
      <c r="V1167" s="89">
        <f t="shared" si="182"/>
        <v>0</v>
      </c>
      <c r="W1167" s="89">
        <f t="shared" si="182"/>
        <v>0</v>
      </c>
      <c r="X1167" s="89">
        <f t="shared" si="182"/>
        <v>0</v>
      </c>
      <c r="Y1167" s="89">
        <f t="shared" si="182"/>
        <v>0</v>
      </c>
      <c r="Z1167" s="89">
        <f t="shared" si="182"/>
        <v>0</v>
      </c>
      <c r="AA1167" s="89">
        <f t="shared" si="182"/>
        <v>0</v>
      </c>
      <c r="AB1167" s="90">
        <f t="shared" si="182"/>
        <v>0</v>
      </c>
      <c r="AD1167" s="552">
        <f t="shared" si="173"/>
        <v>0</v>
      </c>
      <c r="AF1167" s="552">
        <f t="shared" si="174"/>
        <v>0</v>
      </c>
      <c r="AH1167" s="552">
        <f t="shared" si="175"/>
        <v>0</v>
      </c>
      <c r="AJ1167" s="188"/>
    </row>
    <row r="1168" spans="4:36" ht="12.75" customHeight="1" outlineLevel="1" x14ac:dyDescent="0.2">
      <c r="D1168" s="106" t="str">
        <f>'Line Items'!D502</f>
        <v>[Rolling Stock Line 47]</v>
      </c>
      <c r="E1168" s="88"/>
      <c r="F1168" s="107" t="str">
        <f t="shared" si="176"/>
        <v>£000</v>
      </c>
      <c r="G1168" s="89">
        <f t="shared" si="182"/>
        <v>0</v>
      </c>
      <c r="H1168" s="89">
        <f t="shared" si="182"/>
        <v>0</v>
      </c>
      <c r="I1168" s="89">
        <f t="shared" si="182"/>
        <v>0</v>
      </c>
      <c r="J1168" s="89">
        <f t="shared" si="182"/>
        <v>0</v>
      </c>
      <c r="K1168" s="89">
        <f t="shared" si="182"/>
        <v>0</v>
      </c>
      <c r="L1168" s="89">
        <f t="shared" si="182"/>
        <v>0</v>
      </c>
      <c r="M1168" s="89">
        <f t="shared" si="182"/>
        <v>0</v>
      </c>
      <c r="N1168" s="89">
        <f t="shared" si="182"/>
        <v>0</v>
      </c>
      <c r="O1168" s="89">
        <f t="shared" si="182"/>
        <v>0</v>
      </c>
      <c r="P1168" s="89">
        <f t="shared" si="182"/>
        <v>0</v>
      </c>
      <c r="Q1168" s="89">
        <f t="shared" si="182"/>
        <v>0</v>
      </c>
      <c r="R1168" s="89">
        <f t="shared" si="182"/>
        <v>0</v>
      </c>
      <c r="S1168" s="89">
        <f t="shared" si="182"/>
        <v>0</v>
      </c>
      <c r="T1168" s="89">
        <f t="shared" si="182"/>
        <v>0</v>
      </c>
      <c r="U1168" s="89">
        <f t="shared" si="182"/>
        <v>0</v>
      </c>
      <c r="V1168" s="89">
        <f t="shared" si="182"/>
        <v>0</v>
      </c>
      <c r="W1168" s="89">
        <f t="shared" si="182"/>
        <v>0</v>
      </c>
      <c r="X1168" s="89">
        <f t="shared" si="182"/>
        <v>0</v>
      </c>
      <c r="Y1168" s="89">
        <f t="shared" si="182"/>
        <v>0</v>
      </c>
      <c r="Z1168" s="89">
        <f t="shared" si="182"/>
        <v>0</v>
      </c>
      <c r="AA1168" s="89">
        <f t="shared" si="182"/>
        <v>0</v>
      </c>
      <c r="AB1168" s="90">
        <f t="shared" si="182"/>
        <v>0</v>
      </c>
      <c r="AD1168" s="552">
        <f t="shared" si="173"/>
        <v>0</v>
      </c>
      <c r="AF1168" s="552">
        <f t="shared" si="174"/>
        <v>0</v>
      </c>
      <c r="AH1168" s="552">
        <f t="shared" si="175"/>
        <v>0</v>
      </c>
      <c r="AJ1168" s="188"/>
    </row>
    <row r="1169" spans="2:36" ht="12.75" customHeight="1" outlineLevel="1" x14ac:dyDescent="0.2">
      <c r="D1169" s="106" t="str">
        <f>'Line Items'!D503</f>
        <v>[Rolling Stock Line 48]</v>
      </c>
      <c r="E1169" s="88"/>
      <c r="F1169" s="107" t="str">
        <f t="shared" si="176"/>
        <v>£000</v>
      </c>
      <c r="G1169" s="89">
        <f t="shared" si="182"/>
        <v>0</v>
      </c>
      <c r="H1169" s="89">
        <f t="shared" si="182"/>
        <v>0</v>
      </c>
      <c r="I1169" s="89">
        <f t="shared" si="182"/>
        <v>0</v>
      </c>
      <c r="J1169" s="89">
        <f t="shared" si="182"/>
        <v>0</v>
      </c>
      <c r="K1169" s="89">
        <f t="shared" si="182"/>
        <v>0</v>
      </c>
      <c r="L1169" s="89">
        <f t="shared" si="182"/>
        <v>0</v>
      </c>
      <c r="M1169" s="89">
        <f t="shared" si="182"/>
        <v>0</v>
      </c>
      <c r="N1169" s="89">
        <f t="shared" si="182"/>
        <v>0</v>
      </c>
      <c r="O1169" s="89">
        <f t="shared" si="182"/>
        <v>0</v>
      </c>
      <c r="P1169" s="89">
        <f t="shared" si="182"/>
        <v>0</v>
      </c>
      <c r="Q1169" s="89">
        <f t="shared" si="182"/>
        <v>0</v>
      </c>
      <c r="R1169" s="89">
        <f t="shared" si="182"/>
        <v>0</v>
      </c>
      <c r="S1169" s="89">
        <f t="shared" si="182"/>
        <v>0</v>
      </c>
      <c r="T1169" s="89">
        <f t="shared" ref="T1169:AB1169" si="183">T65*T946</f>
        <v>0</v>
      </c>
      <c r="U1169" s="89">
        <f t="shared" si="183"/>
        <v>0</v>
      </c>
      <c r="V1169" s="89">
        <f t="shared" si="183"/>
        <v>0</v>
      </c>
      <c r="W1169" s="89">
        <f t="shared" si="183"/>
        <v>0</v>
      </c>
      <c r="X1169" s="89">
        <f t="shared" si="183"/>
        <v>0</v>
      </c>
      <c r="Y1169" s="89">
        <f t="shared" si="183"/>
        <v>0</v>
      </c>
      <c r="Z1169" s="89">
        <f t="shared" si="183"/>
        <v>0</v>
      </c>
      <c r="AA1169" s="89">
        <f t="shared" si="183"/>
        <v>0</v>
      </c>
      <c r="AB1169" s="90">
        <f t="shared" si="183"/>
        <v>0</v>
      </c>
      <c r="AD1169" s="552">
        <f t="shared" si="173"/>
        <v>0</v>
      </c>
      <c r="AF1169" s="552">
        <f t="shared" si="174"/>
        <v>0</v>
      </c>
      <c r="AH1169" s="552">
        <f t="shared" si="175"/>
        <v>0</v>
      </c>
      <c r="AJ1169" s="188"/>
    </row>
    <row r="1170" spans="2:36" ht="12.75" customHeight="1" outlineLevel="1" x14ac:dyDescent="0.2">
      <c r="D1170" s="106" t="str">
        <f>'Line Items'!D504</f>
        <v>[Rolling Stock Line 49]</v>
      </c>
      <c r="E1170" s="88"/>
      <c r="F1170" s="107" t="str">
        <f t="shared" si="176"/>
        <v>£000</v>
      </c>
      <c r="G1170" s="89">
        <f t="shared" ref="G1170:AB1171" si="184">G66*G947</f>
        <v>0</v>
      </c>
      <c r="H1170" s="89">
        <f t="shared" si="184"/>
        <v>0</v>
      </c>
      <c r="I1170" s="89">
        <f t="shared" si="184"/>
        <v>0</v>
      </c>
      <c r="J1170" s="89">
        <f t="shared" si="184"/>
        <v>0</v>
      </c>
      <c r="K1170" s="89">
        <f t="shared" si="184"/>
        <v>0</v>
      </c>
      <c r="L1170" s="89">
        <f t="shared" si="184"/>
        <v>0</v>
      </c>
      <c r="M1170" s="89">
        <f t="shared" si="184"/>
        <v>0</v>
      </c>
      <c r="N1170" s="89">
        <f t="shared" si="184"/>
        <v>0</v>
      </c>
      <c r="O1170" s="89">
        <f t="shared" si="184"/>
        <v>0</v>
      </c>
      <c r="P1170" s="89">
        <f t="shared" si="184"/>
        <v>0</v>
      </c>
      <c r="Q1170" s="89">
        <f t="shared" si="184"/>
        <v>0</v>
      </c>
      <c r="R1170" s="89">
        <f t="shared" si="184"/>
        <v>0</v>
      </c>
      <c r="S1170" s="89">
        <f t="shared" si="184"/>
        <v>0</v>
      </c>
      <c r="T1170" s="89">
        <f t="shared" si="184"/>
        <v>0</v>
      </c>
      <c r="U1170" s="89">
        <f t="shared" si="184"/>
        <v>0</v>
      </c>
      <c r="V1170" s="89">
        <f t="shared" si="184"/>
        <v>0</v>
      </c>
      <c r="W1170" s="89">
        <f t="shared" si="184"/>
        <v>0</v>
      </c>
      <c r="X1170" s="89">
        <f t="shared" si="184"/>
        <v>0</v>
      </c>
      <c r="Y1170" s="89">
        <f t="shared" si="184"/>
        <v>0</v>
      </c>
      <c r="Z1170" s="89">
        <f t="shared" si="184"/>
        <v>0</v>
      </c>
      <c r="AA1170" s="89">
        <f t="shared" si="184"/>
        <v>0</v>
      </c>
      <c r="AB1170" s="90">
        <f t="shared" si="184"/>
        <v>0</v>
      </c>
      <c r="AD1170" s="552">
        <f t="shared" ref="AD1170" si="185">AD66*AD947</f>
        <v>0</v>
      </c>
      <c r="AF1170" s="552">
        <f t="shared" ref="AF1170" si="186">AF66*AF947</f>
        <v>0</v>
      </c>
      <c r="AH1170" s="552">
        <f t="shared" ref="AH1170" si="187">AH66*AH947</f>
        <v>0</v>
      </c>
      <c r="AJ1170" s="188"/>
    </row>
    <row r="1171" spans="2:36" ht="12.75" customHeight="1" outlineLevel="1" x14ac:dyDescent="0.2">
      <c r="D1171" s="117" t="str">
        <f>'Line Items'!D505</f>
        <v>[Rolling Stock Line 50]</v>
      </c>
      <c r="E1171" s="177"/>
      <c r="F1171" s="118" t="str">
        <f>F1140</f>
        <v>£000</v>
      </c>
      <c r="G1171" s="93">
        <f t="shared" si="184"/>
        <v>0</v>
      </c>
      <c r="H1171" s="93">
        <f t="shared" si="184"/>
        <v>0</v>
      </c>
      <c r="I1171" s="93">
        <f t="shared" si="184"/>
        <v>0</v>
      </c>
      <c r="J1171" s="93">
        <f t="shared" si="184"/>
        <v>0</v>
      </c>
      <c r="K1171" s="93">
        <f t="shared" si="184"/>
        <v>0</v>
      </c>
      <c r="L1171" s="93">
        <f t="shared" si="184"/>
        <v>0</v>
      </c>
      <c r="M1171" s="93">
        <f t="shared" si="184"/>
        <v>0</v>
      </c>
      <c r="N1171" s="93">
        <f t="shared" si="184"/>
        <v>0</v>
      </c>
      <c r="O1171" s="93">
        <f t="shared" si="184"/>
        <v>0</v>
      </c>
      <c r="P1171" s="93">
        <f t="shared" si="184"/>
        <v>0</v>
      </c>
      <c r="Q1171" s="93">
        <f t="shared" si="184"/>
        <v>0</v>
      </c>
      <c r="R1171" s="93">
        <f t="shared" si="184"/>
        <v>0</v>
      </c>
      <c r="S1171" s="93">
        <f t="shared" si="184"/>
        <v>0</v>
      </c>
      <c r="T1171" s="93">
        <f t="shared" si="184"/>
        <v>0</v>
      </c>
      <c r="U1171" s="93">
        <f t="shared" si="184"/>
        <v>0</v>
      </c>
      <c r="V1171" s="93">
        <f t="shared" si="184"/>
        <v>0</v>
      </c>
      <c r="W1171" s="93">
        <f t="shared" si="184"/>
        <v>0</v>
      </c>
      <c r="X1171" s="93">
        <f t="shared" si="184"/>
        <v>0</v>
      </c>
      <c r="Y1171" s="93">
        <f t="shared" si="184"/>
        <v>0</v>
      </c>
      <c r="Z1171" s="93">
        <f t="shared" si="184"/>
        <v>0</v>
      </c>
      <c r="AA1171" s="93">
        <f t="shared" si="184"/>
        <v>0</v>
      </c>
      <c r="AB1171" s="94">
        <f t="shared" si="184"/>
        <v>0</v>
      </c>
      <c r="AD1171" s="553">
        <f t="shared" ref="AD1171" si="188">AD67*AD948</f>
        <v>0</v>
      </c>
      <c r="AF1171" s="553">
        <f t="shared" ref="AF1171" si="189">AF67*AF948</f>
        <v>0</v>
      </c>
      <c r="AH1171" s="553">
        <f t="shared" ref="AH1171" si="190">AH67*AH948</f>
        <v>0</v>
      </c>
      <c r="AJ1171" s="249"/>
    </row>
    <row r="1172" spans="2:36" ht="12.75" customHeight="1" outlineLevel="1" x14ac:dyDescent="0.2">
      <c r="G1172" s="89"/>
      <c r="H1172" s="89"/>
      <c r="I1172" s="89"/>
      <c r="J1172" s="89"/>
      <c r="K1172" s="89"/>
      <c r="L1172" s="89"/>
      <c r="M1172" s="89"/>
      <c r="N1172" s="89"/>
      <c r="O1172" s="89"/>
      <c r="P1172" s="89"/>
      <c r="Q1172" s="89"/>
      <c r="R1172" s="89"/>
      <c r="S1172" s="89"/>
      <c r="T1172" s="89"/>
      <c r="U1172" s="89"/>
      <c r="V1172" s="89"/>
      <c r="W1172" s="89"/>
      <c r="X1172" s="89"/>
      <c r="Y1172" s="89"/>
      <c r="Z1172" s="89"/>
      <c r="AA1172" s="89"/>
      <c r="AB1172" s="89"/>
      <c r="AD1172" s="89"/>
      <c r="AF1172" s="89"/>
      <c r="AH1172" s="89"/>
    </row>
    <row r="1173" spans="2:36" ht="12.75" customHeight="1" outlineLevel="1" x14ac:dyDescent="0.2">
      <c r="D1173" s="234" t="str">
        <f>"Total "&amp;B1120</f>
        <v>Total Capital Lease Charges</v>
      </c>
      <c r="E1173" s="235"/>
      <c r="F1173" s="236" t="str">
        <f>F1171</f>
        <v>£000</v>
      </c>
      <c r="G1173" s="237">
        <f t="shared" ref="G1173:AB1173" si="191">SUM(G1122:G1171)</f>
        <v>0</v>
      </c>
      <c r="H1173" s="237">
        <f t="shared" si="191"/>
        <v>0</v>
      </c>
      <c r="I1173" s="237">
        <f t="shared" si="191"/>
        <v>0</v>
      </c>
      <c r="J1173" s="237">
        <f t="shared" si="191"/>
        <v>0</v>
      </c>
      <c r="K1173" s="237">
        <f t="shared" si="191"/>
        <v>0</v>
      </c>
      <c r="L1173" s="237">
        <f t="shared" si="191"/>
        <v>0</v>
      </c>
      <c r="M1173" s="237">
        <f t="shared" si="191"/>
        <v>0</v>
      </c>
      <c r="N1173" s="237">
        <f t="shared" si="191"/>
        <v>0</v>
      </c>
      <c r="O1173" s="237">
        <f t="shared" si="191"/>
        <v>0</v>
      </c>
      <c r="P1173" s="237">
        <f t="shared" si="191"/>
        <v>0</v>
      </c>
      <c r="Q1173" s="237">
        <f t="shared" si="191"/>
        <v>0</v>
      </c>
      <c r="R1173" s="237">
        <f t="shared" si="191"/>
        <v>0</v>
      </c>
      <c r="S1173" s="237">
        <f t="shared" si="191"/>
        <v>0</v>
      </c>
      <c r="T1173" s="237">
        <f t="shared" si="191"/>
        <v>0</v>
      </c>
      <c r="U1173" s="237">
        <f t="shared" si="191"/>
        <v>0</v>
      </c>
      <c r="V1173" s="237">
        <f t="shared" si="191"/>
        <v>0</v>
      </c>
      <c r="W1173" s="237">
        <f t="shared" si="191"/>
        <v>0</v>
      </c>
      <c r="X1173" s="237">
        <f t="shared" si="191"/>
        <v>0</v>
      </c>
      <c r="Y1173" s="237">
        <f t="shared" si="191"/>
        <v>0</v>
      </c>
      <c r="Z1173" s="237">
        <f t="shared" si="191"/>
        <v>0</v>
      </c>
      <c r="AA1173" s="237">
        <f t="shared" si="191"/>
        <v>0</v>
      </c>
      <c r="AB1173" s="238">
        <f t="shared" si="191"/>
        <v>0</v>
      </c>
      <c r="AD1173" s="550">
        <f t="shared" ref="AD1173" si="192">SUM(AD1122:AD1171)</f>
        <v>0</v>
      </c>
      <c r="AF1173" s="550">
        <f t="shared" ref="AF1173" si="193">SUM(AF1122:AF1171)</f>
        <v>0</v>
      </c>
      <c r="AH1173" s="550">
        <f t="shared" ref="AH1173" si="194">SUM(AH1122:AH1171)</f>
        <v>0</v>
      </c>
      <c r="AJ1173" s="241"/>
    </row>
    <row r="1174" spans="2:36" x14ac:dyDescent="0.2">
      <c r="G1174" s="89"/>
      <c r="H1174" s="89"/>
      <c r="I1174" s="89"/>
      <c r="J1174" s="89"/>
      <c r="K1174" s="89"/>
      <c r="L1174" s="89"/>
      <c r="M1174" s="89"/>
      <c r="N1174" s="89"/>
      <c r="O1174" s="89"/>
      <c r="P1174" s="89"/>
      <c r="Q1174" s="89"/>
      <c r="R1174" s="89"/>
      <c r="S1174" s="89"/>
      <c r="T1174" s="89"/>
      <c r="U1174" s="89"/>
      <c r="V1174" s="89"/>
      <c r="W1174" s="89"/>
      <c r="X1174" s="89"/>
      <c r="Y1174" s="89"/>
      <c r="Z1174" s="89"/>
      <c r="AA1174" s="89"/>
      <c r="AB1174" s="89"/>
      <c r="AD1174" s="89"/>
      <c r="AF1174" s="89"/>
      <c r="AH1174" s="89"/>
    </row>
    <row r="1175" spans="2:36" ht="15" x14ac:dyDescent="0.25">
      <c r="B1175" s="15" t="s">
        <v>502</v>
      </c>
      <c r="C1175" s="15"/>
      <c r="D1175" s="172"/>
      <c r="E1175" s="172"/>
      <c r="F1175" s="15"/>
      <c r="G1175" s="190"/>
      <c r="H1175" s="190"/>
      <c r="I1175" s="190"/>
      <c r="J1175" s="190"/>
      <c r="K1175" s="190"/>
      <c r="L1175" s="190"/>
      <c r="M1175" s="190"/>
      <c r="N1175" s="190"/>
      <c r="O1175" s="190"/>
      <c r="P1175" s="190"/>
      <c r="Q1175" s="190"/>
      <c r="R1175" s="190"/>
      <c r="S1175" s="190"/>
      <c r="T1175" s="190"/>
      <c r="U1175" s="190"/>
      <c r="V1175" s="190"/>
      <c r="W1175" s="190"/>
      <c r="X1175" s="190"/>
      <c r="Y1175" s="190"/>
      <c r="Z1175" s="190"/>
      <c r="AA1175" s="190"/>
      <c r="AB1175" s="190"/>
      <c r="AC1175" s="15"/>
      <c r="AD1175" s="190"/>
      <c r="AE1175" s="540"/>
      <c r="AF1175" s="190"/>
      <c r="AG1175" s="540"/>
      <c r="AH1175" s="190"/>
      <c r="AI1175" s="540"/>
      <c r="AJ1175" s="15"/>
    </row>
    <row r="1176" spans="2:36" ht="12.75" customHeight="1" outlineLevel="1" x14ac:dyDescent="0.2">
      <c r="G1176" s="89"/>
      <c r="H1176" s="89"/>
      <c r="I1176" s="89"/>
      <c r="J1176" s="89"/>
      <c r="K1176" s="89"/>
      <c r="L1176" s="89"/>
      <c r="M1176" s="89"/>
      <c r="N1176" s="89"/>
      <c r="O1176" s="89"/>
      <c r="P1176" s="89"/>
      <c r="Q1176" s="89"/>
      <c r="R1176" s="89"/>
      <c r="S1176" s="89"/>
      <c r="T1176" s="89"/>
      <c r="U1176" s="89"/>
      <c r="V1176" s="89"/>
      <c r="W1176" s="89"/>
      <c r="X1176" s="89"/>
      <c r="Y1176" s="89"/>
      <c r="Z1176" s="89"/>
      <c r="AA1176" s="89"/>
      <c r="AB1176" s="89"/>
      <c r="AD1176" s="89"/>
      <c r="AF1176" s="89"/>
      <c r="AH1176" s="89"/>
    </row>
    <row r="1177" spans="2:36" ht="12.75" customHeight="1" outlineLevel="1" x14ac:dyDescent="0.2">
      <c r="D1177" s="100" t="str">
        <f>'Line Items'!D456</f>
        <v>Class 153</v>
      </c>
      <c r="E1177" s="84"/>
      <c r="F1177" s="186" t="str">
        <f t="shared" ref="F1177:F1226" si="195">F1122</f>
        <v>£000</v>
      </c>
      <c r="G1177" s="85">
        <f t="shared" ref="G1177:AB1188" si="196">G18*G954</f>
        <v>0</v>
      </c>
      <c r="H1177" s="85">
        <f t="shared" si="196"/>
        <v>0</v>
      </c>
      <c r="I1177" s="85">
        <f t="shared" si="196"/>
        <v>0</v>
      </c>
      <c r="J1177" s="85">
        <f t="shared" si="196"/>
        <v>0</v>
      </c>
      <c r="K1177" s="85">
        <f t="shared" si="196"/>
        <v>0</v>
      </c>
      <c r="L1177" s="85">
        <f t="shared" si="196"/>
        <v>0</v>
      </c>
      <c r="M1177" s="85">
        <f t="shared" si="196"/>
        <v>0</v>
      </c>
      <c r="N1177" s="85">
        <f t="shared" si="196"/>
        <v>0</v>
      </c>
      <c r="O1177" s="85">
        <f t="shared" si="196"/>
        <v>0</v>
      </c>
      <c r="P1177" s="85">
        <f t="shared" si="196"/>
        <v>0</v>
      </c>
      <c r="Q1177" s="85">
        <f t="shared" si="196"/>
        <v>0</v>
      </c>
      <c r="R1177" s="85">
        <f t="shared" si="196"/>
        <v>0</v>
      </c>
      <c r="S1177" s="85">
        <f t="shared" si="196"/>
        <v>0</v>
      </c>
      <c r="T1177" s="85">
        <f t="shared" si="196"/>
        <v>0</v>
      </c>
      <c r="U1177" s="85">
        <f t="shared" si="196"/>
        <v>0</v>
      </c>
      <c r="V1177" s="85">
        <f t="shared" si="196"/>
        <v>0</v>
      </c>
      <c r="W1177" s="85">
        <f t="shared" si="196"/>
        <v>0</v>
      </c>
      <c r="X1177" s="85">
        <f t="shared" si="196"/>
        <v>0</v>
      </c>
      <c r="Y1177" s="85">
        <f t="shared" si="196"/>
        <v>0</v>
      </c>
      <c r="Z1177" s="85">
        <f t="shared" si="196"/>
        <v>0</v>
      </c>
      <c r="AA1177" s="85">
        <f t="shared" si="196"/>
        <v>0</v>
      </c>
      <c r="AB1177" s="86">
        <f t="shared" si="196"/>
        <v>0</v>
      </c>
      <c r="AD1177" s="551">
        <f t="shared" ref="AD1177:AD1224" si="197">AD18*AD954</f>
        <v>0</v>
      </c>
      <c r="AF1177" s="551">
        <f t="shared" ref="AF1177:AF1224" si="198">AF18*AF954</f>
        <v>0</v>
      </c>
      <c r="AH1177" s="551">
        <f t="shared" ref="AH1177:AH1224" si="199">AH18*AH954</f>
        <v>0</v>
      </c>
      <c r="AJ1177" s="187"/>
    </row>
    <row r="1178" spans="2:36" ht="12.75" customHeight="1" outlineLevel="1" x14ac:dyDescent="0.2">
      <c r="D1178" s="106" t="str">
        <f>'Line Items'!D457</f>
        <v>Class 156</v>
      </c>
      <c r="E1178" s="88"/>
      <c r="F1178" s="107" t="str">
        <f t="shared" si="195"/>
        <v>£000</v>
      </c>
      <c r="G1178" s="89">
        <f t="shared" si="196"/>
        <v>0</v>
      </c>
      <c r="H1178" s="89">
        <f t="shared" si="196"/>
        <v>0</v>
      </c>
      <c r="I1178" s="89">
        <f t="shared" si="196"/>
        <v>0</v>
      </c>
      <c r="J1178" s="89">
        <f t="shared" si="196"/>
        <v>0</v>
      </c>
      <c r="K1178" s="89">
        <f t="shared" si="196"/>
        <v>0</v>
      </c>
      <c r="L1178" s="89">
        <f t="shared" si="196"/>
        <v>0</v>
      </c>
      <c r="M1178" s="89">
        <f t="shared" si="196"/>
        <v>0</v>
      </c>
      <c r="N1178" s="89">
        <f t="shared" si="196"/>
        <v>0</v>
      </c>
      <c r="O1178" s="89">
        <f t="shared" si="196"/>
        <v>0</v>
      </c>
      <c r="P1178" s="89">
        <f t="shared" si="196"/>
        <v>0</v>
      </c>
      <c r="Q1178" s="89">
        <f t="shared" si="196"/>
        <v>0</v>
      </c>
      <c r="R1178" s="89">
        <f t="shared" si="196"/>
        <v>0</v>
      </c>
      <c r="S1178" s="89">
        <f t="shared" si="196"/>
        <v>0</v>
      </c>
      <c r="T1178" s="89">
        <f t="shared" si="196"/>
        <v>0</v>
      </c>
      <c r="U1178" s="89">
        <f t="shared" si="196"/>
        <v>0</v>
      </c>
      <c r="V1178" s="89">
        <f t="shared" si="196"/>
        <v>0</v>
      </c>
      <c r="W1178" s="89">
        <f t="shared" si="196"/>
        <v>0</v>
      </c>
      <c r="X1178" s="89">
        <f t="shared" si="196"/>
        <v>0</v>
      </c>
      <c r="Y1178" s="89">
        <f t="shared" si="196"/>
        <v>0</v>
      </c>
      <c r="Z1178" s="89">
        <f t="shared" si="196"/>
        <v>0</v>
      </c>
      <c r="AA1178" s="89">
        <f t="shared" si="196"/>
        <v>0</v>
      </c>
      <c r="AB1178" s="90">
        <f t="shared" si="196"/>
        <v>0</v>
      </c>
      <c r="AD1178" s="552">
        <f t="shared" si="197"/>
        <v>0</v>
      </c>
      <c r="AF1178" s="552">
        <f t="shared" si="198"/>
        <v>0</v>
      </c>
      <c r="AH1178" s="552">
        <f t="shared" si="199"/>
        <v>0</v>
      </c>
      <c r="AJ1178" s="188"/>
    </row>
    <row r="1179" spans="2:36" ht="12.75" customHeight="1" outlineLevel="1" x14ac:dyDescent="0.2">
      <c r="D1179" s="106" t="str">
        <f>'Line Items'!D458</f>
        <v>Class 170/2</v>
      </c>
      <c r="E1179" s="88"/>
      <c r="F1179" s="107" t="str">
        <f t="shared" si="195"/>
        <v>£000</v>
      </c>
      <c r="G1179" s="89">
        <f t="shared" si="196"/>
        <v>0</v>
      </c>
      <c r="H1179" s="89">
        <f t="shared" si="196"/>
        <v>0</v>
      </c>
      <c r="I1179" s="89">
        <f t="shared" si="196"/>
        <v>0</v>
      </c>
      <c r="J1179" s="89">
        <f t="shared" si="196"/>
        <v>0</v>
      </c>
      <c r="K1179" s="89">
        <f t="shared" si="196"/>
        <v>0</v>
      </c>
      <c r="L1179" s="89">
        <f t="shared" si="196"/>
        <v>0</v>
      </c>
      <c r="M1179" s="89">
        <f t="shared" si="196"/>
        <v>0</v>
      </c>
      <c r="N1179" s="89">
        <f t="shared" si="196"/>
        <v>0</v>
      </c>
      <c r="O1179" s="89">
        <f t="shared" si="196"/>
        <v>0</v>
      </c>
      <c r="P1179" s="89">
        <f t="shared" si="196"/>
        <v>0</v>
      </c>
      <c r="Q1179" s="89">
        <f t="shared" si="196"/>
        <v>0</v>
      </c>
      <c r="R1179" s="89">
        <f t="shared" si="196"/>
        <v>0</v>
      </c>
      <c r="S1179" s="89">
        <f t="shared" si="196"/>
        <v>0</v>
      </c>
      <c r="T1179" s="89">
        <f t="shared" si="196"/>
        <v>0</v>
      </c>
      <c r="U1179" s="89">
        <f t="shared" si="196"/>
        <v>0</v>
      </c>
      <c r="V1179" s="89">
        <f t="shared" si="196"/>
        <v>0</v>
      </c>
      <c r="W1179" s="89">
        <f t="shared" si="196"/>
        <v>0</v>
      </c>
      <c r="X1179" s="89">
        <f t="shared" si="196"/>
        <v>0</v>
      </c>
      <c r="Y1179" s="89">
        <f t="shared" si="196"/>
        <v>0</v>
      </c>
      <c r="Z1179" s="89">
        <f t="shared" si="196"/>
        <v>0</v>
      </c>
      <c r="AA1179" s="89">
        <f t="shared" si="196"/>
        <v>0</v>
      </c>
      <c r="AB1179" s="90">
        <f t="shared" si="196"/>
        <v>0</v>
      </c>
      <c r="AD1179" s="552">
        <f t="shared" si="197"/>
        <v>0</v>
      </c>
      <c r="AF1179" s="552">
        <f t="shared" si="198"/>
        <v>0</v>
      </c>
      <c r="AH1179" s="552">
        <f t="shared" si="199"/>
        <v>0</v>
      </c>
      <c r="AJ1179" s="188"/>
    </row>
    <row r="1180" spans="2:36" ht="12.75" customHeight="1" outlineLevel="1" x14ac:dyDescent="0.2">
      <c r="D1180" s="106" t="str">
        <f>'Line Items'!D459</f>
        <v>Class 170/3</v>
      </c>
      <c r="E1180" s="88"/>
      <c r="F1180" s="107" t="str">
        <f t="shared" si="195"/>
        <v>£000</v>
      </c>
      <c r="G1180" s="89">
        <f t="shared" si="196"/>
        <v>0</v>
      </c>
      <c r="H1180" s="89">
        <f t="shared" si="196"/>
        <v>0</v>
      </c>
      <c r="I1180" s="89">
        <f t="shared" si="196"/>
        <v>0</v>
      </c>
      <c r="J1180" s="89">
        <f t="shared" si="196"/>
        <v>0</v>
      </c>
      <c r="K1180" s="89">
        <f t="shared" si="196"/>
        <v>0</v>
      </c>
      <c r="L1180" s="89">
        <f t="shared" si="196"/>
        <v>0</v>
      </c>
      <c r="M1180" s="89">
        <f t="shared" si="196"/>
        <v>0</v>
      </c>
      <c r="N1180" s="89">
        <f t="shared" si="196"/>
        <v>0</v>
      </c>
      <c r="O1180" s="89">
        <f t="shared" si="196"/>
        <v>0</v>
      </c>
      <c r="P1180" s="89">
        <f t="shared" si="196"/>
        <v>0</v>
      </c>
      <c r="Q1180" s="89">
        <f t="shared" si="196"/>
        <v>0</v>
      </c>
      <c r="R1180" s="89">
        <f t="shared" si="196"/>
        <v>0</v>
      </c>
      <c r="S1180" s="89">
        <f t="shared" si="196"/>
        <v>0</v>
      </c>
      <c r="T1180" s="89">
        <f t="shared" si="196"/>
        <v>0</v>
      </c>
      <c r="U1180" s="89">
        <f t="shared" si="196"/>
        <v>0</v>
      </c>
      <c r="V1180" s="89">
        <f t="shared" si="196"/>
        <v>0</v>
      </c>
      <c r="W1180" s="89">
        <f t="shared" si="196"/>
        <v>0</v>
      </c>
      <c r="X1180" s="89">
        <f t="shared" si="196"/>
        <v>0</v>
      </c>
      <c r="Y1180" s="89">
        <f t="shared" si="196"/>
        <v>0</v>
      </c>
      <c r="Z1180" s="89">
        <f t="shared" si="196"/>
        <v>0</v>
      </c>
      <c r="AA1180" s="89">
        <f t="shared" si="196"/>
        <v>0</v>
      </c>
      <c r="AB1180" s="90">
        <f t="shared" si="196"/>
        <v>0</v>
      </c>
      <c r="AD1180" s="552">
        <f t="shared" si="197"/>
        <v>0</v>
      </c>
      <c r="AF1180" s="552">
        <f t="shared" si="198"/>
        <v>0</v>
      </c>
      <c r="AH1180" s="552">
        <f t="shared" si="199"/>
        <v>0</v>
      </c>
      <c r="AJ1180" s="188"/>
    </row>
    <row r="1181" spans="2:36" ht="12.75" customHeight="1" outlineLevel="1" x14ac:dyDescent="0.2">
      <c r="D1181" s="106" t="str">
        <f>'Line Items'!D460</f>
        <v>Class 315</v>
      </c>
      <c r="E1181" s="88"/>
      <c r="F1181" s="107" t="str">
        <f t="shared" si="195"/>
        <v>£000</v>
      </c>
      <c r="G1181" s="89">
        <f t="shared" si="196"/>
        <v>0</v>
      </c>
      <c r="H1181" s="89">
        <f t="shared" si="196"/>
        <v>0</v>
      </c>
      <c r="I1181" s="89">
        <f t="shared" si="196"/>
        <v>0</v>
      </c>
      <c r="J1181" s="89">
        <f t="shared" si="196"/>
        <v>0</v>
      </c>
      <c r="K1181" s="89">
        <f t="shared" si="196"/>
        <v>0</v>
      </c>
      <c r="L1181" s="89">
        <f t="shared" si="196"/>
        <v>0</v>
      </c>
      <c r="M1181" s="89">
        <f t="shared" si="196"/>
        <v>0</v>
      </c>
      <c r="N1181" s="89">
        <f t="shared" si="196"/>
        <v>0</v>
      </c>
      <c r="O1181" s="89">
        <f t="shared" si="196"/>
        <v>0</v>
      </c>
      <c r="P1181" s="89">
        <f t="shared" si="196"/>
        <v>0</v>
      </c>
      <c r="Q1181" s="89">
        <f t="shared" si="196"/>
        <v>0</v>
      </c>
      <c r="R1181" s="89">
        <f t="shared" si="196"/>
        <v>0</v>
      </c>
      <c r="S1181" s="89">
        <f t="shared" si="196"/>
        <v>0</v>
      </c>
      <c r="T1181" s="89">
        <f t="shared" si="196"/>
        <v>0</v>
      </c>
      <c r="U1181" s="89">
        <f t="shared" si="196"/>
        <v>0</v>
      </c>
      <c r="V1181" s="89">
        <f t="shared" si="196"/>
        <v>0</v>
      </c>
      <c r="W1181" s="89">
        <f t="shared" si="196"/>
        <v>0</v>
      </c>
      <c r="X1181" s="89">
        <f t="shared" si="196"/>
        <v>0</v>
      </c>
      <c r="Y1181" s="89">
        <f t="shared" si="196"/>
        <v>0</v>
      </c>
      <c r="Z1181" s="89">
        <f t="shared" si="196"/>
        <v>0</v>
      </c>
      <c r="AA1181" s="89">
        <f t="shared" si="196"/>
        <v>0</v>
      </c>
      <c r="AB1181" s="90">
        <f t="shared" si="196"/>
        <v>0</v>
      </c>
      <c r="AD1181" s="552">
        <f t="shared" si="197"/>
        <v>0</v>
      </c>
      <c r="AF1181" s="552">
        <f t="shared" si="198"/>
        <v>0</v>
      </c>
      <c r="AH1181" s="552">
        <f t="shared" si="199"/>
        <v>0</v>
      </c>
      <c r="AJ1181" s="188"/>
    </row>
    <row r="1182" spans="2:36" ht="12.75" customHeight="1" outlineLevel="1" x14ac:dyDescent="0.2">
      <c r="D1182" s="106" t="str">
        <f>'Line Items'!D461</f>
        <v>Class 317/8</v>
      </c>
      <c r="E1182" s="88"/>
      <c r="F1182" s="107" t="str">
        <f t="shared" si="195"/>
        <v>£000</v>
      </c>
      <c r="G1182" s="89">
        <f t="shared" si="196"/>
        <v>0</v>
      </c>
      <c r="H1182" s="89">
        <f t="shared" si="196"/>
        <v>0</v>
      </c>
      <c r="I1182" s="89">
        <f t="shared" si="196"/>
        <v>0</v>
      </c>
      <c r="J1182" s="89">
        <f t="shared" si="196"/>
        <v>0</v>
      </c>
      <c r="K1182" s="89">
        <f t="shared" si="196"/>
        <v>0</v>
      </c>
      <c r="L1182" s="89">
        <f t="shared" si="196"/>
        <v>0</v>
      </c>
      <c r="M1182" s="89">
        <f t="shared" si="196"/>
        <v>0</v>
      </c>
      <c r="N1182" s="89">
        <f t="shared" si="196"/>
        <v>0</v>
      </c>
      <c r="O1182" s="89">
        <f t="shared" si="196"/>
        <v>0</v>
      </c>
      <c r="P1182" s="89">
        <f t="shared" si="196"/>
        <v>0</v>
      </c>
      <c r="Q1182" s="89">
        <f t="shared" si="196"/>
        <v>0</v>
      </c>
      <c r="R1182" s="89">
        <f t="shared" si="196"/>
        <v>0</v>
      </c>
      <c r="S1182" s="89">
        <f t="shared" si="196"/>
        <v>0</v>
      </c>
      <c r="T1182" s="89">
        <f t="shared" si="196"/>
        <v>0</v>
      </c>
      <c r="U1182" s="89">
        <f t="shared" si="196"/>
        <v>0</v>
      </c>
      <c r="V1182" s="89">
        <f t="shared" si="196"/>
        <v>0</v>
      </c>
      <c r="W1182" s="89">
        <f t="shared" si="196"/>
        <v>0</v>
      </c>
      <c r="X1182" s="89">
        <f t="shared" si="196"/>
        <v>0</v>
      </c>
      <c r="Y1182" s="89">
        <f t="shared" si="196"/>
        <v>0</v>
      </c>
      <c r="Z1182" s="89">
        <f t="shared" si="196"/>
        <v>0</v>
      </c>
      <c r="AA1182" s="89">
        <f t="shared" si="196"/>
        <v>0</v>
      </c>
      <c r="AB1182" s="90">
        <f t="shared" si="196"/>
        <v>0</v>
      </c>
      <c r="AD1182" s="552">
        <f t="shared" si="197"/>
        <v>0</v>
      </c>
      <c r="AF1182" s="552">
        <f t="shared" si="198"/>
        <v>0</v>
      </c>
      <c r="AH1182" s="552">
        <f t="shared" si="199"/>
        <v>0</v>
      </c>
      <c r="AJ1182" s="188"/>
    </row>
    <row r="1183" spans="2:36" ht="12.75" customHeight="1" outlineLevel="1" x14ac:dyDescent="0.2">
      <c r="D1183" s="106" t="str">
        <f>'Line Items'!D462</f>
        <v>Class 317/6</v>
      </c>
      <c r="E1183" s="88"/>
      <c r="F1183" s="107" t="str">
        <f t="shared" si="195"/>
        <v>£000</v>
      </c>
      <c r="G1183" s="89">
        <f t="shared" si="196"/>
        <v>0</v>
      </c>
      <c r="H1183" s="89">
        <f t="shared" si="196"/>
        <v>0</v>
      </c>
      <c r="I1183" s="89">
        <f t="shared" si="196"/>
        <v>0</v>
      </c>
      <c r="J1183" s="89">
        <f t="shared" si="196"/>
        <v>0</v>
      </c>
      <c r="K1183" s="89">
        <f t="shared" si="196"/>
        <v>0</v>
      </c>
      <c r="L1183" s="89">
        <f t="shared" si="196"/>
        <v>0</v>
      </c>
      <c r="M1183" s="89">
        <f t="shared" si="196"/>
        <v>0</v>
      </c>
      <c r="N1183" s="89">
        <f t="shared" si="196"/>
        <v>0</v>
      </c>
      <c r="O1183" s="89">
        <f t="shared" si="196"/>
        <v>0</v>
      </c>
      <c r="P1183" s="89">
        <f t="shared" si="196"/>
        <v>0</v>
      </c>
      <c r="Q1183" s="89">
        <f t="shared" si="196"/>
        <v>0</v>
      </c>
      <c r="R1183" s="89">
        <f t="shared" si="196"/>
        <v>0</v>
      </c>
      <c r="S1183" s="89">
        <f t="shared" si="196"/>
        <v>0</v>
      </c>
      <c r="T1183" s="89">
        <f t="shared" si="196"/>
        <v>0</v>
      </c>
      <c r="U1183" s="89">
        <f t="shared" si="196"/>
        <v>0</v>
      </c>
      <c r="V1183" s="89">
        <f t="shared" si="196"/>
        <v>0</v>
      </c>
      <c r="W1183" s="89">
        <f t="shared" si="196"/>
        <v>0</v>
      </c>
      <c r="X1183" s="89">
        <f t="shared" si="196"/>
        <v>0</v>
      </c>
      <c r="Y1183" s="89">
        <f t="shared" si="196"/>
        <v>0</v>
      </c>
      <c r="Z1183" s="89">
        <f t="shared" si="196"/>
        <v>0</v>
      </c>
      <c r="AA1183" s="89">
        <f t="shared" si="196"/>
        <v>0</v>
      </c>
      <c r="AB1183" s="90">
        <f t="shared" si="196"/>
        <v>0</v>
      </c>
      <c r="AD1183" s="552">
        <f t="shared" si="197"/>
        <v>0</v>
      </c>
      <c r="AF1183" s="552">
        <f t="shared" si="198"/>
        <v>0</v>
      </c>
      <c r="AH1183" s="552">
        <f t="shared" si="199"/>
        <v>0</v>
      </c>
      <c r="AJ1183" s="188"/>
    </row>
    <row r="1184" spans="2:36" ht="12.75" customHeight="1" outlineLevel="1" x14ac:dyDescent="0.2">
      <c r="D1184" s="106" t="str">
        <f>'Line Items'!D463</f>
        <v>Class 317/5</v>
      </c>
      <c r="E1184" s="88"/>
      <c r="F1184" s="107" t="str">
        <f t="shared" si="195"/>
        <v>£000</v>
      </c>
      <c r="G1184" s="89">
        <f t="shared" si="196"/>
        <v>0</v>
      </c>
      <c r="H1184" s="89">
        <f t="shared" si="196"/>
        <v>0</v>
      </c>
      <c r="I1184" s="89">
        <f t="shared" si="196"/>
        <v>0</v>
      </c>
      <c r="J1184" s="89">
        <f t="shared" si="196"/>
        <v>0</v>
      </c>
      <c r="K1184" s="89">
        <f t="shared" si="196"/>
        <v>0</v>
      </c>
      <c r="L1184" s="89">
        <f t="shared" si="196"/>
        <v>0</v>
      </c>
      <c r="M1184" s="89">
        <f t="shared" si="196"/>
        <v>0</v>
      </c>
      <c r="N1184" s="89">
        <f t="shared" si="196"/>
        <v>0</v>
      </c>
      <c r="O1184" s="89">
        <f t="shared" si="196"/>
        <v>0</v>
      </c>
      <c r="P1184" s="89">
        <f t="shared" si="196"/>
        <v>0</v>
      </c>
      <c r="Q1184" s="89">
        <f t="shared" si="196"/>
        <v>0</v>
      </c>
      <c r="R1184" s="89">
        <f t="shared" si="196"/>
        <v>0</v>
      </c>
      <c r="S1184" s="89">
        <f t="shared" si="196"/>
        <v>0</v>
      </c>
      <c r="T1184" s="89">
        <f t="shared" si="196"/>
        <v>0</v>
      </c>
      <c r="U1184" s="89">
        <f t="shared" si="196"/>
        <v>0</v>
      </c>
      <c r="V1184" s="89">
        <f t="shared" si="196"/>
        <v>0</v>
      </c>
      <c r="W1184" s="89">
        <f t="shared" si="196"/>
        <v>0</v>
      </c>
      <c r="X1184" s="89">
        <f t="shared" si="196"/>
        <v>0</v>
      </c>
      <c r="Y1184" s="89">
        <f t="shared" si="196"/>
        <v>0</v>
      </c>
      <c r="Z1184" s="89">
        <f t="shared" si="196"/>
        <v>0</v>
      </c>
      <c r="AA1184" s="89">
        <f t="shared" si="196"/>
        <v>0</v>
      </c>
      <c r="AB1184" s="90">
        <f t="shared" si="196"/>
        <v>0</v>
      </c>
      <c r="AD1184" s="552">
        <f t="shared" si="197"/>
        <v>0</v>
      </c>
      <c r="AF1184" s="552">
        <f t="shared" si="198"/>
        <v>0</v>
      </c>
      <c r="AH1184" s="552">
        <f t="shared" si="199"/>
        <v>0</v>
      </c>
      <c r="AJ1184" s="188"/>
    </row>
    <row r="1185" spans="4:36" ht="12.75" customHeight="1" outlineLevel="1" x14ac:dyDescent="0.2">
      <c r="D1185" s="106" t="str">
        <f>'Line Items'!D464</f>
        <v>Class 321</v>
      </c>
      <c r="E1185" s="88"/>
      <c r="F1185" s="107" t="str">
        <f t="shared" si="195"/>
        <v>£000</v>
      </c>
      <c r="G1185" s="89">
        <f t="shared" si="196"/>
        <v>0</v>
      </c>
      <c r="H1185" s="89">
        <f t="shared" si="196"/>
        <v>0</v>
      </c>
      <c r="I1185" s="89">
        <f t="shared" si="196"/>
        <v>0</v>
      </c>
      <c r="J1185" s="89">
        <f t="shared" si="196"/>
        <v>0</v>
      </c>
      <c r="K1185" s="89">
        <f t="shared" si="196"/>
        <v>0</v>
      </c>
      <c r="L1185" s="89">
        <f t="shared" si="196"/>
        <v>0</v>
      </c>
      <c r="M1185" s="89">
        <f t="shared" si="196"/>
        <v>0</v>
      </c>
      <c r="N1185" s="89">
        <f t="shared" si="196"/>
        <v>0</v>
      </c>
      <c r="O1185" s="89">
        <f t="shared" si="196"/>
        <v>0</v>
      </c>
      <c r="P1185" s="89">
        <f t="shared" si="196"/>
        <v>0</v>
      </c>
      <c r="Q1185" s="89">
        <f t="shared" si="196"/>
        <v>0</v>
      </c>
      <c r="R1185" s="89">
        <f t="shared" si="196"/>
        <v>0</v>
      </c>
      <c r="S1185" s="89">
        <f t="shared" si="196"/>
        <v>0</v>
      </c>
      <c r="T1185" s="89">
        <f t="shared" si="196"/>
        <v>0</v>
      </c>
      <c r="U1185" s="89">
        <f t="shared" si="196"/>
        <v>0</v>
      </c>
      <c r="V1185" s="89">
        <f t="shared" si="196"/>
        <v>0</v>
      </c>
      <c r="W1185" s="89">
        <f t="shared" si="196"/>
        <v>0</v>
      </c>
      <c r="X1185" s="89">
        <f t="shared" si="196"/>
        <v>0</v>
      </c>
      <c r="Y1185" s="89">
        <f t="shared" si="196"/>
        <v>0</v>
      </c>
      <c r="Z1185" s="89">
        <f t="shared" si="196"/>
        <v>0</v>
      </c>
      <c r="AA1185" s="89">
        <f t="shared" si="196"/>
        <v>0</v>
      </c>
      <c r="AB1185" s="90">
        <f t="shared" si="196"/>
        <v>0</v>
      </c>
      <c r="AD1185" s="552">
        <f t="shared" si="197"/>
        <v>0</v>
      </c>
      <c r="AF1185" s="552">
        <f t="shared" si="198"/>
        <v>0</v>
      </c>
      <c r="AH1185" s="552">
        <f t="shared" si="199"/>
        <v>0</v>
      </c>
      <c r="AJ1185" s="188"/>
    </row>
    <row r="1186" spans="4:36" ht="12.75" customHeight="1" outlineLevel="1" x14ac:dyDescent="0.2">
      <c r="D1186" s="106" t="str">
        <f>'Line Items'!D465</f>
        <v>Class 360</v>
      </c>
      <c r="E1186" s="88"/>
      <c r="F1186" s="107" t="str">
        <f t="shared" si="195"/>
        <v>£000</v>
      </c>
      <c r="G1186" s="89">
        <f t="shared" si="196"/>
        <v>0</v>
      </c>
      <c r="H1186" s="89">
        <f t="shared" si="196"/>
        <v>0</v>
      </c>
      <c r="I1186" s="89">
        <f t="shared" si="196"/>
        <v>0</v>
      </c>
      <c r="J1186" s="89">
        <f t="shared" si="196"/>
        <v>0</v>
      </c>
      <c r="K1186" s="89">
        <f t="shared" si="196"/>
        <v>0</v>
      </c>
      <c r="L1186" s="89">
        <f t="shared" si="196"/>
        <v>0</v>
      </c>
      <c r="M1186" s="89">
        <f t="shared" si="196"/>
        <v>0</v>
      </c>
      <c r="N1186" s="89">
        <f t="shared" si="196"/>
        <v>0</v>
      </c>
      <c r="O1186" s="89">
        <f t="shared" si="196"/>
        <v>0</v>
      </c>
      <c r="P1186" s="89">
        <f t="shared" si="196"/>
        <v>0</v>
      </c>
      <c r="Q1186" s="89">
        <f t="shared" si="196"/>
        <v>0</v>
      </c>
      <c r="R1186" s="89">
        <f t="shared" si="196"/>
        <v>0</v>
      </c>
      <c r="S1186" s="89">
        <f t="shared" si="196"/>
        <v>0</v>
      </c>
      <c r="T1186" s="89">
        <f t="shared" si="196"/>
        <v>0</v>
      </c>
      <c r="U1186" s="89">
        <f t="shared" si="196"/>
        <v>0</v>
      </c>
      <c r="V1186" s="89">
        <f t="shared" si="196"/>
        <v>0</v>
      </c>
      <c r="W1186" s="89">
        <f t="shared" si="196"/>
        <v>0</v>
      </c>
      <c r="X1186" s="89">
        <f t="shared" si="196"/>
        <v>0</v>
      </c>
      <c r="Y1186" s="89">
        <f t="shared" si="196"/>
        <v>0</v>
      </c>
      <c r="Z1186" s="89">
        <f t="shared" si="196"/>
        <v>0</v>
      </c>
      <c r="AA1186" s="89">
        <f t="shared" si="196"/>
        <v>0</v>
      </c>
      <c r="AB1186" s="90">
        <f t="shared" si="196"/>
        <v>0</v>
      </c>
      <c r="AD1186" s="552">
        <f t="shared" si="197"/>
        <v>0</v>
      </c>
      <c r="AF1186" s="552">
        <f t="shared" si="198"/>
        <v>0</v>
      </c>
      <c r="AH1186" s="552">
        <f t="shared" si="199"/>
        <v>0</v>
      </c>
      <c r="AJ1186" s="188"/>
    </row>
    <row r="1187" spans="4:36" ht="12.75" customHeight="1" outlineLevel="1" x14ac:dyDescent="0.2">
      <c r="D1187" s="106" t="str">
        <f>'Line Items'!D466</f>
        <v>Class 379</v>
      </c>
      <c r="E1187" s="88"/>
      <c r="F1187" s="107" t="str">
        <f t="shared" si="195"/>
        <v>£000</v>
      </c>
      <c r="G1187" s="89">
        <f t="shared" si="196"/>
        <v>0</v>
      </c>
      <c r="H1187" s="89">
        <f t="shared" si="196"/>
        <v>0</v>
      </c>
      <c r="I1187" s="89">
        <f t="shared" si="196"/>
        <v>0</v>
      </c>
      <c r="J1187" s="89">
        <f t="shared" si="196"/>
        <v>0</v>
      </c>
      <c r="K1187" s="89">
        <f t="shared" si="196"/>
        <v>0</v>
      </c>
      <c r="L1187" s="89">
        <f t="shared" si="196"/>
        <v>0</v>
      </c>
      <c r="M1187" s="89">
        <f t="shared" si="196"/>
        <v>0</v>
      </c>
      <c r="N1187" s="89">
        <f t="shared" si="196"/>
        <v>0</v>
      </c>
      <c r="O1187" s="89">
        <f t="shared" si="196"/>
        <v>0</v>
      </c>
      <c r="P1187" s="89">
        <f t="shared" si="196"/>
        <v>0</v>
      </c>
      <c r="Q1187" s="89">
        <f t="shared" si="196"/>
        <v>0</v>
      </c>
      <c r="R1187" s="89">
        <f t="shared" si="196"/>
        <v>0</v>
      </c>
      <c r="S1187" s="89">
        <f t="shared" si="196"/>
        <v>0</v>
      </c>
      <c r="T1187" s="89">
        <f t="shared" si="196"/>
        <v>0</v>
      </c>
      <c r="U1187" s="89">
        <f t="shared" si="196"/>
        <v>0</v>
      </c>
      <c r="V1187" s="89">
        <f t="shared" si="196"/>
        <v>0</v>
      </c>
      <c r="W1187" s="89">
        <f t="shared" si="196"/>
        <v>0</v>
      </c>
      <c r="X1187" s="89">
        <f t="shared" si="196"/>
        <v>0</v>
      </c>
      <c r="Y1187" s="89">
        <f t="shared" si="196"/>
        <v>0</v>
      </c>
      <c r="Z1187" s="89">
        <f t="shared" si="196"/>
        <v>0</v>
      </c>
      <c r="AA1187" s="89">
        <f t="shared" si="196"/>
        <v>0</v>
      </c>
      <c r="AB1187" s="90">
        <f t="shared" si="196"/>
        <v>0</v>
      </c>
      <c r="AD1187" s="552">
        <f t="shared" si="197"/>
        <v>0</v>
      </c>
      <c r="AF1187" s="552">
        <f t="shared" si="198"/>
        <v>0</v>
      </c>
      <c r="AH1187" s="552">
        <f t="shared" si="199"/>
        <v>0</v>
      </c>
      <c r="AJ1187" s="188"/>
    </row>
    <row r="1188" spans="4:36" ht="12.75" customHeight="1" outlineLevel="1" x14ac:dyDescent="0.2">
      <c r="D1188" s="106" t="str">
        <f>'Line Items'!D467</f>
        <v>Class 90</v>
      </c>
      <c r="E1188" s="88"/>
      <c r="F1188" s="107" t="str">
        <f t="shared" si="195"/>
        <v>£000</v>
      </c>
      <c r="G1188" s="89">
        <f t="shared" si="196"/>
        <v>0</v>
      </c>
      <c r="H1188" s="89">
        <f t="shared" si="196"/>
        <v>0</v>
      </c>
      <c r="I1188" s="89">
        <f t="shared" si="196"/>
        <v>0</v>
      </c>
      <c r="J1188" s="89">
        <f t="shared" si="196"/>
        <v>0</v>
      </c>
      <c r="K1188" s="89">
        <f t="shared" si="196"/>
        <v>0</v>
      </c>
      <c r="L1188" s="89">
        <f t="shared" si="196"/>
        <v>0</v>
      </c>
      <c r="M1188" s="89">
        <f t="shared" si="196"/>
        <v>0</v>
      </c>
      <c r="N1188" s="89">
        <f t="shared" si="196"/>
        <v>0</v>
      </c>
      <c r="O1188" s="89">
        <f t="shared" si="196"/>
        <v>0</v>
      </c>
      <c r="P1188" s="89">
        <f t="shared" si="196"/>
        <v>0</v>
      </c>
      <c r="Q1188" s="89">
        <f t="shared" si="196"/>
        <v>0</v>
      </c>
      <c r="R1188" s="89">
        <f t="shared" si="196"/>
        <v>0</v>
      </c>
      <c r="S1188" s="89">
        <f t="shared" si="196"/>
        <v>0</v>
      </c>
      <c r="T1188" s="89">
        <f t="shared" ref="T1188:AB1188" si="200">T29*T965</f>
        <v>0</v>
      </c>
      <c r="U1188" s="89">
        <f t="shared" si="200"/>
        <v>0</v>
      </c>
      <c r="V1188" s="89">
        <f t="shared" si="200"/>
        <v>0</v>
      </c>
      <c r="W1188" s="89">
        <f t="shared" si="200"/>
        <v>0</v>
      </c>
      <c r="X1188" s="89">
        <f t="shared" si="200"/>
        <v>0</v>
      </c>
      <c r="Y1188" s="89">
        <f t="shared" si="200"/>
        <v>0</v>
      </c>
      <c r="Z1188" s="89">
        <f t="shared" si="200"/>
        <v>0</v>
      </c>
      <c r="AA1188" s="89">
        <f t="shared" si="200"/>
        <v>0</v>
      </c>
      <c r="AB1188" s="90">
        <f t="shared" si="200"/>
        <v>0</v>
      </c>
      <c r="AD1188" s="552">
        <f t="shared" si="197"/>
        <v>0</v>
      </c>
      <c r="AF1188" s="552">
        <f t="shared" si="198"/>
        <v>0</v>
      </c>
      <c r="AH1188" s="552">
        <f t="shared" si="199"/>
        <v>0</v>
      </c>
      <c r="AJ1188" s="188"/>
    </row>
    <row r="1189" spans="4:36" ht="12.75" customHeight="1" outlineLevel="1" x14ac:dyDescent="0.2">
      <c r="D1189" s="106" t="str">
        <f>'Line Items'!D468</f>
        <v>Class Mk 3 - TSO</v>
      </c>
      <c r="E1189" s="88"/>
      <c r="F1189" s="107" t="str">
        <f t="shared" si="195"/>
        <v>£000</v>
      </c>
      <c r="G1189" s="89">
        <f t="shared" ref="G1189:AB1200" si="201">G30*G966</f>
        <v>0</v>
      </c>
      <c r="H1189" s="89">
        <f t="shared" si="201"/>
        <v>0</v>
      </c>
      <c r="I1189" s="89">
        <f t="shared" si="201"/>
        <v>0</v>
      </c>
      <c r="J1189" s="89">
        <f t="shared" si="201"/>
        <v>0</v>
      </c>
      <c r="K1189" s="89">
        <f t="shared" si="201"/>
        <v>0</v>
      </c>
      <c r="L1189" s="89">
        <f t="shared" si="201"/>
        <v>0</v>
      </c>
      <c r="M1189" s="89">
        <f t="shared" si="201"/>
        <v>0</v>
      </c>
      <c r="N1189" s="89">
        <f t="shared" si="201"/>
        <v>0</v>
      </c>
      <c r="O1189" s="89">
        <f t="shared" si="201"/>
        <v>0</v>
      </c>
      <c r="P1189" s="89">
        <f t="shared" si="201"/>
        <v>0</v>
      </c>
      <c r="Q1189" s="89">
        <f t="shared" si="201"/>
        <v>0</v>
      </c>
      <c r="R1189" s="89">
        <f t="shared" si="201"/>
        <v>0</v>
      </c>
      <c r="S1189" s="89">
        <f t="shared" si="201"/>
        <v>0</v>
      </c>
      <c r="T1189" s="89">
        <f t="shared" si="201"/>
        <v>0</v>
      </c>
      <c r="U1189" s="89">
        <f t="shared" si="201"/>
        <v>0</v>
      </c>
      <c r="V1189" s="89">
        <f t="shared" si="201"/>
        <v>0</v>
      </c>
      <c r="W1189" s="89">
        <f t="shared" si="201"/>
        <v>0</v>
      </c>
      <c r="X1189" s="89">
        <f t="shared" si="201"/>
        <v>0</v>
      </c>
      <c r="Y1189" s="89">
        <f t="shared" si="201"/>
        <v>0</v>
      </c>
      <c r="Z1189" s="89">
        <f t="shared" si="201"/>
        <v>0</v>
      </c>
      <c r="AA1189" s="89">
        <f t="shared" si="201"/>
        <v>0</v>
      </c>
      <c r="AB1189" s="90">
        <f t="shared" si="201"/>
        <v>0</v>
      </c>
      <c r="AD1189" s="552">
        <f t="shared" si="197"/>
        <v>0</v>
      </c>
      <c r="AF1189" s="552">
        <f t="shared" si="198"/>
        <v>0</v>
      </c>
      <c r="AH1189" s="552">
        <f t="shared" si="199"/>
        <v>0</v>
      </c>
      <c r="AJ1189" s="188"/>
    </row>
    <row r="1190" spans="4:36" ht="12.75" customHeight="1" outlineLevel="1" x14ac:dyDescent="0.2">
      <c r="D1190" s="106" t="str">
        <f>'Line Items'!D469</f>
        <v>Class Mk 3 - TSOB</v>
      </c>
      <c r="E1190" s="88"/>
      <c r="F1190" s="107" t="str">
        <f t="shared" si="195"/>
        <v>£000</v>
      </c>
      <c r="G1190" s="89">
        <f t="shared" si="201"/>
        <v>0</v>
      </c>
      <c r="H1190" s="89">
        <f t="shared" si="201"/>
        <v>0</v>
      </c>
      <c r="I1190" s="89">
        <f t="shared" si="201"/>
        <v>0</v>
      </c>
      <c r="J1190" s="89">
        <f t="shared" si="201"/>
        <v>0</v>
      </c>
      <c r="K1190" s="89">
        <f t="shared" si="201"/>
        <v>0</v>
      </c>
      <c r="L1190" s="89">
        <f t="shared" si="201"/>
        <v>0</v>
      </c>
      <c r="M1190" s="89">
        <f t="shared" si="201"/>
        <v>0</v>
      </c>
      <c r="N1190" s="89">
        <f t="shared" si="201"/>
        <v>0</v>
      </c>
      <c r="O1190" s="89">
        <f t="shared" si="201"/>
        <v>0</v>
      </c>
      <c r="P1190" s="89">
        <f t="shared" si="201"/>
        <v>0</v>
      </c>
      <c r="Q1190" s="89">
        <f t="shared" si="201"/>
        <v>0</v>
      </c>
      <c r="R1190" s="89">
        <f t="shared" si="201"/>
        <v>0</v>
      </c>
      <c r="S1190" s="89">
        <f t="shared" si="201"/>
        <v>0</v>
      </c>
      <c r="T1190" s="89">
        <f t="shared" si="201"/>
        <v>0</v>
      </c>
      <c r="U1190" s="89">
        <f t="shared" si="201"/>
        <v>0</v>
      </c>
      <c r="V1190" s="89">
        <f t="shared" si="201"/>
        <v>0</v>
      </c>
      <c r="W1190" s="89">
        <f t="shared" si="201"/>
        <v>0</v>
      </c>
      <c r="X1190" s="89">
        <f t="shared" si="201"/>
        <v>0</v>
      </c>
      <c r="Y1190" s="89">
        <f t="shared" si="201"/>
        <v>0</v>
      </c>
      <c r="Z1190" s="89">
        <f t="shared" si="201"/>
        <v>0</v>
      </c>
      <c r="AA1190" s="89">
        <f t="shared" si="201"/>
        <v>0</v>
      </c>
      <c r="AB1190" s="90">
        <f t="shared" si="201"/>
        <v>0</v>
      </c>
      <c r="AD1190" s="552">
        <f t="shared" si="197"/>
        <v>0</v>
      </c>
      <c r="AF1190" s="552">
        <f t="shared" si="198"/>
        <v>0</v>
      </c>
      <c r="AH1190" s="552">
        <f t="shared" si="199"/>
        <v>0</v>
      </c>
      <c r="AJ1190" s="188"/>
    </row>
    <row r="1191" spans="4:36" ht="12.75" customHeight="1" outlineLevel="1" x14ac:dyDescent="0.2">
      <c r="D1191" s="106" t="str">
        <f>'Line Items'!D470</f>
        <v>Class Mk 3 - FO</v>
      </c>
      <c r="E1191" s="88"/>
      <c r="F1191" s="107" t="str">
        <f t="shared" si="195"/>
        <v>£000</v>
      </c>
      <c r="G1191" s="89">
        <f t="shared" si="201"/>
        <v>0</v>
      </c>
      <c r="H1191" s="89">
        <f t="shared" si="201"/>
        <v>0</v>
      </c>
      <c r="I1191" s="89">
        <f t="shared" si="201"/>
        <v>0</v>
      </c>
      <c r="J1191" s="89">
        <f t="shared" si="201"/>
        <v>0</v>
      </c>
      <c r="K1191" s="89">
        <f t="shared" si="201"/>
        <v>0</v>
      </c>
      <c r="L1191" s="89">
        <f t="shared" si="201"/>
        <v>0</v>
      </c>
      <c r="M1191" s="89">
        <f t="shared" si="201"/>
        <v>0</v>
      </c>
      <c r="N1191" s="89">
        <f t="shared" si="201"/>
        <v>0</v>
      </c>
      <c r="O1191" s="89">
        <f t="shared" si="201"/>
        <v>0</v>
      </c>
      <c r="P1191" s="89">
        <f t="shared" si="201"/>
        <v>0</v>
      </c>
      <c r="Q1191" s="89">
        <f t="shared" si="201"/>
        <v>0</v>
      </c>
      <c r="R1191" s="89">
        <f t="shared" si="201"/>
        <v>0</v>
      </c>
      <c r="S1191" s="89">
        <f t="shared" si="201"/>
        <v>0</v>
      </c>
      <c r="T1191" s="89">
        <f t="shared" si="201"/>
        <v>0</v>
      </c>
      <c r="U1191" s="89">
        <f t="shared" si="201"/>
        <v>0</v>
      </c>
      <c r="V1191" s="89">
        <f t="shared" si="201"/>
        <v>0</v>
      </c>
      <c r="W1191" s="89">
        <f t="shared" si="201"/>
        <v>0</v>
      </c>
      <c r="X1191" s="89">
        <f t="shared" si="201"/>
        <v>0</v>
      </c>
      <c r="Y1191" s="89">
        <f t="shared" si="201"/>
        <v>0</v>
      </c>
      <c r="Z1191" s="89">
        <f t="shared" si="201"/>
        <v>0</v>
      </c>
      <c r="AA1191" s="89">
        <f t="shared" si="201"/>
        <v>0</v>
      </c>
      <c r="AB1191" s="90">
        <f t="shared" si="201"/>
        <v>0</v>
      </c>
      <c r="AD1191" s="552">
        <f t="shared" si="197"/>
        <v>0</v>
      </c>
      <c r="AF1191" s="552">
        <f t="shared" si="198"/>
        <v>0</v>
      </c>
      <c r="AH1191" s="552">
        <f t="shared" si="199"/>
        <v>0</v>
      </c>
      <c r="AJ1191" s="188"/>
    </row>
    <row r="1192" spans="4:36" ht="12.75" customHeight="1" outlineLevel="1" x14ac:dyDescent="0.2">
      <c r="D1192" s="106" t="str">
        <f>'Line Items'!D471</f>
        <v>Class Mk 3 - RFM</v>
      </c>
      <c r="E1192" s="88"/>
      <c r="F1192" s="107" t="str">
        <f t="shared" si="195"/>
        <v>£000</v>
      </c>
      <c r="G1192" s="89">
        <f t="shared" si="201"/>
        <v>0</v>
      </c>
      <c r="H1192" s="89">
        <f t="shared" si="201"/>
        <v>0</v>
      </c>
      <c r="I1192" s="89">
        <f t="shared" si="201"/>
        <v>0</v>
      </c>
      <c r="J1192" s="89">
        <f t="shared" si="201"/>
        <v>0</v>
      </c>
      <c r="K1192" s="89">
        <f t="shared" si="201"/>
        <v>0</v>
      </c>
      <c r="L1192" s="89">
        <f t="shared" si="201"/>
        <v>0</v>
      </c>
      <c r="M1192" s="89">
        <f t="shared" si="201"/>
        <v>0</v>
      </c>
      <c r="N1192" s="89">
        <f t="shared" si="201"/>
        <v>0</v>
      </c>
      <c r="O1192" s="89">
        <f t="shared" si="201"/>
        <v>0</v>
      </c>
      <c r="P1192" s="89">
        <f t="shared" si="201"/>
        <v>0</v>
      </c>
      <c r="Q1192" s="89">
        <f t="shared" si="201"/>
        <v>0</v>
      </c>
      <c r="R1192" s="89">
        <f t="shared" si="201"/>
        <v>0</v>
      </c>
      <c r="S1192" s="89">
        <f t="shared" si="201"/>
        <v>0</v>
      </c>
      <c r="T1192" s="89">
        <f t="shared" si="201"/>
        <v>0</v>
      </c>
      <c r="U1192" s="89">
        <f t="shared" si="201"/>
        <v>0</v>
      </c>
      <c r="V1192" s="89">
        <f t="shared" si="201"/>
        <v>0</v>
      </c>
      <c r="W1192" s="89">
        <f t="shared" si="201"/>
        <v>0</v>
      </c>
      <c r="X1192" s="89">
        <f t="shared" si="201"/>
        <v>0</v>
      </c>
      <c r="Y1192" s="89">
        <f t="shared" si="201"/>
        <v>0</v>
      </c>
      <c r="Z1192" s="89">
        <f t="shared" si="201"/>
        <v>0</v>
      </c>
      <c r="AA1192" s="89">
        <f t="shared" si="201"/>
        <v>0</v>
      </c>
      <c r="AB1192" s="90">
        <f t="shared" si="201"/>
        <v>0</v>
      </c>
      <c r="AD1192" s="552">
        <f t="shared" si="197"/>
        <v>0</v>
      </c>
      <c r="AF1192" s="552">
        <f t="shared" si="198"/>
        <v>0</v>
      </c>
      <c r="AH1192" s="552">
        <f t="shared" si="199"/>
        <v>0</v>
      </c>
      <c r="AJ1192" s="188"/>
    </row>
    <row r="1193" spans="4:36" ht="12.75" customHeight="1" outlineLevel="1" x14ac:dyDescent="0.2">
      <c r="D1193" s="106" t="str">
        <f>'Line Items'!D472</f>
        <v>Class Mk 3 - DVT</v>
      </c>
      <c r="E1193" s="88"/>
      <c r="F1193" s="107" t="str">
        <f t="shared" si="195"/>
        <v>£000</v>
      </c>
      <c r="G1193" s="89">
        <f t="shared" si="201"/>
        <v>0</v>
      </c>
      <c r="H1193" s="89">
        <f t="shared" si="201"/>
        <v>0</v>
      </c>
      <c r="I1193" s="89">
        <f t="shared" si="201"/>
        <v>0</v>
      </c>
      <c r="J1193" s="89">
        <f t="shared" si="201"/>
        <v>0</v>
      </c>
      <c r="K1193" s="89">
        <f t="shared" si="201"/>
        <v>0</v>
      </c>
      <c r="L1193" s="89">
        <f t="shared" si="201"/>
        <v>0</v>
      </c>
      <c r="M1193" s="89">
        <f t="shared" si="201"/>
        <v>0</v>
      </c>
      <c r="N1193" s="89">
        <f t="shared" si="201"/>
        <v>0</v>
      </c>
      <c r="O1193" s="89">
        <f t="shared" si="201"/>
        <v>0</v>
      </c>
      <c r="P1193" s="89">
        <f t="shared" si="201"/>
        <v>0</v>
      </c>
      <c r="Q1193" s="89">
        <f t="shared" si="201"/>
        <v>0</v>
      </c>
      <c r="R1193" s="89">
        <f t="shared" si="201"/>
        <v>0</v>
      </c>
      <c r="S1193" s="89">
        <f t="shared" si="201"/>
        <v>0</v>
      </c>
      <c r="T1193" s="89">
        <f t="shared" si="201"/>
        <v>0</v>
      </c>
      <c r="U1193" s="89">
        <f t="shared" si="201"/>
        <v>0</v>
      </c>
      <c r="V1193" s="89">
        <f t="shared" si="201"/>
        <v>0</v>
      </c>
      <c r="W1193" s="89">
        <f t="shared" si="201"/>
        <v>0</v>
      </c>
      <c r="X1193" s="89">
        <f t="shared" si="201"/>
        <v>0</v>
      </c>
      <c r="Y1193" s="89">
        <f t="shared" si="201"/>
        <v>0</v>
      </c>
      <c r="Z1193" s="89">
        <f t="shared" si="201"/>
        <v>0</v>
      </c>
      <c r="AA1193" s="89">
        <f t="shared" si="201"/>
        <v>0</v>
      </c>
      <c r="AB1193" s="90">
        <f t="shared" si="201"/>
        <v>0</v>
      </c>
      <c r="AD1193" s="552">
        <f t="shared" si="197"/>
        <v>0</v>
      </c>
      <c r="AF1193" s="552">
        <f t="shared" si="198"/>
        <v>0</v>
      </c>
      <c r="AH1193" s="552">
        <f t="shared" si="199"/>
        <v>0</v>
      </c>
      <c r="AJ1193" s="188"/>
    </row>
    <row r="1194" spans="4:36" ht="12.75" customHeight="1" outlineLevel="1" x14ac:dyDescent="0.2">
      <c r="D1194" s="106" t="str">
        <f>'Line Items'!D473</f>
        <v>[Rolling Stock Line 18]</v>
      </c>
      <c r="E1194" s="88"/>
      <c r="F1194" s="107" t="str">
        <f t="shared" si="195"/>
        <v>£000</v>
      </c>
      <c r="G1194" s="89">
        <f t="shared" si="201"/>
        <v>0</v>
      </c>
      <c r="H1194" s="89">
        <f t="shared" si="201"/>
        <v>0</v>
      </c>
      <c r="I1194" s="89">
        <f t="shared" si="201"/>
        <v>0</v>
      </c>
      <c r="J1194" s="89">
        <f t="shared" si="201"/>
        <v>0</v>
      </c>
      <c r="K1194" s="89">
        <f t="shared" si="201"/>
        <v>0</v>
      </c>
      <c r="L1194" s="89">
        <f t="shared" si="201"/>
        <v>0</v>
      </c>
      <c r="M1194" s="89">
        <f t="shared" si="201"/>
        <v>0</v>
      </c>
      <c r="N1194" s="89">
        <f t="shared" si="201"/>
        <v>0</v>
      </c>
      <c r="O1194" s="89">
        <f t="shared" si="201"/>
        <v>0</v>
      </c>
      <c r="P1194" s="89">
        <f t="shared" si="201"/>
        <v>0</v>
      </c>
      <c r="Q1194" s="89">
        <f t="shared" si="201"/>
        <v>0</v>
      </c>
      <c r="R1194" s="89">
        <f t="shared" si="201"/>
        <v>0</v>
      </c>
      <c r="S1194" s="89">
        <f t="shared" si="201"/>
        <v>0</v>
      </c>
      <c r="T1194" s="89">
        <f t="shared" si="201"/>
        <v>0</v>
      </c>
      <c r="U1194" s="89">
        <f t="shared" si="201"/>
        <v>0</v>
      </c>
      <c r="V1194" s="89">
        <f t="shared" si="201"/>
        <v>0</v>
      </c>
      <c r="W1194" s="89">
        <f t="shared" si="201"/>
        <v>0</v>
      </c>
      <c r="X1194" s="89">
        <f t="shared" si="201"/>
        <v>0</v>
      </c>
      <c r="Y1194" s="89">
        <f t="shared" si="201"/>
        <v>0</v>
      </c>
      <c r="Z1194" s="89">
        <f t="shared" si="201"/>
        <v>0</v>
      </c>
      <c r="AA1194" s="89">
        <f t="shared" si="201"/>
        <v>0</v>
      </c>
      <c r="AB1194" s="90">
        <f t="shared" si="201"/>
        <v>0</v>
      </c>
      <c r="AD1194" s="552">
        <f t="shared" si="197"/>
        <v>0</v>
      </c>
      <c r="AF1194" s="552">
        <f t="shared" si="198"/>
        <v>0</v>
      </c>
      <c r="AH1194" s="552">
        <f t="shared" si="199"/>
        <v>0</v>
      </c>
      <c r="AJ1194" s="188"/>
    </row>
    <row r="1195" spans="4:36" ht="12.75" customHeight="1" outlineLevel="1" x14ac:dyDescent="0.2">
      <c r="D1195" s="106" t="str">
        <f>'Line Items'!D474</f>
        <v>[Rolling Stock Line 19]</v>
      </c>
      <c r="E1195" s="88"/>
      <c r="F1195" s="107" t="str">
        <f t="shared" si="195"/>
        <v>£000</v>
      </c>
      <c r="G1195" s="89">
        <f t="shared" si="201"/>
        <v>0</v>
      </c>
      <c r="H1195" s="89">
        <f t="shared" si="201"/>
        <v>0</v>
      </c>
      <c r="I1195" s="89">
        <f t="shared" si="201"/>
        <v>0</v>
      </c>
      <c r="J1195" s="89">
        <f t="shared" si="201"/>
        <v>0</v>
      </c>
      <c r="K1195" s="89">
        <f t="shared" si="201"/>
        <v>0</v>
      </c>
      <c r="L1195" s="89">
        <f t="shared" si="201"/>
        <v>0</v>
      </c>
      <c r="M1195" s="89">
        <f t="shared" si="201"/>
        <v>0</v>
      </c>
      <c r="N1195" s="89">
        <f t="shared" si="201"/>
        <v>0</v>
      </c>
      <c r="O1195" s="89">
        <f t="shared" si="201"/>
        <v>0</v>
      </c>
      <c r="P1195" s="89">
        <f t="shared" si="201"/>
        <v>0</v>
      </c>
      <c r="Q1195" s="89">
        <f t="shared" si="201"/>
        <v>0</v>
      </c>
      <c r="R1195" s="89">
        <f t="shared" si="201"/>
        <v>0</v>
      </c>
      <c r="S1195" s="89">
        <f t="shared" si="201"/>
        <v>0</v>
      </c>
      <c r="T1195" s="89">
        <f t="shared" si="201"/>
        <v>0</v>
      </c>
      <c r="U1195" s="89">
        <f t="shared" si="201"/>
        <v>0</v>
      </c>
      <c r="V1195" s="89">
        <f t="shared" si="201"/>
        <v>0</v>
      </c>
      <c r="W1195" s="89">
        <f t="shared" si="201"/>
        <v>0</v>
      </c>
      <c r="X1195" s="89">
        <f t="shared" si="201"/>
        <v>0</v>
      </c>
      <c r="Y1195" s="89">
        <f t="shared" si="201"/>
        <v>0</v>
      </c>
      <c r="Z1195" s="89">
        <f t="shared" si="201"/>
        <v>0</v>
      </c>
      <c r="AA1195" s="89">
        <f t="shared" si="201"/>
        <v>0</v>
      </c>
      <c r="AB1195" s="90">
        <f t="shared" si="201"/>
        <v>0</v>
      </c>
      <c r="AD1195" s="552">
        <f t="shared" si="197"/>
        <v>0</v>
      </c>
      <c r="AF1195" s="552">
        <f t="shared" si="198"/>
        <v>0</v>
      </c>
      <c r="AH1195" s="552">
        <f t="shared" si="199"/>
        <v>0</v>
      </c>
      <c r="AJ1195" s="188"/>
    </row>
    <row r="1196" spans="4:36" ht="12.75" customHeight="1" outlineLevel="1" x14ac:dyDescent="0.2">
      <c r="D1196" s="106" t="str">
        <f>'Line Items'!D475</f>
        <v>[Rolling Stock Line 20]</v>
      </c>
      <c r="E1196" s="88"/>
      <c r="F1196" s="107" t="str">
        <f t="shared" si="195"/>
        <v>£000</v>
      </c>
      <c r="G1196" s="89">
        <f t="shared" si="201"/>
        <v>0</v>
      </c>
      <c r="H1196" s="89">
        <f t="shared" si="201"/>
        <v>0</v>
      </c>
      <c r="I1196" s="89">
        <f t="shared" si="201"/>
        <v>0</v>
      </c>
      <c r="J1196" s="89">
        <f t="shared" si="201"/>
        <v>0</v>
      </c>
      <c r="K1196" s="89">
        <f t="shared" si="201"/>
        <v>0</v>
      </c>
      <c r="L1196" s="89">
        <f t="shared" si="201"/>
        <v>0</v>
      </c>
      <c r="M1196" s="89">
        <f t="shared" si="201"/>
        <v>0</v>
      </c>
      <c r="N1196" s="89">
        <f t="shared" si="201"/>
        <v>0</v>
      </c>
      <c r="O1196" s="89">
        <f t="shared" si="201"/>
        <v>0</v>
      </c>
      <c r="P1196" s="89">
        <f t="shared" si="201"/>
        <v>0</v>
      </c>
      <c r="Q1196" s="89">
        <f t="shared" si="201"/>
        <v>0</v>
      </c>
      <c r="R1196" s="89">
        <f t="shared" si="201"/>
        <v>0</v>
      </c>
      <c r="S1196" s="89">
        <f t="shared" si="201"/>
        <v>0</v>
      </c>
      <c r="T1196" s="89">
        <f t="shared" si="201"/>
        <v>0</v>
      </c>
      <c r="U1196" s="89">
        <f t="shared" si="201"/>
        <v>0</v>
      </c>
      <c r="V1196" s="89">
        <f t="shared" si="201"/>
        <v>0</v>
      </c>
      <c r="W1196" s="89">
        <f t="shared" si="201"/>
        <v>0</v>
      </c>
      <c r="X1196" s="89">
        <f t="shared" si="201"/>
        <v>0</v>
      </c>
      <c r="Y1196" s="89">
        <f t="shared" si="201"/>
        <v>0</v>
      </c>
      <c r="Z1196" s="89">
        <f t="shared" si="201"/>
        <v>0</v>
      </c>
      <c r="AA1196" s="89">
        <f t="shared" si="201"/>
        <v>0</v>
      </c>
      <c r="AB1196" s="90">
        <f t="shared" si="201"/>
        <v>0</v>
      </c>
      <c r="AD1196" s="552">
        <f t="shared" si="197"/>
        <v>0</v>
      </c>
      <c r="AF1196" s="552">
        <f t="shared" si="198"/>
        <v>0</v>
      </c>
      <c r="AH1196" s="552">
        <f t="shared" si="199"/>
        <v>0</v>
      </c>
      <c r="AJ1196" s="188"/>
    </row>
    <row r="1197" spans="4:36" ht="12.75" customHeight="1" outlineLevel="1" x14ac:dyDescent="0.2">
      <c r="D1197" s="106" t="str">
        <f>'Line Items'!D476</f>
        <v>[Rolling Stock Line 21]</v>
      </c>
      <c r="E1197" s="88"/>
      <c r="F1197" s="107" t="str">
        <f t="shared" si="195"/>
        <v>£000</v>
      </c>
      <c r="G1197" s="89">
        <f t="shared" si="201"/>
        <v>0</v>
      </c>
      <c r="H1197" s="89">
        <f t="shared" si="201"/>
        <v>0</v>
      </c>
      <c r="I1197" s="89">
        <f t="shared" si="201"/>
        <v>0</v>
      </c>
      <c r="J1197" s="89">
        <f t="shared" si="201"/>
        <v>0</v>
      </c>
      <c r="K1197" s="89">
        <f t="shared" si="201"/>
        <v>0</v>
      </c>
      <c r="L1197" s="89">
        <f t="shared" si="201"/>
        <v>0</v>
      </c>
      <c r="M1197" s="89">
        <f t="shared" si="201"/>
        <v>0</v>
      </c>
      <c r="N1197" s="89">
        <f t="shared" si="201"/>
        <v>0</v>
      </c>
      <c r="O1197" s="89">
        <f t="shared" si="201"/>
        <v>0</v>
      </c>
      <c r="P1197" s="89">
        <f t="shared" si="201"/>
        <v>0</v>
      </c>
      <c r="Q1197" s="89">
        <f t="shared" si="201"/>
        <v>0</v>
      </c>
      <c r="R1197" s="89">
        <f t="shared" si="201"/>
        <v>0</v>
      </c>
      <c r="S1197" s="89">
        <f t="shared" si="201"/>
        <v>0</v>
      </c>
      <c r="T1197" s="89">
        <f t="shared" si="201"/>
        <v>0</v>
      </c>
      <c r="U1197" s="89">
        <f t="shared" si="201"/>
        <v>0</v>
      </c>
      <c r="V1197" s="89">
        <f t="shared" si="201"/>
        <v>0</v>
      </c>
      <c r="W1197" s="89">
        <f t="shared" si="201"/>
        <v>0</v>
      </c>
      <c r="X1197" s="89">
        <f t="shared" si="201"/>
        <v>0</v>
      </c>
      <c r="Y1197" s="89">
        <f t="shared" si="201"/>
        <v>0</v>
      </c>
      <c r="Z1197" s="89">
        <f t="shared" si="201"/>
        <v>0</v>
      </c>
      <c r="AA1197" s="89">
        <f t="shared" si="201"/>
        <v>0</v>
      </c>
      <c r="AB1197" s="90">
        <f t="shared" si="201"/>
        <v>0</v>
      </c>
      <c r="AD1197" s="552">
        <f t="shared" si="197"/>
        <v>0</v>
      </c>
      <c r="AF1197" s="552">
        <f t="shared" si="198"/>
        <v>0</v>
      </c>
      <c r="AH1197" s="552">
        <f t="shared" si="199"/>
        <v>0</v>
      </c>
      <c r="AJ1197" s="188"/>
    </row>
    <row r="1198" spans="4:36" ht="12.75" customHeight="1" outlineLevel="1" x14ac:dyDescent="0.2">
      <c r="D1198" s="106" t="str">
        <f>'Line Items'!D477</f>
        <v>[Rolling Stock Line 22]</v>
      </c>
      <c r="E1198" s="88"/>
      <c r="F1198" s="107" t="str">
        <f t="shared" si="195"/>
        <v>£000</v>
      </c>
      <c r="G1198" s="89">
        <f t="shared" si="201"/>
        <v>0</v>
      </c>
      <c r="H1198" s="89">
        <f t="shared" si="201"/>
        <v>0</v>
      </c>
      <c r="I1198" s="89">
        <f t="shared" si="201"/>
        <v>0</v>
      </c>
      <c r="J1198" s="89">
        <f t="shared" si="201"/>
        <v>0</v>
      </c>
      <c r="K1198" s="89">
        <f t="shared" si="201"/>
        <v>0</v>
      </c>
      <c r="L1198" s="89">
        <f t="shared" si="201"/>
        <v>0</v>
      </c>
      <c r="M1198" s="89">
        <f t="shared" si="201"/>
        <v>0</v>
      </c>
      <c r="N1198" s="89">
        <f t="shared" si="201"/>
        <v>0</v>
      </c>
      <c r="O1198" s="89">
        <f t="shared" si="201"/>
        <v>0</v>
      </c>
      <c r="P1198" s="89">
        <f t="shared" si="201"/>
        <v>0</v>
      </c>
      <c r="Q1198" s="89">
        <f t="shared" si="201"/>
        <v>0</v>
      </c>
      <c r="R1198" s="89">
        <f t="shared" si="201"/>
        <v>0</v>
      </c>
      <c r="S1198" s="89">
        <f t="shared" si="201"/>
        <v>0</v>
      </c>
      <c r="T1198" s="89">
        <f t="shared" si="201"/>
        <v>0</v>
      </c>
      <c r="U1198" s="89">
        <f t="shared" si="201"/>
        <v>0</v>
      </c>
      <c r="V1198" s="89">
        <f t="shared" si="201"/>
        <v>0</v>
      </c>
      <c r="W1198" s="89">
        <f t="shared" si="201"/>
        <v>0</v>
      </c>
      <c r="X1198" s="89">
        <f t="shared" si="201"/>
        <v>0</v>
      </c>
      <c r="Y1198" s="89">
        <f t="shared" si="201"/>
        <v>0</v>
      </c>
      <c r="Z1198" s="89">
        <f t="shared" si="201"/>
        <v>0</v>
      </c>
      <c r="AA1198" s="89">
        <f t="shared" si="201"/>
        <v>0</v>
      </c>
      <c r="AB1198" s="90">
        <f t="shared" si="201"/>
        <v>0</v>
      </c>
      <c r="AD1198" s="552">
        <f t="shared" si="197"/>
        <v>0</v>
      </c>
      <c r="AF1198" s="552">
        <f t="shared" si="198"/>
        <v>0</v>
      </c>
      <c r="AH1198" s="552">
        <f t="shared" si="199"/>
        <v>0</v>
      </c>
      <c r="AJ1198" s="188"/>
    </row>
    <row r="1199" spans="4:36" ht="12.75" customHeight="1" outlineLevel="1" x14ac:dyDescent="0.2">
      <c r="D1199" s="106" t="str">
        <f>'Line Items'!D478</f>
        <v>[Rolling Stock Line 23]</v>
      </c>
      <c r="E1199" s="88"/>
      <c r="F1199" s="107" t="str">
        <f t="shared" si="195"/>
        <v>£000</v>
      </c>
      <c r="G1199" s="89">
        <f t="shared" si="201"/>
        <v>0</v>
      </c>
      <c r="H1199" s="89">
        <f t="shared" si="201"/>
        <v>0</v>
      </c>
      <c r="I1199" s="89">
        <f t="shared" si="201"/>
        <v>0</v>
      </c>
      <c r="J1199" s="89">
        <f t="shared" si="201"/>
        <v>0</v>
      </c>
      <c r="K1199" s="89">
        <f t="shared" si="201"/>
        <v>0</v>
      </c>
      <c r="L1199" s="89">
        <f t="shared" si="201"/>
        <v>0</v>
      </c>
      <c r="M1199" s="89">
        <f t="shared" si="201"/>
        <v>0</v>
      </c>
      <c r="N1199" s="89">
        <f t="shared" si="201"/>
        <v>0</v>
      </c>
      <c r="O1199" s="89">
        <f t="shared" si="201"/>
        <v>0</v>
      </c>
      <c r="P1199" s="89">
        <f t="shared" si="201"/>
        <v>0</v>
      </c>
      <c r="Q1199" s="89">
        <f t="shared" si="201"/>
        <v>0</v>
      </c>
      <c r="R1199" s="89">
        <f t="shared" si="201"/>
        <v>0</v>
      </c>
      <c r="S1199" s="89">
        <f t="shared" si="201"/>
        <v>0</v>
      </c>
      <c r="T1199" s="89">
        <f t="shared" si="201"/>
        <v>0</v>
      </c>
      <c r="U1199" s="89">
        <f t="shared" si="201"/>
        <v>0</v>
      </c>
      <c r="V1199" s="89">
        <f t="shared" si="201"/>
        <v>0</v>
      </c>
      <c r="W1199" s="89">
        <f t="shared" si="201"/>
        <v>0</v>
      </c>
      <c r="X1199" s="89">
        <f t="shared" si="201"/>
        <v>0</v>
      </c>
      <c r="Y1199" s="89">
        <f t="shared" si="201"/>
        <v>0</v>
      </c>
      <c r="Z1199" s="89">
        <f t="shared" si="201"/>
        <v>0</v>
      </c>
      <c r="AA1199" s="89">
        <f t="shared" si="201"/>
        <v>0</v>
      </c>
      <c r="AB1199" s="90">
        <f t="shared" si="201"/>
        <v>0</v>
      </c>
      <c r="AD1199" s="552">
        <f t="shared" si="197"/>
        <v>0</v>
      </c>
      <c r="AF1199" s="552">
        <f t="shared" si="198"/>
        <v>0</v>
      </c>
      <c r="AH1199" s="552">
        <f t="shared" si="199"/>
        <v>0</v>
      </c>
      <c r="AJ1199" s="188"/>
    </row>
    <row r="1200" spans="4:36" ht="12.75" customHeight="1" outlineLevel="1" x14ac:dyDescent="0.2">
      <c r="D1200" s="106" t="str">
        <f>'Line Items'!D479</f>
        <v>[Rolling Stock Line 24]</v>
      </c>
      <c r="E1200" s="88"/>
      <c r="F1200" s="107" t="str">
        <f t="shared" si="195"/>
        <v>£000</v>
      </c>
      <c r="G1200" s="89">
        <f t="shared" si="201"/>
        <v>0</v>
      </c>
      <c r="H1200" s="89">
        <f t="shared" si="201"/>
        <v>0</v>
      </c>
      <c r="I1200" s="89">
        <f t="shared" si="201"/>
        <v>0</v>
      </c>
      <c r="J1200" s="89">
        <f t="shared" si="201"/>
        <v>0</v>
      </c>
      <c r="K1200" s="89">
        <f t="shared" si="201"/>
        <v>0</v>
      </c>
      <c r="L1200" s="89">
        <f t="shared" si="201"/>
        <v>0</v>
      </c>
      <c r="M1200" s="89">
        <f t="shared" si="201"/>
        <v>0</v>
      </c>
      <c r="N1200" s="89">
        <f t="shared" si="201"/>
        <v>0</v>
      </c>
      <c r="O1200" s="89">
        <f t="shared" si="201"/>
        <v>0</v>
      </c>
      <c r="P1200" s="89">
        <f t="shared" si="201"/>
        <v>0</v>
      </c>
      <c r="Q1200" s="89">
        <f t="shared" si="201"/>
        <v>0</v>
      </c>
      <c r="R1200" s="89">
        <f t="shared" si="201"/>
        <v>0</v>
      </c>
      <c r="S1200" s="89">
        <f t="shared" si="201"/>
        <v>0</v>
      </c>
      <c r="T1200" s="89">
        <f t="shared" ref="T1200:AB1200" si="202">T41*T977</f>
        <v>0</v>
      </c>
      <c r="U1200" s="89">
        <f t="shared" si="202"/>
        <v>0</v>
      </c>
      <c r="V1200" s="89">
        <f t="shared" si="202"/>
        <v>0</v>
      </c>
      <c r="W1200" s="89">
        <f t="shared" si="202"/>
        <v>0</v>
      </c>
      <c r="X1200" s="89">
        <f t="shared" si="202"/>
        <v>0</v>
      </c>
      <c r="Y1200" s="89">
        <f t="shared" si="202"/>
        <v>0</v>
      </c>
      <c r="Z1200" s="89">
        <f t="shared" si="202"/>
        <v>0</v>
      </c>
      <c r="AA1200" s="89">
        <f t="shared" si="202"/>
        <v>0</v>
      </c>
      <c r="AB1200" s="90">
        <f t="shared" si="202"/>
        <v>0</v>
      </c>
      <c r="AD1200" s="552">
        <f t="shared" si="197"/>
        <v>0</v>
      </c>
      <c r="AF1200" s="552">
        <f t="shared" si="198"/>
        <v>0</v>
      </c>
      <c r="AH1200" s="552">
        <f t="shared" si="199"/>
        <v>0</v>
      </c>
      <c r="AJ1200" s="188"/>
    </row>
    <row r="1201" spans="4:36" ht="12.75" customHeight="1" outlineLevel="1" x14ac:dyDescent="0.2">
      <c r="D1201" s="106" t="str">
        <f>'Line Items'!D480</f>
        <v>[Rolling Stock Line 25]</v>
      </c>
      <c r="E1201" s="88"/>
      <c r="F1201" s="107" t="str">
        <f t="shared" si="195"/>
        <v>£000</v>
      </c>
      <c r="G1201" s="89">
        <f t="shared" ref="G1201:AB1212" si="203">G42*G978</f>
        <v>0</v>
      </c>
      <c r="H1201" s="89">
        <f t="shared" si="203"/>
        <v>0</v>
      </c>
      <c r="I1201" s="89">
        <f t="shared" si="203"/>
        <v>0</v>
      </c>
      <c r="J1201" s="89">
        <f t="shared" si="203"/>
        <v>0</v>
      </c>
      <c r="K1201" s="89">
        <f t="shared" si="203"/>
        <v>0</v>
      </c>
      <c r="L1201" s="89">
        <f t="shared" si="203"/>
        <v>0</v>
      </c>
      <c r="M1201" s="89">
        <f t="shared" si="203"/>
        <v>0</v>
      </c>
      <c r="N1201" s="89">
        <f t="shared" si="203"/>
        <v>0</v>
      </c>
      <c r="O1201" s="89">
        <f t="shared" si="203"/>
        <v>0</v>
      </c>
      <c r="P1201" s="89">
        <f t="shared" si="203"/>
        <v>0</v>
      </c>
      <c r="Q1201" s="89">
        <f t="shared" si="203"/>
        <v>0</v>
      </c>
      <c r="R1201" s="89">
        <f t="shared" si="203"/>
        <v>0</v>
      </c>
      <c r="S1201" s="89">
        <f t="shared" si="203"/>
        <v>0</v>
      </c>
      <c r="T1201" s="89">
        <f t="shared" si="203"/>
        <v>0</v>
      </c>
      <c r="U1201" s="89">
        <f t="shared" si="203"/>
        <v>0</v>
      </c>
      <c r="V1201" s="89">
        <f t="shared" si="203"/>
        <v>0</v>
      </c>
      <c r="W1201" s="89">
        <f t="shared" si="203"/>
        <v>0</v>
      </c>
      <c r="X1201" s="89">
        <f t="shared" si="203"/>
        <v>0</v>
      </c>
      <c r="Y1201" s="89">
        <f t="shared" si="203"/>
        <v>0</v>
      </c>
      <c r="Z1201" s="89">
        <f t="shared" si="203"/>
        <v>0</v>
      </c>
      <c r="AA1201" s="89">
        <f t="shared" si="203"/>
        <v>0</v>
      </c>
      <c r="AB1201" s="90">
        <f t="shared" si="203"/>
        <v>0</v>
      </c>
      <c r="AD1201" s="552">
        <f t="shared" si="197"/>
        <v>0</v>
      </c>
      <c r="AF1201" s="552">
        <f t="shared" si="198"/>
        <v>0</v>
      </c>
      <c r="AH1201" s="552">
        <f t="shared" si="199"/>
        <v>0</v>
      </c>
      <c r="AJ1201" s="188"/>
    </row>
    <row r="1202" spans="4:36" ht="12.75" customHeight="1" outlineLevel="1" x14ac:dyDescent="0.2">
      <c r="D1202" s="106" t="str">
        <f>'Line Items'!D481</f>
        <v>[Rolling Stock Line 26]</v>
      </c>
      <c r="E1202" s="88"/>
      <c r="F1202" s="107" t="str">
        <f t="shared" si="195"/>
        <v>£000</v>
      </c>
      <c r="G1202" s="89">
        <f t="shared" si="203"/>
        <v>0</v>
      </c>
      <c r="H1202" s="89">
        <f t="shared" si="203"/>
        <v>0</v>
      </c>
      <c r="I1202" s="89">
        <f t="shared" si="203"/>
        <v>0</v>
      </c>
      <c r="J1202" s="89">
        <f t="shared" si="203"/>
        <v>0</v>
      </c>
      <c r="K1202" s="89">
        <f t="shared" si="203"/>
        <v>0</v>
      </c>
      <c r="L1202" s="89">
        <f t="shared" si="203"/>
        <v>0</v>
      </c>
      <c r="M1202" s="89">
        <f t="shared" si="203"/>
        <v>0</v>
      </c>
      <c r="N1202" s="89">
        <f t="shared" si="203"/>
        <v>0</v>
      </c>
      <c r="O1202" s="89">
        <f t="shared" si="203"/>
        <v>0</v>
      </c>
      <c r="P1202" s="89">
        <f t="shared" si="203"/>
        <v>0</v>
      </c>
      <c r="Q1202" s="89">
        <f t="shared" si="203"/>
        <v>0</v>
      </c>
      <c r="R1202" s="89">
        <f t="shared" si="203"/>
        <v>0</v>
      </c>
      <c r="S1202" s="89">
        <f t="shared" si="203"/>
        <v>0</v>
      </c>
      <c r="T1202" s="89">
        <f t="shared" si="203"/>
        <v>0</v>
      </c>
      <c r="U1202" s="89">
        <f t="shared" si="203"/>
        <v>0</v>
      </c>
      <c r="V1202" s="89">
        <f t="shared" si="203"/>
        <v>0</v>
      </c>
      <c r="W1202" s="89">
        <f t="shared" si="203"/>
        <v>0</v>
      </c>
      <c r="X1202" s="89">
        <f t="shared" si="203"/>
        <v>0</v>
      </c>
      <c r="Y1202" s="89">
        <f t="shared" si="203"/>
        <v>0</v>
      </c>
      <c r="Z1202" s="89">
        <f t="shared" si="203"/>
        <v>0</v>
      </c>
      <c r="AA1202" s="89">
        <f t="shared" si="203"/>
        <v>0</v>
      </c>
      <c r="AB1202" s="90">
        <f t="shared" si="203"/>
        <v>0</v>
      </c>
      <c r="AD1202" s="552">
        <f t="shared" si="197"/>
        <v>0</v>
      </c>
      <c r="AF1202" s="552">
        <f t="shared" si="198"/>
        <v>0</v>
      </c>
      <c r="AH1202" s="552">
        <f t="shared" si="199"/>
        <v>0</v>
      </c>
      <c r="AJ1202" s="188"/>
    </row>
    <row r="1203" spans="4:36" ht="12.75" customHeight="1" outlineLevel="1" x14ac:dyDescent="0.2">
      <c r="D1203" s="106" t="str">
        <f>'Line Items'!D482</f>
        <v>[Rolling Stock Line 27]</v>
      </c>
      <c r="E1203" s="88"/>
      <c r="F1203" s="107" t="str">
        <f t="shared" si="195"/>
        <v>£000</v>
      </c>
      <c r="G1203" s="89">
        <f t="shared" si="203"/>
        <v>0</v>
      </c>
      <c r="H1203" s="89">
        <f t="shared" si="203"/>
        <v>0</v>
      </c>
      <c r="I1203" s="89">
        <f t="shared" si="203"/>
        <v>0</v>
      </c>
      <c r="J1203" s="89">
        <f t="shared" si="203"/>
        <v>0</v>
      </c>
      <c r="K1203" s="89">
        <f t="shared" si="203"/>
        <v>0</v>
      </c>
      <c r="L1203" s="89">
        <f t="shared" si="203"/>
        <v>0</v>
      </c>
      <c r="M1203" s="89">
        <f t="shared" si="203"/>
        <v>0</v>
      </c>
      <c r="N1203" s="89">
        <f t="shared" si="203"/>
        <v>0</v>
      </c>
      <c r="O1203" s="89">
        <f t="shared" si="203"/>
        <v>0</v>
      </c>
      <c r="P1203" s="89">
        <f t="shared" si="203"/>
        <v>0</v>
      </c>
      <c r="Q1203" s="89">
        <f t="shared" si="203"/>
        <v>0</v>
      </c>
      <c r="R1203" s="89">
        <f t="shared" si="203"/>
        <v>0</v>
      </c>
      <c r="S1203" s="89">
        <f t="shared" si="203"/>
        <v>0</v>
      </c>
      <c r="T1203" s="89">
        <f t="shared" si="203"/>
        <v>0</v>
      </c>
      <c r="U1203" s="89">
        <f t="shared" si="203"/>
        <v>0</v>
      </c>
      <c r="V1203" s="89">
        <f t="shared" si="203"/>
        <v>0</v>
      </c>
      <c r="W1203" s="89">
        <f t="shared" si="203"/>
        <v>0</v>
      </c>
      <c r="X1203" s="89">
        <f t="shared" si="203"/>
        <v>0</v>
      </c>
      <c r="Y1203" s="89">
        <f t="shared" si="203"/>
        <v>0</v>
      </c>
      <c r="Z1203" s="89">
        <f t="shared" si="203"/>
        <v>0</v>
      </c>
      <c r="AA1203" s="89">
        <f t="shared" si="203"/>
        <v>0</v>
      </c>
      <c r="AB1203" s="90">
        <f t="shared" si="203"/>
        <v>0</v>
      </c>
      <c r="AD1203" s="552">
        <f t="shared" si="197"/>
        <v>0</v>
      </c>
      <c r="AF1203" s="552">
        <f t="shared" si="198"/>
        <v>0</v>
      </c>
      <c r="AH1203" s="552">
        <f t="shared" si="199"/>
        <v>0</v>
      </c>
      <c r="AJ1203" s="188"/>
    </row>
    <row r="1204" spans="4:36" ht="12.75" customHeight="1" outlineLevel="1" x14ac:dyDescent="0.2">
      <c r="D1204" s="106" t="str">
        <f>'Line Items'!D483</f>
        <v>[Rolling Stock Line 28]</v>
      </c>
      <c r="E1204" s="88"/>
      <c r="F1204" s="107" t="str">
        <f t="shared" si="195"/>
        <v>£000</v>
      </c>
      <c r="G1204" s="89">
        <f t="shared" si="203"/>
        <v>0</v>
      </c>
      <c r="H1204" s="89">
        <f t="shared" si="203"/>
        <v>0</v>
      </c>
      <c r="I1204" s="89">
        <f t="shared" si="203"/>
        <v>0</v>
      </c>
      <c r="J1204" s="89">
        <f t="shared" si="203"/>
        <v>0</v>
      </c>
      <c r="K1204" s="89">
        <f t="shared" si="203"/>
        <v>0</v>
      </c>
      <c r="L1204" s="89">
        <f t="shared" si="203"/>
        <v>0</v>
      </c>
      <c r="M1204" s="89">
        <f t="shared" si="203"/>
        <v>0</v>
      </c>
      <c r="N1204" s="89">
        <f t="shared" si="203"/>
        <v>0</v>
      </c>
      <c r="O1204" s="89">
        <f t="shared" si="203"/>
        <v>0</v>
      </c>
      <c r="P1204" s="89">
        <f t="shared" si="203"/>
        <v>0</v>
      </c>
      <c r="Q1204" s="89">
        <f t="shared" si="203"/>
        <v>0</v>
      </c>
      <c r="R1204" s="89">
        <f t="shared" si="203"/>
        <v>0</v>
      </c>
      <c r="S1204" s="89">
        <f t="shared" si="203"/>
        <v>0</v>
      </c>
      <c r="T1204" s="89">
        <f t="shared" si="203"/>
        <v>0</v>
      </c>
      <c r="U1204" s="89">
        <f t="shared" si="203"/>
        <v>0</v>
      </c>
      <c r="V1204" s="89">
        <f t="shared" si="203"/>
        <v>0</v>
      </c>
      <c r="W1204" s="89">
        <f t="shared" si="203"/>
        <v>0</v>
      </c>
      <c r="X1204" s="89">
        <f t="shared" si="203"/>
        <v>0</v>
      </c>
      <c r="Y1204" s="89">
        <f t="shared" si="203"/>
        <v>0</v>
      </c>
      <c r="Z1204" s="89">
        <f t="shared" si="203"/>
        <v>0</v>
      </c>
      <c r="AA1204" s="89">
        <f t="shared" si="203"/>
        <v>0</v>
      </c>
      <c r="AB1204" s="90">
        <f t="shared" si="203"/>
        <v>0</v>
      </c>
      <c r="AD1204" s="552">
        <f t="shared" si="197"/>
        <v>0</v>
      </c>
      <c r="AF1204" s="552">
        <f t="shared" si="198"/>
        <v>0</v>
      </c>
      <c r="AH1204" s="552">
        <f t="shared" si="199"/>
        <v>0</v>
      </c>
      <c r="AJ1204" s="188"/>
    </row>
    <row r="1205" spans="4:36" ht="12.75" customHeight="1" outlineLevel="1" x14ac:dyDescent="0.2">
      <c r="D1205" s="106" t="str">
        <f>'Line Items'!D484</f>
        <v>[Rolling Stock Line 29]</v>
      </c>
      <c r="E1205" s="88"/>
      <c r="F1205" s="107" t="str">
        <f t="shared" si="195"/>
        <v>£000</v>
      </c>
      <c r="G1205" s="89">
        <f t="shared" si="203"/>
        <v>0</v>
      </c>
      <c r="H1205" s="89">
        <f t="shared" si="203"/>
        <v>0</v>
      </c>
      <c r="I1205" s="89">
        <f t="shared" si="203"/>
        <v>0</v>
      </c>
      <c r="J1205" s="89">
        <f t="shared" si="203"/>
        <v>0</v>
      </c>
      <c r="K1205" s="89">
        <f t="shared" si="203"/>
        <v>0</v>
      </c>
      <c r="L1205" s="89">
        <f t="shared" si="203"/>
        <v>0</v>
      </c>
      <c r="M1205" s="89">
        <f t="shared" si="203"/>
        <v>0</v>
      </c>
      <c r="N1205" s="89">
        <f t="shared" si="203"/>
        <v>0</v>
      </c>
      <c r="O1205" s="89">
        <f t="shared" si="203"/>
        <v>0</v>
      </c>
      <c r="P1205" s="89">
        <f t="shared" si="203"/>
        <v>0</v>
      </c>
      <c r="Q1205" s="89">
        <f t="shared" si="203"/>
        <v>0</v>
      </c>
      <c r="R1205" s="89">
        <f t="shared" si="203"/>
        <v>0</v>
      </c>
      <c r="S1205" s="89">
        <f t="shared" si="203"/>
        <v>0</v>
      </c>
      <c r="T1205" s="89">
        <f t="shared" si="203"/>
        <v>0</v>
      </c>
      <c r="U1205" s="89">
        <f t="shared" si="203"/>
        <v>0</v>
      </c>
      <c r="V1205" s="89">
        <f t="shared" si="203"/>
        <v>0</v>
      </c>
      <c r="W1205" s="89">
        <f t="shared" si="203"/>
        <v>0</v>
      </c>
      <c r="X1205" s="89">
        <f t="shared" si="203"/>
        <v>0</v>
      </c>
      <c r="Y1205" s="89">
        <f t="shared" si="203"/>
        <v>0</v>
      </c>
      <c r="Z1205" s="89">
        <f t="shared" si="203"/>
        <v>0</v>
      </c>
      <c r="AA1205" s="89">
        <f t="shared" si="203"/>
        <v>0</v>
      </c>
      <c r="AB1205" s="90">
        <f t="shared" si="203"/>
        <v>0</v>
      </c>
      <c r="AD1205" s="552">
        <f t="shared" si="197"/>
        <v>0</v>
      </c>
      <c r="AF1205" s="552">
        <f t="shared" si="198"/>
        <v>0</v>
      </c>
      <c r="AH1205" s="552">
        <f t="shared" si="199"/>
        <v>0</v>
      </c>
      <c r="AJ1205" s="188"/>
    </row>
    <row r="1206" spans="4:36" ht="12.75" customHeight="1" outlineLevel="1" x14ac:dyDescent="0.2">
      <c r="D1206" s="106" t="str">
        <f>'Line Items'!D485</f>
        <v>[Rolling Stock Line 30]</v>
      </c>
      <c r="E1206" s="88"/>
      <c r="F1206" s="107" t="str">
        <f t="shared" si="195"/>
        <v>£000</v>
      </c>
      <c r="G1206" s="89">
        <f t="shared" si="203"/>
        <v>0</v>
      </c>
      <c r="H1206" s="89">
        <f t="shared" si="203"/>
        <v>0</v>
      </c>
      <c r="I1206" s="89">
        <f t="shared" si="203"/>
        <v>0</v>
      </c>
      <c r="J1206" s="89">
        <f t="shared" si="203"/>
        <v>0</v>
      </c>
      <c r="K1206" s="89">
        <f t="shared" si="203"/>
        <v>0</v>
      </c>
      <c r="L1206" s="89">
        <f t="shared" si="203"/>
        <v>0</v>
      </c>
      <c r="M1206" s="89">
        <f t="shared" si="203"/>
        <v>0</v>
      </c>
      <c r="N1206" s="89">
        <f t="shared" si="203"/>
        <v>0</v>
      </c>
      <c r="O1206" s="89">
        <f t="shared" si="203"/>
        <v>0</v>
      </c>
      <c r="P1206" s="89">
        <f t="shared" si="203"/>
        <v>0</v>
      </c>
      <c r="Q1206" s="89">
        <f t="shared" si="203"/>
        <v>0</v>
      </c>
      <c r="R1206" s="89">
        <f t="shared" si="203"/>
        <v>0</v>
      </c>
      <c r="S1206" s="89">
        <f t="shared" si="203"/>
        <v>0</v>
      </c>
      <c r="T1206" s="89">
        <f t="shared" si="203"/>
        <v>0</v>
      </c>
      <c r="U1206" s="89">
        <f t="shared" si="203"/>
        <v>0</v>
      </c>
      <c r="V1206" s="89">
        <f t="shared" si="203"/>
        <v>0</v>
      </c>
      <c r="W1206" s="89">
        <f t="shared" si="203"/>
        <v>0</v>
      </c>
      <c r="X1206" s="89">
        <f t="shared" si="203"/>
        <v>0</v>
      </c>
      <c r="Y1206" s="89">
        <f t="shared" si="203"/>
        <v>0</v>
      </c>
      <c r="Z1206" s="89">
        <f t="shared" si="203"/>
        <v>0</v>
      </c>
      <c r="AA1206" s="89">
        <f t="shared" si="203"/>
        <v>0</v>
      </c>
      <c r="AB1206" s="90">
        <f t="shared" si="203"/>
        <v>0</v>
      </c>
      <c r="AD1206" s="552">
        <f t="shared" si="197"/>
        <v>0</v>
      </c>
      <c r="AF1206" s="552">
        <f t="shared" si="198"/>
        <v>0</v>
      </c>
      <c r="AH1206" s="552">
        <f t="shared" si="199"/>
        <v>0</v>
      </c>
      <c r="AJ1206" s="188"/>
    </row>
    <row r="1207" spans="4:36" ht="12.75" customHeight="1" outlineLevel="1" x14ac:dyDescent="0.2">
      <c r="D1207" s="106" t="str">
        <f>'Line Items'!D486</f>
        <v>[Rolling Stock Line 31]</v>
      </c>
      <c r="E1207" s="88"/>
      <c r="F1207" s="107" t="str">
        <f t="shared" si="195"/>
        <v>£000</v>
      </c>
      <c r="G1207" s="89">
        <f t="shared" si="203"/>
        <v>0</v>
      </c>
      <c r="H1207" s="89">
        <f t="shared" si="203"/>
        <v>0</v>
      </c>
      <c r="I1207" s="89">
        <f t="shared" si="203"/>
        <v>0</v>
      </c>
      <c r="J1207" s="89">
        <f t="shared" si="203"/>
        <v>0</v>
      </c>
      <c r="K1207" s="89">
        <f t="shared" si="203"/>
        <v>0</v>
      </c>
      <c r="L1207" s="89">
        <f t="shared" si="203"/>
        <v>0</v>
      </c>
      <c r="M1207" s="89">
        <f t="shared" si="203"/>
        <v>0</v>
      </c>
      <c r="N1207" s="89">
        <f t="shared" si="203"/>
        <v>0</v>
      </c>
      <c r="O1207" s="89">
        <f t="shared" si="203"/>
        <v>0</v>
      </c>
      <c r="P1207" s="89">
        <f t="shared" si="203"/>
        <v>0</v>
      </c>
      <c r="Q1207" s="89">
        <f t="shared" si="203"/>
        <v>0</v>
      </c>
      <c r="R1207" s="89">
        <f t="shared" si="203"/>
        <v>0</v>
      </c>
      <c r="S1207" s="89">
        <f t="shared" si="203"/>
        <v>0</v>
      </c>
      <c r="T1207" s="89">
        <f t="shared" si="203"/>
        <v>0</v>
      </c>
      <c r="U1207" s="89">
        <f t="shared" si="203"/>
        <v>0</v>
      </c>
      <c r="V1207" s="89">
        <f t="shared" si="203"/>
        <v>0</v>
      </c>
      <c r="W1207" s="89">
        <f t="shared" si="203"/>
        <v>0</v>
      </c>
      <c r="X1207" s="89">
        <f t="shared" si="203"/>
        <v>0</v>
      </c>
      <c r="Y1207" s="89">
        <f t="shared" si="203"/>
        <v>0</v>
      </c>
      <c r="Z1207" s="89">
        <f t="shared" si="203"/>
        <v>0</v>
      </c>
      <c r="AA1207" s="89">
        <f t="shared" si="203"/>
        <v>0</v>
      </c>
      <c r="AB1207" s="90">
        <f t="shared" si="203"/>
        <v>0</v>
      </c>
      <c r="AD1207" s="552">
        <f t="shared" si="197"/>
        <v>0</v>
      </c>
      <c r="AF1207" s="552">
        <f t="shared" si="198"/>
        <v>0</v>
      </c>
      <c r="AH1207" s="552">
        <f t="shared" si="199"/>
        <v>0</v>
      </c>
      <c r="AJ1207" s="188"/>
    </row>
    <row r="1208" spans="4:36" ht="12.75" customHeight="1" outlineLevel="1" x14ac:dyDescent="0.2">
      <c r="D1208" s="106" t="str">
        <f>'Line Items'!D487</f>
        <v>[Rolling Stock Line 32]</v>
      </c>
      <c r="E1208" s="88"/>
      <c r="F1208" s="107" t="str">
        <f t="shared" si="195"/>
        <v>£000</v>
      </c>
      <c r="G1208" s="89">
        <f t="shared" si="203"/>
        <v>0</v>
      </c>
      <c r="H1208" s="89">
        <f t="shared" si="203"/>
        <v>0</v>
      </c>
      <c r="I1208" s="89">
        <f t="shared" si="203"/>
        <v>0</v>
      </c>
      <c r="J1208" s="89">
        <f t="shared" si="203"/>
        <v>0</v>
      </c>
      <c r="K1208" s="89">
        <f t="shared" si="203"/>
        <v>0</v>
      </c>
      <c r="L1208" s="89">
        <f t="shared" si="203"/>
        <v>0</v>
      </c>
      <c r="M1208" s="89">
        <f t="shared" si="203"/>
        <v>0</v>
      </c>
      <c r="N1208" s="89">
        <f t="shared" si="203"/>
        <v>0</v>
      </c>
      <c r="O1208" s="89">
        <f t="shared" si="203"/>
        <v>0</v>
      </c>
      <c r="P1208" s="89">
        <f t="shared" si="203"/>
        <v>0</v>
      </c>
      <c r="Q1208" s="89">
        <f t="shared" si="203"/>
        <v>0</v>
      </c>
      <c r="R1208" s="89">
        <f t="shared" si="203"/>
        <v>0</v>
      </c>
      <c r="S1208" s="89">
        <f t="shared" si="203"/>
        <v>0</v>
      </c>
      <c r="T1208" s="89">
        <f t="shared" si="203"/>
        <v>0</v>
      </c>
      <c r="U1208" s="89">
        <f t="shared" si="203"/>
        <v>0</v>
      </c>
      <c r="V1208" s="89">
        <f t="shared" si="203"/>
        <v>0</v>
      </c>
      <c r="W1208" s="89">
        <f t="shared" si="203"/>
        <v>0</v>
      </c>
      <c r="X1208" s="89">
        <f t="shared" si="203"/>
        <v>0</v>
      </c>
      <c r="Y1208" s="89">
        <f t="shared" si="203"/>
        <v>0</v>
      </c>
      <c r="Z1208" s="89">
        <f t="shared" si="203"/>
        <v>0</v>
      </c>
      <c r="AA1208" s="89">
        <f t="shared" si="203"/>
        <v>0</v>
      </c>
      <c r="AB1208" s="90">
        <f t="shared" si="203"/>
        <v>0</v>
      </c>
      <c r="AD1208" s="552">
        <f t="shared" si="197"/>
        <v>0</v>
      </c>
      <c r="AF1208" s="552">
        <f t="shared" si="198"/>
        <v>0</v>
      </c>
      <c r="AH1208" s="552">
        <f t="shared" si="199"/>
        <v>0</v>
      </c>
      <c r="AJ1208" s="188"/>
    </row>
    <row r="1209" spans="4:36" ht="12.75" customHeight="1" outlineLevel="1" x14ac:dyDescent="0.2">
      <c r="D1209" s="106" t="str">
        <f>'Line Items'!D488</f>
        <v>[Rolling Stock Line 33]</v>
      </c>
      <c r="E1209" s="88"/>
      <c r="F1209" s="107" t="str">
        <f t="shared" si="195"/>
        <v>£000</v>
      </c>
      <c r="G1209" s="89">
        <f t="shared" si="203"/>
        <v>0</v>
      </c>
      <c r="H1209" s="89">
        <f t="shared" si="203"/>
        <v>0</v>
      </c>
      <c r="I1209" s="89">
        <f t="shared" si="203"/>
        <v>0</v>
      </c>
      <c r="J1209" s="89">
        <f t="shared" si="203"/>
        <v>0</v>
      </c>
      <c r="K1209" s="89">
        <f t="shared" si="203"/>
        <v>0</v>
      </c>
      <c r="L1209" s="89">
        <f t="shared" si="203"/>
        <v>0</v>
      </c>
      <c r="M1209" s="89">
        <f t="shared" si="203"/>
        <v>0</v>
      </c>
      <c r="N1209" s="89">
        <f t="shared" si="203"/>
        <v>0</v>
      </c>
      <c r="O1209" s="89">
        <f t="shared" si="203"/>
        <v>0</v>
      </c>
      <c r="P1209" s="89">
        <f t="shared" si="203"/>
        <v>0</v>
      </c>
      <c r="Q1209" s="89">
        <f t="shared" si="203"/>
        <v>0</v>
      </c>
      <c r="R1209" s="89">
        <f t="shared" si="203"/>
        <v>0</v>
      </c>
      <c r="S1209" s="89">
        <f t="shared" si="203"/>
        <v>0</v>
      </c>
      <c r="T1209" s="89">
        <f t="shared" si="203"/>
        <v>0</v>
      </c>
      <c r="U1209" s="89">
        <f t="shared" si="203"/>
        <v>0</v>
      </c>
      <c r="V1209" s="89">
        <f t="shared" si="203"/>
        <v>0</v>
      </c>
      <c r="W1209" s="89">
        <f t="shared" si="203"/>
        <v>0</v>
      </c>
      <c r="X1209" s="89">
        <f t="shared" si="203"/>
        <v>0</v>
      </c>
      <c r="Y1209" s="89">
        <f t="shared" si="203"/>
        <v>0</v>
      </c>
      <c r="Z1209" s="89">
        <f t="shared" si="203"/>
        <v>0</v>
      </c>
      <c r="AA1209" s="89">
        <f t="shared" si="203"/>
        <v>0</v>
      </c>
      <c r="AB1209" s="90">
        <f t="shared" si="203"/>
        <v>0</v>
      </c>
      <c r="AD1209" s="552">
        <f t="shared" si="197"/>
        <v>0</v>
      </c>
      <c r="AF1209" s="552">
        <f t="shared" si="198"/>
        <v>0</v>
      </c>
      <c r="AH1209" s="552">
        <f t="shared" si="199"/>
        <v>0</v>
      </c>
      <c r="AJ1209" s="188"/>
    </row>
    <row r="1210" spans="4:36" ht="12.75" customHeight="1" outlineLevel="1" x14ac:dyDescent="0.2">
      <c r="D1210" s="106" t="str">
        <f>'Line Items'!D489</f>
        <v>[Rolling Stock Line 34]</v>
      </c>
      <c r="E1210" s="88"/>
      <c r="F1210" s="107" t="str">
        <f t="shared" si="195"/>
        <v>£000</v>
      </c>
      <c r="G1210" s="89">
        <f t="shared" si="203"/>
        <v>0</v>
      </c>
      <c r="H1210" s="89">
        <f t="shared" si="203"/>
        <v>0</v>
      </c>
      <c r="I1210" s="89">
        <f t="shared" si="203"/>
        <v>0</v>
      </c>
      <c r="J1210" s="89">
        <f t="shared" si="203"/>
        <v>0</v>
      </c>
      <c r="K1210" s="89">
        <f t="shared" si="203"/>
        <v>0</v>
      </c>
      <c r="L1210" s="89">
        <f t="shared" si="203"/>
        <v>0</v>
      </c>
      <c r="M1210" s="89">
        <f t="shared" si="203"/>
        <v>0</v>
      </c>
      <c r="N1210" s="89">
        <f t="shared" si="203"/>
        <v>0</v>
      </c>
      <c r="O1210" s="89">
        <f t="shared" si="203"/>
        <v>0</v>
      </c>
      <c r="P1210" s="89">
        <f t="shared" si="203"/>
        <v>0</v>
      </c>
      <c r="Q1210" s="89">
        <f t="shared" si="203"/>
        <v>0</v>
      </c>
      <c r="R1210" s="89">
        <f t="shared" si="203"/>
        <v>0</v>
      </c>
      <c r="S1210" s="89">
        <f t="shared" si="203"/>
        <v>0</v>
      </c>
      <c r="T1210" s="89">
        <f t="shared" si="203"/>
        <v>0</v>
      </c>
      <c r="U1210" s="89">
        <f t="shared" si="203"/>
        <v>0</v>
      </c>
      <c r="V1210" s="89">
        <f t="shared" si="203"/>
        <v>0</v>
      </c>
      <c r="W1210" s="89">
        <f t="shared" si="203"/>
        <v>0</v>
      </c>
      <c r="X1210" s="89">
        <f t="shared" si="203"/>
        <v>0</v>
      </c>
      <c r="Y1210" s="89">
        <f t="shared" si="203"/>
        <v>0</v>
      </c>
      <c r="Z1210" s="89">
        <f t="shared" si="203"/>
        <v>0</v>
      </c>
      <c r="AA1210" s="89">
        <f t="shared" si="203"/>
        <v>0</v>
      </c>
      <c r="AB1210" s="90">
        <f t="shared" si="203"/>
        <v>0</v>
      </c>
      <c r="AD1210" s="552">
        <f t="shared" si="197"/>
        <v>0</v>
      </c>
      <c r="AF1210" s="552">
        <f t="shared" si="198"/>
        <v>0</v>
      </c>
      <c r="AH1210" s="552">
        <f t="shared" si="199"/>
        <v>0</v>
      </c>
      <c r="AJ1210" s="188"/>
    </row>
    <row r="1211" spans="4:36" ht="12.75" customHeight="1" outlineLevel="1" x14ac:dyDescent="0.2">
      <c r="D1211" s="106" t="str">
        <f>'Line Items'!D490</f>
        <v>[Rolling Stock Line 35]</v>
      </c>
      <c r="E1211" s="88"/>
      <c r="F1211" s="107" t="str">
        <f t="shared" si="195"/>
        <v>£000</v>
      </c>
      <c r="G1211" s="89">
        <f t="shared" si="203"/>
        <v>0</v>
      </c>
      <c r="H1211" s="89">
        <f t="shared" si="203"/>
        <v>0</v>
      </c>
      <c r="I1211" s="89">
        <f t="shared" si="203"/>
        <v>0</v>
      </c>
      <c r="J1211" s="89">
        <f t="shared" si="203"/>
        <v>0</v>
      </c>
      <c r="K1211" s="89">
        <f t="shared" si="203"/>
        <v>0</v>
      </c>
      <c r="L1211" s="89">
        <f t="shared" si="203"/>
        <v>0</v>
      </c>
      <c r="M1211" s="89">
        <f t="shared" si="203"/>
        <v>0</v>
      </c>
      <c r="N1211" s="89">
        <f t="shared" si="203"/>
        <v>0</v>
      </c>
      <c r="O1211" s="89">
        <f t="shared" si="203"/>
        <v>0</v>
      </c>
      <c r="P1211" s="89">
        <f t="shared" si="203"/>
        <v>0</v>
      </c>
      <c r="Q1211" s="89">
        <f t="shared" si="203"/>
        <v>0</v>
      </c>
      <c r="R1211" s="89">
        <f t="shared" si="203"/>
        <v>0</v>
      </c>
      <c r="S1211" s="89">
        <f t="shared" si="203"/>
        <v>0</v>
      </c>
      <c r="T1211" s="89">
        <f t="shared" si="203"/>
        <v>0</v>
      </c>
      <c r="U1211" s="89">
        <f t="shared" si="203"/>
        <v>0</v>
      </c>
      <c r="V1211" s="89">
        <f t="shared" si="203"/>
        <v>0</v>
      </c>
      <c r="W1211" s="89">
        <f t="shared" si="203"/>
        <v>0</v>
      </c>
      <c r="X1211" s="89">
        <f t="shared" si="203"/>
        <v>0</v>
      </c>
      <c r="Y1211" s="89">
        <f t="shared" si="203"/>
        <v>0</v>
      </c>
      <c r="Z1211" s="89">
        <f t="shared" si="203"/>
        <v>0</v>
      </c>
      <c r="AA1211" s="89">
        <f t="shared" si="203"/>
        <v>0</v>
      </c>
      <c r="AB1211" s="90">
        <f t="shared" si="203"/>
        <v>0</v>
      </c>
      <c r="AD1211" s="552">
        <f t="shared" si="197"/>
        <v>0</v>
      </c>
      <c r="AF1211" s="552">
        <f t="shared" si="198"/>
        <v>0</v>
      </c>
      <c r="AH1211" s="552">
        <f t="shared" si="199"/>
        <v>0</v>
      </c>
      <c r="AJ1211" s="188"/>
    </row>
    <row r="1212" spans="4:36" ht="12.75" customHeight="1" outlineLevel="1" x14ac:dyDescent="0.2">
      <c r="D1212" s="106" t="str">
        <f>'Line Items'!D491</f>
        <v>[Rolling Stock Line 36]</v>
      </c>
      <c r="E1212" s="88"/>
      <c r="F1212" s="107" t="str">
        <f t="shared" si="195"/>
        <v>£000</v>
      </c>
      <c r="G1212" s="89">
        <f t="shared" si="203"/>
        <v>0</v>
      </c>
      <c r="H1212" s="89">
        <f t="shared" si="203"/>
        <v>0</v>
      </c>
      <c r="I1212" s="89">
        <f t="shared" si="203"/>
        <v>0</v>
      </c>
      <c r="J1212" s="89">
        <f t="shared" si="203"/>
        <v>0</v>
      </c>
      <c r="K1212" s="89">
        <f t="shared" si="203"/>
        <v>0</v>
      </c>
      <c r="L1212" s="89">
        <f t="shared" si="203"/>
        <v>0</v>
      </c>
      <c r="M1212" s="89">
        <f t="shared" si="203"/>
        <v>0</v>
      </c>
      <c r="N1212" s="89">
        <f t="shared" si="203"/>
        <v>0</v>
      </c>
      <c r="O1212" s="89">
        <f t="shared" si="203"/>
        <v>0</v>
      </c>
      <c r="P1212" s="89">
        <f t="shared" si="203"/>
        <v>0</v>
      </c>
      <c r="Q1212" s="89">
        <f t="shared" si="203"/>
        <v>0</v>
      </c>
      <c r="R1212" s="89">
        <f t="shared" si="203"/>
        <v>0</v>
      </c>
      <c r="S1212" s="89">
        <f t="shared" si="203"/>
        <v>0</v>
      </c>
      <c r="T1212" s="89">
        <f t="shared" ref="T1212:AB1212" si="204">T53*T989</f>
        <v>0</v>
      </c>
      <c r="U1212" s="89">
        <f t="shared" si="204"/>
        <v>0</v>
      </c>
      <c r="V1212" s="89">
        <f t="shared" si="204"/>
        <v>0</v>
      </c>
      <c r="W1212" s="89">
        <f t="shared" si="204"/>
        <v>0</v>
      </c>
      <c r="X1212" s="89">
        <f t="shared" si="204"/>
        <v>0</v>
      </c>
      <c r="Y1212" s="89">
        <f t="shared" si="204"/>
        <v>0</v>
      </c>
      <c r="Z1212" s="89">
        <f t="shared" si="204"/>
        <v>0</v>
      </c>
      <c r="AA1212" s="89">
        <f t="shared" si="204"/>
        <v>0</v>
      </c>
      <c r="AB1212" s="90">
        <f t="shared" si="204"/>
        <v>0</v>
      </c>
      <c r="AD1212" s="552">
        <f t="shared" si="197"/>
        <v>0</v>
      </c>
      <c r="AF1212" s="552">
        <f t="shared" si="198"/>
        <v>0</v>
      </c>
      <c r="AH1212" s="552">
        <f t="shared" si="199"/>
        <v>0</v>
      </c>
      <c r="AJ1212" s="188"/>
    </row>
    <row r="1213" spans="4:36" ht="12.75" customHeight="1" outlineLevel="1" x14ac:dyDescent="0.2">
      <c r="D1213" s="106" t="str">
        <f>'Line Items'!D492</f>
        <v>[Rolling Stock Line 37]</v>
      </c>
      <c r="E1213" s="88"/>
      <c r="F1213" s="107" t="str">
        <f t="shared" si="195"/>
        <v>£000</v>
      </c>
      <c r="G1213" s="89">
        <f t="shared" ref="G1213:AB1224" si="205">G54*G990</f>
        <v>0</v>
      </c>
      <c r="H1213" s="89">
        <f t="shared" si="205"/>
        <v>0</v>
      </c>
      <c r="I1213" s="89">
        <f t="shared" si="205"/>
        <v>0</v>
      </c>
      <c r="J1213" s="89">
        <f t="shared" si="205"/>
        <v>0</v>
      </c>
      <c r="K1213" s="89">
        <f t="shared" si="205"/>
        <v>0</v>
      </c>
      <c r="L1213" s="89">
        <f t="shared" si="205"/>
        <v>0</v>
      </c>
      <c r="M1213" s="89">
        <f t="shared" si="205"/>
        <v>0</v>
      </c>
      <c r="N1213" s="89">
        <f t="shared" si="205"/>
        <v>0</v>
      </c>
      <c r="O1213" s="89">
        <f t="shared" si="205"/>
        <v>0</v>
      </c>
      <c r="P1213" s="89">
        <f t="shared" si="205"/>
        <v>0</v>
      </c>
      <c r="Q1213" s="89">
        <f t="shared" si="205"/>
        <v>0</v>
      </c>
      <c r="R1213" s="89">
        <f t="shared" si="205"/>
        <v>0</v>
      </c>
      <c r="S1213" s="89">
        <f t="shared" si="205"/>
        <v>0</v>
      </c>
      <c r="T1213" s="89">
        <f t="shared" si="205"/>
        <v>0</v>
      </c>
      <c r="U1213" s="89">
        <f t="shared" si="205"/>
        <v>0</v>
      </c>
      <c r="V1213" s="89">
        <f t="shared" si="205"/>
        <v>0</v>
      </c>
      <c r="W1213" s="89">
        <f t="shared" si="205"/>
        <v>0</v>
      </c>
      <c r="X1213" s="89">
        <f t="shared" si="205"/>
        <v>0</v>
      </c>
      <c r="Y1213" s="89">
        <f t="shared" si="205"/>
        <v>0</v>
      </c>
      <c r="Z1213" s="89">
        <f t="shared" si="205"/>
        <v>0</v>
      </c>
      <c r="AA1213" s="89">
        <f t="shared" si="205"/>
        <v>0</v>
      </c>
      <c r="AB1213" s="90">
        <f t="shared" si="205"/>
        <v>0</v>
      </c>
      <c r="AD1213" s="552">
        <f t="shared" si="197"/>
        <v>0</v>
      </c>
      <c r="AF1213" s="552">
        <f t="shared" si="198"/>
        <v>0</v>
      </c>
      <c r="AH1213" s="552">
        <f t="shared" si="199"/>
        <v>0</v>
      </c>
      <c r="AJ1213" s="188"/>
    </row>
    <row r="1214" spans="4:36" ht="12.75" customHeight="1" outlineLevel="1" x14ac:dyDescent="0.2">
      <c r="D1214" s="106" t="str">
        <f>'Line Items'!D493</f>
        <v>[Rolling Stock Line 38]</v>
      </c>
      <c r="E1214" s="88"/>
      <c r="F1214" s="107" t="str">
        <f t="shared" si="195"/>
        <v>£000</v>
      </c>
      <c r="G1214" s="89">
        <f t="shared" si="205"/>
        <v>0</v>
      </c>
      <c r="H1214" s="89">
        <f t="shared" si="205"/>
        <v>0</v>
      </c>
      <c r="I1214" s="89">
        <f t="shared" si="205"/>
        <v>0</v>
      </c>
      <c r="J1214" s="89">
        <f t="shared" si="205"/>
        <v>0</v>
      </c>
      <c r="K1214" s="89">
        <f t="shared" si="205"/>
        <v>0</v>
      </c>
      <c r="L1214" s="89">
        <f t="shared" si="205"/>
        <v>0</v>
      </c>
      <c r="M1214" s="89">
        <f t="shared" si="205"/>
        <v>0</v>
      </c>
      <c r="N1214" s="89">
        <f t="shared" si="205"/>
        <v>0</v>
      </c>
      <c r="O1214" s="89">
        <f t="shared" si="205"/>
        <v>0</v>
      </c>
      <c r="P1214" s="89">
        <f t="shared" si="205"/>
        <v>0</v>
      </c>
      <c r="Q1214" s="89">
        <f t="shared" si="205"/>
        <v>0</v>
      </c>
      <c r="R1214" s="89">
        <f t="shared" si="205"/>
        <v>0</v>
      </c>
      <c r="S1214" s="89">
        <f t="shared" si="205"/>
        <v>0</v>
      </c>
      <c r="T1214" s="89">
        <f t="shared" si="205"/>
        <v>0</v>
      </c>
      <c r="U1214" s="89">
        <f t="shared" si="205"/>
        <v>0</v>
      </c>
      <c r="V1214" s="89">
        <f t="shared" si="205"/>
        <v>0</v>
      </c>
      <c r="W1214" s="89">
        <f t="shared" si="205"/>
        <v>0</v>
      </c>
      <c r="X1214" s="89">
        <f t="shared" si="205"/>
        <v>0</v>
      </c>
      <c r="Y1214" s="89">
        <f t="shared" si="205"/>
        <v>0</v>
      </c>
      <c r="Z1214" s="89">
        <f t="shared" si="205"/>
        <v>0</v>
      </c>
      <c r="AA1214" s="89">
        <f t="shared" si="205"/>
        <v>0</v>
      </c>
      <c r="AB1214" s="90">
        <f t="shared" si="205"/>
        <v>0</v>
      </c>
      <c r="AD1214" s="552">
        <f t="shared" si="197"/>
        <v>0</v>
      </c>
      <c r="AF1214" s="552">
        <f t="shared" si="198"/>
        <v>0</v>
      </c>
      <c r="AH1214" s="552">
        <f t="shared" si="199"/>
        <v>0</v>
      </c>
      <c r="AJ1214" s="188"/>
    </row>
    <row r="1215" spans="4:36" ht="12.75" customHeight="1" outlineLevel="1" x14ac:dyDescent="0.2">
      <c r="D1215" s="106" t="str">
        <f>'Line Items'!D494</f>
        <v>[Rolling Stock Line 39]</v>
      </c>
      <c r="E1215" s="88"/>
      <c r="F1215" s="107" t="str">
        <f t="shared" si="195"/>
        <v>£000</v>
      </c>
      <c r="G1215" s="89">
        <f t="shared" si="205"/>
        <v>0</v>
      </c>
      <c r="H1215" s="89">
        <f t="shared" si="205"/>
        <v>0</v>
      </c>
      <c r="I1215" s="89">
        <f t="shared" si="205"/>
        <v>0</v>
      </c>
      <c r="J1215" s="89">
        <f t="shared" si="205"/>
        <v>0</v>
      </c>
      <c r="K1215" s="89">
        <f t="shared" si="205"/>
        <v>0</v>
      </c>
      <c r="L1215" s="89">
        <f t="shared" si="205"/>
        <v>0</v>
      </c>
      <c r="M1215" s="89">
        <f t="shared" si="205"/>
        <v>0</v>
      </c>
      <c r="N1215" s="89">
        <f t="shared" si="205"/>
        <v>0</v>
      </c>
      <c r="O1215" s="89">
        <f t="shared" si="205"/>
        <v>0</v>
      </c>
      <c r="P1215" s="89">
        <f t="shared" si="205"/>
        <v>0</v>
      </c>
      <c r="Q1215" s="89">
        <f t="shared" si="205"/>
        <v>0</v>
      </c>
      <c r="R1215" s="89">
        <f t="shared" si="205"/>
        <v>0</v>
      </c>
      <c r="S1215" s="89">
        <f t="shared" si="205"/>
        <v>0</v>
      </c>
      <c r="T1215" s="89">
        <f t="shared" si="205"/>
        <v>0</v>
      </c>
      <c r="U1215" s="89">
        <f t="shared" si="205"/>
        <v>0</v>
      </c>
      <c r="V1215" s="89">
        <f t="shared" si="205"/>
        <v>0</v>
      </c>
      <c r="W1215" s="89">
        <f t="shared" si="205"/>
        <v>0</v>
      </c>
      <c r="X1215" s="89">
        <f t="shared" si="205"/>
        <v>0</v>
      </c>
      <c r="Y1215" s="89">
        <f t="shared" si="205"/>
        <v>0</v>
      </c>
      <c r="Z1215" s="89">
        <f t="shared" si="205"/>
        <v>0</v>
      </c>
      <c r="AA1215" s="89">
        <f t="shared" si="205"/>
        <v>0</v>
      </c>
      <c r="AB1215" s="90">
        <f t="shared" si="205"/>
        <v>0</v>
      </c>
      <c r="AD1215" s="552">
        <f t="shared" si="197"/>
        <v>0</v>
      </c>
      <c r="AF1215" s="552">
        <f t="shared" si="198"/>
        <v>0</v>
      </c>
      <c r="AH1215" s="552">
        <f t="shared" si="199"/>
        <v>0</v>
      </c>
      <c r="AJ1215" s="188"/>
    </row>
    <row r="1216" spans="4:36" ht="12.75" customHeight="1" outlineLevel="1" x14ac:dyDescent="0.2">
      <c r="D1216" s="106" t="str">
        <f>'Line Items'!D495</f>
        <v>[Rolling Stock Line 40]</v>
      </c>
      <c r="E1216" s="88"/>
      <c r="F1216" s="107" t="str">
        <f t="shared" si="195"/>
        <v>£000</v>
      </c>
      <c r="G1216" s="89">
        <f t="shared" si="205"/>
        <v>0</v>
      </c>
      <c r="H1216" s="89">
        <f t="shared" si="205"/>
        <v>0</v>
      </c>
      <c r="I1216" s="89">
        <f t="shared" si="205"/>
        <v>0</v>
      </c>
      <c r="J1216" s="89">
        <f t="shared" si="205"/>
        <v>0</v>
      </c>
      <c r="K1216" s="89">
        <f t="shared" si="205"/>
        <v>0</v>
      </c>
      <c r="L1216" s="89">
        <f t="shared" si="205"/>
        <v>0</v>
      </c>
      <c r="M1216" s="89">
        <f t="shared" si="205"/>
        <v>0</v>
      </c>
      <c r="N1216" s="89">
        <f t="shared" si="205"/>
        <v>0</v>
      </c>
      <c r="O1216" s="89">
        <f t="shared" si="205"/>
        <v>0</v>
      </c>
      <c r="P1216" s="89">
        <f t="shared" si="205"/>
        <v>0</v>
      </c>
      <c r="Q1216" s="89">
        <f t="shared" si="205"/>
        <v>0</v>
      </c>
      <c r="R1216" s="89">
        <f t="shared" si="205"/>
        <v>0</v>
      </c>
      <c r="S1216" s="89">
        <f t="shared" si="205"/>
        <v>0</v>
      </c>
      <c r="T1216" s="89">
        <f t="shared" si="205"/>
        <v>0</v>
      </c>
      <c r="U1216" s="89">
        <f t="shared" si="205"/>
        <v>0</v>
      </c>
      <c r="V1216" s="89">
        <f t="shared" si="205"/>
        <v>0</v>
      </c>
      <c r="W1216" s="89">
        <f t="shared" si="205"/>
        <v>0</v>
      </c>
      <c r="X1216" s="89">
        <f t="shared" si="205"/>
        <v>0</v>
      </c>
      <c r="Y1216" s="89">
        <f t="shared" si="205"/>
        <v>0</v>
      </c>
      <c r="Z1216" s="89">
        <f t="shared" si="205"/>
        <v>0</v>
      </c>
      <c r="AA1216" s="89">
        <f t="shared" si="205"/>
        <v>0</v>
      </c>
      <c r="AB1216" s="90">
        <f t="shared" si="205"/>
        <v>0</v>
      </c>
      <c r="AD1216" s="552">
        <f t="shared" si="197"/>
        <v>0</v>
      </c>
      <c r="AF1216" s="552">
        <f t="shared" si="198"/>
        <v>0</v>
      </c>
      <c r="AH1216" s="552">
        <f t="shared" si="199"/>
        <v>0</v>
      </c>
      <c r="AJ1216" s="188"/>
    </row>
    <row r="1217" spans="2:36" ht="12.75" customHeight="1" outlineLevel="1" x14ac:dyDescent="0.2">
      <c r="D1217" s="106" t="str">
        <f>'Line Items'!D496</f>
        <v>[Rolling Stock Line 41]</v>
      </c>
      <c r="E1217" s="88"/>
      <c r="F1217" s="107" t="str">
        <f t="shared" si="195"/>
        <v>£000</v>
      </c>
      <c r="G1217" s="89">
        <f t="shared" si="205"/>
        <v>0</v>
      </c>
      <c r="H1217" s="89">
        <f t="shared" si="205"/>
        <v>0</v>
      </c>
      <c r="I1217" s="89">
        <f t="shared" si="205"/>
        <v>0</v>
      </c>
      <c r="J1217" s="89">
        <f t="shared" si="205"/>
        <v>0</v>
      </c>
      <c r="K1217" s="89">
        <f t="shared" si="205"/>
        <v>0</v>
      </c>
      <c r="L1217" s="89">
        <f t="shared" si="205"/>
        <v>0</v>
      </c>
      <c r="M1217" s="89">
        <f t="shared" si="205"/>
        <v>0</v>
      </c>
      <c r="N1217" s="89">
        <f t="shared" si="205"/>
        <v>0</v>
      </c>
      <c r="O1217" s="89">
        <f t="shared" si="205"/>
        <v>0</v>
      </c>
      <c r="P1217" s="89">
        <f t="shared" si="205"/>
        <v>0</v>
      </c>
      <c r="Q1217" s="89">
        <f t="shared" si="205"/>
        <v>0</v>
      </c>
      <c r="R1217" s="89">
        <f t="shared" si="205"/>
        <v>0</v>
      </c>
      <c r="S1217" s="89">
        <f t="shared" si="205"/>
        <v>0</v>
      </c>
      <c r="T1217" s="89">
        <f t="shared" si="205"/>
        <v>0</v>
      </c>
      <c r="U1217" s="89">
        <f t="shared" si="205"/>
        <v>0</v>
      </c>
      <c r="V1217" s="89">
        <f t="shared" si="205"/>
        <v>0</v>
      </c>
      <c r="W1217" s="89">
        <f t="shared" si="205"/>
        <v>0</v>
      </c>
      <c r="X1217" s="89">
        <f t="shared" si="205"/>
        <v>0</v>
      </c>
      <c r="Y1217" s="89">
        <f t="shared" si="205"/>
        <v>0</v>
      </c>
      <c r="Z1217" s="89">
        <f t="shared" si="205"/>
        <v>0</v>
      </c>
      <c r="AA1217" s="89">
        <f t="shared" si="205"/>
        <v>0</v>
      </c>
      <c r="AB1217" s="90">
        <f t="shared" si="205"/>
        <v>0</v>
      </c>
      <c r="AD1217" s="552">
        <f t="shared" si="197"/>
        <v>0</v>
      </c>
      <c r="AF1217" s="552">
        <f t="shared" si="198"/>
        <v>0</v>
      </c>
      <c r="AH1217" s="552">
        <f t="shared" si="199"/>
        <v>0</v>
      </c>
      <c r="AJ1217" s="188"/>
    </row>
    <row r="1218" spans="2:36" ht="12.75" customHeight="1" outlineLevel="1" x14ac:dyDescent="0.2">
      <c r="D1218" s="106" t="str">
        <f>'Line Items'!D497</f>
        <v>[Rolling Stock Line 42]</v>
      </c>
      <c r="E1218" s="88"/>
      <c r="F1218" s="107" t="str">
        <f t="shared" si="195"/>
        <v>£000</v>
      </c>
      <c r="G1218" s="89">
        <f t="shared" si="205"/>
        <v>0</v>
      </c>
      <c r="H1218" s="89">
        <f t="shared" si="205"/>
        <v>0</v>
      </c>
      <c r="I1218" s="89">
        <f t="shared" si="205"/>
        <v>0</v>
      </c>
      <c r="J1218" s="89">
        <f t="shared" si="205"/>
        <v>0</v>
      </c>
      <c r="K1218" s="89">
        <f t="shared" si="205"/>
        <v>0</v>
      </c>
      <c r="L1218" s="89">
        <f t="shared" si="205"/>
        <v>0</v>
      </c>
      <c r="M1218" s="89">
        <f t="shared" si="205"/>
        <v>0</v>
      </c>
      <c r="N1218" s="89">
        <f t="shared" si="205"/>
        <v>0</v>
      </c>
      <c r="O1218" s="89">
        <f t="shared" si="205"/>
        <v>0</v>
      </c>
      <c r="P1218" s="89">
        <f t="shared" si="205"/>
        <v>0</v>
      </c>
      <c r="Q1218" s="89">
        <f t="shared" si="205"/>
        <v>0</v>
      </c>
      <c r="R1218" s="89">
        <f t="shared" si="205"/>
        <v>0</v>
      </c>
      <c r="S1218" s="89">
        <f t="shared" si="205"/>
        <v>0</v>
      </c>
      <c r="T1218" s="89">
        <f t="shared" si="205"/>
        <v>0</v>
      </c>
      <c r="U1218" s="89">
        <f t="shared" si="205"/>
        <v>0</v>
      </c>
      <c r="V1218" s="89">
        <f t="shared" si="205"/>
        <v>0</v>
      </c>
      <c r="W1218" s="89">
        <f t="shared" si="205"/>
        <v>0</v>
      </c>
      <c r="X1218" s="89">
        <f t="shared" si="205"/>
        <v>0</v>
      </c>
      <c r="Y1218" s="89">
        <f t="shared" si="205"/>
        <v>0</v>
      </c>
      <c r="Z1218" s="89">
        <f t="shared" si="205"/>
        <v>0</v>
      </c>
      <c r="AA1218" s="89">
        <f t="shared" si="205"/>
        <v>0</v>
      </c>
      <c r="AB1218" s="90">
        <f t="shared" si="205"/>
        <v>0</v>
      </c>
      <c r="AD1218" s="552">
        <f t="shared" si="197"/>
        <v>0</v>
      </c>
      <c r="AF1218" s="552">
        <f t="shared" si="198"/>
        <v>0</v>
      </c>
      <c r="AH1218" s="552">
        <f t="shared" si="199"/>
        <v>0</v>
      </c>
      <c r="AJ1218" s="188"/>
    </row>
    <row r="1219" spans="2:36" ht="12.75" customHeight="1" outlineLevel="1" x14ac:dyDescent="0.2">
      <c r="D1219" s="106" t="str">
        <f>'Line Items'!D498</f>
        <v>[Rolling Stock Line 43]</v>
      </c>
      <c r="E1219" s="88"/>
      <c r="F1219" s="107" t="str">
        <f t="shared" si="195"/>
        <v>£000</v>
      </c>
      <c r="G1219" s="89">
        <f t="shared" si="205"/>
        <v>0</v>
      </c>
      <c r="H1219" s="89">
        <f t="shared" si="205"/>
        <v>0</v>
      </c>
      <c r="I1219" s="89">
        <f t="shared" si="205"/>
        <v>0</v>
      </c>
      <c r="J1219" s="89">
        <f t="shared" si="205"/>
        <v>0</v>
      </c>
      <c r="K1219" s="89">
        <f t="shared" si="205"/>
        <v>0</v>
      </c>
      <c r="L1219" s="89">
        <f t="shared" si="205"/>
        <v>0</v>
      </c>
      <c r="M1219" s="89">
        <f t="shared" si="205"/>
        <v>0</v>
      </c>
      <c r="N1219" s="89">
        <f t="shared" si="205"/>
        <v>0</v>
      </c>
      <c r="O1219" s="89">
        <f t="shared" si="205"/>
        <v>0</v>
      </c>
      <c r="P1219" s="89">
        <f t="shared" si="205"/>
        <v>0</v>
      </c>
      <c r="Q1219" s="89">
        <f t="shared" si="205"/>
        <v>0</v>
      </c>
      <c r="R1219" s="89">
        <f t="shared" si="205"/>
        <v>0</v>
      </c>
      <c r="S1219" s="89">
        <f t="shared" si="205"/>
        <v>0</v>
      </c>
      <c r="T1219" s="89">
        <f t="shared" si="205"/>
        <v>0</v>
      </c>
      <c r="U1219" s="89">
        <f t="shared" si="205"/>
        <v>0</v>
      </c>
      <c r="V1219" s="89">
        <f t="shared" si="205"/>
        <v>0</v>
      </c>
      <c r="W1219" s="89">
        <f t="shared" si="205"/>
        <v>0</v>
      </c>
      <c r="X1219" s="89">
        <f t="shared" si="205"/>
        <v>0</v>
      </c>
      <c r="Y1219" s="89">
        <f t="shared" si="205"/>
        <v>0</v>
      </c>
      <c r="Z1219" s="89">
        <f t="shared" si="205"/>
        <v>0</v>
      </c>
      <c r="AA1219" s="89">
        <f t="shared" si="205"/>
        <v>0</v>
      </c>
      <c r="AB1219" s="90">
        <f t="shared" si="205"/>
        <v>0</v>
      </c>
      <c r="AD1219" s="552">
        <f t="shared" si="197"/>
        <v>0</v>
      </c>
      <c r="AF1219" s="552">
        <f t="shared" si="198"/>
        <v>0</v>
      </c>
      <c r="AH1219" s="552">
        <f t="shared" si="199"/>
        <v>0</v>
      </c>
      <c r="AJ1219" s="188"/>
    </row>
    <row r="1220" spans="2:36" ht="12.75" customHeight="1" outlineLevel="1" x14ac:dyDescent="0.2">
      <c r="D1220" s="106" t="str">
        <f>'Line Items'!D499</f>
        <v>[Rolling Stock Line 44]</v>
      </c>
      <c r="E1220" s="88"/>
      <c r="F1220" s="107" t="str">
        <f t="shared" si="195"/>
        <v>£000</v>
      </c>
      <c r="G1220" s="89">
        <f t="shared" si="205"/>
        <v>0</v>
      </c>
      <c r="H1220" s="89">
        <f t="shared" si="205"/>
        <v>0</v>
      </c>
      <c r="I1220" s="89">
        <f t="shared" si="205"/>
        <v>0</v>
      </c>
      <c r="J1220" s="89">
        <f t="shared" si="205"/>
        <v>0</v>
      </c>
      <c r="K1220" s="89">
        <f t="shared" si="205"/>
        <v>0</v>
      </c>
      <c r="L1220" s="89">
        <f t="shared" si="205"/>
        <v>0</v>
      </c>
      <c r="M1220" s="89">
        <f t="shared" si="205"/>
        <v>0</v>
      </c>
      <c r="N1220" s="89">
        <f t="shared" si="205"/>
        <v>0</v>
      </c>
      <c r="O1220" s="89">
        <f t="shared" si="205"/>
        <v>0</v>
      </c>
      <c r="P1220" s="89">
        <f t="shared" si="205"/>
        <v>0</v>
      </c>
      <c r="Q1220" s="89">
        <f t="shared" si="205"/>
        <v>0</v>
      </c>
      <c r="R1220" s="89">
        <f t="shared" si="205"/>
        <v>0</v>
      </c>
      <c r="S1220" s="89">
        <f t="shared" si="205"/>
        <v>0</v>
      </c>
      <c r="T1220" s="89">
        <f t="shared" si="205"/>
        <v>0</v>
      </c>
      <c r="U1220" s="89">
        <f t="shared" si="205"/>
        <v>0</v>
      </c>
      <c r="V1220" s="89">
        <f t="shared" si="205"/>
        <v>0</v>
      </c>
      <c r="W1220" s="89">
        <f t="shared" si="205"/>
        <v>0</v>
      </c>
      <c r="X1220" s="89">
        <f t="shared" si="205"/>
        <v>0</v>
      </c>
      <c r="Y1220" s="89">
        <f t="shared" si="205"/>
        <v>0</v>
      </c>
      <c r="Z1220" s="89">
        <f t="shared" si="205"/>
        <v>0</v>
      </c>
      <c r="AA1220" s="89">
        <f t="shared" si="205"/>
        <v>0</v>
      </c>
      <c r="AB1220" s="90">
        <f t="shared" si="205"/>
        <v>0</v>
      </c>
      <c r="AD1220" s="552">
        <f t="shared" si="197"/>
        <v>0</v>
      </c>
      <c r="AF1220" s="552">
        <f t="shared" si="198"/>
        <v>0</v>
      </c>
      <c r="AH1220" s="552">
        <f t="shared" si="199"/>
        <v>0</v>
      </c>
      <c r="AJ1220" s="188"/>
    </row>
    <row r="1221" spans="2:36" ht="12.75" customHeight="1" outlineLevel="1" x14ac:dyDescent="0.2">
      <c r="D1221" s="106" t="str">
        <f>'Line Items'!D500</f>
        <v>[Rolling Stock Line 45]</v>
      </c>
      <c r="E1221" s="88"/>
      <c r="F1221" s="107" t="str">
        <f t="shared" si="195"/>
        <v>£000</v>
      </c>
      <c r="G1221" s="89">
        <f t="shared" si="205"/>
        <v>0</v>
      </c>
      <c r="H1221" s="89">
        <f t="shared" si="205"/>
        <v>0</v>
      </c>
      <c r="I1221" s="89">
        <f t="shared" si="205"/>
        <v>0</v>
      </c>
      <c r="J1221" s="89">
        <f t="shared" si="205"/>
        <v>0</v>
      </c>
      <c r="K1221" s="89">
        <f t="shared" si="205"/>
        <v>0</v>
      </c>
      <c r="L1221" s="89">
        <f t="shared" si="205"/>
        <v>0</v>
      </c>
      <c r="M1221" s="89">
        <f t="shared" si="205"/>
        <v>0</v>
      </c>
      <c r="N1221" s="89">
        <f t="shared" si="205"/>
        <v>0</v>
      </c>
      <c r="O1221" s="89">
        <f t="shared" si="205"/>
        <v>0</v>
      </c>
      <c r="P1221" s="89">
        <f t="shared" si="205"/>
        <v>0</v>
      </c>
      <c r="Q1221" s="89">
        <f t="shared" si="205"/>
        <v>0</v>
      </c>
      <c r="R1221" s="89">
        <f t="shared" si="205"/>
        <v>0</v>
      </c>
      <c r="S1221" s="89">
        <f t="shared" si="205"/>
        <v>0</v>
      </c>
      <c r="T1221" s="89">
        <f t="shared" si="205"/>
        <v>0</v>
      </c>
      <c r="U1221" s="89">
        <f t="shared" si="205"/>
        <v>0</v>
      </c>
      <c r="V1221" s="89">
        <f t="shared" si="205"/>
        <v>0</v>
      </c>
      <c r="W1221" s="89">
        <f t="shared" si="205"/>
        <v>0</v>
      </c>
      <c r="X1221" s="89">
        <f t="shared" si="205"/>
        <v>0</v>
      </c>
      <c r="Y1221" s="89">
        <f t="shared" si="205"/>
        <v>0</v>
      </c>
      <c r="Z1221" s="89">
        <f t="shared" si="205"/>
        <v>0</v>
      </c>
      <c r="AA1221" s="89">
        <f t="shared" si="205"/>
        <v>0</v>
      </c>
      <c r="AB1221" s="90">
        <f t="shared" si="205"/>
        <v>0</v>
      </c>
      <c r="AD1221" s="552">
        <f t="shared" si="197"/>
        <v>0</v>
      </c>
      <c r="AF1221" s="552">
        <f t="shared" si="198"/>
        <v>0</v>
      </c>
      <c r="AH1221" s="552">
        <f t="shared" si="199"/>
        <v>0</v>
      </c>
      <c r="AJ1221" s="188"/>
    </row>
    <row r="1222" spans="2:36" ht="12.75" customHeight="1" outlineLevel="1" x14ac:dyDescent="0.2">
      <c r="D1222" s="106" t="str">
        <f>'Line Items'!D501</f>
        <v>[Rolling Stock Line 46]</v>
      </c>
      <c r="E1222" s="88"/>
      <c r="F1222" s="107" t="str">
        <f t="shared" si="195"/>
        <v>£000</v>
      </c>
      <c r="G1222" s="89">
        <f t="shared" si="205"/>
        <v>0</v>
      </c>
      <c r="H1222" s="89">
        <f t="shared" si="205"/>
        <v>0</v>
      </c>
      <c r="I1222" s="89">
        <f t="shared" si="205"/>
        <v>0</v>
      </c>
      <c r="J1222" s="89">
        <f t="shared" si="205"/>
        <v>0</v>
      </c>
      <c r="K1222" s="89">
        <f t="shared" si="205"/>
        <v>0</v>
      </c>
      <c r="L1222" s="89">
        <f t="shared" si="205"/>
        <v>0</v>
      </c>
      <c r="M1222" s="89">
        <f t="shared" si="205"/>
        <v>0</v>
      </c>
      <c r="N1222" s="89">
        <f t="shared" si="205"/>
        <v>0</v>
      </c>
      <c r="O1222" s="89">
        <f t="shared" si="205"/>
        <v>0</v>
      </c>
      <c r="P1222" s="89">
        <f t="shared" si="205"/>
        <v>0</v>
      </c>
      <c r="Q1222" s="89">
        <f t="shared" si="205"/>
        <v>0</v>
      </c>
      <c r="R1222" s="89">
        <f t="shared" si="205"/>
        <v>0</v>
      </c>
      <c r="S1222" s="89">
        <f t="shared" si="205"/>
        <v>0</v>
      </c>
      <c r="T1222" s="89">
        <f t="shared" si="205"/>
        <v>0</v>
      </c>
      <c r="U1222" s="89">
        <f t="shared" si="205"/>
        <v>0</v>
      </c>
      <c r="V1222" s="89">
        <f t="shared" si="205"/>
        <v>0</v>
      </c>
      <c r="W1222" s="89">
        <f t="shared" si="205"/>
        <v>0</v>
      </c>
      <c r="X1222" s="89">
        <f t="shared" si="205"/>
        <v>0</v>
      </c>
      <c r="Y1222" s="89">
        <f t="shared" si="205"/>
        <v>0</v>
      </c>
      <c r="Z1222" s="89">
        <f t="shared" si="205"/>
        <v>0</v>
      </c>
      <c r="AA1222" s="89">
        <f t="shared" si="205"/>
        <v>0</v>
      </c>
      <c r="AB1222" s="90">
        <f t="shared" si="205"/>
        <v>0</v>
      </c>
      <c r="AD1222" s="552">
        <f t="shared" si="197"/>
        <v>0</v>
      </c>
      <c r="AF1222" s="552">
        <f t="shared" si="198"/>
        <v>0</v>
      </c>
      <c r="AH1222" s="552">
        <f t="shared" si="199"/>
        <v>0</v>
      </c>
      <c r="AJ1222" s="188"/>
    </row>
    <row r="1223" spans="2:36" ht="12.75" customHeight="1" outlineLevel="1" x14ac:dyDescent="0.2">
      <c r="D1223" s="106" t="str">
        <f>'Line Items'!D502</f>
        <v>[Rolling Stock Line 47]</v>
      </c>
      <c r="E1223" s="88"/>
      <c r="F1223" s="107" t="str">
        <f t="shared" si="195"/>
        <v>£000</v>
      </c>
      <c r="G1223" s="89">
        <f t="shared" si="205"/>
        <v>0</v>
      </c>
      <c r="H1223" s="89">
        <f t="shared" si="205"/>
        <v>0</v>
      </c>
      <c r="I1223" s="89">
        <f t="shared" si="205"/>
        <v>0</v>
      </c>
      <c r="J1223" s="89">
        <f t="shared" si="205"/>
        <v>0</v>
      </c>
      <c r="K1223" s="89">
        <f t="shared" si="205"/>
        <v>0</v>
      </c>
      <c r="L1223" s="89">
        <f t="shared" si="205"/>
        <v>0</v>
      </c>
      <c r="M1223" s="89">
        <f t="shared" si="205"/>
        <v>0</v>
      </c>
      <c r="N1223" s="89">
        <f t="shared" si="205"/>
        <v>0</v>
      </c>
      <c r="O1223" s="89">
        <f t="shared" si="205"/>
        <v>0</v>
      </c>
      <c r="P1223" s="89">
        <f t="shared" si="205"/>
        <v>0</v>
      </c>
      <c r="Q1223" s="89">
        <f t="shared" si="205"/>
        <v>0</v>
      </c>
      <c r="R1223" s="89">
        <f t="shared" si="205"/>
        <v>0</v>
      </c>
      <c r="S1223" s="89">
        <f t="shared" si="205"/>
        <v>0</v>
      </c>
      <c r="T1223" s="89">
        <f t="shared" si="205"/>
        <v>0</v>
      </c>
      <c r="U1223" s="89">
        <f t="shared" si="205"/>
        <v>0</v>
      </c>
      <c r="V1223" s="89">
        <f t="shared" si="205"/>
        <v>0</v>
      </c>
      <c r="W1223" s="89">
        <f t="shared" si="205"/>
        <v>0</v>
      </c>
      <c r="X1223" s="89">
        <f t="shared" si="205"/>
        <v>0</v>
      </c>
      <c r="Y1223" s="89">
        <f t="shared" si="205"/>
        <v>0</v>
      </c>
      <c r="Z1223" s="89">
        <f t="shared" si="205"/>
        <v>0</v>
      </c>
      <c r="AA1223" s="89">
        <f t="shared" si="205"/>
        <v>0</v>
      </c>
      <c r="AB1223" s="90">
        <f t="shared" si="205"/>
        <v>0</v>
      </c>
      <c r="AD1223" s="552">
        <f t="shared" si="197"/>
        <v>0</v>
      </c>
      <c r="AF1223" s="552">
        <f t="shared" si="198"/>
        <v>0</v>
      </c>
      <c r="AH1223" s="552">
        <f t="shared" si="199"/>
        <v>0</v>
      </c>
      <c r="AJ1223" s="188"/>
    </row>
    <row r="1224" spans="2:36" ht="12.75" customHeight="1" outlineLevel="1" x14ac:dyDescent="0.2">
      <c r="D1224" s="106" t="str">
        <f>'Line Items'!D503</f>
        <v>[Rolling Stock Line 48]</v>
      </c>
      <c r="E1224" s="88"/>
      <c r="F1224" s="107" t="str">
        <f t="shared" si="195"/>
        <v>£000</v>
      </c>
      <c r="G1224" s="89">
        <f t="shared" si="205"/>
        <v>0</v>
      </c>
      <c r="H1224" s="89">
        <f t="shared" si="205"/>
        <v>0</v>
      </c>
      <c r="I1224" s="89">
        <f t="shared" si="205"/>
        <v>0</v>
      </c>
      <c r="J1224" s="89">
        <f t="shared" si="205"/>
        <v>0</v>
      </c>
      <c r="K1224" s="89">
        <f t="shared" si="205"/>
        <v>0</v>
      </c>
      <c r="L1224" s="89">
        <f t="shared" si="205"/>
        <v>0</v>
      </c>
      <c r="M1224" s="89">
        <f t="shared" si="205"/>
        <v>0</v>
      </c>
      <c r="N1224" s="89">
        <f t="shared" si="205"/>
        <v>0</v>
      </c>
      <c r="O1224" s="89">
        <f t="shared" si="205"/>
        <v>0</v>
      </c>
      <c r="P1224" s="89">
        <f t="shared" si="205"/>
        <v>0</v>
      </c>
      <c r="Q1224" s="89">
        <f t="shared" si="205"/>
        <v>0</v>
      </c>
      <c r="R1224" s="89">
        <f t="shared" si="205"/>
        <v>0</v>
      </c>
      <c r="S1224" s="89">
        <f t="shared" si="205"/>
        <v>0</v>
      </c>
      <c r="T1224" s="89">
        <f t="shared" ref="T1224:AB1224" si="206">T65*T1001</f>
        <v>0</v>
      </c>
      <c r="U1224" s="89">
        <f t="shared" si="206"/>
        <v>0</v>
      </c>
      <c r="V1224" s="89">
        <f t="shared" si="206"/>
        <v>0</v>
      </c>
      <c r="W1224" s="89">
        <f t="shared" si="206"/>
        <v>0</v>
      </c>
      <c r="X1224" s="89">
        <f t="shared" si="206"/>
        <v>0</v>
      </c>
      <c r="Y1224" s="89">
        <f t="shared" si="206"/>
        <v>0</v>
      </c>
      <c r="Z1224" s="89">
        <f t="shared" si="206"/>
        <v>0</v>
      </c>
      <c r="AA1224" s="89">
        <f t="shared" si="206"/>
        <v>0</v>
      </c>
      <c r="AB1224" s="90">
        <f t="shared" si="206"/>
        <v>0</v>
      </c>
      <c r="AD1224" s="552">
        <f t="shared" si="197"/>
        <v>0</v>
      </c>
      <c r="AF1224" s="552">
        <f t="shared" si="198"/>
        <v>0</v>
      </c>
      <c r="AH1224" s="552">
        <f t="shared" si="199"/>
        <v>0</v>
      </c>
      <c r="AJ1224" s="188"/>
    </row>
    <row r="1225" spans="2:36" ht="12.75" customHeight="1" outlineLevel="1" x14ac:dyDescent="0.2">
      <c r="D1225" s="106" t="str">
        <f>'Line Items'!D504</f>
        <v>[Rolling Stock Line 49]</v>
      </c>
      <c r="E1225" s="88"/>
      <c r="F1225" s="107" t="str">
        <f t="shared" si="195"/>
        <v>£000</v>
      </c>
      <c r="G1225" s="89">
        <f t="shared" ref="G1225:AB1226" si="207">G66*G1002</f>
        <v>0</v>
      </c>
      <c r="H1225" s="89">
        <f t="shared" si="207"/>
        <v>0</v>
      </c>
      <c r="I1225" s="89">
        <f t="shared" si="207"/>
        <v>0</v>
      </c>
      <c r="J1225" s="89">
        <f t="shared" si="207"/>
        <v>0</v>
      </c>
      <c r="K1225" s="89">
        <f t="shared" si="207"/>
        <v>0</v>
      </c>
      <c r="L1225" s="89">
        <f t="shared" si="207"/>
        <v>0</v>
      </c>
      <c r="M1225" s="89">
        <f t="shared" si="207"/>
        <v>0</v>
      </c>
      <c r="N1225" s="89">
        <f t="shared" si="207"/>
        <v>0</v>
      </c>
      <c r="O1225" s="89">
        <f t="shared" si="207"/>
        <v>0</v>
      </c>
      <c r="P1225" s="89">
        <f t="shared" si="207"/>
        <v>0</v>
      </c>
      <c r="Q1225" s="89">
        <f t="shared" si="207"/>
        <v>0</v>
      </c>
      <c r="R1225" s="89">
        <f t="shared" si="207"/>
        <v>0</v>
      </c>
      <c r="S1225" s="89">
        <f t="shared" si="207"/>
        <v>0</v>
      </c>
      <c r="T1225" s="89">
        <f t="shared" si="207"/>
        <v>0</v>
      </c>
      <c r="U1225" s="89">
        <f t="shared" si="207"/>
        <v>0</v>
      </c>
      <c r="V1225" s="89">
        <f t="shared" si="207"/>
        <v>0</v>
      </c>
      <c r="W1225" s="89">
        <f t="shared" si="207"/>
        <v>0</v>
      </c>
      <c r="X1225" s="89">
        <f t="shared" si="207"/>
        <v>0</v>
      </c>
      <c r="Y1225" s="89">
        <f t="shared" si="207"/>
        <v>0</v>
      </c>
      <c r="Z1225" s="89">
        <f t="shared" si="207"/>
        <v>0</v>
      </c>
      <c r="AA1225" s="89">
        <f t="shared" si="207"/>
        <v>0</v>
      </c>
      <c r="AB1225" s="90">
        <f t="shared" si="207"/>
        <v>0</v>
      </c>
      <c r="AD1225" s="552">
        <f t="shared" ref="AD1225" si="208">AD66*AD1002</f>
        <v>0</v>
      </c>
      <c r="AF1225" s="552">
        <f t="shared" ref="AF1225" si="209">AF66*AF1002</f>
        <v>0</v>
      </c>
      <c r="AH1225" s="552">
        <f t="shared" ref="AH1225" si="210">AH66*AH1002</f>
        <v>0</v>
      </c>
      <c r="AJ1225" s="188"/>
    </row>
    <row r="1226" spans="2:36" ht="12.75" customHeight="1" outlineLevel="1" x14ac:dyDescent="0.2">
      <c r="D1226" s="117" t="str">
        <f>'Line Items'!D505</f>
        <v>[Rolling Stock Line 50]</v>
      </c>
      <c r="E1226" s="177"/>
      <c r="F1226" s="118" t="str">
        <f t="shared" si="195"/>
        <v>£000</v>
      </c>
      <c r="G1226" s="93">
        <f t="shared" si="207"/>
        <v>0</v>
      </c>
      <c r="H1226" s="93">
        <f t="shared" si="207"/>
        <v>0</v>
      </c>
      <c r="I1226" s="93">
        <f t="shared" si="207"/>
        <v>0</v>
      </c>
      <c r="J1226" s="93">
        <f t="shared" si="207"/>
        <v>0</v>
      </c>
      <c r="K1226" s="93">
        <f t="shared" si="207"/>
        <v>0</v>
      </c>
      <c r="L1226" s="93">
        <f t="shared" si="207"/>
        <v>0</v>
      </c>
      <c r="M1226" s="93">
        <f t="shared" si="207"/>
        <v>0</v>
      </c>
      <c r="N1226" s="93">
        <f t="shared" si="207"/>
        <v>0</v>
      </c>
      <c r="O1226" s="93">
        <f t="shared" si="207"/>
        <v>0</v>
      </c>
      <c r="P1226" s="93">
        <f t="shared" si="207"/>
        <v>0</v>
      </c>
      <c r="Q1226" s="93">
        <f t="shared" si="207"/>
        <v>0</v>
      </c>
      <c r="R1226" s="93">
        <f t="shared" si="207"/>
        <v>0</v>
      </c>
      <c r="S1226" s="93">
        <f t="shared" si="207"/>
        <v>0</v>
      </c>
      <c r="T1226" s="93">
        <f t="shared" si="207"/>
        <v>0</v>
      </c>
      <c r="U1226" s="93">
        <f t="shared" si="207"/>
        <v>0</v>
      </c>
      <c r="V1226" s="93">
        <f t="shared" si="207"/>
        <v>0</v>
      </c>
      <c r="W1226" s="93">
        <f t="shared" si="207"/>
        <v>0</v>
      </c>
      <c r="X1226" s="93">
        <f t="shared" si="207"/>
        <v>0</v>
      </c>
      <c r="Y1226" s="93">
        <f t="shared" si="207"/>
        <v>0</v>
      </c>
      <c r="Z1226" s="93">
        <f t="shared" si="207"/>
        <v>0</v>
      </c>
      <c r="AA1226" s="93">
        <f t="shared" si="207"/>
        <v>0</v>
      </c>
      <c r="AB1226" s="94">
        <f t="shared" si="207"/>
        <v>0</v>
      </c>
      <c r="AD1226" s="553">
        <f t="shared" ref="AD1226" si="211">AD67*AD1003</f>
        <v>0</v>
      </c>
      <c r="AF1226" s="553">
        <f t="shared" ref="AF1226" si="212">AF67*AF1003</f>
        <v>0</v>
      </c>
      <c r="AH1226" s="553">
        <f t="shared" ref="AH1226" si="213">AH67*AH1003</f>
        <v>0</v>
      </c>
      <c r="AJ1226" s="249"/>
    </row>
    <row r="1227" spans="2:36" ht="12.75" customHeight="1" outlineLevel="1" x14ac:dyDescent="0.2">
      <c r="G1227" s="89"/>
      <c r="H1227" s="89"/>
      <c r="I1227" s="89"/>
      <c r="J1227" s="89"/>
      <c r="K1227" s="89"/>
      <c r="L1227" s="89"/>
      <c r="M1227" s="89"/>
      <c r="N1227" s="89"/>
      <c r="O1227" s="89"/>
      <c r="P1227" s="89"/>
      <c r="Q1227" s="89"/>
      <c r="R1227" s="89"/>
      <c r="S1227" s="89"/>
      <c r="T1227" s="89"/>
      <c r="U1227" s="89"/>
      <c r="V1227" s="89"/>
      <c r="W1227" s="89"/>
      <c r="X1227" s="89"/>
      <c r="Y1227" s="89"/>
      <c r="Z1227" s="89"/>
      <c r="AA1227" s="89"/>
      <c r="AB1227" s="89"/>
      <c r="AD1227" s="89"/>
      <c r="AF1227" s="89"/>
      <c r="AH1227" s="89"/>
    </row>
    <row r="1228" spans="2:36" ht="12.75" customHeight="1" outlineLevel="1" x14ac:dyDescent="0.2">
      <c r="D1228" s="234" t="str">
        <f>"Total "&amp;B1175</f>
        <v>Total Non-Capital Lease Charges</v>
      </c>
      <c r="E1228" s="235"/>
      <c r="F1228" s="236" t="str">
        <f>F1226</f>
        <v>£000</v>
      </c>
      <c r="G1228" s="237">
        <f t="shared" ref="G1228:AB1228" si="214">SUM(G1177:G1226)</f>
        <v>0</v>
      </c>
      <c r="H1228" s="237">
        <f t="shared" si="214"/>
        <v>0</v>
      </c>
      <c r="I1228" s="237">
        <f t="shared" si="214"/>
        <v>0</v>
      </c>
      <c r="J1228" s="237">
        <f t="shared" si="214"/>
        <v>0</v>
      </c>
      <c r="K1228" s="237">
        <f t="shared" si="214"/>
        <v>0</v>
      </c>
      <c r="L1228" s="237">
        <f t="shared" si="214"/>
        <v>0</v>
      </c>
      <c r="M1228" s="237">
        <f t="shared" si="214"/>
        <v>0</v>
      </c>
      <c r="N1228" s="237">
        <f t="shared" si="214"/>
        <v>0</v>
      </c>
      <c r="O1228" s="237">
        <f t="shared" si="214"/>
        <v>0</v>
      </c>
      <c r="P1228" s="237">
        <f t="shared" si="214"/>
        <v>0</v>
      </c>
      <c r="Q1228" s="237">
        <f t="shared" si="214"/>
        <v>0</v>
      </c>
      <c r="R1228" s="237">
        <f t="shared" si="214"/>
        <v>0</v>
      </c>
      <c r="S1228" s="237">
        <f t="shared" si="214"/>
        <v>0</v>
      </c>
      <c r="T1228" s="237">
        <f t="shared" si="214"/>
        <v>0</v>
      </c>
      <c r="U1228" s="237">
        <f t="shared" si="214"/>
        <v>0</v>
      </c>
      <c r="V1228" s="237">
        <f t="shared" si="214"/>
        <v>0</v>
      </c>
      <c r="W1228" s="237">
        <f t="shared" si="214"/>
        <v>0</v>
      </c>
      <c r="X1228" s="237">
        <f t="shared" si="214"/>
        <v>0</v>
      </c>
      <c r="Y1228" s="237">
        <f t="shared" si="214"/>
        <v>0</v>
      </c>
      <c r="Z1228" s="237">
        <f t="shared" si="214"/>
        <v>0</v>
      </c>
      <c r="AA1228" s="237">
        <f t="shared" si="214"/>
        <v>0</v>
      </c>
      <c r="AB1228" s="238">
        <f t="shared" si="214"/>
        <v>0</v>
      </c>
      <c r="AD1228" s="550">
        <f t="shared" ref="AD1228" si="215">SUM(AD1177:AD1226)</f>
        <v>0</v>
      </c>
      <c r="AF1228" s="550">
        <f t="shared" ref="AF1228" si="216">SUM(AF1177:AF1226)</f>
        <v>0</v>
      </c>
      <c r="AH1228" s="550">
        <f t="shared" ref="AH1228" si="217">SUM(AH1177:AH1226)</f>
        <v>0</v>
      </c>
      <c r="AJ1228" s="241"/>
    </row>
    <row r="1229" spans="2:36" x14ac:dyDescent="0.2">
      <c r="G1229" s="89"/>
      <c r="H1229" s="89"/>
      <c r="I1229" s="89"/>
      <c r="J1229" s="89"/>
      <c r="K1229" s="89"/>
      <c r="L1229" s="89"/>
      <c r="M1229" s="89"/>
      <c r="N1229" s="89"/>
      <c r="O1229" s="89"/>
      <c r="P1229" s="89"/>
      <c r="Q1229" s="89"/>
      <c r="R1229" s="89"/>
      <c r="S1229" s="89"/>
      <c r="T1229" s="89"/>
      <c r="U1229" s="89"/>
      <c r="V1229" s="89"/>
      <c r="W1229" s="89"/>
      <c r="X1229" s="89"/>
      <c r="Y1229" s="89"/>
      <c r="Z1229" s="89"/>
      <c r="AA1229" s="89"/>
      <c r="AB1229" s="89"/>
      <c r="AD1229" s="89"/>
      <c r="AF1229" s="89"/>
      <c r="AH1229" s="89"/>
    </row>
    <row r="1230" spans="2:36" ht="15" x14ac:dyDescent="0.25">
      <c r="B1230" s="15" t="s">
        <v>503</v>
      </c>
      <c r="C1230" s="15"/>
      <c r="D1230" s="172"/>
      <c r="E1230" s="172"/>
      <c r="F1230" s="15"/>
      <c r="G1230" s="190"/>
      <c r="H1230" s="190"/>
      <c r="I1230" s="190"/>
      <c r="J1230" s="190"/>
      <c r="K1230" s="190"/>
      <c r="L1230" s="190"/>
      <c r="M1230" s="190"/>
      <c r="N1230" s="190"/>
      <c r="O1230" s="190"/>
      <c r="P1230" s="190"/>
      <c r="Q1230" s="190"/>
      <c r="R1230" s="190"/>
      <c r="S1230" s="190"/>
      <c r="T1230" s="190"/>
      <c r="U1230" s="190"/>
      <c r="V1230" s="190"/>
      <c r="W1230" s="190"/>
      <c r="X1230" s="190"/>
      <c r="Y1230" s="190"/>
      <c r="Z1230" s="190"/>
      <c r="AA1230" s="190"/>
      <c r="AB1230" s="190"/>
      <c r="AC1230" s="15"/>
      <c r="AD1230" s="190"/>
      <c r="AE1230" s="540"/>
      <c r="AF1230" s="190"/>
      <c r="AG1230" s="540"/>
      <c r="AH1230" s="190"/>
      <c r="AI1230" s="540"/>
      <c r="AJ1230" s="15"/>
    </row>
    <row r="1231" spans="2:36" ht="12.75" customHeight="1" outlineLevel="1" x14ac:dyDescent="0.2">
      <c r="G1231" s="89"/>
      <c r="H1231" s="89"/>
      <c r="I1231" s="89"/>
      <c r="J1231" s="89"/>
      <c r="K1231" s="89"/>
      <c r="L1231" s="89"/>
      <c r="M1231" s="89"/>
      <c r="N1231" s="89"/>
      <c r="O1231" s="89"/>
      <c r="P1231" s="89"/>
      <c r="Q1231" s="89"/>
      <c r="R1231" s="89"/>
      <c r="S1231" s="89"/>
      <c r="T1231" s="89"/>
      <c r="U1231" s="89"/>
      <c r="V1231" s="89"/>
      <c r="W1231" s="89"/>
      <c r="X1231" s="89"/>
      <c r="Y1231" s="89"/>
      <c r="Z1231" s="89"/>
      <c r="AA1231" s="89"/>
      <c r="AB1231" s="89"/>
      <c r="AD1231" s="89"/>
      <c r="AF1231" s="89"/>
      <c r="AH1231" s="89"/>
    </row>
    <row r="1232" spans="2:36" ht="12.75" customHeight="1" outlineLevel="1" x14ac:dyDescent="0.2">
      <c r="D1232" s="100" t="str">
        <f>'Line Items'!D456</f>
        <v>Class 153</v>
      </c>
      <c r="E1232" s="84"/>
      <c r="F1232" s="186" t="str">
        <f t="shared" ref="F1232:F1281" si="218">F1177</f>
        <v>£000</v>
      </c>
      <c r="G1232" s="85">
        <f t="shared" ref="G1232:AB1243" si="219">G18*G1009</f>
        <v>0</v>
      </c>
      <c r="H1232" s="85">
        <f t="shared" si="219"/>
        <v>0</v>
      </c>
      <c r="I1232" s="85">
        <f t="shared" si="219"/>
        <v>0</v>
      </c>
      <c r="J1232" s="85">
        <f t="shared" si="219"/>
        <v>0</v>
      </c>
      <c r="K1232" s="85">
        <f t="shared" si="219"/>
        <v>0</v>
      </c>
      <c r="L1232" s="85">
        <f t="shared" si="219"/>
        <v>0</v>
      </c>
      <c r="M1232" s="85">
        <f t="shared" si="219"/>
        <v>0</v>
      </c>
      <c r="N1232" s="85">
        <f t="shared" si="219"/>
        <v>0</v>
      </c>
      <c r="O1232" s="85">
        <f t="shared" si="219"/>
        <v>0</v>
      </c>
      <c r="P1232" s="85">
        <f t="shared" si="219"/>
        <v>0</v>
      </c>
      <c r="Q1232" s="85">
        <f t="shared" si="219"/>
        <v>0</v>
      </c>
      <c r="R1232" s="85">
        <f t="shared" si="219"/>
        <v>0</v>
      </c>
      <c r="S1232" s="85">
        <f t="shared" si="219"/>
        <v>0</v>
      </c>
      <c r="T1232" s="85">
        <f t="shared" si="219"/>
        <v>0</v>
      </c>
      <c r="U1232" s="85">
        <f t="shared" si="219"/>
        <v>0</v>
      </c>
      <c r="V1232" s="85">
        <f t="shared" si="219"/>
        <v>0</v>
      </c>
      <c r="W1232" s="85">
        <f t="shared" si="219"/>
        <v>0</v>
      </c>
      <c r="X1232" s="85">
        <f t="shared" si="219"/>
        <v>0</v>
      </c>
      <c r="Y1232" s="85">
        <f t="shared" si="219"/>
        <v>0</v>
      </c>
      <c r="Z1232" s="85">
        <f t="shared" si="219"/>
        <v>0</v>
      </c>
      <c r="AA1232" s="85">
        <f t="shared" si="219"/>
        <v>0</v>
      </c>
      <c r="AB1232" s="86">
        <f t="shared" si="219"/>
        <v>0</v>
      </c>
      <c r="AD1232" s="551">
        <f t="shared" ref="AD1232:AD1279" si="220">AD18*AD1009</f>
        <v>0</v>
      </c>
      <c r="AF1232" s="551">
        <f t="shared" ref="AF1232:AF1279" si="221">AF18*AF1009</f>
        <v>0</v>
      </c>
      <c r="AH1232" s="551">
        <f t="shared" ref="AH1232:AH1279" si="222">AH18*AH1009</f>
        <v>0</v>
      </c>
      <c r="AJ1232" s="187"/>
    </row>
    <row r="1233" spans="4:36" ht="12.75" customHeight="1" outlineLevel="1" x14ac:dyDescent="0.2">
      <c r="D1233" s="106" t="str">
        <f>'Line Items'!D457</f>
        <v>Class 156</v>
      </c>
      <c r="E1233" s="88"/>
      <c r="F1233" s="107" t="str">
        <f t="shared" si="218"/>
        <v>£000</v>
      </c>
      <c r="G1233" s="89">
        <f t="shared" si="219"/>
        <v>0</v>
      </c>
      <c r="H1233" s="89">
        <f t="shared" si="219"/>
        <v>0</v>
      </c>
      <c r="I1233" s="89">
        <f t="shared" si="219"/>
        <v>0</v>
      </c>
      <c r="J1233" s="89">
        <f t="shared" si="219"/>
        <v>0</v>
      </c>
      <c r="K1233" s="89">
        <f t="shared" si="219"/>
        <v>0</v>
      </c>
      <c r="L1233" s="89">
        <f t="shared" si="219"/>
        <v>0</v>
      </c>
      <c r="M1233" s="89">
        <f t="shared" si="219"/>
        <v>0</v>
      </c>
      <c r="N1233" s="89">
        <f t="shared" si="219"/>
        <v>0</v>
      </c>
      <c r="O1233" s="89">
        <f t="shared" si="219"/>
        <v>0</v>
      </c>
      <c r="P1233" s="89">
        <f t="shared" si="219"/>
        <v>0</v>
      </c>
      <c r="Q1233" s="89">
        <f t="shared" si="219"/>
        <v>0</v>
      </c>
      <c r="R1233" s="89">
        <f t="shared" si="219"/>
        <v>0</v>
      </c>
      <c r="S1233" s="89">
        <f t="shared" si="219"/>
        <v>0</v>
      </c>
      <c r="T1233" s="89">
        <f t="shared" si="219"/>
        <v>0</v>
      </c>
      <c r="U1233" s="89">
        <f t="shared" si="219"/>
        <v>0</v>
      </c>
      <c r="V1233" s="89">
        <f t="shared" si="219"/>
        <v>0</v>
      </c>
      <c r="W1233" s="89">
        <f t="shared" si="219"/>
        <v>0</v>
      </c>
      <c r="X1233" s="89">
        <f t="shared" si="219"/>
        <v>0</v>
      </c>
      <c r="Y1233" s="89">
        <f t="shared" si="219"/>
        <v>0</v>
      </c>
      <c r="Z1233" s="89">
        <f t="shared" si="219"/>
        <v>0</v>
      </c>
      <c r="AA1233" s="89">
        <f t="shared" si="219"/>
        <v>0</v>
      </c>
      <c r="AB1233" s="90">
        <f t="shared" si="219"/>
        <v>0</v>
      </c>
      <c r="AD1233" s="552">
        <f t="shared" si="220"/>
        <v>0</v>
      </c>
      <c r="AF1233" s="552">
        <f t="shared" si="221"/>
        <v>0</v>
      </c>
      <c r="AH1233" s="552">
        <f t="shared" si="222"/>
        <v>0</v>
      </c>
      <c r="AJ1233" s="188"/>
    </row>
    <row r="1234" spans="4:36" ht="12.75" customHeight="1" outlineLevel="1" x14ac:dyDescent="0.2">
      <c r="D1234" s="106" t="str">
        <f>'Line Items'!D458</f>
        <v>Class 170/2</v>
      </c>
      <c r="E1234" s="88"/>
      <c r="F1234" s="107" t="str">
        <f t="shared" si="218"/>
        <v>£000</v>
      </c>
      <c r="G1234" s="89">
        <f t="shared" si="219"/>
        <v>0</v>
      </c>
      <c r="H1234" s="89">
        <f t="shared" si="219"/>
        <v>0</v>
      </c>
      <c r="I1234" s="89">
        <f t="shared" si="219"/>
        <v>0</v>
      </c>
      <c r="J1234" s="89">
        <f t="shared" si="219"/>
        <v>0</v>
      </c>
      <c r="K1234" s="89">
        <f t="shared" si="219"/>
        <v>0</v>
      </c>
      <c r="L1234" s="89">
        <f t="shared" si="219"/>
        <v>0</v>
      </c>
      <c r="M1234" s="89">
        <f t="shared" si="219"/>
        <v>0</v>
      </c>
      <c r="N1234" s="89">
        <f t="shared" si="219"/>
        <v>0</v>
      </c>
      <c r="O1234" s="89">
        <f t="shared" si="219"/>
        <v>0</v>
      </c>
      <c r="P1234" s="89">
        <f t="shared" si="219"/>
        <v>0</v>
      </c>
      <c r="Q1234" s="89">
        <f t="shared" si="219"/>
        <v>0</v>
      </c>
      <c r="R1234" s="89">
        <f t="shared" si="219"/>
        <v>0</v>
      </c>
      <c r="S1234" s="89">
        <f t="shared" si="219"/>
        <v>0</v>
      </c>
      <c r="T1234" s="89">
        <f t="shared" si="219"/>
        <v>0</v>
      </c>
      <c r="U1234" s="89">
        <f t="shared" si="219"/>
        <v>0</v>
      </c>
      <c r="V1234" s="89">
        <f t="shared" si="219"/>
        <v>0</v>
      </c>
      <c r="W1234" s="89">
        <f t="shared" si="219"/>
        <v>0</v>
      </c>
      <c r="X1234" s="89">
        <f t="shared" si="219"/>
        <v>0</v>
      </c>
      <c r="Y1234" s="89">
        <f t="shared" si="219"/>
        <v>0</v>
      </c>
      <c r="Z1234" s="89">
        <f t="shared" si="219"/>
        <v>0</v>
      </c>
      <c r="AA1234" s="89">
        <f t="shared" si="219"/>
        <v>0</v>
      </c>
      <c r="AB1234" s="90">
        <f t="shared" si="219"/>
        <v>0</v>
      </c>
      <c r="AD1234" s="552">
        <f t="shared" si="220"/>
        <v>0</v>
      </c>
      <c r="AF1234" s="552">
        <f t="shared" si="221"/>
        <v>0</v>
      </c>
      <c r="AH1234" s="552">
        <f t="shared" si="222"/>
        <v>0</v>
      </c>
      <c r="AJ1234" s="188"/>
    </row>
    <row r="1235" spans="4:36" ht="12.75" customHeight="1" outlineLevel="1" x14ac:dyDescent="0.2">
      <c r="D1235" s="106" t="str">
        <f>'Line Items'!D459</f>
        <v>Class 170/3</v>
      </c>
      <c r="E1235" s="88"/>
      <c r="F1235" s="107" t="str">
        <f t="shared" si="218"/>
        <v>£000</v>
      </c>
      <c r="G1235" s="89">
        <f t="shared" si="219"/>
        <v>0</v>
      </c>
      <c r="H1235" s="89">
        <f t="shared" si="219"/>
        <v>0</v>
      </c>
      <c r="I1235" s="89">
        <f t="shared" si="219"/>
        <v>0</v>
      </c>
      <c r="J1235" s="89">
        <f t="shared" si="219"/>
        <v>0</v>
      </c>
      <c r="K1235" s="89">
        <f t="shared" si="219"/>
        <v>0</v>
      </c>
      <c r="L1235" s="89">
        <f t="shared" si="219"/>
        <v>0</v>
      </c>
      <c r="M1235" s="89">
        <f t="shared" si="219"/>
        <v>0</v>
      </c>
      <c r="N1235" s="89">
        <f t="shared" si="219"/>
        <v>0</v>
      </c>
      <c r="O1235" s="89">
        <f t="shared" si="219"/>
        <v>0</v>
      </c>
      <c r="P1235" s="89">
        <f t="shared" si="219"/>
        <v>0</v>
      </c>
      <c r="Q1235" s="89">
        <f t="shared" si="219"/>
        <v>0</v>
      </c>
      <c r="R1235" s="89">
        <f t="shared" si="219"/>
        <v>0</v>
      </c>
      <c r="S1235" s="89">
        <f t="shared" si="219"/>
        <v>0</v>
      </c>
      <c r="T1235" s="89">
        <f t="shared" si="219"/>
        <v>0</v>
      </c>
      <c r="U1235" s="89">
        <f t="shared" si="219"/>
        <v>0</v>
      </c>
      <c r="V1235" s="89">
        <f t="shared" si="219"/>
        <v>0</v>
      </c>
      <c r="W1235" s="89">
        <f t="shared" si="219"/>
        <v>0</v>
      </c>
      <c r="X1235" s="89">
        <f t="shared" si="219"/>
        <v>0</v>
      </c>
      <c r="Y1235" s="89">
        <f t="shared" si="219"/>
        <v>0</v>
      </c>
      <c r="Z1235" s="89">
        <f t="shared" si="219"/>
        <v>0</v>
      </c>
      <c r="AA1235" s="89">
        <f t="shared" si="219"/>
        <v>0</v>
      </c>
      <c r="AB1235" s="90">
        <f t="shared" si="219"/>
        <v>0</v>
      </c>
      <c r="AD1235" s="552">
        <f t="shared" si="220"/>
        <v>0</v>
      </c>
      <c r="AF1235" s="552">
        <f t="shared" si="221"/>
        <v>0</v>
      </c>
      <c r="AH1235" s="552">
        <f t="shared" si="222"/>
        <v>0</v>
      </c>
      <c r="AJ1235" s="188"/>
    </row>
    <row r="1236" spans="4:36" ht="12.75" customHeight="1" outlineLevel="1" x14ac:dyDescent="0.2">
      <c r="D1236" s="106" t="str">
        <f>'Line Items'!D460</f>
        <v>Class 315</v>
      </c>
      <c r="E1236" s="88"/>
      <c r="F1236" s="107" t="str">
        <f t="shared" si="218"/>
        <v>£000</v>
      </c>
      <c r="G1236" s="89">
        <f t="shared" si="219"/>
        <v>0</v>
      </c>
      <c r="H1236" s="89">
        <f t="shared" si="219"/>
        <v>0</v>
      </c>
      <c r="I1236" s="89">
        <f t="shared" si="219"/>
        <v>0</v>
      </c>
      <c r="J1236" s="89">
        <f t="shared" si="219"/>
        <v>0</v>
      </c>
      <c r="K1236" s="89">
        <f t="shared" si="219"/>
        <v>0</v>
      </c>
      <c r="L1236" s="89">
        <f t="shared" si="219"/>
        <v>0</v>
      </c>
      <c r="M1236" s="89">
        <f t="shared" si="219"/>
        <v>0</v>
      </c>
      <c r="N1236" s="89">
        <f t="shared" si="219"/>
        <v>0</v>
      </c>
      <c r="O1236" s="89">
        <f t="shared" si="219"/>
        <v>0</v>
      </c>
      <c r="P1236" s="89">
        <f t="shared" si="219"/>
        <v>0</v>
      </c>
      <c r="Q1236" s="89">
        <f t="shared" si="219"/>
        <v>0</v>
      </c>
      <c r="R1236" s="89">
        <f t="shared" si="219"/>
        <v>0</v>
      </c>
      <c r="S1236" s="89">
        <f t="shared" si="219"/>
        <v>0</v>
      </c>
      <c r="T1236" s="89">
        <f t="shared" si="219"/>
        <v>0</v>
      </c>
      <c r="U1236" s="89">
        <f t="shared" si="219"/>
        <v>0</v>
      </c>
      <c r="V1236" s="89">
        <f t="shared" si="219"/>
        <v>0</v>
      </c>
      <c r="W1236" s="89">
        <f t="shared" si="219"/>
        <v>0</v>
      </c>
      <c r="X1236" s="89">
        <f t="shared" si="219"/>
        <v>0</v>
      </c>
      <c r="Y1236" s="89">
        <f t="shared" si="219"/>
        <v>0</v>
      </c>
      <c r="Z1236" s="89">
        <f t="shared" si="219"/>
        <v>0</v>
      </c>
      <c r="AA1236" s="89">
        <f t="shared" si="219"/>
        <v>0</v>
      </c>
      <c r="AB1236" s="90">
        <f t="shared" si="219"/>
        <v>0</v>
      </c>
      <c r="AD1236" s="552">
        <f t="shared" si="220"/>
        <v>0</v>
      </c>
      <c r="AF1236" s="552">
        <f t="shared" si="221"/>
        <v>0</v>
      </c>
      <c r="AH1236" s="552">
        <f t="shared" si="222"/>
        <v>0</v>
      </c>
      <c r="AJ1236" s="188"/>
    </row>
    <row r="1237" spans="4:36" ht="12.75" customHeight="1" outlineLevel="1" x14ac:dyDescent="0.2">
      <c r="D1237" s="106" t="str">
        <f>'Line Items'!D461</f>
        <v>Class 317/8</v>
      </c>
      <c r="E1237" s="88"/>
      <c r="F1237" s="107" t="str">
        <f t="shared" si="218"/>
        <v>£000</v>
      </c>
      <c r="G1237" s="89">
        <f t="shared" si="219"/>
        <v>0</v>
      </c>
      <c r="H1237" s="89">
        <f t="shared" si="219"/>
        <v>0</v>
      </c>
      <c r="I1237" s="89">
        <f t="shared" si="219"/>
        <v>0</v>
      </c>
      <c r="J1237" s="89">
        <f t="shared" si="219"/>
        <v>0</v>
      </c>
      <c r="K1237" s="89">
        <f t="shared" si="219"/>
        <v>0</v>
      </c>
      <c r="L1237" s="89">
        <f t="shared" si="219"/>
        <v>0</v>
      </c>
      <c r="M1237" s="89">
        <f t="shared" si="219"/>
        <v>0</v>
      </c>
      <c r="N1237" s="89">
        <f t="shared" si="219"/>
        <v>0</v>
      </c>
      <c r="O1237" s="89">
        <f t="shared" si="219"/>
        <v>0</v>
      </c>
      <c r="P1237" s="89">
        <f t="shared" si="219"/>
        <v>0</v>
      </c>
      <c r="Q1237" s="89">
        <f t="shared" si="219"/>
        <v>0</v>
      </c>
      <c r="R1237" s="89">
        <f t="shared" si="219"/>
        <v>0</v>
      </c>
      <c r="S1237" s="89">
        <f t="shared" si="219"/>
        <v>0</v>
      </c>
      <c r="T1237" s="89">
        <f t="shared" si="219"/>
        <v>0</v>
      </c>
      <c r="U1237" s="89">
        <f t="shared" si="219"/>
        <v>0</v>
      </c>
      <c r="V1237" s="89">
        <f t="shared" si="219"/>
        <v>0</v>
      </c>
      <c r="W1237" s="89">
        <f t="shared" si="219"/>
        <v>0</v>
      </c>
      <c r="X1237" s="89">
        <f t="shared" si="219"/>
        <v>0</v>
      </c>
      <c r="Y1237" s="89">
        <f t="shared" si="219"/>
        <v>0</v>
      </c>
      <c r="Z1237" s="89">
        <f t="shared" si="219"/>
        <v>0</v>
      </c>
      <c r="AA1237" s="89">
        <f t="shared" si="219"/>
        <v>0</v>
      </c>
      <c r="AB1237" s="90">
        <f t="shared" si="219"/>
        <v>0</v>
      </c>
      <c r="AD1237" s="552">
        <f t="shared" si="220"/>
        <v>0</v>
      </c>
      <c r="AF1237" s="552">
        <f t="shared" si="221"/>
        <v>0</v>
      </c>
      <c r="AH1237" s="552">
        <f t="shared" si="222"/>
        <v>0</v>
      </c>
      <c r="AJ1237" s="188"/>
    </row>
    <row r="1238" spans="4:36" ht="12.75" customHeight="1" outlineLevel="1" x14ac:dyDescent="0.2">
      <c r="D1238" s="106" t="str">
        <f>'Line Items'!D462</f>
        <v>Class 317/6</v>
      </c>
      <c r="E1238" s="88"/>
      <c r="F1238" s="107" t="str">
        <f t="shared" si="218"/>
        <v>£000</v>
      </c>
      <c r="G1238" s="89">
        <f t="shared" si="219"/>
        <v>0</v>
      </c>
      <c r="H1238" s="89">
        <f t="shared" si="219"/>
        <v>0</v>
      </c>
      <c r="I1238" s="89">
        <f t="shared" si="219"/>
        <v>0</v>
      </c>
      <c r="J1238" s="89">
        <f t="shared" si="219"/>
        <v>0</v>
      </c>
      <c r="K1238" s="89">
        <f t="shared" si="219"/>
        <v>0</v>
      </c>
      <c r="L1238" s="89">
        <f t="shared" si="219"/>
        <v>0</v>
      </c>
      <c r="M1238" s="89">
        <f t="shared" si="219"/>
        <v>0</v>
      </c>
      <c r="N1238" s="89">
        <f t="shared" si="219"/>
        <v>0</v>
      </c>
      <c r="O1238" s="89">
        <f t="shared" si="219"/>
        <v>0</v>
      </c>
      <c r="P1238" s="89">
        <f t="shared" si="219"/>
        <v>0</v>
      </c>
      <c r="Q1238" s="89">
        <f t="shared" si="219"/>
        <v>0</v>
      </c>
      <c r="R1238" s="89">
        <f t="shared" si="219"/>
        <v>0</v>
      </c>
      <c r="S1238" s="89">
        <f t="shared" si="219"/>
        <v>0</v>
      </c>
      <c r="T1238" s="89">
        <f t="shared" si="219"/>
        <v>0</v>
      </c>
      <c r="U1238" s="89">
        <f t="shared" si="219"/>
        <v>0</v>
      </c>
      <c r="V1238" s="89">
        <f t="shared" si="219"/>
        <v>0</v>
      </c>
      <c r="W1238" s="89">
        <f t="shared" si="219"/>
        <v>0</v>
      </c>
      <c r="X1238" s="89">
        <f t="shared" si="219"/>
        <v>0</v>
      </c>
      <c r="Y1238" s="89">
        <f t="shared" si="219"/>
        <v>0</v>
      </c>
      <c r="Z1238" s="89">
        <f t="shared" si="219"/>
        <v>0</v>
      </c>
      <c r="AA1238" s="89">
        <f t="shared" si="219"/>
        <v>0</v>
      </c>
      <c r="AB1238" s="90">
        <f t="shared" si="219"/>
        <v>0</v>
      </c>
      <c r="AD1238" s="552">
        <f t="shared" si="220"/>
        <v>0</v>
      </c>
      <c r="AF1238" s="552">
        <f t="shared" si="221"/>
        <v>0</v>
      </c>
      <c r="AH1238" s="552">
        <f t="shared" si="222"/>
        <v>0</v>
      </c>
      <c r="AJ1238" s="188"/>
    </row>
    <row r="1239" spans="4:36" ht="12.75" customHeight="1" outlineLevel="1" x14ac:dyDescent="0.2">
      <c r="D1239" s="106" t="str">
        <f>'Line Items'!D463</f>
        <v>Class 317/5</v>
      </c>
      <c r="E1239" s="88"/>
      <c r="F1239" s="107" t="str">
        <f t="shared" si="218"/>
        <v>£000</v>
      </c>
      <c r="G1239" s="89">
        <f t="shared" si="219"/>
        <v>0</v>
      </c>
      <c r="H1239" s="89">
        <f t="shared" si="219"/>
        <v>0</v>
      </c>
      <c r="I1239" s="89">
        <f t="shared" si="219"/>
        <v>0</v>
      </c>
      <c r="J1239" s="89">
        <f t="shared" si="219"/>
        <v>0</v>
      </c>
      <c r="K1239" s="89">
        <f t="shared" si="219"/>
        <v>0</v>
      </c>
      <c r="L1239" s="89">
        <f t="shared" si="219"/>
        <v>0</v>
      </c>
      <c r="M1239" s="89">
        <f t="shared" si="219"/>
        <v>0</v>
      </c>
      <c r="N1239" s="89">
        <f t="shared" si="219"/>
        <v>0</v>
      </c>
      <c r="O1239" s="89">
        <f t="shared" si="219"/>
        <v>0</v>
      </c>
      <c r="P1239" s="89">
        <f t="shared" si="219"/>
        <v>0</v>
      </c>
      <c r="Q1239" s="89">
        <f t="shared" si="219"/>
        <v>0</v>
      </c>
      <c r="R1239" s="89">
        <f t="shared" si="219"/>
        <v>0</v>
      </c>
      <c r="S1239" s="89">
        <f t="shared" si="219"/>
        <v>0</v>
      </c>
      <c r="T1239" s="89">
        <f t="shared" si="219"/>
        <v>0</v>
      </c>
      <c r="U1239" s="89">
        <f t="shared" si="219"/>
        <v>0</v>
      </c>
      <c r="V1239" s="89">
        <f t="shared" si="219"/>
        <v>0</v>
      </c>
      <c r="W1239" s="89">
        <f t="shared" si="219"/>
        <v>0</v>
      </c>
      <c r="X1239" s="89">
        <f t="shared" si="219"/>
        <v>0</v>
      </c>
      <c r="Y1239" s="89">
        <f t="shared" si="219"/>
        <v>0</v>
      </c>
      <c r="Z1239" s="89">
        <f t="shared" si="219"/>
        <v>0</v>
      </c>
      <c r="AA1239" s="89">
        <f t="shared" si="219"/>
        <v>0</v>
      </c>
      <c r="AB1239" s="90">
        <f t="shared" si="219"/>
        <v>0</v>
      </c>
      <c r="AD1239" s="552">
        <f t="shared" si="220"/>
        <v>0</v>
      </c>
      <c r="AF1239" s="552">
        <f t="shared" si="221"/>
        <v>0</v>
      </c>
      <c r="AH1239" s="552">
        <f t="shared" si="222"/>
        <v>0</v>
      </c>
      <c r="AJ1239" s="188"/>
    </row>
    <row r="1240" spans="4:36" ht="12.75" customHeight="1" outlineLevel="1" x14ac:dyDescent="0.2">
      <c r="D1240" s="106" t="str">
        <f>'Line Items'!D464</f>
        <v>Class 321</v>
      </c>
      <c r="E1240" s="88"/>
      <c r="F1240" s="107" t="str">
        <f t="shared" si="218"/>
        <v>£000</v>
      </c>
      <c r="G1240" s="89">
        <f t="shared" si="219"/>
        <v>0</v>
      </c>
      <c r="H1240" s="89">
        <f t="shared" si="219"/>
        <v>0</v>
      </c>
      <c r="I1240" s="89">
        <f t="shared" si="219"/>
        <v>0</v>
      </c>
      <c r="J1240" s="89">
        <f t="shared" si="219"/>
        <v>0</v>
      </c>
      <c r="K1240" s="89">
        <f t="shared" si="219"/>
        <v>0</v>
      </c>
      <c r="L1240" s="89">
        <f t="shared" si="219"/>
        <v>0</v>
      </c>
      <c r="M1240" s="89">
        <f t="shared" si="219"/>
        <v>0</v>
      </c>
      <c r="N1240" s="89">
        <f t="shared" si="219"/>
        <v>0</v>
      </c>
      <c r="O1240" s="89">
        <f t="shared" si="219"/>
        <v>0</v>
      </c>
      <c r="P1240" s="89">
        <f t="shared" si="219"/>
        <v>0</v>
      </c>
      <c r="Q1240" s="89">
        <f t="shared" si="219"/>
        <v>0</v>
      </c>
      <c r="R1240" s="89">
        <f t="shared" si="219"/>
        <v>0</v>
      </c>
      <c r="S1240" s="89">
        <f t="shared" si="219"/>
        <v>0</v>
      </c>
      <c r="T1240" s="89">
        <f t="shared" si="219"/>
        <v>0</v>
      </c>
      <c r="U1240" s="89">
        <f t="shared" si="219"/>
        <v>0</v>
      </c>
      <c r="V1240" s="89">
        <f t="shared" si="219"/>
        <v>0</v>
      </c>
      <c r="W1240" s="89">
        <f t="shared" si="219"/>
        <v>0</v>
      </c>
      <c r="X1240" s="89">
        <f t="shared" si="219"/>
        <v>0</v>
      </c>
      <c r="Y1240" s="89">
        <f t="shared" si="219"/>
        <v>0</v>
      </c>
      <c r="Z1240" s="89">
        <f t="shared" si="219"/>
        <v>0</v>
      </c>
      <c r="AA1240" s="89">
        <f t="shared" si="219"/>
        <v>0</v>
      </c>
      <c r="AB1240" s="90">
        <f t="shared" si="219"/>
        <v>0</v>
      </c>
      <c r="AD1240" s="552">
        <f t="shared" si="220"/>
        <v>0</v>
      </c>
      <c r="AF1240" s="552">
        <f t="shared" si="221"/>
        <v>0</v>
      </c>
      <c r="AH1240" s="552">
        <f t="shared" si="222"/>
        <v>0</v>
      </c>
      <c r="AJ1240" s="188"/>
    </row>
    <row r="1241" spans="4:36" ht="12.75" customHeight="1" outlineLevel="1" x14ac:dyDescent="0.2">
      <c r="D1241" s="106" t="str">
        <f>'Line Items'!D465</f>
        <v>Class 360</v>
      </c>
      <c r="E1241" s="88"/>
      <c r="F1241" s="107" t="str">
        <f t="shared" si="218"/>
        <v>£000</v>
      </c>
      <c r="G1241" s="89">
        <f t="shared" si="219"/>
        <v>0</v>
      </c>
      <c r="H1241" s="89">
        <f t="shared" si="219"/>
        <v>0</v>
      </c>
      <c r="I1241" s="89">
        <f t="shared" si="219"/>
        <v>0</v>
      </c>
      <c r="J1241" s="89">
        <f t="shared" si="219"/>
        <v>0</v>
      </c>
      <c r="K1241" s="89">
        <f t="shared" si="219"/>
        <v>0</v>
      </c>
      <c r="L1241" s="89">
        <f t="shared" si="219"/>
        <v>0</v>
      </c>
      <c r="M1241" s="89">
        <f t="shared" si="219"/>
        <v>0</v>
      </c>
      <c r="N1241" s="89">
        <f t="shared" si="219"/>
        <v>0</v>
      </c>
      <c r="O1241" s="89">
        <f t="shared" si="219"/>
        <v>0</v>
      </c>
      <c r="P1241" s="89">
        <f t="shared" si="219"/>
        <v>0</v>
      </c>
      <c r="Q1241" s="89">
        <f t="shared" si="219"/>
        <v>0</v>
      </c>
      <c r="R1241" s="89">
        <f t="shared" si="219"/>
        <v>0</v>
      </c>
      <c r="S1241" s="89">
        <f t="shared" si="219"/>
        <v>0</v>
      </c>
      <c r="T1241" s="89">
        <f t="shared" si="219"/>
        <v>0</v>
      </c>
      <c r="U1241" s="89">
        <f t="shared" si="219"/>
        <v>0</v>
      </c>
      <c r="V1241" s="89">
        <f t="shared" si="219"/>
        <v>0</v>
      </c>
      <c r="W1241" s="89">
        <f t="shared" si="219"/>
        <v>0</v>
      </c>
      <c r="X1241" s="89">
        <f t="shared" si="219"/>
        <v>0</v>
      </c>
      <c r="Y1241" s="89">
        <f t="shared" si="219"/>
        <v>0</v>
      </c>
      <c r="Z1241" s="89">
        <f t="shared" si="219"/>
        <v>0</v>
      </c>
      <c r="AA1241" s="89">
        <f t="shared" si="219"/>
        <v>0</v>
      </c>
      <c r="AB1241" s="90">
        <f t="shared" si="219"/>
        <v>0</v>
      </c>
      <c r="AD1241" s="552">
        <f t="shared" si="220"/>
        <v>0</v>
      </c>
      <c r="AF1241" s="552">
        <f t="shared" si="221"/>
        <v>0</v>
      </c>
      <c r="AH1241" s="552">
        <f t="shared" si="222"/>
        <v>0</v>
      </c>
      <c r="AJ1241" s="188"/>
    </row>
    <row r="1242" spans="4:36" ht="12.75" customHeight="1" outlineLevel="1" x14ac:dyDescent="0.2">
      <c r="D1242" s="106" t="str">
        <f>'Line Items'!D466</f>
        <v>Class 379</v>
      </c>
      <c r="E1242" s="88"/>
      <c r="F1242" s="107" t="str">
        <f t="shared" si="218"/>
        <v>£000</v>
      </c>
      <c r="G1242" s="89">
        <f t="shared" si="219"/>
        <v>0</v>
      </c>
      <c r="H1242" s="89">
        <f t="shared" si="219"/>
        <v>0</v>
      </c>
      <c r="I1242" s="89">
        <f t="shared" si="219"/>
        <v>0</v>
      </c>
      <c r="J1242" s="89">
        <f t="shared" si="219"/>
        <v>0</v>
      </c>
      <c r="K1242" s="89">
        <f t="shared" si="219"/>
        <v>0</v>
      </c>
      <c r="L1242" s="89">
        <f t="shared" si="219"/>
        <v>0</v>
      </c>
      <c r="M1242" s="89">
        <f t="shared" si="219"/>
        <v>0</v>
      </c>
      <c r="N1242" s="89">
        <f t="shared" si="219"/>
        <v>0</v>
      </c>
      <c r="O1242" s="89">
        <f t="shared" si="219"/>
        <v>0</v>
      </c>
      <c r="P1242" s="89">
        <f t="shared" si="219"/>
        <v>0</v>
      </c>
      <c r="Q1242" s="89">
        <f t="shared" si="219"/>
        <v>0</v>
      </c>
      <c r="R1242" s="89">
        <f t="shared" si="219"/>
        <v>0</v>
      </c>
      <c r="S1242" s="89">
        <f t="shared" si="219"/>
        <v>0</v>
      </c>
      <c r="T1242" s="89">
        <f t="shared" si="219"/>
        <v>0</v>
      </c>
      <c r="U1242" s="89">
        <f t="shared" si="219"/>
        <v>0</v>
      </c>
      <c r="V1242" s="89">
        <f t="shared" si="219"/>
        <v>0</v>
      </c>
      <c r="W1242" s="89">
        <f t="shared" si="219"/>
        <v>0</v>
      </c>
      <c r="X1242" s="89">
        <f t="shared" si="219"/>
        <v>0</v>
      </c>
      <c r="Y1242" s="89">
        <f t="shared" si="219"/>
        <v>0</v>
      </c>
      <c r="Z1242" s="89">
        <f t="shared" si="219"/>
        <v>0</v>
      </c>
      <c r="AA1242" s="89">
        <f t="shared" si="219"/>
        <v>0</v>
      </c>
      <c r="AB1242" s="90">
        <f t="shared" si="219"/>
        <v>0</v>
      </c>
      <c r="AD1242" s="552">
        <f t="shared" si="220"/>
        <v>0</v>
      </c>
      <c r="AF1242" s="552">
        <f t="shared" si="221"/>
        <v>0</v>
      </c>
      <c r="AH1242" s="552">
        <f t="shared" si="222"/>
        <v>0</v>
      </c>
      <c r="AJ1242" s="188"/>
    </row>
    <row r="1243" spans="4:36" ht="12.75" customHeight="1" outlineLevel="1" x14ac:dyDescent="0.2">
      <c r="D1243" s="106" t="str">
        <f>'Line Items'!D467</f>
        <v>Class 90</v>
      </c>
      <c r="E1243" s="88"/>
      <c r="F1243" s="107" t="str">
        <f t="shared" si="218"/>
        <v>£000</v>
      </c>
      <c r="G1243" s="89">
        <f t="shared" si="219"/>
        <v>0</v>
      </c>
      <c r="H1243" s="89">
        <f t="shared" si="219"/>
        <v>0</v>
      </c>
      <c r="I1243" s="89">
        <f t="shared" si="219"/>
        <v>0</v>
      </c>
      <c r="J1243" s="89">
        <f t="shared" si="219"/>
        <v>0</v>
      </c>
      <c r="K1243" s="89">
        <f t="shared" si="219"/>
        <v>0</v>
      </c>
      <c r="L1243" s="89">
        <f t="shared" si="219"/>
        <v>0</v>
      </c>
      <c r="M1243" s="89">
        <f t="shared" si="219"/>
        <v>0</v>
      </c>
      <c r="N1243" s="89">
        <f t="shared" si="219"/>
        <v>0</v>
      </c>
      <c r="O1243" s="89">
        <f t="shared" si="219"/>
        <v>0</v>
      </c>
      <c r="P1243" s="89">
        <f t="shared" si="219"/>
        <v>0</v>
      </c>
      <c r="Q1243" s="89">
        <f t="shared" si="219"/>
        <v>0</v>
      </c>
      <c r="R1243" s="89">
        <f t="shared" si="219"/>
        <v>0</v>
      </c>
      <c r="S1243" s="89">
        <f t="shared" si="219"/>
        <v>0</v>
      </c>
      <c r="T1243" s="89">
        <f t="shared" ref="T1243:AB1243" si="223">T29*T1020</f>
        <v>0</v>
      </c>
      <c r="U1243" s="89">
        <f t="shared" si="223"/>
        <v>0</v>
      </c>
      <c r="V1243" s="89">
        <f t="shared" si="223"/>
        <v>0</v>
      </c>
      <c r="W1243" s="89">
        <f t="shared" si="223"/>
        <v>0</v>
      </c>
      <c r="X1243" s="89">
        <f t="shared" si="223"/>
        <v>0</v>
      </c>
      <c r="Y1243" s="89">
        <f t="shared" si="223"/>
        <v>0</v>
      </c>
      <c r="Z1243" s="89">
        <f t="shared" si="223"/>
        <v>0</v>
      </c>
      <c r="AA1243" s="89">
        <f t="shared" si="223"/>
        <v>0</v>
      </c>
      <c r="AB1243" s="90">
        <f t="shared" si="223"/>
        <v>0</v>
      </c>
      <c r="AD1243" s="552">
        <f t="shared" si="220"/>
        <v>0</v>
      </c>
      <c r="AF1243" s="552">
        <f t="shared" si="221"/>
        <v>0</v>
      </c>
      <c r="AH1243" s="552">
        <f t="shared" si="222"/>
        <v>0</v>
      </c>
      <c r="AJ1243" s="188"/>
    </row>
    <row r="1244" spans="4:36" ht="12.75" customHeight="1" outlineLevel="1" x14ac:dyDescent="0.2">
      <c r="D1244" s="106" t="str">
        <f>'Line Items'!D468</f>
        <v>Class Mk 3 - TSO</v>
      </c>
      <c r="E1244" s="88"/>
      <c r="F1244" s="107" t="str">
        <f t="shared" si="218"/>
        <v>£000</v>
      </c>
      <c r="G1244" s="89">
        <f t="shared" ref="G1244:AB1255" si="224">G30*G1021</f>
        <v>0</v>
      </c>
      <c r="H1244" s="89">
        <f t="shared" si="224"/>
        <v>0</v>
      </c>
      <c r="I1244" s="89">
        <f t="shared" si="224"/>
        <v>0</v>
      </c>
      <c r="J1244" s="89">
        <f t="shared" si="224"/>
        <v>0</v>
      </c>
      <c r="K1244" s="89">
        <f t="shared" si="224"/>
        <v>0</v>
      </c>
      <c r="L1244" s="89">
        <f t="shared" si="224"/>
        <v>0</v>
      </c>
      <c r="M1244" s="89">
        <f t="shared" si="224"/>
        <v>0</v>
      </c>
      <c r="N1244" s="89">
        <f t="shared" si="224"/>
        <v>0</v>
      </c>
      <c r="O1244" s="89">
        <f t="shared" si="224"/>
        <v>0</v>
      </c>
      <c r="P1244" s="89">
        <f t="shared" si="224"/>
        <v>0</v>
      </c>
      <c r="Q1244" s="89">
        <f t="shared" si="224"/>
        <v>0</v>
      </c>
      <c r="R1244" s="89">
        <f t="shared" si="224"/>
        <v>0</v>
      </c>
      <c r="S1244" s="89">
        <f t="shared" si="224"/>
        <v>0</v>
      </c>
      <c r="T1244" s="89">
        <f t="shared" si="224"/>
        <v>0</v>
      </c>
      <c r="U1244" s="89">
        <f t="shared" si="224"/>
        <v>0</v>
      </c>
      <c r="V1244" s="89">
        <f t="shared" si="224"/>
        <v>0</v>
      </c>
      <c r="W1244" s="89">
        <f t="shared" si="224"/>
        <v>0</v>
      </c>
      <c r="X1244" s="89">
        <f t="shared" si="224"/>
        <v>0</v>
      </c>
      <c r="Y1244" s="89">
        <f t="shared" si="224"/>
        <v>0</v>
      </c>
      <c r="Z1244" s="89">
        <f t="shared" si="224"/>
        <v>0</v>
      </c>
      <c r="AA1244" s="89">
        <f t="shared" si="224"/>
        <v>0</v>
      </c>
      <c r="AB1244" s="90">
        <f t="shared" si="224"/>
        <v>0</v>
      </c>
      <c r="AD1244" s="552">
        <f t="shared" si="220"/>
        <v>0</v>
      </c>
      <c r="AF1244" s="552">
        <f t="shared" si="221"/>
        <v>0</v>
      </c>
      <c r="AH1244" s="552">
        <f t="shared" si="222"/>
        <v>0</v>
      </c>
      <c r="AJ1244" s="188"/>
    </row>
    <row r="1245" spans="4:36" ht="12.75" customHeight="1" outlineLevel="1" x14ac:dyDescent="0.2">
      <c r="D1245" s="106" t="str">
        <f>'Line Items'!D469</f>
        <v>Class Mk 3 - TSOB</v>
      </c>
      <c r="E1245" s="88"/>
      <c r="F1245" s="107" t="str">
        <f t="shared" si="218"/>
        <v>£000</v>
      </c>
      <c r="G1245" s="89">
        <f t="shared" si="224"/>
        <v>0</v>
      </c>
      <c r="H1245" s="89">
        <f t="shared" si="224"/>
        <v>0</v>
      </c>
      <c r="I1245" s="89">
        <f t="shared" si="224"/>
        <v>0</v>
      </c>
      <c r="J1245" s="89">
        <f t="shared" si="224"/>
        <v>0</v>
      </c>
      <c r="K1245" s="89">
        <f t="shared" si="224"/>
        <v>0</v>
      </c>
      <c r="L1245" s="89">
        <f t="shared" si="224"/>
        <v>0</v>
      </c>
      <c r="M1245" s="89">
        <f t="shared" si="224"/>
        <v>0</v>
      </c>
      <c r="N1245" s="89">
        <f t="shared" si="224"/>
        <v>0</v>
      </c>
      <c r="O1245" s="89">
        <f t="shared" si="224"/>
        <v>0</v>
      </c>
      <c r="P1245" s="89">
        <f t="shared" si="224"/>
        <v>0</v>
      </c>
      <c r="Q1245" s="89">
        <f t="shared" si="224"/>
        <v>0</v>
      </c>
      <c r="R1245" s="89">
        <f t="shared" si="224"/>
        <v>0</v>
      </c>
      <c r="S1245" s="89">
        <f t="shared" si="224"/>
        <v>0</v>
      </c>
      <c r="T1245" s="89">
        <f t="shared" si="224"/>
        <v>0</v>
      </c>
      <c r="U1245" s="89">
        <f t="shared" si="224"/>
        <v>0</v>
      </c>
      <c r="V1245" s="89">
        <f t="shared" si="224"/>
        <v>0</v>
      </c>
      <c r="W1245" s="89">
        <f t="shared" si="224"/>
        <v>0</v>
      </c>
      <c r="X1245" s="89">
        <f t="shared" si="224"/>
        <v>0</v>
      </c>
      <c r="Y1245" s="89">
        <f t="shared" si="224"/>
        <v>0</v>
      </c>
      <c r="Z1245" s="89">
        <f t="shared" si="224"/>
        <v>0</v>
      </c>
      <c r="AA1245" s="89">
        <f t="shared" si="224"/>
        <v>0</v>
      </c>
      <c r="AB1245" s="90">
        <f t="shared" si="224"/>
        <v>0</v>
      </c>
      <c r="AD1245" s="552">
        <f t="shared" si="220"/>
        <v>0</v>
      </c>
      <c r="AF1245" s="552">
        <f t="shared" si="221"/>
        <v>0</v>
      </c>
      <c r="AH1245" s="552">
        <f t="shared" si="222"/>
        <v>0</v>
      </c>
      <c r="AJ1245" s="188"/>
    </row>
    <row r="1246" spans="4:36" ht="12.75" customHeight="1" outlineLevel="1" x14ac:dyDescent="0.2">
      <c r="D1246" s="106" t="str">
        <f>'Line Items'!D470</f>
        <v>Class Mk 3 - FO</v>
      </c>
      <c r="E1246" s="88"/>
      <c r="F1246" s="107" t="str">
        <f t="shared" si="218"/>
        <v>£000</v>
      </c>
      <c r="G1246" s="89">
        <f t="shared" si="224"/>
        <v>0</v>
      </c>
      <c r="H1246" s="89">
        <f t="shared" si="224"/>
        <v>0</v>
      </c>
      <c r="I1246" s="89">
        <f t="shared" si="224"/>
        <v>0</v>
      </c>
      <c r="J1246" s="89">
        <f t="shared" si="224"/>
        <v>0</v>
      </c>
      <c r="K1246" s="89">
        <f t="shared" si="224"/>
        <v>0</v>
      </c>
      <c r="L1246" s="89">
        <f t="shared" si="224"/>
        <v>0</v>
      </c>
      <c r="M1246" s="89">
        <f t="shared" si="224"/>
        <v>0</v>
      </c>
      <c r="N1246" s="89">
        <f t="shared" si="224"/>
        <v>0</v>
      </c>
      <c r="O1246" s="89">
        <f t="shared" si="224"/>
        <v>0</v>
      </c>
      <c r="P1246" s="89">
        <f t="shared" si="224"/>
        <v>0</v>
      </c>
      <c r="Q1246" s="89">
        <f t="shared" si="224"/>
        <v>0</v>
      </c>
      <c r="R1246" s="89">
        <f t="shared" si="224"/>
        <v>0</v>
      </c>
      <c r="S1246" s="89">
        <f t="shared" si="224"/>
        <v>0</v>
      </c>
      <c r="T1246" s="89">
        <f t="shared" si="224"/>
        <v>0</v>
      </c>
      <c r="U1246" s="89">
        <f t="shared" si="224"/>
        <v>0</v>
      </c>
      <c r="V1246" s="89">
        <f t="shared" si="224"/>
        <v>0</v>
      </c>
      <c r="W1246" s="89">
        <f t="shared" si="224"/>
        <v>0</v>
      </c>
      <c r="X1246" s="89">
        <f t="shared" si="224"/>
        <v>0</v>
      </c>
      <c r="Y1246" s="89">
        <f t="shared" si="224"/>
        <v>0</v>
      </c>
      <c r="Z1246" s="89">
        <f t="shared" si="224"/>
        <v>0</v>
      </c>
      <c r="AA1246" s="89">
        <f t="shared" si="224"/>
        <v>0</v>
      </c>
      <c r="AB1246" s="90">
        <f t="shared" si="224"/>
        <v>0</v>
      </c>
      <c r="AD1246" s="552">
        <f t="shared" si="220"/>
        <v>0</v>
      </c>
      <c r="AF1246" s="552">
        <f t="shared" si="221"/>
        <v>0</v>
      </c>
      <c r="AH1246" s="552">
        <f t="shared" si="222"/>
        <v>0</v>
      </c>
      <c r="AJ1246" s="188"/>
    </row>
    <row r="1247" spans="4:36" ht="12.75" customHeight="1" outlineLevel="1" x14ac:dyDescent="0.2">
      <c r="D1247" s="106" t="str">
        <f>'Line Items'!D471</f>
        <v>Class Mk 3 - RFM</v>
      </c>
      <c r="E1247" s="88"/>
      <c r="F1247" s="107" t="str">
        <f t="shared" si="218"/>
        <v>£000</v>
      </c>
      <c r="G1247" s="89">
        <f t="shared" si="224"/>
        <v>0</v>
      </c>
      <c r="H1247" s="89">
        <f t="shared" si="224"/>
        <v>0</v>
      </c>
      <c r="I1247" s="89">
        <f t="shared" si="224"/>
        <v>0</v>
      </c>
      <c r="J1247" s="89">
        <f t="shared" si="224"/>
        <v>0</v>
      </c>
      <c r="K1247" s="89">
        <f t="shared" si="224"/>
        <v>0</v>
      </c>
      <c r="L1247" s="89">
        <f t="shared" si="224"/>
        <v>0</v>
      </c>
      <c r="M1247" s="89">
        <f t="shared" si="224"/>
        <v>0</v>
      </c>
      <c r="N1247" s="89">
        <f t="shared" si="224"/>
        <v>0</v>
      </c>
      <c r="O1247" s="89">
        <f t="shared" si="224"/>
        <v>0</v>
      </c>
      <c r="P1247" s="89">
        <f t="shared" si="224"/>
        <v>0</v>
      </c>
      <c r="Q1247" s="89">
        <f t="shared" si="224"/>
        <v>0</v>
      </c>
      <c r="R1247" s="89">
        <f t="shared" si="224"/>
        <v>0</v>
      </c>
      <c r="S1247" s="89">
        <f t="shared" si="224"/>
        <v>0</v>
      </c>
      <c r="T1247" s="89">
        <f t="shared" si="224"/>
        <v>0</v>
      </c>
      <c r="U1247" s="89">
        <f t="shared" si="224"/>
        <v>0</v>
      </c>
      <c r="V1247" s="89">
        <f t="shared" si="224"/>
        <v>0</v>
      </c>
      <c r="W1247" s="89">
        <f t="shared" si="224"/>
        <v>0</v>
      </c>
      <c r="X1247" s="89">
        <f t="shared" si="224"/>
        <v>0</v>
      </c>
      <c r="Y1247" s="89">
        <f t="shared" si="224"/>
        <v>0</v>
      </c>
      <c r="Z1247" s="89">
        <f t="shared" si="224"/>
        <v>0</v>
      </c>
      <c r="AA1247" s="89">
        <f t="shared" si="224"/>
        <v>0</v>
      </c>
      <c r="AB1247" s="90">
        <f t="shared" si="224"/>
        <v>0</v>
      </c>
      <c r="AD1247" s="552">
        <f t="shared" si="220"/>
        <v>0</v>
      </c>
      <c r="AF1247" s="552">
        <f t="shared" si="221"/>
        <v>0</v>
      </c>
      <c r="AH1247" s="552">
        <f t="shared" si="222"/>
        <v>0</v>
      </c>
      <c r="AJ1247" s="188"/>
    </row>
    <row r="1248" spans="4:36" ht="12.75" customHeight="1" outlineLevel="1" x14ac:dyDescent="0.2">
      <c r="D1248" s="106" t="str">
        <f>'Line Items'!D472</f>
        <v>Class Mk 3 - DVT</v>
      </c>
      <c r="E1248" s="88"/>
      <c r="F1248" s="107" t="str">
        <f t="shared" si="218"/>
        <v>£000</v>
      </c>
      <c r="G1248" s="89">
        <f t="shared" si="224"/>
        <v>0</v>
      </c>
      <c r="H1248" s="89">
        <f t="shared" si="224"/>
        <v>0</v>
      </c>
      <c r="I1248" s="89">
        <f t="shared" si="224"/>
        <v>0</v>
      </c>
      <c r="J1248" s="89">
        <f t="shared" si="224"/>
        <v>0</v>
      </c>
      <c r="K1248" s="89">
        <f t="shared" si="224"/>
        <v>0</v>
      </c>
      <c r="L1248" s="89">
        <f t="shared" si="224"/>
        <v>0</v>
      </c>
      <c r="M1248" s="89">
        <f t="shared" si="224"/>
        <v>0</v>
      </c>
      <c r="N1248" s="89">
        <f t="shared" si="224"/>
        <v>0</v>
      </c>
      <c r="O1248" s="89">
        <f t="shared" si="224"/>
        <v>0</v>
      </c>
      <c r="P1248" s="89">
        <f t="shared" si="224"/>
        <v>0</v>
      </c>
      <c r="Q1248" s="89">
        <f t="shared" si="224"/>
        <v>0</v>
      </c>
      <c r="R1248" s="89">
        <f t="shared" si="224"/>
        <v>0</v>
      </c>
      <c r="S1248" s="89">
        <f t="shared" si="224"/>
        <v>0</v>
      </c>
      <c r="T1248" s="89">
        <f t="shared" si="224"/>
        <v>0</v>
      </c>
      <c r="U1248" s="89">
        <f t="shared" si="224"/>
        <v>0</v>
      </c>
      <c r="V1248" s="89">
        <f t="shared" si="224"/>
        <v>0</v>
      </c>
      <c r="W1248" s="89">
        <f t="shared" si="224"/>
        <v>0</v>
      </c>
      <c r="X1248" s="89">
        <f t="shared" si="224"/>
        <v>0</v>
      </c>
      <c r="Y1248" s="89">
        <f t="shared" si="224"/>
        <v>0</v>
      </c>
      <c r="Z1248" s="89">
        <f t="shared" si="224"/>
        <v>0</v>
      </c>
      <c r="AA1248" s="89">
        <f t="shared" si="224"/>
        <v>0</v>
      </c>
      <c r="AB1248" s="90">
        <f t="shared" si="224"/>
        <v>0</v>
      </c>
      <c r="AD1248" s="552">
        <f t="shared" si="220"/>
        <v>0</v>
      </c>
      <c r="AF1248" s="552">
        <f t="shared" si="221"/>
        <v>0</v>
      </c>
      <c r="AH1248" s="552">
        <f t="shared" si="222"/>
        <v>0</v>
      </c>
      <c r="AJ1248" s="188"/>
    </row>
    <row r="1249" spans="4:36" ht="12.75" customHeight="1" outlineLevel="1" x14ac:dyDescent="0.2">
      <c r="D1249" s="106" t="str">
        <f>'Line Items'!D473</f>
        <v>[Rolling Stock Line 18]</v>
      </c>
      <c r="E1249" s="88"/>
      <c r="F1249" s="107" t="str">
        <f t="shared" si="218"/>
        <v>£000</v>
      </c>
      <c r="G1249" s="89">
        <f t="shared" si="224"/>
        <v>0</v>
      </c>
      <c r="H1249" s="89">
        <f t="shared" si="224"/>
        <v>0</v>
      </c>
      <c r="I1249" s="89">
        <f t="shared" si="224"/>
        <v>0</v>
      </c>
      <c r="J1249" s="89">
        <f t="shared" si="224"/>
        <v>0</v>
      </c>
      <c r="K1249" s="89">
        <f t="shared" si="224"/>
        <v>0</v>
      </c>
      <c r="L1249" s="89">
        <f t="shared" si="224"/>
        <v>0</v>
      </c>
      <c r="M1249" s="89">
        <f t="shared" si="224"/>
        <v>0</v>
      </c>
      <c r="N1249" s="89">
        <f t="shared" si="224"/>
        <v>0</v>
      </c>
      <c r="O1249" s="89">
        <f t="shared" si="224"/>
        <v>0</v>
      </c>
      <c r="P1249" s="89">
        <f t="shared" si="224"/>
        <v>0</v>
      </c>
      <c r="Q1249" s="89">
        <f t="shared" si="224"/>
        <v>0</v>
      </c>
      <c r="R1249" s="89">
        <f t="shared" si="224"/>
        <v>0</v>
      </c>
      <c r="S1249" s="89">
        <f t="shared" si="224"/>
        <v>0</v>
      </c>
      <c r="T1249" s="89">
        <f t="shared" si="224"/>
        <v>0</v>
      </c>
      <c r="U1249" s="89">
        <f t="shared" si="224"/>
        <v>0</v>
      </c>
      <c r="V1249" s="89">
        <f t="shared" si="224"/>
        <v>0</v>
      </c>
      <c r="W1249" s="89">
        <f t="shared" si="224"/>
        <v>0</v>
      </c>
      <c r="X1249" s="89">
        <f t="shared" si="224"/>
        <v>0</v>
      </c>
      <c r="Y1249" s="89">
        <f t="shared" si="224"/>
        <v>0</v>
      </c>
      <c r="Z1249" s="89">
        <f t="shared" si="224"/>
        <v>0</v>
      </c>
      <c r="AA1249" s="89">
        <f t="shared" si="224"/>
        <v>0</v>
      </c>
      <c r="AB1249" s="90">
        <f t="shared" si="224"/>
        <v>0</v>
      </c>
      <c r="AD1249" s="552">
        <f t="shared" si="220"/>
        <v>0</v>
      </c>
      <c r="AF1249" s="552">
        <f t="shared" si="221"/>
        <v>0</v>
      </c>
      <c r="AH1249" s="552">
        <f t="shared" si="222"/>
        <v>0</v>
      </c>
      <c r="AJ1249" s="188"/>
    </row>
    <row r="1250" spans="4:36" ht="12.75" customHeight="1" outlineLevel="1" x14ac:dyDescent="0.2">
      <c r="D1250" s="106" t="str">
        <f>'Line Items'!D474</f>
        <v>[Rolling Stock Line 19]</v>
      </c>
      <c r="E1250" s="88"/>
      <c r="F1250" s="107" t="str">
        <f t="shared" si="218"/>
        <v>£000</v>
      </c>
      <c r="G1250" s="89">
        <f t="shared" si="224"/>
        <v>0</v>
      </c>
      <c r="H1250" s="89">
        <f t="shared" si="224"/>
        <v>0</v>
      </c>
      <c r="I1250" s="89">
        <f t="shared" si="224"/>
        <v>0</v>
      </c>
      <c r="J1250" s="89">
        <f t="shared" si="224"/>
        <v>0</v>
      </c>
      <c r="K1250" s="89">
        <f t="shared" si="224"/>
        <v>0</v>
      </c>
      <c r="L1250" s="89">
        <f t="shared" si="224"/>
        <v>0</v>
      </c>
      <c r="M1250" s="89">
        <f t="shared" si="224"/>
        <v>0</v>
      </c>
      <c r="N1250" s="89">
        <f t="shared" si="224"/>
        <v>0</v>
      </c>
      <c r="O1250" s="89">
        <f t="shared" si="224"/>
        <v>0</v>
      </c>
      <c r="P1250" s="89">
        <f t="shared" si="224"/>
        <v>0</v>
      </c>
      <c r="Q1250" s="89">
        <f t="shared" si="224"/>
        <v>0</v>
      </c>
      <c r="R1250" s="89">
        <f t="shared" si="224"/>
        <v>0</v>
      </c>
      <c r="S1250" s="89">
        <f t="shared" si="224"/>
        <v>0</v>
      </c>
      <c r="T1250" s="89">
        <f t="shared" si="224"/>
        <v>0</v>
      </c>
      <c r="U1250" s="89">
        <f t="shared" si="224"/>
        <v>0</v>
      </c>
      <c r="V1250" s="89">
        <f t="shared" si="224"/>
        <v>0</v>
      </c>
      <c r="W1250" s="89">
        <f t="shared" si="224"/>
        <v>0</v>
      </c>
      <c r="X1250" s="89">
        <f t="shared" si="224"/>
        <v>0</v>
      </c>
      <c r="Y1250" s="89">
        <f t="shared" si="224"/>
        <v>0</v>
      </c>
      <c r="Z1250" s="89">
        <f t="shared" si="224"/>
        <v>0</v>
      </c>
      <c r="AA1250" s="89">
        <f t="shared" si="224"/>
        <v>0</v>
      </c>
      <c r="AB1250" s="90">
        <f t="shared" si="224"/>
        <v>0</v>
      </c>
      <c r="AD1250" s="552">
        <f t="shared" si="220"/>
        <v>0</v>
      </c>
      <c r="AF1250" s="552">
        <f t="shared" si="221"/>
        <v>0</v>
      </c>
      <c r="AH1250" s="552">
        <f t="shared" si="222"/>
        <v>0</v>
      </c>
      <c r="AJ1250" s="188"/>
    </row>
    <row r="1251" spans="4:36" ht="12.75" customHeight="1" outlineLevel="1" x14ac:dyDescent="0.2">
      <c r="D1251" s="106" t="str">
        <f>'Line Items'!D475</f>
        <v>[Rolling Stock Line 20]</v>
      </c>
      <c r="E1251" s="88"/>
      <c r="F1251" s="107" t="str">
        <f t="shared" si="218"/>
        <v>£000</v>
      </c>
      <c r="G1251" s="89">
        <f t="shared" si="224"/>
        <v>0</v>
      </c>
      <c r="H1251" s="89">
        <f t="shared" si="224"/>
        <v>0</v>
      </c>
      <c r="I1251" s="89">
        <f t="shared" si="224"/>
        <v>0</v>
      </c>
      <c r="J1251" s="89">
        <f t="shared" si="224"/>
        <v>0</v>
      </c>
      <c r="K1251" s="89">
        <f t="shared" si="224"/>
        <v>0</v>
      </c>
      <c r="L1251" s="89">
        <f t="shared" si="224"/>
        <v>0</v>
      </c>
      <c r="M1251" s="89">
        <f t="shared" si="224"/>
        <v>0</v>
      </c>
      <c r="N1251" s="89">
        <f t="shared" si="224"/>
        <v>0</v>
      </c>
      <c r="O1251" s="89">
        <f t="shared" si="224"/>
        <v>0</v>
      </c>
      <c r="P1251" s="89">
        <f t="shared" si="224"/>
        <v>0</v>
      </c>
      <c r="Q1251" s="89">
        <f t="shared" si="224"/>
        <v>0</v>
      </c>
      <c r="R1251" s="89">
        <f t="shared" si="224"/>
        <v>0</v>
      </c>
      <c r="S1251" s="89">
        <f t="shared" si="224"/>
        <v>0</v>
      </c>
      <c r="T1251" s="89">
        <f t="shared" si="224"/>
        <v>0</v>
      </c>
      <c r="U1251" s="89">
        <f t="shared" si="224"/>
        <v>0</v>
      </c>
      <c r="V1251" s="89">
        <f t="shared" si="224"/>
        <v>0</v>
      </c>
      <c r="W1251" s="89">
        <f t="shared" si="224"/>
        <v>0</v>
      </c>
      <c r="X1251" s="89">
        <f t="shared" si="224"/>
        <v>0</v>
      </c>
      <c r="Y1251" s="89">
        <f t="shared" si="224"/>
        <v>0</v>
      </c>
      <c r="Z1251" s="89">
        <f t="shared" si="224"/>
        <v>0</v>
      </c>
      <c r="AA1251" s="89">
        <f t="shared" si="224"/>
        <v>0</v>
      </c>
      <c r="AB1251" s="90">
        <f t="shared" si="224"/>
        <v>0</v>
      </c>
      <c r="AD1251" s="552">
        <f t="shared" si="220"/>
        <v>0</v>
      </c>
      <c r="AF1251" s="552">
        <f t="shared" si="221"/>
        <v>0</v>
      </c>
      <c r="AH1251" s="552">
        <f t="shared" si="222"/>
        <v>0</v>
      </c>
      <c r="AJ1251" s="188"/>
    </row>
    <row r="1252" spans="4:36" ht="12.75" customHeight="1" outlineLevel="1" x14ac:dyDescent="0.2">
      <c r="D1252" s="106" t="str">
        <f>'Line Items'!D476</f>
        <v>[Rolling Stock Line 21]</v>
      </c>
      <c r="E1252" s="88"/>
      <c r="F1252" s="107" t="str">
        <f t="shared" si="218"/>
        <v>£000</v>
      </c>
      <c r="G1252" s="89">
        <f t="shared" si="224"/>
        <v>0</v>
      </c>
      <c r="H1252" s="89">
        <f t="shared" si="224"/>
        <v>0</v>
      </c>
      <c r="I1252" s="89">
        <f t="shared" si="224"/>
        <v>0</v>
      </c>
      <c r="J1252" s="89">
        <f t="shared" si="224"/>
        <v>0</v>
      </c>
      <c r="K1252" s="89">
        <f t="shared" si="224"/>
        <v>0</v>
      </c>
      <c r="L1252" s="89">
        <f t="shared" si="224"/>
        <v>0</v>
      </c>
      <c r="M1252" s="89">
        <f t="shared" si="224"/>
        <v>0</v>
      </c>
      <c r="N1252" s="89">
        <f t="shared" si="224"/>
        <v>0</v>
      </c>
      <c r="O1252" s="89">
        <f t="shared" si="224"/>
        <v>0</v>
      </c>
      <c r="P1252" s="89">
        <f t="shared" si="224"/>
        <v>0</v>
      </c>
      <c r="Q1252" s="89">
        <f t="shared" si="224"/>
        <v>0</v>
      </c>
      <c r="R1252" s="89">
        <f t="shared" si="224"/>
        <v>0</v>
      </c>
      <c r="S1252" s="89">
        <f t="shared" si="224"/>
        <v>0</v>
      </c>
      <c r="T1252" s="89">
        <f t="shared" si="224"/>
        <v>0</v>
      </c>
      <c r="U1252" s="89">
        <f t="shared" si="224"/>
        <v>0</v>
      </c>
      <c r="V1252" s="89">
        <f t="shared" si="224"/>
        <v>0</v>
      </c>
      <c r="W1252" s="89">
        <f t="shared" si="224"/>
        <v>0</v>
      </c>
      <c r="X1252" s="89">
        <f t="shared" si="224"/>
        <v>0</v>
      </c>
      <c r="Y1252" s="89">
        <f t="shared" si="224"/>
        <v>0</v>
      </c>
      <c r="Z1252" s="89">
        <f t="shared" si="224"/>
        <v>0</v>
      </c>
      <c r="AA1252" s="89">
        <f t="shared" si="224"/>
        <v>0</v>
      </c>
      <c r="AB1252" s="90">
        <f t="shared" si="224"/>
        <v>0</v>
      </c>
      <c r="AD1252" s="552">
        <f t="shared" si="220"/>
        <v>0</v>
      </c>
      <c r="AF1252" s="552">
        <f t="shared" si="221"/>
        <v>0</v>
      </c>
      <c r="AH1252" s="552">
        <f t="shared" si="222"/>
        <v>0</v>
      </c>
      <c r="AJ1252" s="188"/>
    </row>
    <row r="1253" spans="4:36" ht="12.75" customHeight="1" outlineLevel="1" x14ac:dyDescent="0.2">
      <c r="D1253" s="106" t="str">
        <f>'Line Items'!D477</f>
        <v>[Rolling Stock Line 22]</v>
      </c>
      <c r="E1253" s="88"/>
      <c r="F1253" s="107" t="str">
        <f t="shared" si="218"/>
        <v>£000</v>
      </c>
      <c r="G1253" s="89">
        <f t="shared" si="224"/>
        <v>0</v>
      </c>
      <c r="H1253" s="89">
        <f t="shared" si="224"/>
        <v>0</v>
      </c>
      <c r="I1253" s="89">
        <f t="shared" si="224"/>
        <v>0</v>
      </c>
      <c r="J1253" s="89">
        <f t="shared" si="224"/>
        <v>0</v>
      </c>
      <c r="K1253" s="89">
        <f t="shared" si="224"/>
        <v>0</v>
      </c>
      <c r="L1253" s="89">
        <f t="shared" si="224"/>
        <v>0</v>
      </c>
      <c r="M1253" s="89">
        <f t="shared" si="224"/>
        <v>0</v>
      </c>
      <c r="N1253" s="89">
        <f t="shared" si="224"/>
        <v>0</v>
      </c>
      <c r="O1253" s="89">
        <f t="shared" si="224"/>
        <v>0</v>
      </c>
      <c r="P1253" s="89">
        <f t="shared" si="224"/>
        <v>0</v>
      </c>
      <c r="Q1253" s="89">
        <f t="shared" si="224"/>
        <v>0</v>
      </c>
      <c r="R1253" s="89">
        <f t="shared" si="224"/>
        <v>0</v>
      </c>
      <c r="S1253" s="89">
        <f t="shared" si="224"/>
        <v>0</v>
      </c>
      <c r="T1253" s="89">
        <f t="shared" si="224"/>
        <v>0</v>
      </c>
      <c r="U1253" s="89">
        <f t="shared" si="224"/>
        <v>0</v>
      </c>
      <c r="V1253" s="89">
        <f t="shared" si="224"/>
        <v>0</v>
      </c>
      <c r="W1253" s="89">
        <f t="shared" si="224"/>
        <v>0</v>
      </c>
      <c r="X1253" s="89">
        <f t="shared" si="224"/>
        <v>0</v>
      </c>
      <c r="Y1253" s="89">
        <f t="shared" si="224"/>
        <v>0</v>
      </c>
      <c r="Z1253" s="89">
        <f t="shared" si="224"/>
        <v>0</v>
      </c>
      <c r="AA1253" s="89">
        <f t="shared" si="224"/>
        <v>0</v>
      </c>
      <c r="AB1253" s="90">
        <f t="shared" si="224"/>
        <v>0</v>
      </c>
      <c r="AD1253" s="552">
        <f t="shared" si="220"/>
        <v>0</v>
      </c>
      <c r="AF1253" s="552">
        <f t="shared" si="221"/>
        <v>0</v>
      </c>
      <c r="AH1253" s="552">
        <f t="shared" si="222"/>
        <v>0</v>
      </c>
      <c r="AJ1253" s="188"/>
    </row>
    <row r="1254" spans="4:36" ht="12.75" customHeight="1" outlineLevel="1" x14ac:dyDescent="0.2">
      <c r="D1254" s="106" t="str">
        <f>'Line Items'!D478</f>
        <v>[Rolling Stock Line 23]</v>
      </c>
      <c r="E1254" s="88"/>
      <c r="F1254" s="107" t="str">
        <f t="shared" si="218"/>
        <v>£000</v>
      </c>
      <c r="G1254" s="89">
        <f t="shared" si="224"/>
        <v>0</v>
      </c>
      <c r="H1254" s="89">
        <f t="shared" si="224"/>
        <v>0</v>
      </c>
      <c r="I1254" s="89">
        <f t="shared" si="224"/>
        <v>0</v>
      </c>
      <c r="J1254" s="89">
        <f t="shared" si="224"/>
        <v>0</v>
      </c>
      <c r="K1254" s="89">
        <f t="shared" si="224"/>
        <v>0</v>
      </c>
      <c r="L1254" s="89">
        <f t="shared" si="224"/>
        <v>0</v>
      </c>
      <c r="M1254" s="89">
        <f t="shared" si="224"/>
        <v>0</v>
      </c>
      <c r="N1254" s="89">
        <f t="shared" si="224"/>
        <v>0</v>
      </c>
      <c r="O1254" s="89">
        <f t="shared" si="224"/>
        <v>0</v>
      </c>
      <c r="P1254" s="89">
        <f t="shared" si="224"/>
        <v>0</v>
      </c>
      <c r="Q1254" s="89">
        <f t="shared" si="224"/>
        <v>0</v>
      </c>
      <c r="R1254" s="89">
        <f t="shared" si="224"/>
        <v>0</v>
      </c>
      <c r="S1254" s="89">
        <f t="shared" si="224"/>
        <v>0</v>
      </c>
      <c r="T1254" s="89">
        <f t="shared" si="224"/>
        <v>0</v>
      </c>
      <c r="U1254" s="89">
        <f t="shared" si="224"/>
        <v>0</v>
      </c>
      <c r="V1254" s="89">
        <f t="shared" si="224"/>
        <v>0</v>
      </c>
      <c r="W1254" s="89">
        <f t="shared" si="224"/>
        <v>0</v>
      </c>
      <c r="X1254" s="89">
        <f t="shared" si="224"/>
        <v>0</v>
      </c>
      <c r="Y1254" s="89">
        <f t="shared" si="224"/>
        <v>0</v>
      </c>
      <c r="Z1254" s="89">
        <f t="shared" si="224"/>
        <v>0</v>
      </c>
      <c r="AA1254" s="89">
        <f t="shared" si="224"/>
        <v>0</v>
      </c>
      <c r="AB1254" s="90">
        <f t="shared" si="224"/>
        <v>0</v>
      </c>
      <c r="AD1254" s="552">
        <f t="shared" si="220"/>
        <v>0</v>
      </c>
      <c r="AF1254" s="552">
        <f t="shared" si="221"/>
        <v>0</v>
      </c>
      <c r="AH1254" s="552">
        <f t="shared" si="222"/>
        <v>0</v>
      </c>
      <c r="AJ1254" s="188"/>
    </row>
    <row r="1255" spans="4:36" ht="12.75" customHeight="1" outlineLevel="1" x14ac:dyDescent="0.2">
      <c r="D1255" s="106" t="str">
        <f>'Line Items'!D479</f>
        <v>[Rolling Stock Line 24]</v>
      </c>
      <c r="E1255" s="88"/>
      <c r="F1255" s="107" t="str">
        <f t="shared" si="218"/>
        <v>£000</v>
      </c>
      <c r="G1255" s="89">
        <f t="shared" si="224"/>
        <v>0</v>
      </c>
      <c r="H1255" s="89">
        <f t="shared" si="224"/>
        <v>0</v>
      </c>
      <c r="I1255" s="89">
        <f t="shared" si="224"/>
        <v>0</v>
      </c>
      <c r="J1255" s="89">
        <f t="shared" si="224"/>
        <v>0</v>
      </c>
      <c r="K1255" s="89">
        <f t="shared" si="224"/>
        <v>0</v>
      </c>
      <c r="L1255" s="89">
        <f t="shared" si="224"/>
        <v>0</v>
      </c>
      <c r="M1255" s="89">
        <f t="shared" si="224"/>
        <v>0</v>
      </c>
      <c r="N1255" s="89">
        <f t="shared" si="224"/>
        <v>0</v>
      </c>
      <c r="O1255" s="89">
        <f t="shared" si="224"/>
        <v>0</v>
      </c>
      <c r="P1255" s="89">
        <f t="shared" si="224"/>
        <v>0</v>
      </c>
      <c r="Q1255" s="89">
        <f t="shared" si="224"/>
        <v>0</v>
      </c>
      <c r="R1255" s="89">
        <f t="shared" si="224"/>
        <v>0</v>
      </c>
      <c r="S1255" s="89">
        <f t="shared" si="224"/>
        <v>0</v>
      </c>
      <c r="T1255" s="89">
        <f t="shared" ref="T1255:AB1255" si="225">T41*T1032</f>
        <v>0</v>
      </c>
      <c r="U1255" s="89">
        <f t="shared" si="225"/>
        <v>0</v>
      </c>
      <c r="V1255" s="89">
        <f t="shared" si="225"/>
        <v>0</v>
      </c>
      <c r="W1255" s="89">
        <f t="shared" si="225"/>
        <v>0</v>
      </c>
      <c r="X1255" s="89">
        <f t="shared" si="225"/>
        <v>0</v>
      </c>
      <c r="Y1255" s="89">
        <f t="shared" si="225"/>
        <v>0</v>
      </c>
      <c r="Z1255" s="89">
        <f t="shared" si="225"/>
        <v>0</v>
      </c>
      <c r="AA1255" s="89">
        <f t="shared" si="225"/>
        <v>0</v>
      </c>
      <c r="AB1255" s="90">
        <f t="shared" si="225"/>
        <v>0</v>
      </c>
      <c r="AD1255" s="552">
        <f t="shared" si="220"/>
        <v>0</v>
      </c>
      <c r="AF1255" s="552">
        <f t="shared" si="221"/>
        <v>0</v>
      </c>
      <c r="AH1255" s="552">
        <f t="shared" si="222"/>
        <v>0</v>
      </c>
      <c r="AJ1255" s="188"/>
    </row>
    <row r="1256" spans="4:36" ht="12.75" customHeight="1" outlineLevel="1" x14ac:dyDescent="0.2">
      <c r="D1256" s="106" t="str">
        <f>'Line Items'!D480</f>
        <v>[Rolling Stock Line 25]</v>
      </c>
      <c r="E1256" s="88"/>
      <c r="F1256" s="107" t="str">
        <f t="shared" si="218"/>
        <v>£000</v>
      </c>
      <c r="G1256" s="89">
        <f t="shared" ref="G1256:AB1267" si="226">G42*G1033</f>
        <v>0</v>
      </c>
      <c r="H1256" s="89">
        <f t="shared" si="226"/>
        <v>0</v>
      </c>
      <c r="I1256" s="89">
        <f t="shared" si="226"/>
        <v>0</v>
      </c>
      <c r="J1256" s="89">
        <f t="shared" si="226"/>
        <v>0</v>
      </c>
      <c r="K1256" s="89">
        <f t="shared" si="226"/>
        <v>0</v>
      </c>
      <c r="L1256" s="89">
        <f t="shared" si="226"/>
        <v>0</v>
      </c>
      <c r="M1256" s="89">
        <f t="shared" si="226"/>
        <v>0</v>
      </c>
      <c r="N1256" s="89">
        <f t="shared" si="226"/>
        <v>0</v>
      </c>
      <c r="O1256" s="89">
        <f t="shared" si="226"/>
        <v>0</v>
      </c>
      <c r="P1256" s="89">
        <f t="shared" si="226"/>
        <v>0</v>
      </c>
      <c r="Q1256" s="89">
        <f t="shared" si="226"/>
        <v>0</v>
      </c>
      <c r="R1256" s="89">
        <f t="shared" si="226"/>
        <v>0</v>
      </c>
      <c r="S1256" s="89">
        <f t="shared" si="226"/>
        <v>0</v>
      </c>
      <c r="T1256" s="89">
        <f t="shared" si="226"/>
        <v>0</v>
      </c>
      <c r="U1256" s="89">
        <f t="shared" si="226"/>
        <v>0</v>
      </c>
      <c r="V1256" s="89">
        <f t="shared" si="226"/>
        <v>0</v>
      </c>
      <c r="W1256" s="89">
        <f t="shared" si="226"/>
        <v>0</v>
      </c>
      <c r="X1256" s="89">
        <f t="shared" si="226"/>
        <v>0</v>
      </c>
      <c r="Y1256" s="89">
        <f t="shared" si="226"/>
        <v>0</v>
      </c>
      <c r="Z1256" s="89">
        <f t="shared" si="226"/>
        <v>0</v>
      </c>
      <c r="AA1256" s="89">
        <f t="shared" si="226"/>
        <v>0</v>
      </c>
      <c r="AB1256" s="90">
        <f t="shared" si="226"/>
        <v>0</v>
      </c>
      <c r="AD1256" s="552">
        <f t="shared" si="220"/>
        <v>0</v>
      </c>
      <c r="AF1256" s="552">
        <f t="shared" si="221"/>
        <v>0</v>
      </c>
      <c r="AH1256" s="552">
        <f t="shared" si="222"/>
        <v>0</v>
      </c>
      <c r="AJ1256" s="188"/>
    </row>
    <row r="1257" spans="4:36" ht="12.75" customHeight="1" outlineLevel="1" x14ac:dyDescent="0.2">
      <c r="D1257" s="106" t="str">
        <f>'Line Items'!D481</f>
        <v>[Rolling Stock Line 26]</v>
      </c>
      <c r="E1257" s="88"/>
      <c r="F1257" s="107" t="str">
        <f t="shared" si="218"/>
        <v>£000</v>
      </c>
      <c r="G1257" s="89">
        <f t="shared" si="226"/>
        <v>0</v>
      </c>
      <c r="H1257" s="89">
        <f t="shared" si="226"/>
        <v>0</v>
      </c>
      <c r="I1257" s="89">
        <f t="shared" si="226"/>
        <v>0</v>
      </c>
      <c r="J1257" s="89">
        <f t="shared" si="226"/>
        <v>0</v>
      </c>
      <c r="K1257" s="89">
        <f t="shared" si="226"/>
        <v>0</v>
      </c>
      <c r="L1257" s="89">
        <f t="shared" si="226"/>
        <v>0</v>
      </c>
      <c r="M1257" s="89">
        <f t="shared" si="226"/>
        <v>0</v>
      </c>
      <c r="N1257" s="89">
        <f t="shared" si="226"/>
        <v>0</v>
      </c>
      <c r="O1257" s="89">
        <f t="shared" si="226"/>
        <v>0</v>
      </c>
      <c r="P1257" s="89">
        <f t="shared" si="226"/>
        <v>0</v>
      </c>
      <c r="Q1257" s="89">
        <f t="shared" si="226"/>
        <v>0</v>
      </c>
      <c r="R1257" s="89">
        <f t="shared" si="226"/>
        <v>0</v>
      </c>
      <c r="S1257" s="89">
        <f t="shared" si="226"/>
        <v>0</v>
      </c>
      <c r="T1257" s="89">
        <f t="shared" si="226"/>
        <v>0</v>
      </c>
      <c r="U1257" s="89">
        <f t="shared" si="226"/>
        <v>0</v>
      </c>
      <c r="V1257" s="89">
        <f t="shared" si="226"/>
        <v>0</v>
      </c>
      <c r="W1257" s="89">
        <f t="shared" si="226"/>
        <v>0</v>
      </c>
      <c r="X1257" s="89">
        <f t="shared" si="226"/>
        <v>0</v>
      </c>
      <c r="Y1257" s="89">
        <f t="shared" si="226"/>
        <v>0</v>
      </c>
      <c r="Z1257" s="89">
        <f t="shared" si="226"/>
        <v>0</v>
      </c>
      <c r="AA1257" s="89">
        <f t="shared" si="226"/>
        <v>0</v>
      </c>
      <c r="AB1257" s="90">
        <f t="shared" si="226"/>
        <v>0</v>
      </c>
      <c r="AD1257" s="552">
        <f t="shared" si="220"/>
        <v>0</v>
      </c>
      <c r="AF1257" s="552">
        <f t="shared" si="221"/>
        <v>0</v>
      </c>
      <c r="AH1257" s="552">
        <f t="shared" si="222"/>
        <v>0</v>
      </c>
      <c r="AJ1257" s="188"/>
    </row>
    <row r="1258" spans="4:36" ht="12.75" customHeight="1" outlineLevel="1" x14ac:dyDescent="0.2">
      <c r="D1258" s="106" t="str">
        <f>'Line Items'!D482</f>
        <v>[Rolling Stock Line 27]</v>
      </c>
      <c r="E1258" s="88"/>
      <c r="F1258" s="107" t="str">
        <f t="shared" si="218"/>
        <v>£000</v>
      </c>
      <c r="G1258" s="89">
        <f t="shared" si="226"/>
        <v>0</v>
      </c>
      <c r="H1258" s="89">
        <f t="shared" si="226"/>
        <v>0</v>
      </c>
      <c r="I1258" s="89">
        <f t="shared" si="226"/>
        <v>0</v>
      </c>
      <c r="J1258" s="89">
        <f t="shared" si="226"/>
        <v>0</v>
      </c>
      <c r="K1258" s="89">
        <f t="shared" si="226"/>
        <v>0</v>
      </c>
      <c r="L1258" s="89">
        <f t="shared" si="226"/>
        <v>0</v>
      </c>
      <c r="M1258" s="89">
        <f t="shared" si="226"/>
        <v>0</v>
      </c>
      <c r="N1258" s="89">
        <f t="shared" si="226"/>
        <v>0</v>
      </c>
      <c r="O1258" s="89">
        <f t="shared" si="226"/>
        <v>0</v>
      </c>
      <c r="P1258" s="89">
        <f t="shared" si="226"/>
        <v>0</v>
      </c>
      <c r="Q1258" s="89">
        <f t="shared" si="226"/>
        <v>0</v>
      </c>
      <c r="R1258" s="89">
        <f t="shared" si="226"/>
        <v>0</v>
      </c>
      <c r="S1258" s="89">
        <f t="shared" si="226"/>
        <v>0</v>
      </c>
      <c r="T1258" s="89">
        <f t="shared" si="226"/>
        <v>0</v>
      </c>
      <c r="U1258" s="89">
        <f t="shared" si="226"/>
        <v>0</v>
      </c>
      <c r="V1258" s="89">
        <f t="shared" si="226"/>
        <v>0</v>
      </c>
      <c r="W1258" s="89">
        <f t="shared" si="226"/>
        <v>0</v>
      </c>
      <c r="X1258" s="89">
        <f t="shared" si="226"/>
        <v>0</v>
      </c>
      <c r="Y1258" s="89">
        <f t="shared" si="226"/>
        <v>0</v>
      </c>
      <c r="Z1258" s="89">
        <f t="shared" si="226"/>
        <v>0</v>
      </c>
      <c r="AA1258" s="89">
        <f t="shared" si="226"/>
        <v>0</v>
      </c>
      <c r="AB1258" s="90">
        <f t="shared" si="226"/>
        <v>0</v>
      </c>
      <c r="AD1258" s="552">
        <f t="shared" si="220"/>
        <v>0</v>
      </c>
      <c r="AF1258" s="552">
        <f t="shared" si="221"/>
        <v>0</v>
      </c>
      <c r="AH1258" s="552">
        <f t="shared" si="222"/>
        <v>0</v>
      </c>
      <c r="AJ1258" s="188"/>
    </row>
    <row r="1259" spans="4:36" ht="12.75" customHeight="1" outlineLevel="1" x14ac:dyDescent="0.2">
      <c r="D1259" s="106" t="str">
        <f>'Line Items'!D483</f>
        <v>[Rolling Stock Line 28]</v>
      </c>
      <c r="E1259" s="88"/>
      <c r="F1259" s="107" t="str">
        <f t="shared" si="218"/>
        <v>£000</v>
      </c>
      <c r="G1259" s="89">
        <f t="shared" si="226"/>
        <v>0</v>
      </c>
      <c r="H1259" s="89">
        <f t="shared" si="226"/>
        <v>0</v>
      </c>
      <c r="I1259" s="89">
        <f t="shared" si="226"/>
        <v>0</v>
      </c>
      <c r="J1259" s="89">
        <f t="shared" si="226"/>
        <v>0</v>
      </c>
      <c r="K1259" s="89">
        <f t="shared" si="226"/>
        <v>0</v>
      </c>
      <c r="L1259" s="89">
        <f t="shared" si="226"/>
        <v>0</v>
      </c>
      <c r="M1259" s="89">
        <f t="shared" si="226"/>
        <v>0</v>
      </c>
      <c r="N1259" s="89">
        <f t="shared" si="226"/>
        <v>0</v>
      </c>
      <c r="O1259" s="89">
        <f t="shared" si="226"/>
        <v>0</v>
      </c>
      <c r="P1259" s="89">
        <f t="shared" si="226"/>
        <v>0</v>
      </c>
      <c r="Q1259" s="89">
        <f t="shared" si="226"/>
        <v>0</v>
      </c>
      <c r="R1259" s="89">
        <f t="shared" si="226"/>
        <v>0</v>
      </c>
      <c r="S1259" s="89">
        <f t="shared" si="226"/>
        <v>0</v>
      </c>
      <c r="T1259" s="89">
        <f t="shared" si="226"/>
        <v>0</v>
      </c>
      <c r="U1259" s="89">
        <f t="shared" si="226"/>
        <v>0</v>
      </c>
      <c r="V1259" s="89">
        <f t="shared" si="226"/>
        <v>0</v>
      </c>
      <c r="W1259" s="89">
        <f t="shared" si="226"/>
        <v>0</v>
      </c>
      <c r="X1259" s="89">
        <f t="shared" si="226"/>
        <v>0</v>
      </c>
      <c r="Y1259" s="89">
        <f t="shared" si="226"/>
        <v>0</v>
      </c>
      <c r="Z1259" s="89">
        <f t="shared" si="226"/>
        <v>0</v>
      </c>
      <c r="AA1259" s="89">
        <f t="shared" si="226"/>
        <v>0</v>
      </c>
      <c r="AB1259" s="90">
        <f t="shared" si="226"/>
        <v>0</v>
      </c>
      <c r="AD1259" s="552">
        <f t="shared" si="220"/>
        <v>0</v>
      </c>
      <c r="AF1259" s="552">
        <f t="shared" si="221"/>
        <v>0</v>
      </c>
      <c r="AH1259" s="552">
        <f t="shared" si="222"/>
        <v>0</v>
      </c>
      <c r="AJ1259" s="188"/>
    </row>
    <row r="1260" spans="4:36" ht="12.75" customHeight="1" outlineLevel="1" x14ac:dyDescent="0.2">
      <c r="D1260" s="106" t="str">
        <f>'Line Items'!D484</f>
        <v>[Rolling Stock Line 29]</v>
      </c>
      <c r="E1260" s="88"/>
      <c r="F1260" s="107" t="str">
        <f t="shared" si="218"/>
        <v>£000</v>
      </c>
      <c r="G1260" s="89">
        <f t="shared" si="226"/>
        <v>0</v>
      </c>
      <c r="H1260" s="89">
        <f t="shared" si="226"/>
        <v>0</v>
      </c>
      <c r="I1260" s="89">
        <f t="shared" si="226"/>
        <v>0</v>
      </c>
      <c r="J1260" s="89">
        <f t="shared" si="226"/>
        <v>0</v>
      </c>
      <c r="K1260" s="89">
        <f t="shared" si="226"/>
        <v>0</v>
      </c>
      <c r="L1260" s="89">
        <f t="shared" si="226"/>
        <v>0</v>
      </c>
      <c r="M1260" s="89">
        <f t="shared" si="226"/>
        <v>0</v>
      </c>
      <c r="N1260" s="89">
        <f t="shared" si="226"/>
        <v>0</v>
      </c>
      <c r="O1260" s="89">
        <f t="shared" si="226"/>
        <v>0</v>
      </c>
      <c r="P1260" s="89">
        <f t="shared" si="226"/>
        <v>0</v>
      </c>
      <c r="Q1260" s="89">
        <f t="shared" si="226"/>
        <v>0</v>
      </c>
      <c r="R1260" s="89">
        <f t="shared" si="226"/>
        <v>0</v>
      </c>
      <c r="S1260" s="89">
        <f t="shared" si="226"/>
        <v>0</v>
      </c>
      <c r="T1260" s="89">
        <f t="shared" si="226"/>
        <v>0</v>
      </c>
      <c r="U1260" s="89">
        <f t="shared" si="226"/>
        <v>0</v>
      </c>
      <c r="V1260" s="89">
        <f t="shared" si="226"/>
        <v>0</v>
      </c>
      <c r="W1260" s="89">
        <f t="shared" si="226"/>
        <v>0</v>
      </c>
      <c r="X1260" s="89">
        <f t="shared" si="226"/>
        <v>0</v>
      </c>
      <c r="Y1260" s="89">
        <f t="shared" si="226"/>
        <v>0</v>
      </c>
      <c r="Z1260" s="89">
        <f t="shared" si="226"/>
        <v>0</v>
      </c>
      <c r="AA1260" s="89">
        <f t="shared" si="226"/>
        <v>0</v>
      </c>
      <c r="AB1260" s="90">
        <f t="shared" si="226"/>
        <v>0</v>
      </c>
      <c r="AD1260" s="552">
        <f t="shared" si="220"/>
        <v>0</v>
      </c>
      <c r="AF1260" s="552">
        <f t="shared" si="221"/>
        <v>0</v>
      </c>
      <c r="AH1260" s="552">
        <f t="shared" si="222"/>
        <v>0</v>
      </c>
      <c r="AJ1260" s="188"/>
    </row>
    <row r="1261" spans="4:36" ht="12.75" customHeight="1" outlineLevel="1" x14ac:dyDescent="0.2">
      <c r="D1261" s="106" t="str">
        <f>'Line Items'!D485</f>
        <v>[Rolling Stock Line 30]</v>
      </c>
      <c r="E1261" s="88"/>
      <c r="F1261" s="107" t="str">
        <f t="shared" si="218"/>
        <v>£000</v>
      </c>
      <c r="G1261" s="89">
        <f t="shared" si="226"/>
        <v>0</v>
      </c>
      <c r="H1261" s="89">
        <f t="shared" si="226"/>
        <v>0</v>
      </c>
      <c r="I1261" s="89">
        <f t="shared" si="226"/>
        <v>0</v>
      </c>
      <c r="J1261" s="89">
        <f t="shared" si="226"/>
        <v>0</v>
      </c>
      <c r="K1261" s="89">
        <f t="shared" si="226"/>
        <v>0</v>
      </c>
      <c r="L1261" s="89">
        <f t="shared" si="226"/>
        <v>0</v>
      </c>
      <c r="M1261" s="89">
        <f t="shared" si="226"/>
        <v>0</v>
      </c>
      <c r="N1261" s="89">
        <f t="shared" si="226"/>
        <v>0</v>
      </c>
      <c r="O1261" s="89">
        <f t="shared" si="226"/>
        <v>0</v>
      </c>
      <c r="P1261" s="89">
        <f t="shared" si="226"/>
        <v>0</v>
      </c>
      <c r="Q1261" s="89">
        <f t="shared" si="226"/>
        <v>0</v>
      </c>
      <c r="R1261" s="89">
        <f t="shared" si="226"/>
        <v>0</v>
      </c>
      <c r="S1261" s="89">
        <f t="shared" si="226"/>
        <v>0</v>
      </c>
      <c r="T1261" s="89">
        <f t="shared" si="226"/>
        <v>0</v>
      </c>
      <c r="U1261" s="89">
        <f t="shared" si="226"/>
        <v>0</v>
      </c>
      <c r="V1261" s="89">
        <f t="shared" si="226"/>
        <v>0</v>
      </c>
      <c r="W1261" s="89">
        <f t="shared" si="226"/>
        <v>0</v>
      </c>
      <c r="X1261" s="89">
        <f t="shared" si="226"/>
        <v>0</v>
      </c>
      <c r="Y1261" s="89">
        <f t="shared" si="226"/>
        <v>0</v>
      </c>
      <c r="Z1261" s="89">
        <f t="shared" si="226"/>
        <v>0</v>
      </c>
      <c r="AA1261" s="89">
        <f t="shared" si="226"/>
        <v>0</v>
      </c>
      <c r="AB1261" s="90">
        <f t="shared" si="226"/>
        <v>0</v>
      </c>
      <c r="AD1261" s="552">
        <f t="shared" si="220"/>
        <v>0</v>
      </c>
      <c r="AF1261" s="552">
        <f t="shared" si="221"/>
        <v>0</v>
      </c>
      <c r="AH1261" s="552">
        <f t="shared" si="222"/>
        <v>0</v>
      </c>
      <c r="AJ1261" s="188"/>
    </row>
    <row r="1262" spans="4:36" ht="12.75" customHeight="1" outlineLevel="1" x14ac:dyDescent="0.2">
      <c r="D1262" s="106" t="str">
        <f>'Line Items'!D486</f>
        <v>[Rolling Stock Line 31]</v>
      </c>
      <c r="E1262" s="88"/>
      <c r="F1262" s="107" t="str">
        <f t="shared" si="218"/>
        <v>£000</v>
      </c>
      <c r="G1262" s="89">
        <f t="shared" si="226"/>
        <v>0</v>
      </c>
      <c r="H1262" s="89">
        <f t="shared" si="226"/>
        <v>0</v>
      </c>
      <c r="I1262" s="89">
        <f t="shared" si="226"/>
        <v>0</v>
      </c>
      <c r="J1262" s="89">
        <f t="shared" si="226"/>
        <v>0</v>
      </c>
      <c r="K1262" s="89">
        <f t="shared" si="226"/>
        <v>0</v>
      </c>
      <c r="L1262" s="89">
        <f t="shared" si="226"/>
        <v>0</v>
      </c>
      <c r="M1262" s="89">
        <f t="shared" si="226"/>
        <v>0</v>
      </c>
      <c r="N1262" s="89">
        <f t="shared" si="226"/>
        <v>0</v>
      </c>
      <c r="O1262" s="89">
        <f t="shared" si="226"/>
        <v>0</v>
      </c>
      <c r="P1262" s="89">
        <f t="shared" si="226"/>
        <v>0</v>
      </c>
      <c r="Q1262" s="89">
        <f t="shared" si="226"/>
        <v>0</v>
      </c>
      <c r="R1262" s="89">
        <f t="shared" si="226"/>
        <v>0</v>
      </c>
      <c r="S1262" s="89">
        <f t="shared" si="226"/>
        <v>0</v>
      </c>
      <c r="T1262" s="89">
        <f t="shared" si="226"/>
        <v>0</v>
      </c>
      <c r="U1262" s="89">
        <f t="shared" si="226"/>
        <v>0</v>
      </c>
      <c r="V1262" s="89">
        <f t="shared" si="226"/>
        <v>0</v>
      </c>
      <c r="W1262" s="89">
        <f t="shared" si="226"/>
        <v>0</v>
      </c>
      <c r="X1262" s="89">
        <f t="shared" si="226"/>
        <v>0</v>
      </c>
      <c r="Y1262" s="89">
        <f t="shared" si="226"/>
        <v>0</v>
      </c>
      <c r="Z1262" s="89">
        <f t="shared" si="226"/>
        <v>0</v>
      </c>
      <c r="AA1262" s="89">
        <f t="shared" si="226"/>
        <v>0</v>
      </c>
      <c r="AB1262" s="90">
        <f t="shared" si="226"/>
        <v>0</v>
      </c>
      <c r="AD1262" s="552">
        <f t="shared" si="220"/>
        <v>0</v>
      </c>
      <c r="AF1262" s="552">
        <f t="shared" si="221"/>
        <v>0</v>
      </c>
      <c r="AH1262" s="552">
        <f t="shared" si="222"/>
        <v>0</v>
      </c>
      <c r="AJ1262" s="188"/>
    </row>
    <row r="1263" spans="4:36" ht="12.75" customHeight="1" outlineLevel="1" x14ac:dyDescent="0.2">
      <c r="D1263" s="106" t="str">
        <f>'Line Items'!D487</f>
        <v>[Rolling Stock Line 32]</v>
      </c>
      <c r="E1263" s="88"/>
      <c r="F1263" s="107" t="str">
        <f t="shared" si="218"/>
        <v>£000</v>
      </c>
      <c r="G1263" s="89">
        <f t="shared" si="226"/>
        <v>0</v>
      </c>
      <c r="H1263" s="89">
        <f t="shared" si="226"/>
        <v>0</v>
      </c>
      <c r="I1263" s="89">
        <f t="shared" si="226"/>
        <v>0</v>
      </c>
      <c r="J1263" s="89">
        <f t="shared" si="226"/>
        <v>0</v>
      </c>
      <c r="K1263" s="89">
        <f t="shared" si="226"/>
        <v>0</v>
      </c>
      <c r="L1263" s="89">
        <f t="shared" si="226"/>
        <v>0</v>
      </c>
      <c r="M1263" s="89">
        <f t="shared" si="226"/>
        <v>0</v>
      </c>
      <c r="N1263" s="89">
        <f t="shared" si="226"/>
        <v>0</v>
      </c>
      <c r="O1263" s="89">
        <f t="shared" si="226"/>
        <v>0</v>
      </c>
      <c r="P1263" s="89">
        <f t="shared" si="226"/>
        <v>0</v>
      </c>
      <c r="Q1263" s="89">
        <f t="shared" si="226"/>
        <v>0</v>
      </c>
      <c r="R1263" s="89">
        <f t="shared" si="226"/>
        <v>0</v>
      </c>
      <c r="S1263" s="89">
        <f t="shared" si="226"/>
        <v>0</v>
      </c>
      <c r="T1263" s="89">
        <f t="shared" si="226"/>
        <v>0</v>
      </c>
      <c r="U1263" s="89">
        <f t="shared" si="226"/>
        <v>0</v>
      </c>
      <c r="V1263" s="89">
        <f t="shared" si="226"/>
        <v>0</v>
      </c>
      <c r="W1263" s="89">
        <f t="shared" si="226"/>
        <v>0</v>
      </c>
      <c r="X1263" s="89">
        <f t="shared" si="226"/>
        <v>0</v>
      </c>
      <c r="Y1263" s="89">
        <f t="shared" si="226"/>
        <v>0</v>
      </c>
      <c r="Z1263" s="89">
        <f t="shared" si="226"/>
        <v>0</v>
      </c>
      <c r="AA1263" s="89">
        <f t="shared" si="226"/>
        <v>0</v>
      </c>
      <c r="AB1263" s="90">
        <f t="shared" si="226"/>
        <v>0</v>
      </c>
      <c r="AD1263" s="552">
        <f t="shared" si="220"/>
        <v>0</v>
      </c>
      <c r="AF1263" s="552">
        <f t="shared" si="221"/>
        <v>0</v>
      </c>
      <c r="AH1263" s="552">
        <f t="shared" si="222"/>
        <v>0</v>
      </c>
      <c r="AJ1263" s="188"/>
    </row>
    <row r="1264" spans="4:36" ht="12.75" customHeight="1" outlineLevel="1" x14ac:dyDescent="0.2">
      <c r="D1264" s="106" t="str">
        <f>'Line Items'!D488</f>
        <v>[Rolling Stock Line 33]</v>
      </c>
      <c r="E1264" s="88"/>
      <c r="F1264" s="107" t="str">
        <f t="shared" si="218"/>
        <v>£000</v>
      </c>
      <c r="G1264" s="89">
        <f t="shared" si="226"/>
        <v>0</v>
      </c>
      <c r="H1264" s="89">
        <f t="shared" si="226"/>
        <v>0</v>
      </c>
      <c r="I1264" s="89">
        <f t="shared" si="226"/>
        <v>0</v>
      </c>
      <c r="J1264" s="89">
        <f t="shared" si="226"/>
        <v>0</v>
      </c>
      <c r="K1264" s="89">
        <f t="shared" si="226"/>
        <v>0</v>
      </c>
      <c r="L1264" s="89">
        <f t="shared" si="226"/>
        <v>0</v>
      </c>
      <c r="M1264" s="89">
        <f t="shared" si="226"/>
        <v>0</v>
      </c>
      <c r="N1264" s="89">
        <f t="shared" si="226"/>
        <v>0</v>
      </c>
      <c r="O1264" s="89">
        <f t="shared" si="226"/>
        <v>0</v>
      </c>
      <c r="P1264" s="89">
        <f t="shared" si="226"/>
        <v>0</v>
      </c>
      <c r="Q1264" s="89">
        <f t="shared" si="226"/>
        <v>0</v>
      </c>
      <c r="R1264" s="89">
        <f t="shared" si="226"/>
        <v>0</v>
      </c>
      <c r="S1264" s="89">
        <f t="shared" si="226"/>
        <v>0</v>
      </c>
      <c r="T1264" s="89">
        <f t="shared" si="226"/>
        <v>0</v>
      </c>
      <c r="U1264" s="89">
        <f t="shared" si="226"/>
        <v>0</v>
      </c>
      <c r="V1264" s="89">
        <f t="shared" si="226"/>
        <v>0</v>
      </c>
      <c r="W1264" s="89">
        <f t="shared" si="226"/>
        <v>0</v>
      </c>
      <c r="X1264" s="89">
        <f t="shared" si="226"/>
        <v>0</v>
      </c>
      <c r="Y1264" s="89">
        <f t="shared" si="226"/>
        <v>0</v>
      </c>
      <c r="Z1264" s="89">
        <f t="shared" si="226"/>
        <v>0</v>
      </c>
      <c r="AA1264" s="89">
        <f t="shared" si="226"/>
        <v>0</v>
      </c>
      <c r="AB1264" s="90">
        <f t="shared" si="226"/>
        <v>0</v>
      </c>
      <c r="AD1264" s="552">
        <f t="shared" si="220"/>
        <v>0</v>
      </c>
      <c r="AF1264" s="552">
        <f t="shared" si="221"/>
        <v>0</v>
      </c>
      <c r="AH1264" s="552">
        <f t="shared" si="222"/>
        <v>0</v>
      </c>
      <c r="AJ1264" s="188"/>
    </row>
    <row r="1265" spans="4:36" ht="12.75" customHeight="1" outlineLevel="1" x14ac:dyDescent="0.2">
      <c r="D1265" s="106" t="str">
        <f>'Line Items'!D489</f>
        <v>[Rolling Stock Line 34]</v>
      </c>
      <c r="E1265" s="88"/>
      <c r="F1265" s="107" t="str">
        <f t="shared" si="218"/>
        <v>£000</v>
      </c>
      <c r="G1265" s="89">
        <f t="shared" si="226"/>
        <v>0</v>
      </c>
      <c r="H1265" s="89">
        <f t="shared" si="226"/>
        <v>0</v>
      </c>
      <c r="I1265" s="89">
        <f t="shared" si="226"/>
        <v>0</v>
      </c>
      <c r="J1265" s="89">
        <f t="shared" si="226"/>
        <v>0</v>
      </c>
      <c r="K1265" s="89">
        <f t="shared" si="226"/>
        <v>0</v>
      </c>
      <c r="L1265" s="89">
        <f t="shared" si="226"/>
        <v>0</v>
      </c>
      <c r="M1265" s="89">
        <f t="shared" si="226"/>
        <v>0</v>
      </c>
      <c r="N1265" s="89">
        <f t="shared" si="226"/>
        <v>0</v>
      </c>
      <c r="O1265" s="89">
        <f t="shared" si="226"/>
        <v>0</v>
      </c>
      <c r="P1265" s="89">
        <f t="shared" si="226"/>
        <v>0</v>
      </c>
      <c r="Q1265" s="89">
        <f t="shared" si="226"/>
        <v>0</v>
      </c>
      <c r="R1265" s="89">
        <f t="shared" si="226"/>
        <v>0</v>
      </c>
      <c r="S1265" s="89">
        <f t="shared" si="226"/>
        <v>0</v>
      </c>
      <c r="T1265" s="89">
        <f t="shared" si="226"/>
        <v>0</v>
      </c>
      <c r="U1265" s="89">
        <f t="shared" si="226"/>
        <v>0</v>
      </c>
      <c r="V1265" s="89">
        <f t="shared" si="226"/>
        <v>0</v>
      </c>
      <c r="W1265" s="89">
        <f t="shared" si="226"/>
        <v>0</v>
      </c>
      <c r="X1265" s="89">
        <f t="shared" si="226"/>
        <v>0</v>
      </c>
      <c r="Y1265" s="89">
        <f t="shared" si="226"/>
        <v>0</v>
      </c>
      <c r="Z1265" s="89">
        <f t="shared" si="226"/>
        <v>0</v>
      </c>
      <c r="AA1265" s="89">
        <f t="shared" si="226"/>
        <v>0</v>
      </c>
      <c r="AB1265" s="90">
        <f t="shared" si="226"/>
        <v>0</v>
      </c>
      <c r="AD1265" s="552">
        <f t="shared" si="220"/>
        <v>0</v>
      </c>
      <c r="AF1265" s="552">
        <f t="shared" si="221"/>
        <v>0</v>
      </c>
      <c r="AH1265" s="552">
        <f t="shared" si="222"/>
        <v>0</v>
      </c>
      <c r="AJ1265" s="188"/>
    </row>
    <row r="1266" spans="4:36" ht="12.75" customHeight="1" outlineLevel="1" x14ac:dyDescent="0.2">
      <c r="D1266" s="106" t="str">
        <f>'Line Items'!D490</f>
        <v>[Rolling Stock Line 35]</v>
      </c>
      <c r="E1266" s="88"/>
      <c r="F1266" s="107" t="str">
        <f t="shared" si="218"/>
        <v>£000</v>
      </c>
      <c r="G1266" s="89">
        <f t="shared" si="226"/>
        <v>0</v>
      </c>
      <c r="H1266" s="89">
        <f t="shared" si="226"/>
        <v>0</v>
      </c>
      <c r="I1266" s="89">
        <f t="shared" si="226"/>
        <v>0</v>
      </c>
      <c r="J1266" s="89">
        <f t="shared" si="226"/>
        <v>0</v>
      </c>
      <c r="K1266" s="89">
        <f t="shared" si="226"/>
        <v>0</v>
      </c>
      <c r="L1266" s="89">
        <f t="shared" si="226"/>
        <v>0</v>
      </c>
      <c r="M1266" s="89">
        <f t="shared" si="226"/>
        <v>0</v>
      </c>
      <c r="N1266" s="89">
        <f t="shared" si="226"/>
        <v>0</v>
      </c>
      <c r="O1266" s="89">
        <f t="shared" si="226"/>
        <v>0</v>
      </c>
      <c r="P1266" s="89">
        <f t="shared" si="226"/>
        <v>0</v>
      </c>
      <c r="Q1266" s="89">
        <f t="shared" si="226"/>
        <v>0</v>
      </c>
      <c r="R1266" s="89">
        <f t="shared" si="226"/>
        <v>0</v>
      </c>
      <c r="S1266" s="89">
        <f t="shared" si="226"/>
        <v>0</v>
      </c>
      <c r="T1266" s="89">
        <f t="shared" si="226"/>
        <v>0</v>
      </c>
      <c r="U1266" s="89">
        <f t="shared" si="226"/>
        <v>0</v>
      </c>
      <c r="V1266" s="89">
        <f t="shared" si="226"/>
        <v>0</v>
      </c>
      <c r="W1266" s="89">
        <f t="shared" si="226"/>
        <v>0</v>
      </c>
      <c r="X1266" s="89">
        <f t="shared" si="226"/>
        <v>0</v>
      </c>
      <c r="Y1266" s="89">
        <f t="shared" si="226"/>
        <v>0</v>
      </c>
      <c r="Z1266" s="89">
        <f t="shared" si="226"/>
        <v>0</v>
      </c>
      <c r="AA1266" s="89">
        <f t="shared" si="226"/>
        <v>0</v>
      </c>
      <c r="AB1266" s="90">
        <f t="shared" si="226"/>
        <v>0</v>
      </c>
      <c r="AD1266" s="552">
        <f t="shared" si="220"/>
        <v>0</v>
      </c>
      <c r="AF1266" s="552">
        <f t="shared" si="221"/>
        <v>0</v>
      </c>
      <c r="AH1266" s="552">
        <f t="shared" si="222"/>
        <v>0</v>
      </c>
      <c r="AJ1266" s="188"/>
    </row>
    <row r="1267" spans="4:36" ht="12.75" customHeight="1" outlineLevel="1" x14ac:dyDescent="0.2">
      <c r="D1267" s="106" t="str">
        <f>'Line Items'!D491</f>
        <v>[Rolling Stock Line 36]</v>
      </c>
      <c r="E1267" s="88"/>
      <c r="F1267" s="107" t="str">
        <f t="shared" si="218"/>
        <v>£000</v>
      </c>
      <c r="G1267" s="89">
        <f t="shared" si="226"/>
        <v>0</v>
      </c>
      <c r="H1267" s="89">
        <f t="shared" si="226"/>
        <v>0</v>
      </c>
      <c r="I1267" s="89">
        <f t="shared" si="226"/>
        <v>0</v>
      </c>
      <c r="J1267" s="89">
        <f t="shared" si="226"/>
        <v>0</v>
      </c>
      <c r="K1267" s="89">
        <f t="shared" si="226"/>
        <v>0</v>
      </c>
      <c r="L1267" s="89">
        <f t="shared" si="226"/>
        <v>0</v>
      </c>
      <c r="M1267" s="89">
        <f t="shared" si="226"/>
        <v>0</v>
      </c>
      <c r="N1267" s="89">
        <f t="shared" si="226"/>
        <v>0</v>
      </c>
      <c r="O1267" s="89">
        <f t="shared" si="226"/>
        <v>0</v>
      </c>
      <c r="P1267" s="89">
        <f t="shared" si="226"/>
        <v>0</v>
      </c>
      <c r="Q1267" s="89">
        <f t="shared" si="226"/>
        <v>0</v>
      </c>
      <c r="R1267" s="89">
        <f t="shared" si="226"/>
        <v>0</v>
      </c>
      <c r="S1267" s="89">
        <f t="shared" si="226"/>
        <v>0</v>
      </c>
      <c r="T1267" s="89">
        <f t="shared" ref="T1267:AB1267" si="227">T53*T1044</f>
        <v>0</v>
      </c>
      <c r="U1267" s="89">
        <f t="shared" si="227"/>
        <v>0</v>
      </c>
      <c r="V1267" s="89">
        <f t="shared" si="227"/>
        <v>0</v>
      </c>
      <c r="W1267" s="89">
        <f t="shared" si="227"/>
        <v>0</v>
      </c>
      <c r="X1267" s="89">
        <f t="shared" si="227"/>
        <v>0</v>
      </c>
      <c r="Y1267" s="89">
        <f t="shared" si="227"/>
        <v>0</v>
      </c>
      <c r="Z1267" s="89">
        <f t="shared" si="227"/>
        <v>0</v>
      </c>
      <c r="AA1267" s="89">
        <f t="shared" si="227"/>
        <v>0</v>
      </c>
      <c r="AB1267" s="90">
        <f t="shared" si="227"/>
        <v>0</v>
      </c>
      <c r="AD1267" s="552">
        <f t="shared" si="220"/>
        <v>0</v>
      </c>
      <c r="AF1267" s="552">
        <f t="shared" si="221"/>
        <v>0</v>
      </c>
      <c r="AH1267" s="552">
        <f t="shared" si="222"/>
        <v>0</v>
      </c>
      <c r="AJ1267" s="188"/>
    </row>
    <row r="1268" spans="4:36" ht="12.75" customHeight="1" outlineLevel="1" x14ac:dyDescent="0.2">
      <c r="D1268" s="106" t="str">
        <f>'Line Items'!D492</f>
        <v>[Rolling Stock Line 37]</v>
      </c>
      <c r="E1268" s="88"/>
      <c r="F1268" s="107" t="str">
        <f t="shared" si="218"/>
        <v>£000</v>
      </c>
      <c r="G1268" s="89">
        <f t="shared" ref="G1268:AB1279" si="228">G54*G1045</f>
        <v>0</v>
      </c>
      <c r="H1268" s="89">
        <f t="shared" si="228"/>
        <v>0</v>
      </c>
      <c r="I1268" s="89">
        <f t="shared" si="228"/>
        <v>0</v>
      </c>
      <c r="J1268" s="89">
        <f t="shared" si="228"/>
        <v>0</v>
      </c>
      <c r="K1268" s="89">
        <f t="shared" si="228"/>
        <v>0</v>
      </c>
      <c r="L1268" s="89">
        <f t="shared" si="228"/>
        <v>0</v>
      </c>
      <c r="M1268" s="89">
        <f t="shared" si="228"/>
        <v>0</v>
      </c>
      <c r="N1268" s="89">
        <f t="shared" si="228"/>
        <v>0</v>
      </c>
      <c r="O1268" s="89">
        <f t="shared" si="228"/>
        <v>0</v>
      </c>
      <c r="P1268" s="89">
        <f t="shared" si="228"/>
        <v>0</v>
      </c>
      <c r="Q1268" s="89">
        <f t="shared" si="228"/>
        <v>0</v>
      </c>
      <c r="R1268" s="89">
        <f t="shared" si="228"/>
        <v>0</v>
      </c>
      <c r="S1268" s="89">
        <f t="shared" si="228"/>
        <v>0</v>
      </c>
      <c r="T1268" s="89">
        <f t="shared" si="228"/>
        <v>0</v>
      </c>
      <c r="U1268" s="89">
        <f t="shared" si="228"/>
        <v>0</v>
      </c>
      <c r="V1268" s="89">
        <f t="shared" si="228"/>
        <v>0</v>
      </c>
      <c r="W1268" s="89">
        <f t="shared" si="228"/>
        <v>0</v>
      </c>
      <c r="X1268" s="89">
        <f t="shared" si="228"/>
        <v>0</v>
      </c>
      <c r="Y1268" s="89">
        <f t="shared" si="228"/>
        <v>0</v>
      </c>
      <c r="Z1268" s="89">
        <f t="shared" si="228"/>
        <v>0</v>
      </c>
      <c r="AA1268" s="89">
        <f t="shared" si="228"/>
        <v>0</v>
      </c>
      <c r="AB1268" s="90">
        <f t="shared" si="228"/>
        <v>0</v>
      </c>
      <c r="AD1268" s="552">
        <f t="shared" si="220"/>
        <v>0</v>
      </c>
      <c r="AF1268" s="552">
        <f t="shared" si="221"/>
        <v>0</v>
      </c>
      <c r="AH1268" s="552">
        <f t="shared" si="222"/>
        <v>0</v>
      </c>
      <c r="AJ1268" s="188"/>
    </row>
    <row r="1269" spans="4:36" ht="12.75" customHeight="1" outlineLevel="1" x14ac:dyDescent="0.2">
      <c r="D1269" s="106" t="str">
        <f>'Line Items'!D493</f>
        <v>[Rolling Stock Line 38]</v>
      </c>
      <c r="E1269" s="88"/>
      <c r="F1269" s="107" t="str">
        <f t="shared" si="218"/>
        <v>£000</v>
      </c>
      <c r="G1269" s="89">
        <f t="shared" si="228"/>
        <v>0</v>
      </c>
      <c r="H1269" s="89">
        <f t="shared" si="228"/>
        <v>0</v>
      </c>
      <c r="I1269" s="89">
        <f t="shared" si="228"/>
        <v>0</v>
      </c>
      <c r="J1269" s="89">
        <f t="shared" si="228"/>
        <v>0</v>
      </c>
      <c r="K1269" s="89">
        <f t="shared" si="228"/>
        <v>0</v>
      </c>
      <c r="L1269" s="89">
        <f t="shared" si="228"/>
        <v>0</v>
      </c>
      <c r="M1269" s="89">
        <f t="shared" si="228"/>
        <v>0</v>
      </c>
      <c r="N1269" s="89">
        <f t="shared" si="228"/>
        <v>0</v>
      </c>
      <c r="O1269" s="89">
        <f t="shared" si="228"/>
        <v>0</v>
      </c>
      <c r="P1269" s="89">
        <f t="shared" si="228"/>
        <v>0</v>
      </c>
      <c r="Q1269" s="89">
        <f t="shared" si="228"/>
        <v>0</v>
      </c>
      <c r="R1269" s="89">
        <f t="shared" si="228"/>
        <v>0</v>
      </c>
      <c r="S1269" s="89">
        <f t="shared" si="228"/>
        <v>0</v>
      </c>
      <c r="T1269" s="89">
        <f t="shared" si="228"/>
        <v>0</v>
      </c>
      <c r="U1269" s="89">
        <f t="shared" si="228"/>
        <v>0</v>
      </c>
      <c r="V1269" s="89">
        <f t="shared" si="228"/>
        <v>0</v>
      </c>
      <c r="W1269" s="89">
        <f t="shared" si="228"/>
        <v>0</v>
      </c>
      <c r="X1269" s="89">
        <f t="shared" si="228"/>
        <v>0</v>
      </c>
      <c r="Y1269" s="89">
        <f t="shared" si="228"/>
        <v>0</v>
      </c>
      <c r="Z1269" s="89">
        <f t="shared" si="228"/>
        <v>0</v>
      </c>
      <c r="AA1269" s="89">
        <f t="shared" si="228"/>
        <v>0</v>
      </c>
      <c r="AB1269" s="90">
        <f t="shared" si="228"/>
        <v>0</v>
      </c>
      <c r="AD1269" s="552">
        <f t="shared" si="220"/>
        <v>0</v>
      </c>
      <c r="AF1269" s="552">
        <f t="shared" si="221"/>
        <v>0</v>
      </c>
      <c r="AH1269" s="552">
        <f t="shared" si="222"/>
        <v>0</v>
      </c>
      <c r="AJ1269" s="188"/>
    </row>
    <row r="1270" spans="4:36" ht="12.75" customHeight="1" outlineLevel="1" x14ac:dyDescent="0.2">
      <c r="D1270" s="106" t="str">
        <f>'Line Items'!D494</f>
        <v>[Rolling Stock Line 39]</v>
      </c>
      <c r="E1270" s="88"/>
      <c r="F1270" s="107" t="str">
        <f t="shared" si="218"/>
        <v>£000</v>
      </c>
      <c r="G1270" s="89">
        <f t="shared" si="228"/>
        <v>0</v>
      </c>
      <c r="H1270" s="89">
        <f t="shared" si="228"/>
        <v>0</v>
      </c>
      <c r="I1270" s="89">
        <f t="shared" si="228"/>
        <v>0</v>
      </c>
      <c r="J1270" s="89">
        <f t="shared" si="228"/>
        <v>0</v>
      </c>
      <c r="K1270" s="89">
        <f t="shared" si="228"/>
        <v>0</v>
      </c>
      <c r="L1270" s="89">
        <f t="shared" si="228"/>
        <v>0</v>
      </c>
      <c r="M1270" s="89">
        <f t="shared" si="228"/>
        <v>0</v>
      </c>
      <c r="N1270" s="89">
        <f t="shared" si="228"/>
        <v>0</v>
      </c>
      <c r="O1270" s="89">
        <f t="shared" si="228"/>
        <v>0</v>
      </c>
      <c r="P1270" s="89">
        <f t="shared" si="228"/>
        <v>0</v>
      </c>
      <c r="Q1270" s="89">
        <f t="shared" si="228"/>
        <v>0</v>
      </c>
      <c r="R1270" s="89">
        <f t="shared" si="228"/>
        <v>0</v>
      </c>
      <c r="S1270" s="89">
        <f t="shared" si="228"/>
        <v>0</v>
      </c>
      <c r="T1270" s="89">
        <f t="shared" si="228"/>
        <v>0</v>
      </c>
      <c r="U1270" s="89">
        <f t="shared" si="228"/>
        <v>0</v>
      </c>
      <c r="V1270" s="89">
        <f t="shared" si="228"/>
        <v>0</v>
      </c>
      <c r="W1270" s="89">
        <f t="shared" si="228"/>
        <v>0</v>
      </c>
      <c r="X1270" s="89">
        <f t="shared" si="228"/>
        <v>0</v>
      </c>
      <c r="Y1270" s="89">
        <f t="shared" si="228"/>
        <v>0</v>
      </c>
      <c r="Z1270" s="89">
        <f t="shared" si="228"/>
        <v>0</v>
      </c>
      <c r="AA1270" s="89">
        <f t="shared" si="228"/>
        <v>0</v>
      </c>
      <c r="AB1270" s="90">
        <f t="shared" si="228"/>
        <v>0</v>
      </c>
      <c r="AD1270" s="552">
        <f t="shared" si="220"/>
        <v>0</v>
      </c>
      <c r="AF1270" s="552">
        <f t="shared" si="221"/>
        <v>0</v>
      </c>
      <c r="AH1270" s="552">
        <f t="shared" si="222"/>
        <v>0</v>
      </c>
      <c r="AJ1270" s="188"/>
    </row>
    <row r="1271" spans="4:36" ht="12.75" customHeight="1" outlineLevel="1" x14ac:dyDescent="0.2">
      <c r="D1271" s="106" t="str">
        <f>'Line Items'!D495</f>
        <v>[Rolling Stock Line 40]</v>
      </c>
      <c r="E1271" s="88"/>
      <c r="F1271" s="107" t="str">
        <f t="shared" si="218"/>
        <v>£000</v>
      </c>
      <c r="G1271" s="89">
        <f t="shared" si="228"/>
        <v>0</v>
      </c>
      <c r="H1271" s="89">
        <f t="shared" si="228"/>
        <v>0</v>
      </c>
      <c r="I1271" s="89">
        <f t="shared" si="228"/>
        <v>0</v>
      </c>
      <c r="J1271" s="89">
        <f t="shared" si="228"/>
        <v>0</v>
      </c>
      <c r="K1271" s="89">
        <f t="shared" si="228"/>
        <v>0</v>
      </c>
      <c r="L1271" s="89">
        <f t="shared" si="228"/>
        <v>0</v>
      </c>
      <c r="M1271" s="89">
        <f t="shared" si="228"/>
        <v>0</v>
      </c>
      <c r="N1271" s="89">
        <f t="shared" si="228"/>
        <v>0</v>
      </c>
      <c r="O1271" s="89">
        <f t="shared" si="228"/>
        <v>0</v>
      </c>
      <c r="P1271" s="89">
        <f t="shared" si="228"/>
        <v>0</v>
      </c>
      <c r="Q1271" s="89">
        <f t="shared" si="228"/>
        <v>0</v>
      </c>
      <c r="R1271" s="89">
        <f t="shared" si="228"/>
        <v>0</v>
      </c>
      <c r="S1271" s="89">
        <f t="shared" si="228"/>
        <v>0</v>
      </c>
      <c r="T1271" s="89">
        <f t="shared" si="228"/>
        <v>0</v>
      </c>
      <c r="U1271" s="89">
        <f t="shared" si="228"/>
        <v>0</v>
      </c>
      <c r="V1271" s="89">
        <f t="shared" si="228"/>
        <v>0</v>
      </c>
      <c r="W1271" s="89">
        <f t="shared" si="228"/>
        <v>0</v>
      </c>
      <c r="X1271" s="89">
        <f t="shared" si="228"/>
        <v>0</v>
      </c>
      <c r="Y1271" s="89">
        <f t="shared" si="228"/>
        <v>0</v>
      </c>
      <c r="Z1271" s="89">
        <f t="shared" si="228"/>
        <v>0</v>
      </c>
      <c r="AA1271" s="89">
        <f t="shared" si="228"/>
        <v>0</v>
      </c>
      <c r="AB1271" s="90">
        <f t="shared" si="228"/>
        <v>0</v>
      </c>
      <c r="AD1271" s="552">
        <f t="shared" si="220"/>
        <v>0</v>
      </c>
      <c r="AF1271" s="552">
        <f t="shared" si="221"/>
        <v>0</v>
      </c>
      <c r="AH1271" s="552">
        <f t="shared" si="222"/>
        <v>0</v>
      </c>
      <c r="AJ1271" s="188"/>
    </row>
    <row r="1272" spans="4:36" ht="12.75" customHeight="1" outlineLevel="1" x14ac:dyDescent="0.2">
      <c r="D1272" s="106" t="str">
        <f>'Line Items'!D496</f>
        <v>[Rolling Stock Line 41]</v>
      </c>
      <c r="E1272" s="88"/>
      <c r="F1272" s="107" t="str">
        <f t="shared" si="218"/>
        <v>£000</v>
      </c>
      <c r="G1272" s="89">
        <f t="shared" si="228"/>
        <v>0</v>
      </c>
      <c r="H1272" s="89">
        <f t="shared" si="228"/>
        <v>0</v>
      </c>
      <c r="I1272" s="89">
        <f t="shared" si="228"/>
        <v>0</v>
      </c>
      <c r="J1272" s="89">
        <f t="shared" si="228"/>
        <v>0</v>
      </c>
      <c r="K1272" s="89">
        <f t="shared" si="228"/>
        <v>0</v>
      </c>
      <c r="L1272" s="89">
        <f t="shared" si="228"/>
        <v>0</v>
      </c>
      <c r="M1272" s="89">
        <f t="shared" si="228"/>
        <v>0</v>
      </c>
      <c r="N1272" s="89">
        <f t="shared" si="228"/>
        <v>0</v>
      </c>
      <c r="O1272" s="89">
        <f t="shared" si="228"/>
        <v>0</v>
      </c>
      <c r="P1272" s="89">
        <f t="shared" si="228"/>
        <v>0</v>
      </c>
      <c r="Q1272" s="89">
        <f t="shared" si="228"/>
        <v>0</v>
      </c>
      <c r="R1272" s="89">
        <f t="shared" si="228"/>
        <v>0</v>
      </c>
      <c r="S1272" s="89">
        <f t="shared" si="228"/>
        <v>0</v>
      </c>
      <c r="T1272" s="89">
        <f t="shared" si="228"/>
        <v>0</v>
      </c>
      <c r="U1272" s="89">
        <f t="shared" si="228"/>
        <v>0</v>
      </c>
      <c r="V1272" s="89">
        <f t="shared" si="228"/>
        <v>0</v>
      </c>
      <c r="W1272" s="89">
        <f t="shared" si="228"/>
        <v>0</v>
      </c>
      <c r="X1272" s="89">
        <f t="shared" si="228"/>
        <v>0</v>
      </c>
      <c r="Y1272" s="89">
        <f t="shared" si="228"/>
        <v>0</v>
      </c>
      <c r="Z1272" s="89">
        <f t="shared" si="228"/>
        <v>0</v>
      </c>
      <c r="AA1272" s="89">
        <f t="shared" si="228"/>
        <v>0</v>
      </c>
      <c r="AB1272" s="90">
        <f t="shared" si="228"/>
        <v>0</v>
      </c>
      <c r="AD1272" s="552">
        <f t="shared" si="220"/>
        <v>0</v>
      </c>
      <c r="AF1272" s="552">
        <f t="shared" si="221"/>
        <v>0</v>
      </c>
      <c r="AH1272" s="552">
        <f t="shared" si="222"/>
        <v>0</v>
      </c>
      <c r="AJ1272" s="188"/>
    </row>
    <row r="1273" spans="4:36" ht="12.75" customHeight="1" outlineLevel="1" x14ac:dyDescent="0.2">
      <c r="D1273" s="106" t="str">
        <f>'Line Items'!D497</f>
        <v>[Rolling Stock Line 42]</v>
      </c>
      <c r="E1273" s="88"/>
      <c r="F1273" s="107" t="str">
        <f t="shared" si="218"/>
        <v>£000</v>
      </c>
      <c r="G1273" s="89">
        <f t="shared" si="228"/>
        <v>0</v>
      </c>
      <c r="H1273" s="89">
        <f t="shared" si="228"/>
        <v>0</v>
      </c>
      <c r="I1273" s="89">
        <f t="shared" si="228"/>
        <v>0</v>
      </c>
      <c r="J1273" s="89">
        <f t="shared" si="228"/>
        <v>0</v>
      </c>
      <c r="K1273" s="89">
        <f t="shared" si="228"/>
        <v>0</v>
      </c>
      <c r="L1273" s="89">
        <f t="shared" si="228"/>
        <v>0</v>
      </c>
      <c r="M1273" s="89">
        <f t="shared" si="228"/>
        <v>0</v>
      </c>
      <c r="N1273" s="89">
        <f t="shared" si="228"/>
        <v>0</v>
      </c>
      <c r="O1273" s="89">
        <f t="shared" si="228"/>
        <v>0</v>
      </c>
      <c r="P1273" s="89">
        <f t="shared" si="228"/>
        <v>0</v>
      </c>
      <c r="Q1273" s="89">
        <f t="shared" si="228"/>
        <v>0</v>
      </c>
      <c r="R1273" s="89">
        <f t="shared" si="228"/>
        <v>0</v>
      </c>
      <c r="S1273" s="89">
        <f t="shared" si="228"/>
        <v>0</v>
      </c>
      <c r="T1273" s="89">
        <f t="shared" si="228"/>
        <v>0</v>
      </c>
      <c r="U1273" s="89">
        <f t="shared" si="228"/>
        <v>0</v>
      </c>
      <c r="V1273" s="89">
        <f t="shared" si="228"/>
        <v>0</v>
      </c>
      <c r="W1273" s="89">
        <f t="shared" si="228"/>
        <v>0</v>
      </c>
      <c r="X1273" s="89">
        <f t="shared" si="228"/>
        <v>0</v>
      </c>
      <c r="Y1273" s="89">
        <f t="shared" si="228"/>
        <v>0</v>
      </c>
      <c r="Z1273" s="89">
        <f t="shared" si="228"/>
        <v>0</v>
      </c>
      <c r="AA1273" s="89">
        <f t="shared" si="228"/>
        <v>0</v>
      </c>
      <c r="AB1273" s="90">
        <f t="shared" si="228"/>
        <v>0</v>
      </c>
      <c r="AD1273" s="552">
        <f t="shared" si="220"/>
        <v>0</v>
      </c>
      <c r="AF1273" s="552">
        <f t="shared" si="221"/>
        <v>0</v>
      </c>
      <c r="AH1273" s="552">
        <f t="shared" si="222"/>
        <v>0</v>
      </c>
      <c r="AJ1273" s="188"/>
    </row>
    <row r="1274" spans="4:36" ht="12.75" customHeight="1" outlineLevel="1" x14ac:dyDescent="0.2">
      <c r="D1274" s="106" t="str">
        <f>'Line Items'!D498</f>
        <v>[Rolling Stock Line 43]</v>
      </c>
      <c r="E1274" s="88"/>
      <c r="F1274" s="107" t="str">
        <f t="shared" si="218"/>
        <v>£000</v>
      </c>
      <c r="G1274" s="89">
        <f t="shared" si="228"/>
        <v>0</v>
      </c>
      <c r="H1274" s="89">
        <f t="shared" si="228"/>
        <v>0</v>
      </c>
      <c r="I1274" s="89">
        <f t="shared" si="228"/>
        <v>0</v>
      </c>
      <c r="J1274" s="89">
        <f t="shared" si="228"/>
        <v>0</v>
      </c>
      <c r="K1274" s="89">
        <f t="shared" si="228"/>
        <v>0</v>
      </c>
      <c r="L1274" s="89">
        <f t="shared" si="228"/>
        <v>0</v>
      </c>
      <c r="M1274" s="89">
        <f t="shared" si="228"/>
        <v>0</v>
      </c>
      <c r="N1274" s="89">
        <f t="shared" si="228"/>
        <v>0</v>
      </c>
      <c r="O1274" s="89">
        <f t="shared" si="228"/>
        <v>0</v>
      </c>
      <c r="P1274" s="89">
        <f t="shared" si="228"/>
        <v>0</v>
      </c>
      <c r="Q1274" s="89">
        <f t="shared" si="228"/>
        <v>0</v>
      </c>
      <c r="R1274" s="89">
        <f t="shared" si="228"/>
        <v>0</v>
      </c>
      <c r="S1274" s="89">
        <f t="shared" si="228"/>
        <v>0</v>
      </c>
      <c r="T1274" s="89">
        <f t="shared" si="228"/>
        <v>0</v>
      </c>
      <c r="U1274" s="89">
        <f t="shared" si="228"/>
        <v>0</v>
      </c>
      <c r="V1274" s="89">
        <f t="shared" si="228"/>
        <v>0</v>
      </c>
      <c r="W1274" s="89">
        <f t="shared" si="228"/>
        <v>0</v>
      </c>
      <c r="X1274" s="89">
        <f t="shared" si="228"/>
        <v>0</v>
      </c>
      <c r="Y1274" s="89">
        <f t="shared" si="228"/>
        <v>0</v>
      </c>
      <c r="Z1274" s="89">
        <f t="shared" si="228"/>
        <v>0</v>
      </c>
      <c r="AA1274" s="89">
        <f t="shared" si="228"/>
        <v>0</v>
      </c>
      <c r="AB1274" s="90">
        <f t="shared" si="228"/>
        <v>0</v>
      </c>
      <c r="AD1274" s="552">
        <f t="shared" si="220"/>
        <v>0</v>
      </c>
      <c r="AF1274" s="552">
        <f t="shared" si="221"/>
        <v>0</v>
      </c>
      <c r="AH1274" s="552">
        <f t="shared" si="222"/>
        <v>0</v>
      </c>
      <c r="AJ1274" s="188"/>
    </row>
    <row r="1275" spans="4:36" ht="12.75" customHeight="1" outlineLevel="1" x14ac:dyDescent="0.2">
      <c r="D1275" s="106" t="str">
        <f>'Line Items'!D499</f>
        <v>[Rolling Stock Line 44]</v>
      </c>
      <c r="E1275" s="88"/>
      <c r="F1275" s="107" t="str">
        <f t="shared" si="218"/>
        <v>£000</v>
      </c>
      <c r="G1275" s="89">
        <f t="shared" si="228"/>
        <v>0</v>
      </c>
      <c r="H1275" s="89">
        <f t="shared" si="228"/>
        <v>0</v>
      </c>
      <c r="I1275" s="89">
        <f t="shared" si="228"/>
        <v>0</v>
      </c>
      <c r="J1275" s="89">
        <f t="shared" si="228"/>
        <v>0</v>
      </c>
      <c r="K1275" s="89">
        <f t="shared" si="228"/>
        <v>0</v>
      </c>
      <c r="L1275" s="89">
        <f t="shared" si="228"/>
        <v>0</v>
      </c>
      <c r="M1275" s="89">
        <f t="shared" si="228"/>
        <v>0</v>
      </c>
      <c r="N1275" s="89">
        <f t="shared" si="228"/>
        <v>0</v>
      </c>
      <c r="O1275" s="89">
        <f t="shared" si="228"/>
        <v>0</v>
      </c>
      <c r="P1275" s="89">
        <f t="shared" si="228"/>
        <v>0</v>
      </c>
      <c r="Q1275" s="89">
        <f t="shared" si="228"/>
        <v>0</v>
      </c>
      <c r="R1275" s="89">
        <f t="shared" si="228"/>
        <v>0</v>
      </c>
      <c r="S1275" s="89">
        <f t="shared" si="228"/>
        <v>0</v>
      </c>
      <c r="T1275" s="89">
        <f t="shared" si="228"/>
        <v>0</v>
      </c>
      <c r="U1275" s="89">
        <f t="shared" si="228"/>
        <v>0</v>
      </c>
      <c r="V1275" s="89">
        <f t="shared" si="228"/>
        <v>0</v>
      </c>
      <c r="W1275" s="89">
        <f t="shared" si="228"/>
        <v>0</v>
      </c>
      <c r="X1275" s="89">
        <f t="shared" si="228"/>
        <v>0</v>
      </c>
      <c r="Y1275" s="89">
        <f t="shared" si="228"/>
        <v>0</v>
      </c>
      <c r="Z1275" s="89">
        <f t="shared" si="228"/>
        <v>0</v>
      </c>
      <c r="AA1275" s="89">
        <f t="shared" si="228"/>
        <v>0</v>
      </c>
      <c r="AB1275" s="90">
        <f t="shared" si="228"/>
        <v>0</v>
      </c>
      <c r="AD1275" s="552">
        <f t="shared" si="220"/>
        <v>0</v>
      </c>
      <c r="AF1275" s="552">
        <f t="shared" si="221"/>
        <v>0</v>
      </c>
      <c r="AH1275" s="552">
        <f t="shared" si="222"/>
        <v>0</v>
      </c>
      <c r="AJ1275" s="188"/>
    </row>
    <row r="1276" spans="4:36" ht="12.75" customHeight="1" outlineLevel="1" x14ac:dyDescent="0.2">
      <c r="D1276" s="106" t="str">
        <f>'Line Items'!D500</f>
        <v>[Rolling Stock Line 45]</v>
      </c>
      <c r="E1276" s="88"/>
      <c r="F1276" s="107" t="str">
        <f t="shared" si="218"/>
        <v>£000</v>
      </c>
      <c r="G1276" s="89">
        <f t="shared" si="228"/>
        <v>0</v>
      </c>
      <c r="H1276" s="89">
        <f t="shared" si="228"/>
        <v>0</v>
      </c>
      <c r="I1276" s="89">
        <f t="shared" si="228"/>
        <v>0</v>
      </c>
      <c r="J1276" s="89">
        <f t="shared" si="228"/>
        <v>0</v>
      </c>
      <c r="K1276" s="89">
        <f t="shared" si="228"/>
        <v>0</v>
      </c>
      <c r="L1276" s="89">
        <f t="shared" si="228"/>
        <v>0</v>
      </c>
      <c r="M1276" s="89">
        <f t="shared" si="228"/>
        <v>0</v>
      </c>
      <c r="N1276" s="89">
        <f t="shared" si="228"/>
        <v>0</v>
      </c>
      <c r="O1276" s="89">
        <f t="shared" si="228"/>
        <v>0</v>
      </c>
      <c r="P1276" s="89">
        <f t="shared" si="228"/>
        <v>0</v>
      </c>
      <c r="Q1276" s="89">
        <f t="shared" si="228"/>
        <v>0</v>
      </c>
      <c r="R1276" s="89">
        <f t="shared" si="228"/>
        <v>0</v>
      </c>
      <c r="S1276" s="89">
        <f t="shared" si="228"/>
        <v>0</v>
      </c>
      <c r="T1276" s="89">
        <f t="shared" si="228"/>
        <v>0</v>
      </c>
      <c r="U1276" s="89">
        <f t="shared" si="228"/>
        <v>0</v>
      </c>
      <c r="V1276" s="89">
        <f t="shared" si="228"/>
        <v>0</v>
      </c>
      <c r="W1276" s="89">
        <f t="shared" si="228"/>
        <v>0</v>
      </c>
      <c r="X1276" s="89">
        <f t="shared" si="228"/>
        <v>0</v>
      </c>
      <c r="Y1276" s="89">
        <f t="shared" si="228"/>
        <v>0</v>
      </c>
      <c r="Z1276" s="89">
        <f t="shared" si="228"/>
        <v>0</v>
      </c>
      <c r="AA1276" s="89">
        <f t="shared" si="228"/>
        <v>0</v>
      </c>
      <c r="AB1276" s="90">
        <f t="shared" si="228"/>
        <v>0</v>
      </c>
      <c r="AD1276" s="552">
        <f t="shared" si="220"/>
        <v>0</v>
      </c>
      <c r="AF1276" s="552">
        <f t="shared" si="221"/>
        <v>0</v>
      </c>
      <c r="AH1276" s="552">
        <f t="shared" si="222"/>
        <v>0</v>
      </c>
      <c r="AJ1276" s="188"/>
    </row>
    <row r="1277" spans="4:36" ht="12.75" customHeight="1" outlineLevel="1" x14ac:dyDescent="0.2">
      <c r="D1277" s="106" t="str">
        <f>'Line Items'!D501</f>
        <v>[Rolling Stock Line 46]</v>
      </c>
      <c r="E1277" s="88"/>
      <c r="F1277" s="107" t="str">
        <f t="shared" si="218"/>
        <v>£000</v>
      </c>
      <c r="G1277" s="89">
        <f t="shared" si="228"/>
        <v>0</v>
      </c>
      <c r="H1277" s="89">
        <f t="shared" si="228"/>
        <v>0</v>
      </c>
      <c r="I1277" s="89">
        <f t="shared" si="228"/>
        <v>0</v>
      </c>
      <c r="J1277" s="89">
        <f t="shared" si="228"/>
        <v>0</v>
      </c>
      <c r="K1277" s="89">
        <f t="shared" si="228"/>
        <v>0</v>
      </c>
      <c r="L1277" s="89">
        <f t="shared" si="228"/>
        <v>0</v>
      </c>
      <c r="M1277" s="89">
        <f t="shared" si="228"/>
        <v>0</v>
      </c>
      <c r="N1277" s="89">
        <f t="shared" si="228"/>
        <v>0</v>
      </c>
      <c r="O1277" s="89">
        <f t="shared" si="228"/>
        <v>0</v>
      </c>
      <c r="P1277" s="89">
        <f t="shared" si="228"/>
        <v>0</v>
      </c>
      <c r="Q1277" s="89">
        <f t="shared" si="228"/>
        <v>0</v>
      </c>
      <c r="R1277" s="89">
        <f t="shared" si="228"/>
        <v>0</v>
      </c>
      <c r="S1277" s="89">
        <f t="shared" si="228"/>
        <v>0</v>
      </c>
      <c r="T1277" s="89">
        <f t="shared" si="228"/>
        <v>0</v>
      </c>
      <c r="U1277" s="89">
        <f t="shared" si="228"/>
        <v>0</v>
      </c>
      <c r="V1277" s="89">
        <f t="shared" si="228"/>
        <v>0</v>
      </c>
      <c r="W1277" s="89">
        <f t="shared" si="228"/>
        <v>0</v>
      </c>
      <c r="X1277" s="89">
        <f t="shared" si="228"/>
        <v>0</v>
      </c>
      <c r="Y1277" s="89">
        <f t="shared" si="228"/>
        <v>0</v>
      </c>
      <c r="Z1277" s="89">
        <f t="shared" si="228"/>
        <v>0</v>
      </c>
      <c r="AA1277" s="89">
        <f t="shared" si="228"/>
        <v>0</v>
      </c>
      <c r="AB1277" s="90">
        <f t="shared" si="228"/>
        <v>0</v>
      </c>
      <c r="AD1277" s="552">
        <f t="shared" si="220"/>
        <v>0</v>
      </c>
      <c r="AF1277" s="552">
        <f t="shared" si="221"/>
        <v>0</v>
      </c>
      <c r="AH1277" s="552">
        <f t="shared" si="222"/>
        <v>0</v>
      </c>
      <c r="AJ1277" s="188"/>
    </row>
    <row r="1278" spans="4:36" ht="12.75" customHeight="1" outlineLevel="1" x14ac:dyDescent="0.2">
      <c r="D1278" s="106" t="str">
        <f>'Line Items'!D502</f>
        <v>[Rolling Stock Line 47]</v>
      </c>
      <c r="E1278" s="88"/>
      <c r="F1278" s="107" t="str">
        <f t="shared" si="218"/>
        <v>£000</v>
      </c>
      <c r="G1278" s="89">
        <f t="shared" si="228"/>
        <v>0</v>
      </c>
      <c r="H1278" s="89">
        <f t="shared" si="228"/>
        <v>0</v>
      </c>
      <c r="I1278" s="89">
        <f t="shared" si="228"/>
        <v>0</v>
      </c>
      <c r="J1278" s="89">
        <f t="shared" si="228"/>
        <v>0</v>
      </c>
      <c r="K1278" s="89">
        <f t="shared" si="228"/>
        <v>0</v>
      </c>
      <c r="L1278" s="89">
        <f t="shared" si="228"/>
        <v>0</v>
      </c>
      <c r="M1278" s="89">
        <f t="shared" si="228"/>
        <v>0</v>
      </c>
      <c r="N1278" s="89">
        <f t="shared" si="228"/>
        <v>0</v>
      </c>
      <c r="O1278" s="89">
        <f t="shared" si="228"/>
        <v>0</v>
      </c>
      <c r="P1278" s="89">
        <f t="shared" si="228"/>
        <v>0</v>
      </c>
      <c r="Q1278" s="89">
        <f t="shared" si="228"/>
        <v>0</v>
      </c>
      <c r="R1278" s="89">
        <f t="shared" si="228"/>
        <v>0</v>
      </c>
      <c r="S1278" s="89">
        <f t="shared" si="228"/>
        <v>0</v>
      </c>
      <c r="T1278" s="89">
        <f t="shared" si="228"/>
        <v>0</v>
      </c>
      <c r="U1278" s="89">
        <f t="shared" si="228"/>
        <v>0</v>
      </c>
      <c r="V1278" s="89">
        <f t="shared" si="228"/>
        <v>0</v>
      </c>
      <c r="W1278" s="89">
        <f t="shared" si="228"/>
        <v>0</v>
      </c>
      <c r="X1278" s="89">
        <f t="shared" si="228"/>
        <v>0</v>
      </c>
      <c r="Y1278" s="89">
        <f t="shared" si="228"/>
        <v>0</v>
      </c>
      <c r="Z1278" s="89">
        <f t="shared" si="228"/>
        <v>0</v>
      </c>
      <c r="AA1278" s="89">
        <f t="shared" si="228"/>
        <v>0</v>
      </c>
      <c r="AB1278" s="90">
        <f t="shared" si="228"/>
        <v>0</v>
      </c>
      <c r="AD1278" s="552">
        <f t="shared" si="220"/>
        <v>0</v>
      </c>
      <c r="AF1278" s="552">
        <f t="shared" si="221"/>
        <v>0</v>
      </c>
      <c r="AH1278" s="552">
        <f t="shared" si="222"/>
        <v>0</v>
      </c>
      <c r="AJ1278" s="188"/>
    </row>
    <row r="1279" spans="4:36" ht="12.75" customHeight="1" outlineLevel="1" x14ac:dyDescent="0.2">
      <c r="D1279" s="106" t="str">
        <f>'Line Items'!D503</f>
        <v>[Rolling Stock Line 48]</v>
      </c>
      <c r="E1279" s="88"/>
      <c r="F1279" s="107" t="str">
        <f t="shared" si="218"/>
        <v>£000</v>
      </c>
      <c r="G1279" s="89">
        <f t="shared" si="228"/>
        <v>0</v>
      </c>
      <c r="H1279" s="89">
        <f t="shared" si="228"/>
        <v>0</v>
      </c>
      <c r="I1279" s="89">
        <f t="shared" si="228"/>
        <v>0</v>
      </c>
      <c r="J1279" s="89">
        <f t="shared" si="228"/>
        <v>0</v>
      </c>
      <c r="K1279" s="89">
        <f t="shared" si="228"/>
        <v>0</v>
      </c>
      <c r="L1279" s="89">
        <f t="shared" si="228"/>
        <v>0</v>
      </c>
      <c r="M1279" s="89">
        <f t="shared" si="228"/>
        <v>0</v>
      </c>
      <c r="N1279" s="89">
        <f t="shared" si="228"/>
        <v>0</v>
      </c>
      <c r="O1279" s="89">
        <f t="shared" si="228"/>
        <v>0</v>
      </c>
      <c r="P1279" s="89">
        <f t="shared" si="228"/>
        <v>0</v>
      </c>
      <c r="Q1279" s="89">
        <f t="shared" si="228"/>
        <v>0</v>
      </c>
      <c r="R1279" s="89">
        <f t="shared" si="228"/>
        <v>0</v>
      </c>
      <c r="S1279" s="89">
        <f t="shared" si="228"/>
        <v>0</v>
      </c>
      <c r="T1279" s="89">
        <f t="shared" ref="T1279:AB1279" si="229">T65*T1056</f>
        <v>0</v>
      </c>
      <c r="U1279" s="89">
        <f t="shared" si="229"/>
        <v>0</v>
      </c>
      <c r="V1279" s="89">
        <f t="shared" si="229"/>
        <v>0</v>
      </c>
      <c r="W1279" s="89">
        <f t="shared" si="229"/>
        <v>0</v>
      </c>
      <c r="X1279" s="89">
        <f t="shared" si="229"/>
        <v>0</v>
      </c>
      <c r="Y1279" s="89">
        <f t="shared" si="229"/>
        <v>0</v>
      </c>
      <c r="Z1279" s="89">
        <f t="shared" si="229"/>
        <v>0</v>
      </c>
      <c r="AA1279" s="89">
        <f t="shared" si="229"/>
        <v>0</v>
      </c>
      <c r="AB1279" s="90">
        <f t="shared" si="229"/>
        <v>0</v>
      </c>
      <c r="AD1279" s="552">
        <f t="shared" si="220"/>
        <v>0</v>
      </c>
      <c r="AF1279" s="552">
        <f t="shared" si="221"/>
        <v>0</v>
      </c>
      <c r="AH1279" s="552">
        <f t="shared" si="222"/>
        <v>0</v>
      </c>
      <c r="AJ1279" s="188"/>
    </row>
    <row r="1280" spans="4:36" ht="12.75" customHeight="1" outlineLevel="1" x14ac:dyDescent="0.2">
      <c r="D1280" s="106" t="str">
        <f>'Line Items'!D504</f>
        <v>[Rolling Stock Line 49]</v>
      </c>
      <c r="E1280" s="88"/>
      <c r="F1280" s="107" t="str">
        <f t="shared" si="218"/>
        <v>£000</v>
      </c>
      <c r="G1280" s="89">
        <f t="shared" ref="G1280:AB1281" si="230">G66*G1057</f>
        <v>0</v>
      </c>
      <c r="H1280" s="89">
        <f t="shared" si="230"/>
        <v>0</v>
      </c>
      <c r="I1280" s="89">
        <f t="shared" si="230"/>
        <v>0</v>
      </c>
      <c r="J1280" s="89">
        <f t="shared" si="230"/>
        <v>0</v>
      </c>
      <c r="K1280" s="89">
        <f t="shared" si="230"/>
        <v>0</v>
      </c>
      <c r="L1280" s="89">
        <f t="shared" si="230"/>
        <v>0</v>
      </c>
      <c r="M1280" s="89">
        <f t="shared" si="230"/>
        <v>0</v>
      </c>
      <c r="N1280" s="89">
        <f t="shared" si="230"/>
        <v>0</v>
      </c>
      <c r="O1280" s="89">
        <f t="shared" si="230"/>
        <v>0</v>
      </c>
      <c r="P1280" s="89">
        <f t="shared" si="230"/>
        <v>0</v>
      </c>
      <c r="Q1280" s="89">
        <f t="shared" si="230"/>
        <v>0</v>
      </c>
      <c r="R1280" s="89">
        <f t="shared" si="230"/>
        <v>0</v>
      </c>
      <c r="S1280" s="89">
        <f t="shared" si="230"/>
        <v>0</v>
      </c>
      <c r="T1280" s="89">
        <f t="shared" si="230"/>
        <v>0</v>
      </c>
      <c r="U1280" s="89">
        <f t="shared" si="230"/>
        <v>0</v>
      </c>
      <c r="V1280" s="89">
        <f t="shared" si="230"/>
        <v>0</v>
      </c>
      <c r="W1280" s="89">
        <f t="shared" si="230"/>
        <v>0</v>
      </c>
      <c r="X1280" s="89">
        <f t="shared" si="230"/>
        <v>0</v>
      </c>
      <c r="Y1280" s="89">
        <f t="shared" si="230"/>
        <v>0</v>
      </c>
      <c r="Z1280" s="89">
        <f t="shared" si="230"/>
        <v>0</v>
      </c>
      <c r="AA1280" s="89">
        <f t="shared" si="230"/>
        <v>0</v>
      </c>
      <c r="AB1280" s="90">
        <f t="shared" si="230"/>
        <v>0</v>
      </c>
      <c r="AD1280" s="552">
        <f t="shared" ref="AD1280" si="231">AD66*AD1057</f>
        <v>0</v>
      </c>
      <c r="AF1280" s="552">
        <f t="shared" ref="AF1280" si="232">AF66*AF1057</f>
        <v>0</v>
      </c>
      <c r="AH1280" s="552">
        <f t="shared" ref="AH1280" si="233">AH66*AH1057</f>
        <v>0</v>
      </c>
      <c r="AJ1280" s="188"/>
    </row>
    <row r="1281" spans="2:36" ht="12.75" customHeight="1" outlineLevel="1" x14ac:dyDescent="0.2">
      <c r="D1281" s="117" t="str">
        <f>'Line Items'!D505</f>
        <v>[Rolling Stock Line 50]</v>
      </c>
      <c r="E1281" s="177"/>
      <c r="F1281" s="118" t="str">
        <f t="shared" si="218"/>
        <v>£000</v>
      </c>
      <c r="G1281" s="93">
        <f t="shared" si="230"/>
        <v>0</v>
      </c>
      <c r="H1281" s="93">
        <f t="shared" si="230"/>
        <v>0</v>
      </c>
      <c r="I1281" s="93">
        <f t="shared" si="230"/>
        <v>0</v>
      </c>
      <c r="J1281" s="93">
        <f t="shared" si="230"/>
        <v>0</v>
      </c>
      <c r="K1281" s="93">
        <f t="shared" si="230"/>
        <v>0</v>
      </c>
      <c r="L1281" s="93">
        <f t="shared" si="230"/>
        <v>0</v>
      </c>
      <c r="M1281" s="93">
        <f t="shared" si="230"/>
        <v>0</v>
      </c>
      <c r="N1281" s="93">
        <f t="shared" si="230"/>
        <v>0</v>
      </c>
      <c r="O1281" s="93">
        <f t="shared" si="230"/>
        <v>0</v>
      </c>
      <c r="P1281" s="93">
        <f t="shared" si="230"/>
        <v>0</v>
      </c>
      <c r="Q1281" s="93">
        <f t="shared" si="230"/>
        <v>0</v>
      </c>
      <c r="R1281" s="93">
        <f t="shared" si="230"/>
        <v>0</v>
      </c>
      <c r="S1281" s="93">
        <f t="shared" si="230"/>
        <v>0</v>
      </c>
      <c r="T1281" s="93">
        <f t="shared" si="230"/>
        <v>0</v>
      </c>
      <c r="U1281" s="93">
        <f t="shared" si="230"/>
        <v>0</v>
      </c>
      <c r="V1281" s="93">
        <f t="shared" si="230"/>
        <v>0</v>
      </c>
      <c r="W1281" s="93">
        <f t="shared" si="230"/>
        <v>0</v>
      </c>
      <c r="X1281" s="93">
        <f t="shared" si="230"/>
        <v>0</v>
      </c>
      <c r="Y1281" s="93">
        <f t="shared" si="230"/>
        <v>0</v>
      </c>
      <c r="Z1281" s="93">
        <f t="shared" si="230"/>
        <v>0</v>
      </c>
      <c r="AA1281" s="93">
        <f t="shared" si="230"/>
        <v>0</v>
      </c>
      <c r="AB1281" s="94">
        <f t="shared" si="230"/>
        <v>0</v>
      </c>
      <c r="AD1281" s="553">
        <f t="shared" ref="AD1281" si="234">AD67*AD1058</f>
        <v>0</v>
      </c>
      <c r="AF1281" s="553">
        <f t="shared" ref="AF1281" si="235">AF67*AF1058</f>
        <v>0</v>
      </c>
      <c r="AH1281" s="553">
        <f t="shared" ref="AH1281" si="236">AH67*AH1058</f>
        <v>0</v>
      </c>
      <c r="AJ1281" s="249"/>
    </row>
    <row r="1282" spans="2:36" ht="12.75" customHeight="1" outlineLevel="1" x14ac:dyDescent="0.2">
      <c r="G1282" s="89"/>
      <c r="H1282" s="89"/>
      <c r="I1282" s="89"/>
      <c r="J1282" s="89"/>
      <c r="K1282" s="89"/>
      <c r="L1282" s="89"/>
      <c r="M1282" s="89"/>
      <c r="N1282" s="89"/>
      <c r="O1282" s="89"/>
      <c r="P1282" s="89"/>
      <c r="Q1282" s="89"/>
      <c r="R1282" s="89"/>
      <c r="S1282" s="89"/>
      <c r="T1282" s="89"/>
      <c r="U1282" s="89"/>
      <c r="V1282" s="89"/>
      <c r="W1282" s="89"/>
      <c r="X1282" s="89"/>
      <c r="Y1282" s="89"/>
      <c r="Z1282" s="89"/>
      <c r="AA1282" s="89"/>
      <c r="AB1282" s="89"/>
      <c r="AD1282" s="89"/>
      <c r="AF1282" s="89"/>
      <c r="AH1282" s="89"/>
    </row>
    <row r="1283" spans="2:36" ht="12.75" customHeight="1" outlineLevel="1" x14ac:dyDescent="0.2">
      <c r="D1283" s="234" t="str">
        <f>"Total "&amp;B1230</f>
        <v>Total Heavy Maintenance Reserve Cost</v>
      </c>
      <c r="E1283" s="235"/>
      <c r="F1283" s="236" t="str">
        <f>F1281</f>
        <v>£000</v>
      </c>
      <c r="G1283" s="237">
        <f t="shared" ref="G1283:AB1283" si="237">SUM(G1232:G1281)</f>
        <v>0</v>
      </c>
      <c r="H1283" s="237">
        <f t="shared" si="237"/>
        <v>0</v>
      </c>
      <c r="I1283" s="237">
        <f t="shared" si="237"/>
        <v>0</v>
      </c>
      <c r="J1283" s="237">
        <f t="shared" si="237"/>
        <v>0</v>
      </c>
      <c r="K1283" s="237">
        <f t="shared" si="237"/>
        <v>0</v>
      </c>
      <c r="L1283" s="237">
        <f t="shared" si="237"/>
        <v>0</v>
      </c>
      <c r="M1283" s="237">
        <f t="shared" si="237"/>
        <v>0</v>
      </c>
      <c r="N1283" s="237">
        <f t="shared" si="237"/>
        <v>0</v>
      </c>
      <c r="O1283" s="237">
        <f t="shared" si="237"/>
        <v>0</v>
      </c>
      <c r="P1283" s="237">
        <f t="shared" si="237"/>
        <v>0</v>
      </c>
      <c r="Q1283" s="237">
        <f t="shared" si="237"/>
        <v>0</v>
      </c>
      <c r="R1283" s="237">
        <f t="shared" si="237"/>
        <v>0</v>
      </c>
      <c r="S1283" s="237">
        <f t="shared" si="237"/>
        <v>0</v>
      </c>
      <c r="T1283" s="237">
        <f t="shared" si="237"/>
        <v>0</v>
      </c>
      <c r="U1283" s="237">
        <f t="shared" si="237"/>
        <v>0</v>
      </c>
      <c r="V1283" s="237">
        <f t="shared" si="237"/>
        <v>0</v>
      </c>
      <c r="W1283" s="237">
        <f t="shared" si="237"/>
        <v>0</v>
      </c>
      <c r="X1283" s="237">
        <f t="shared" si="237"/>
        <v>0</v>
      </c>
      <c r="Y1283" s="237">
        <f t="shared" si="237"/>
        <v>0</v>
      </c>
      <c r="Z1283" s="237">
        <f t="shared" si="237"/>
        <v>0</v>
      </c>
      <c r="AA1283" s="237">
        <f t="shared" si="237"/>
        <v>0</v>
      </c>
      <c r="AB1283" s="238">
        <f t="shared" si="237"/>
        <v>0</v>
      </c>
      <c r="AD1283" s="550">
        <f t="shared" ref="AD1283" si="238">SUM(AD1232:AD1281)</f>
        <v>0</v>
      </c>
      <c r="AF1283" s="550">
        <f t="shared" ref="AF1283" si="239">SUM(AF1232:AF1281)</f>
        <v>0</v>
      </c>
      <c r="AH1283" s="550">
        <f t="shared" ref="AH1283" si="240">SUM(AH1232:AH1281)</f>
        <v>0</v>
      </c>
      <c r="AJ1283" s="241"/>
    </row>
    <row r="1284" spans="2:36" x14ac:dyDescent="0.2">
      <c r="G1284" s="89"/>
      <c r="H1284" s="89"/>
      <c r="I1284" s="89"/>
      <c r="J1284" s="89"/>
      <c r="K1284" s="89"/>
      <c r="L1284" s="89"/>
      <c r="M1284" s="89"/>
      <c r="N1284" s="89"/>
      <c r="O1284" s="89"/>
      <c r="P1284" s="89"/>
      <c r="Q1284" s="89"/>
      <c r="R1284" s="89"/>
      <c r="S1284" s="89"/>
      <c r="T1284" s="89"/>
      <c r="U1284" s="89"/>
      <c r="V1284" s="89"/>
      <c r="W1284" s="89"/>
      <c r="X1284" s="89"/>
      <c r="Y1284" s="89"/>
      <c r="Z1284" s="89"/>
      <c r="AA1284" s="89"/>
      <c r="AB1284" s="89"/>
      <c r="AD1284" s="89"/>
      <c r="AF1284" s="89"/>
      <c r="AH1284" s="89"/>
    </row>
    <row r="1285" spans="2:36" ht="15" x14ac:dyDescent="0.25">
      <c r="B1285" s="15" t="s">
        <v>504</v>
      </c>
      <c r="C1285" s="15"/>
      <c r="D1285" s="172"/>
      <c r="E1285" s="172"/>
      <c r="F1285" s="15"/>
      <c r="G1285" s="190"/>
      <c r="H1285" s="190"/>
      <c r="I1285" s="190"/>
      <c r="J1285" s="190"/>
      <c r="K1285" s="190"/>
      <c r="L1285" s="190"/>
      <c r="M1285" s="190"/>
      <c r="N1285" s="190"/>
      <c r="O1285" s="190"/>
      <c r="P1285" s="190"/>
      <c r="Q1285" s="190"/>
      <c r="R1285" s="190"/>
      <c r="S1285" s="190"/>
      <c r="T1285" s="190"/>
      <c r="U1285" s="190"/>
      <c r="V1285" s="190"/>
      <c r="W1285" s="190"/>
      <c r="X1285" s="190"/>
      <c r="Y1285" s="190"/>
      <c r="Z1285" s="190"/>
      <c r="AA1285" s="190"/>
      <c r="AB1285" s="190"/>
      <c r="AC1285" s="15"/>
      <c r="AD1285" s="190"/>
      <c r="AE1285" s="540"/>
      <c r="AF1285" s="190"/>
      <c r="AG1285" s="540"/>
      <c r="AH1285" s="190"/>
      <c r="AI1285" s="540"/>
      <c r="AJ1285" s="15"/>
    </row>
    <row r="1286" spans="2:36" ht="12.75" customHeight="1" outlineLevel="1" x14ac:dyDescent="0.2">
      <c r="G1286" s="89"/>
      <c r="H1286" s="89"/>
      <c r="I1286" s="89"/>
      <c r="J1286" s="89"/>
      <c r="K1286" s="89"/>
      <c r="L1286" s="89"/>
      <c r="M1286" s="89"/>
      <c r="N1286" s="89"/>
      <c r="O1286" s="89"/>
      <c r="P1286" s="89"/>
      <c r="Q1286" s="89"/>
      <c r="R1286" s="89"/>
      <c r="S1286" s="89"/>
      <c r="T1286" s="89"/>
      <c r="U1286" s="89"/>
      <c r="V1286" s="89"/>
      <c r="W1286" s="89"/>
      <c r="X1286" s="89"/>
      <c r="Y1286" s="89"/>
      <c r="Z1286" s="89"/>
      <c r="AA1286" s="89"/>
      <c r="AB1286" s="89"/>
      <c r="AD1286" s="89"/>
      <c r="AF1286" s="89"/>
      <c r="AH1286" s="89"/>
    </row>
    <row r="1287" spans="2:36" ht="12.75" customHeight="1" outlineLevel="1" x14ac:dyDescent="0.2">
      <c r="D1287" s="100" t="str">
        <f>'Line Items'!D456</f>
        <v>Class 153</v>
      </c>
      <c r="E1287" s="84"/>
      <c r="F1287" s="186" t="str">
        <f t="shared" ref="F1287:F1336" si="241">F1232</f>
        <v>£000</v>
      </c>
      <c r="G1287" s="85">
        <f t="shared" ref="G1287:AB1298" si="242">G18*G1064</f>
        <v>0</v>
      </c>
      <c r="H1287" s="85">
        <f t="shared" si="242"/>
        <v>0</v>
      </c>
      <c r="I1287" s="85">
        <f t="shared" si="242"/>
        <v>0</v>
      </c>
      <c r="J1287" s="85">
        <f t="shared" si="242"/>
        <v>0</v>
      </c>
      <c r="K1287" s="85">
        <f t="shared" si="242"/>
        <v>0</v>
      </c>
      <c r="L1287" s="85">
        <f t="shared" si="242"/>
        <v>0</v>
      </c>
      <c r="M1287" s="85">
        <f t="shared" si="242"/>
        <v>0</v>
      </c>
      <c r="N1287" s="85">
        <f t="shared" si="242"/>
        <v>0</v>
      </c>
      <c r="O1287" s="85">
        <f t="shared" si="242"/>
        <v>0</v>
      </c>
      <c r="P1287" s="85">
        <f t="shared" si="242"/>
        <v>0</v>
      </c>
      <c r="Q1287" s="85">
        <f t="shared" si="242"/>
        <v>0</v>
      </c>
      <c r="R1287" s="85">
        <f t="shared" si="242"/>
        <v>0</v>
      </c>
      <c r="S1287" s="85">
        <f t="shared" si="242"/>
        <v>0</v>
      </c>
      <c r="T1287" s="85">
        <f t="shared" si="242"/>
        <v>0</v>
      </c>
      <c r="U1287" s="85">
        <f t="shared" si="242"/>
        <v>0</v>
      </c>
      <c r="V1287" s="85">
        <f t="shared" si="242"/>
        <v>0</v>
      </c>
      <c r="W1287" s="85">
        <f t="shared" si="242"/>
        <v>0</v>
      </c>
      <c r="X1287" s="85">
        <f t="shared" si="242"/>
        <v>0</v>
      </c>
      <c r="Y1287" s="85">
        <f t="shared" si="242"/>
        <v>0</v>
      </c>
      <c r="Z1287" s="85">
        <f t="shared" si="242"/>
        <v>0</v>
      </c>
      <c r="AA1287" s="85">
        <f t="shared" si="242"/>
        <v>0</v>
      </c>
      <c r="AB1287" s="86">
        <f t="shared" si="242"/>
        <v>0</v>
      </c>
      <c r="AD1287" s="551">
        <f t="shared" ref="AD1287:AD1334" si="243">AD18*AD1064</f>
        <v>0</v>
      </c>
      <c r="AF1287" s="551">
        <f t="shared" ref="AF1287:AF1334" si="244">AF18*AF1064</f>
        <v>0</v>
      </c>
      <c r="AH1287" s="551">
        <f t="shared" ref="AH1287:AH1334" si="245">AH18*AH1064</f>
        <v>0</v>
      </c>
      <c r="AJ1287" s="187"/>
    </row>
    <row r="1288" spans="2:36" ht="12.75" customHeight="1" outlineLevel="1" x14ac:dyDescent="0.2">
      <c r="D1288" s="106" t="str">
        <f>'Line Items'!D457</f>
        <v>Class 156</v>
      </c>
      <c r="E1288" s="88"/>
      <c r="F1288" s="107" t="str">
        <f t="shared" si="241"/>
        <v>£000</v>
      </c>
      <c r="G1288" s="89">
        <f t="shared" si="242"/>
        <v>0</v>
      </c>
      <c r="H1288" s="89">
        <f t="shared" si="242"/>
        <v>0</v>
      </c>
      <c r="I1288" s="89">
        <f t="shared" si="242"/>
        <v>0</v>
      </c>
      <c r="J1288" s="89">
        <f t="shared" si="242"/>
        <v>0</v>
      </c>
      <c r="K1288" s="89">
        <f t="shared" si="242"/>
        <v>0</v>
      </c>
      <c r="L1288" s="89">
        <f t="shared" si="242"/>
        <v>0</v>
      </c>
      <c r="M1288" s="89">
        <f t="shared" si="242"/>
        <v>0</v>
      </c>
      <c r="N1288" s="89">
        <f t="shared" si="242"/>
        <v>0</v>
      </c>
      <c r="O1288" s="89">
        <f t="shared" si="242"/>
        <v>0</v>
      </c>
      <c r="P1288" s="89">
        <f t="shared" si="242"/>
        <v>0</v>
      </c>
      <c r="Q1288" s="89">
        <f t="shared" si="242"/>
        <v>0</v>
      </c>
      <c r="R1288" s="89">
        <f t="shared" si="242"/>
        <v>0</v>
      </c>
      <c r="S1288" s="89">
        <f t="shared" si="242"/>
        <v>0</v>
      </c>
      <c r="T1288" s="89">
        <f t="shared" si="242"/>
        <v>0</v>
      </c>
      <c r="U1288" s="89">
        <f t="shared" si="242"/>
        <v>0</v>
      </c>
      <c r="V1288" s="89">
        <f t="shared" si="242"/>
        <v>0</v>
      </c>
      <c r="W1288" s="89">
        <f t="shared" si="242"/>
        <v>0</v>
      </c>
      <c r="X1288" s="89">
        <f t="shared" si="242"/>
        <v>0</v>
      </c>
      <c r="Y1288" s="89">
        <f t="shared" si="242"/>
        <v>0</v>
      </c>
      <c r="Z1288" s="89">
        <f t="shared" si="242"/>
        <v>0</v>
      </c>
      <c r="AA1288" s="89">
        <f t="shared" si="242"/>
        <v>0</v>
      </c>
      <c r="AB1288" s="90">
        <f t="shared" si="242"/>
        <v>0</v>
      </c>
      <c r="AD1288" s="552">
        <f t="shared" si="243"/>
        <v>0</v>
      </c>
      <c r="AF1288" s="552">
        <f t="shared" si="244"/>
        <v>0</v>
      </c>
      <c r="AH1288" s="552">
        <f t="shared" si="245"/>
        <v>0</v>
      </c>
      <c r="AJ1288" s="188"/>
    </row>
    <row r="1289" spans="2:36" ht="12.75" customHeight="1" outlineLevel="1" x14ac:dyDescent="0.2">
      <c r="D1289" s="106" t="str">
        <f>'Line Items'!D458</f>
        <v>Class 170/2</v>
      </c>
      <c r="E1289" s="88"/>
      <c r="F1289" s="107" t="str">
        <f t="shared" si="241"/>
        <v>£000</v>
      </c>
      <c r="G1289" s="89">
        <f t="shared" si="242"/>
        <v>0</v>
      </c>
      <c r="H1289" s="89">
        <f t="shared" si="242"/>
        <v>0</v>
      </c>
      <c r="I1289" s="89">
        <f t="shared" si="242"/>
        <v>0</v>
      </c>
      <c r="J1289" s="89">
        <f t="shared" si="242"/>
        <v>0</v>
      </c>
      <c r="K1289" s="89">
        <f t="shared" si="242"/>
        <v>0</v>
      </c>
      <c r="L1289" s="89">
        <f t="shared" si="242"/>
        <v>0</v>
      </c>
      <c r="M1289" s="89">
        <f t="shared" si="242"/>
        <v>0</v>
      </c>
      <c r="N1289" s="89">
        <f t="shared" si="242"/>
        <v>0</v>
      </c>
      <c r="O1289" s="89">
        <f t="shared" si="242"/>
        <v>0</v>
      </c>
      <c r="P1289" s="89">
        <f t="shared" si="242"/>
        <v>0</v>
      </c>
      <c r="Q1289" s="89">
        <f t="shared" si="242"/>
        <v>0</v>
      </c>
      <c r="R1289" s="89">
        <f t="shared" si="242"/>
        <v>0</v>
      </c>
      <c r="S1289" s="89">
        <f t="shared" si="242"/>
        <v>0</v>
      </c>
      <c r="T1289" s="89">
        <f t="shared" si="242"/>
        <v>0</v>
      </c>
      <c r="U1289" s="89">
        <f t="shared" si="242"/>
        <v>0</v>
      </c>
      <c r="V1289" s="89">
        <f t="shared" si="242"/>
        <v>0</v>
      </c>
      <c r="W1289" s="89">
        <f t="shared" si="242"/>
        <v>0</v>
      </c>
      <c r="X1289" s="89">
        <f t="shared" si="242"/>
        <v>0</v>
      </c>
      <c r="Y1289" s="89">
        <f t="shared" si="242"/>
        <v>0</v>
      </c>
      <c r="Z1289" s="89">
        <f t="shared" si="242"/>
        <v>0</v>
      </c>
      <c r="AA1289" s="89">
        <f t="shared" si="242"/>
        <v>0</v>
      </c>
      <c r="AB1289" s="90">
        <f t="shared" si="242"/>
        <v>0</v>
      </c>
      <c r="AD1289" s="552">
        <f t="shared" si="243"/>
        <v>0</v>
      </c>
      <c r="AF1289" s="552">
        <f t="shared" si="244"/>
        <v>0</v>
      </c>
      <c r="AH1289" s="552">
        <f t="shared" si="245"/>
        <v>0</v>
      </c>
      <c r="AJ1289" s="188"/>
    </row>
    <row r="1290" spans="2:36" ht="12.75" customHeight="1" outlineLevel="1" x14ac:dyDescent="0.2">
      <c r="D1290" s="106" t="str">
        <f>'Line Items'!D459</f>
        <v>Class 170/3</v>
      </c>
      <c r="E1290" s="88"/>
      <c r="F1290" s="107" t="str">
        <f t="shared" si="241"/>
        <v>£000</v>
      </c>
      <c r="G1290" s="89">
        <f t="shared" si="242"/>
        <v>0</v>
      </c>
      <c r="H1290" s="89">
        <f t="shared" si="242"/>
        <v>0</v>
      </c>
      <c r="I1290" s="89">
        <f t="shared" si="242"/>
        <v>0</v>
      </c>
      <c r="J1290" s="89">
        <f t="shared" si="242"/>
        <v>0</v>
      </c>
      <c r="K1290" s="89">
        <f t="shared" si="242"/>
        <v>0</v>
      </c>
      <c r="L1290" s="89">
        <f t="shared" si="242"/>
        <v>0</v>
      </c>
      <c r="M1290" s="89">
        <f t="shared" si="242"/>
        <v>0</v>
      </c>
      <c r="N1290" s="89">
        <f t="shared" si="242"/>
        <v>0</v>
      </c>
      <c r="O1290" s="89">
        <f t="shared" si="242"/>
        <v>0</v>
      </c>
      <c r="P1290" s="89">
        <f t="shared" si="242"/>
        <v>0</v>
      </c>
      <c r="Q1290" s="89">
        <f t="shared" si="242"/>
        <v>0</v>
      </c>
      <c r="R1290" s="89">
        <f t="shared" si="242"/>
        <v>0</v>
      </c>
      <c r="S1290" s="89">
        <f t="shared" si="242"/>
        <v>0</v>
      </c>
      <c r="T1290" s="89">
        <f t="shared" si="242"/>
        <v>0</v>
      </c>
      <c r="U1290" s="89">
        <f t="shared" si="242"/>
        <v>0</v>
      </c>
      <c r="V1290" s="89">
        <f t="shared" si="242"/>
        <v>0</v>
      </c>
      <c r="W1290" s="89">
        <f t="shared" si="242"/>
        <v>0</v>
      </c>
      <c r="X1290" s="89">
        <f t="shared" si="242"/>
        <v>0</v>
      </c>
      <c r="Y1290" s="89">
        <f t="shared" si="242"/>
        <v>0</v>
      </c>
      <c r="Z1290" s="89">
        <f t="shared" si="242"/>
        <v>0</v>
      </c>
      <c r="AA1290" s="89">
        <f t="shared" si="242"/>
        <v>0</v>
      </c>
      <c r="AB1290" s="90">
        <f t="shared" si="242"/>
        <v>0</v>
      </c>
      <c r="AD1290" s="552">
        <f t="shared" si="243"/>
        <v>0</v>
      </c>
      <c r="AF1290" s="552">
        <f t="shared" si="244"/>
        <v>0</v>
      </c>
      <c r="AH1290" s="552">
        <f t="shared" si="245"/>
        <v>0</v>
      </c>
      <c r="AJ1290" s="188"/>
    </row>
    <row r="1291" spans="2:36" ht="12.75" customHeight="1" outlineLevel="1" x14ac:dyDescent="0.2">
      <c r="D1291" s="106" t="str">
        <f>'Line Items'!D460</f>
        <v>Class 315</v>
      </c>
      <c r="E1291" s="88"/>
      <c r="F1291" s="107" t="str">
        <f t="shared" si="241"/>
        <v>£000</v>
      </c>
      <c r="G1291" s="89">
        <f t="shared" si="242"/>
        <v>0</v>
      </c>
      <c r="H1291" s="89">
        <f t="shared" si="242"/>
        <v>0</v>
      </c>
      <c r="I1291" s="89">
        <f t="shared" si="242"/>
        <v>0</v>
      </c>
      <c r="J1291" s="89">
        <f t="shared" si="242"/>
        <v>0</v>
      </c>
      <c r="K1291" s="89">
        <f t="shared" si="242"/>
        <v>0</v>
      </c>
      <c r="L1291" s="89">
        <f t="shared" si="242"/>
        <v>0</v>
      </c>
      <c r="M1291" s="89">
        <f t="shared" si="242"/>
        <v>0</v>
      </c>
      <c r="N1291" s="89">
        <f t="shared" si="242"/>
        <v>0</v>
      </c>
      <c r="O1291" s="89">
        <f t="shared" si="242"/>
        <v>0</v>
      </c>
      <c r="P1291" s="89">
        <f t="shared" si="242"/>
        <v>0</v>
      </c>
      <c r="Q1291" s="89">
        <f t="shared" si="242"/>
        <v>0</v>
      </c>
      <c r="R1291" s="89">
        <f t="shared" si="242"/>
        <v>0</v>
      </c>
      <c r="S1291" s="89">
        <f t="shared" si="242"/>
        <v>0</v>
      </c>
      <c r="T1291" s="89">
        <f t="shared" si="242"/>
        <v>0</v>
      </c>
      <c r="U1291" s="89">
        <f t="shared" si="242"/>
        <v>0</v>
      </c>
      <c r="V1291" s="89">
        <f t="shared" si="242"/>
        <v>0</v>
      </c>
      <c r="W1291" s="89">
        <f t="shared" si="242"/>
        <v>0</v>
      </c>
      <c r="X1291" s="89">
        <f t="shared" si="242"/>
        <v>0</v>
      </c>
      <c r="Y1291" s="89">
        <f t="shared" si="242"/>
        <v>0</v>
      </c>
      <c r="Z1291" s="89">
        <f t="shared" si="242"/>
        <v>0</v>
      </c>
      <c r="AA1291" s="89">
        <f t="shared" si="242"/>
        <v>0</v>
      </c>
      <c r="AB1291" s="90">
        <f t="shared" si="242"/>
        <v>0</v>
      </c>
      <c r="AD1291" s="552">
        <f t="shared" si="243"/>
        <v>0</v>
      </c>
      <c r="AF1291" s="552">
        <f t="shared" si="244"/>
        <v>0</v>
      </c>
      <c r="AH1291" s="552">
        <f t="shared" si="245"/>
        <v>0</v>
      </c>
      <c r="AJ1291" s="188"/>
    </row>
    <row r="1292" spans="2:36" ht="12.75" customHeight="1" outlineLevel="1" x14ac:dyDescent="0.2">
      <c r="D1292" s="106" t="str">
        <f>'Line Items'!D461</f>
        <v>Class 317/8</v>
      </c>
      <c r="E1292" s="88"/>
      <c r="F1292" s="107" t="str">
        <f t="shared" si="241"/>
        <v>£000</v>
      </c>
      <c r="G1292" s="89">
        <f t="shared" si="242"/>
        <v>0</v>
      </c>
      <c r="H1292" s="89">
        <f t="shared" si="242"/>
        <v>0</v>
      </c>
      <c r="I1292" s="89">
        <f t="shared" si="242"/>
        <v>0</v>
      </c>
      <c r="J1292" s="89">
        <f t="shared" si="242"/>
        <v>0</v>
      </c>
      <c r="K1292" s="89">
        <f t="shared" si="242"/>
        <v>0</v>
      </c>
      <c r="L1292" s="89">
        <f t="shared" si="242"/>
        <v>0</v>
      </c>
      <c r="M1292" s="89">
        <f t="shared" si="242"/>
        <v>0</v>
      </c>
      <c r="N1292" s="89">
        <f t="shared" si="242"/>
        <v>0</v>
      </c>
      <c r="O1292" s="89">
        <f t="shared" si="242"/>
        <v>0</v>
      </c>
      <c r="P1292" s="89">
        <f t="shared" si="242"/>
        <v>0</v>
      </c>
      <c r="Q1292" s="89">
        <f t="shared" si="242"/>
        <v>0</v>
      </c>
      <c r="R1292" s="89">
        <f t="shared" si="242"/>
        <v>0</v>
      </c>
      <c r="S1292" s="89">
        <f t="shared" si="242"/>
        <v>0</v>
      </c>
      <c r="T1292" s="89">
        <f t="shared" si="242"/>
        <v>0</v>
      </c>
      <c r="U1292" s="89">
        <f t="shared" si="242"/>
        <v>0</v>
      </c>
      <c r="V1292" s="89">
        <f t="shared" si="242"/>
        <v>0</v>
      </c>
      <c r="W1292" s="89">
        <f t="shared" si="242"/>
        <v>0</v>
      </c>
      <c r="X1292" s="89">
        <f t="shared" si="242"/>
        <v>0</v>
      </c>
      <c r="Y1292" s="89">
        <f t="shared" si="242"/>
        <v>0</v>
      </c>
      <c r="Z1292" s="89">
        <f t="shared" si="242"/>
        <v>0</v>
      </c>
      <c r="AA1292" s="89">
        <f t="shared" si="242"/>
        <v>0</v>
      </c>
      <c r="AB1292" s="90">
        <f t="shared" si="242"/>
        <v>0</v>
      </c>
      <c r="AD1292" s="552">
        <f t="shared" si="243"/>
        <v>0</v>
      </c>
      <c r="AF1292" s="552">
        <f t="shared" si="244"/>
        <v>0</v>
      </c>
      <c r="AH1292" s="552">
        <f t="shared" si="245"/>
        <v>0</v>
      </c>
      <c r="AJ1292" s="188"/>
    </row>
    <row r="1293" spans="2:36" ht="12.75" customHeight="1" outlineLevel="1" x14ac:dyDescent="0.2">
      <c r="D1293" s="106" t="str">
        <f>'Line Items'!D462</f>
        <v>Class 317/6</v>
      </c>
      <c r="E1293" s="88"/>
      <c r="F1293" s="107" t="str">
        <f t="shared" si="241"/>
        <v>£000</v>
      </c>
      <c r="G1293" s="89">
        <f t="shared" si="242"/>
        <v>0</v>
      </c>
      <c r="H1293" s="89">
        <f t="shared" si="242"/>
        <v>0</v>
      </c>
      <c r="I1293" s="89">
        <f t="shared" si="242"/>
        <v>0</v>
      </c>
      <c r="J1293" s="89">
        <f t="shared" si="242"/>
        <v>0</v>
      </c>
      <c r="K1293" s="89">
        <f t="shared" si="242"/>
        <v>0</v>
      </c>
      <c r="L1293" s="89">
        <f t="shared" si="242"/>
        <v>0</v>
      </c>
      <c r="M1293" s="89">
        <f t="shared" si="242"/>
        <v>0</v>
      </c>
      <c r="N1293" s="89">
        <f t="shared" si="242"/>
        <v>0</v>
      </c>
      <c r="O1293" s="89">
        <f t="shared" si="242"/>
        <v>0</v>
      </c>
      <c r="P1293" s="89">
        <f t="shared" si="242"/>
        <v>0</v>
      </c>
      <c r="Q1293" s="89">
        <f t="shared" si="242"/>
        <v>0</v>
      </c>
      <c r="R1293" s="89">
        <f t="shared" si="242"/>
        <v>0</v>
      </c>
      <c r="S1293" s="89">
        <f t="shared" si="242"/>
        <v>0</v>
      </c>
      <c r="T1293" s="89">
        <f t="shared" si="242"/>
        <v>0</v>
      </c>
      <c r="U1293" s="89">
        <f t="shared" si="242"/>
        <v>0</v>
      </c>
      <c r="V1293" s="89">
        <f t="shared" si="242"/>
        <v>0</v>
      </c>
      <c r="W1293" s="89">
        <f t="shared" si="242"/>
        <v>0</v>
      </c>
      <c r="X1293" s="89">
        <f t="shared" si="242"/>
        <v>0</v>
      </c>
      <c r="Y1293" s="89">
        <f t="shared" si="242"/>
        <v>0</v>
      </c>
      <c r="Z1293" s="89">
        <f t="shared" si="242"/>
        <v>0</v>
      </c>
      <c r="AA1293" s="89">
        <f t="shared" si="242"/>
        <v>0</v>
      </c>
      <c r="AB1293" s="90">
        <f t="shared" si="242"/>
        <v>0</v>
      </c>
      <c r="AD1293" s="552">
        <f t="shared" si="243"/>
        <v>0</v>
      </c>
      <c r="AF1293" s="552">
        <f t="shared" si="244"/>
        <v>0</v>
      </c>
      <c r="AH1293" s="552">
        <f t="shared" si="245"/>
        <v>0</v>
      </c>
      <c r="AJ1293" s="188"/>
    </row>
    <row r="1294" spans="2:36" ht="12.75" customHeight="1" outlineLevel="1" x14ac:dyDescent="0.2">
      <c r="D1294" s="106" t="str">
        <f>'Line Items'!D463</f>
        <v>Class 317/5</v>
      </c>
      <c r="E1294" s="88"/>
      <c r="F1294" s="107" t="str">
        <f t="shared" si="241"/>
        <v>£000</v>
      </c>
      <c r="G1294" s="89">
        <f t="shared" si="242"/>
        <v>0</v>
      </c>
      <c r="H1294" s="89">
        <f t="shared" si="242"/>
        <v>0</v>
      </c>
      <c r="I1294" s="89">
        <f t="shared" si="242"/>
        <v>0</v>
      </c>
      <c r="J1294" s="89">
        <f t="shared" si="242"/>
        <v>0</v>
      </c>
      <c r="K1294" s="89">
        <f t="shared" si="242"/>
        <v>0</v>
      </c>
      <c r="L1294" s="89">
        <f t="shared" si="242"/>
        <v>0</v>
      </c>
      <c r="M1294" s="89">
        <f t="shared" si="242"/>
        <v>0</v>
      </c>
      <c r="N1294" s="89">
        <f t="shared" si="242"/>
        <v>0</v>
      </c>
      <c r="O1294" s="89">
        <f t="shared" si="242"/>
        <v>0</v>
      </c>
      <c r="P1294" s="89">
        <f t="shared" si="242"/>
        <v>0</v>
      </c>
      <c r="Q1294" s="89">
        <f t="shared" si="242"/>
        <v>0</v>
      </c>
      <c r="R1294" s="89">
        <f t="shared" si="242"/>
        <v>0</v>
      </c>
      <c r="S1294" s="89">
        <f t="shared" si="242"/>
        <v>0</v>
      </c>
      <c r="T1294" s="89">
        <f t="shared" si="242"/>
        <v>0</v>
      </c>
      <c r="U1294" s="89">
        <f t="shared" si="242"/>
        <v>0</v>
      </c>
      <c r="V1294" s="89">
        <f t="shared" si="242"/>
        <v>0</v>
      </c>
      <c r="W1294" s="89">
        <f t="shared" si="242"/>
        <v>0</v>
      </c>
      <c r="X1294" s="89">
        <f t="shared" si="242"/>
        <v>0</v>
      </c>
      <c r="Y1294" s="89">
        <f t="shared" si="242"/>
        <v>0</v>
      </c>
      <c r="Z1294" s="89">
        <f t="shared" si="242"/>
        <v>0</v>
      </c>
      <c r="AA1294" s="89">
        <f t="shared" si="242"/>
        <v>0</v>
      </c>
      <c r="AB1294" s="90">
        <f t="shared" si="242"/>
        <v>0</v>
      </c>
      <c r="AD1294" s="552">
        <f t="shared" si="243"/>
        <v>0</v>
      </c>
      <c r="AF1294" s="552">
        <f t="shared" si="244"/>
        <v>0</v>
      </c>
      <c r="AH1294" s="552">
        <f t="shared" si="245"/>
        <v>0</v>
      </c>
      <c r="AJ1294" s="188"/>
    </row>
    <row r="1295" spans="2:36" ht="12.75" customHeight="1" outlineLevel="1" x14ac:dyDescent="0.2">
      <c r="D1295" s="106" t="str">
        <f>'Line Items'!D464</f>
        <v>Class 321</v>
      </c>
      <c r="E1295" s="88"/>
      <c r="F1295" s="107" t="str">
        <f t="shared" si="241"/>
        <v>£000</v>
      </c>
      <c r="G1295" s="89">
        <f t="shared" si="242"/>
        <v>0</v>
      </c>
      <c r="H1295" s="89">
        <f t="shared" si="242"/>
        <v>0</v>
      </c>
      <c r="I1295" s="89">
        <f t="shared" si="242"/>
        <v>0</v>
      </c>
      <c r="J1295" s="89">
        <f t="shared" si="242"/>
        <v>0</v>
      </c>
      <c r="K1295" s="89">
        <f t="shared" si="242"/>
        <v>0</v>
      </c>
      <c r="L1295" s="89">
        <f t="shared" si="242"/>
        <v>0</v>
      </c>
      <c r="M1295" s="89">
        <f t="shared" si="242"/>
        <v>0</v>
      </c>
      <c r="N1295" s="89">
        <f t="shared" si="242"/>
        <v>0</v>
      </c>
      <c r="O1295" s="89">
        <f t="shared" si="242"/>
        <v>0</v>
      </c>
      <c r="P1295" s="89">
        <f t="shared" si="242"/>
        <v>0</v>
      </c>
      <c r="Q1295" s="89">
        <f t="shared" si="242"/>
        <v>0</v>
      </c>
      <c r="R1295" s="89">
        <f t="shared" si="242"/>
        <v>0</v>
      </c>
      <c r="S1295" s="89">
        <f t="shared" si="242"/>
        <v>0</v>
      </c>
      <c r="T1295" s="89">
        <f t="shared" si="242"/>
        <v>0</v>
      </c>
      <c r="U1295" s="89">
        <f t="shared" si="242"/>
        <v>0</v>
      </c>
      <c r="V1295" s="89">
        <f t="shared" si="242"/>
        <v>0</v>
      </c>
      <c r="W1295" s="89">
        <f t="shared" si="242"/>
        <v>0</v>
      </c>
      <c r="X1295" s="89">
        <f t="shared" si="242"/>
        <v>0</v>
      </c>
      <c r="Y1295" s="89">
        <f t="shared" si="242"/>
        <v>0</v>
      </c>
      <c r="Z1295" s="89">
        <f t="shared" si="242"/>
        <v>0</v>
      </c>
      <c r="AA1295" s="89">
        <f t="shared" si="242"/>
        <v>0</v>
      </c>
      <c r="AB1295" s="90">
        <f t="shared" si="242"/>
        <v>0</v>
      </c>
      <c r="AD1295" s="552">
        <f t="shared" si="243"/>
        <v>0</v>
      </c>
      <c r="AF1295" s="552">
        <f t="shared" si="244"/>
        <v>0</v>
      </c>
      <c r="AH1295" s="552">
        <f t="shared" si="245"/>
        <v>0</v>
      </c>
      <c r="AJ1295" s="188"/>
    </row>
    <row r="1296" spans="2:36" ht="12.75" customHeight="1" outlineLevel="1" x14ac:dyDescent="0.2">
      <c r="D1296" s="106" t="str">
        <f>'Line Items'!D465</f>
        <v>Class 360</v>
      </c>
      <c r="E1296" s="88"/>
      <c r="F1296" s="107" t="str">
        <f t="shared" si="241"/>
        <v>£000</v>
      </c>
      <c r="G1296" s="89">
        <f t="shared" si="242"/>
        <v>0</v>
      </c>
      <c r="H1296" s="89">
        <f t="shared" si="242"/>
        <v>0</v>
      </c>
      <c r="I1296" s="89">
        <f t="shared" si="242"/>
        <v>0</v>
      </c>
      <c r="J1296" s="89">
        <f t="shared" si="242"/>
        <v>0</v>
      </c>
      <c r="K1296" s="89">
        <f t="shared" si="242"/>
        <v>0</v>
      </c>
      <c r="L1296" s="89">
        <f t="shared" si="242"/>
        <v>0</v>
      </c>
      <c r="M1296" s="89">
        <f t="shared" si="242"/>
        <v>0</v>
      </c>
      <c r="N1296" s="89">
        <f t="shared" si="242"/>
        <v>0</v>
      </c>
      <c r="O1296" s="89">
        <f t="shared" si="242"/>
        <v>0</v>
      </c>
      <c r="P1296" s="89">
        <f t="shared" si="242"/>
        <v>0</v>
      </c>
      <c r="Q1296" s="89">
        <f t="shared" si="242"/>
        <v>0</v>
      </c>
      <c r="R1296" s="89">
        <f t="shared" si="242"/>
        <v>0</v>
      </c>
      <c r="S1296" s="89">
        <f t="shared" si="242"/>
        <v>0</v>
      </c>
      <c r="T1296" s="89">
        <f t="shared" si="242"/>
        <v>0</v>
      </c>
      <c r="U1296" s="89">
        <f t="shared" si="242"/>
        <v>0</v>
      </c>
      <c r="V1296" s="89">
        <f t="shared" si="242"/>
        <v>0</v>
      </c>
      <c r="W1296" s="89">
        <f t="shared" si="242"/>
        <v>0</v>
      </c>
      <c r="X1296" s="89">
        <f t="shared" si="242"/>
        <v>0</v>
      </c>
      <c r="Y1296" s="89">
        <f t="shared" si="242"/>
        <v>0</v>
      </c>
      <c r="Z1296" s="89">
        <f t="shared" si="242"/>
        <v>0</v>
      </c>
      <c r="AA1296" s="89">
        <f t="shared" si="242"/>
        <v>0</v>
      </c>
      <c r="AB1296" s="90">
        <f t="shared" si="242"/>
        <v>0</v>
      </c>
      <c r="AD1296" s="552">
        <f t="shared" si="243"/>
        <v>0</v>
      </c>
      <c r="AF1296" s="552">
        <f t="shared" si="244"/>
        <v>0</v>
      </c>
      <c r="AH1296" s="552">
        <f t="shared" si="245"/>
        <v>0</v>
      </c>
      <c r="AJ1296" s="188"/>
    </row>
    <row r="1297" spans="4:36" ht="12.75" customHeight="1" outlineLevel="1" x14ac:dyDescent="0.2">
      <c r="D1297" s="106" t="str">
        <f>'Line Items'!D466</f>
        <v>Class 379</v>
      </c>
      <c r="E1297" s="88"/>
      <c r="F1297" s="107" t="str">
        <f t="shared" si="241"/>
        <v>£000</v>
      </c>
      <c r="G1297" s="89">
        <f t="shared" si="242"/>
        <v>0</v>
      </c>
      <c r="H1297" s="89">
        <f t="shared" si="242"/>
        <v>0</v>
      </c>
      <c r="I1297" s="89">
        <f t="shared" si="242"/>
        <v>0</v>
      </c>
      <c r="J1297" s="89">
        <f t="shared" si="242"/>
        <v>0</v>
      </c>
      <c r="K1297" s="89">
        <f t="shared" si="242"/>
        <v>0</v>
      </c>
      <c r="L1297" s="89">
        <f t="shared" si="242"/>
        <v>0</v>
      </c>
      <c r="M1297" s="89">
        <f t="shared" si="242"/>
        <v>0</v>
      </c>
      <c r="N1297" s="89">
        <f t="shared" si="242"/>
        <v>0</v>
      </c>
      <c r="O1297" s="89">
        <f t="shared" si="242"/>
        <v>0</v>
      </c>
      <c r="P1297" s="89">
        <f t="shared" si="242"/>
        <v>0</v>
      </c>
      <c r="Q1297" s="89">
        <f t="shared" si="242"/>
        <v>0</v>
      </c>
      <c r="R1297" s="89">
        <f t="shared" si="242"/>
        <v>0</v>
      </c>
      <c r="S1297" s="89">
        <f t="shared" si="242"/>
        <v>0</v>
      </c>
      <c r="T1297" s="89">
        <f t="shared" si="242"/>
        <v>0</v>
      </c>
      <c r="U1297" s="89">
        <f t="shared" si="242"/>
        <v>0</v>
      </c>
      <c r="V1297" s="89">
        <f t="shared" si="242"/>
        <v>0</v>
      </c>
      <c r="W1297" s="89">
        <f t="shared" si="242"/>
        <v>0</v>
      </c>
      <c r="X1297" s="89">
        <f t="shared" si="242"/>
        <v>0</v>
      </c>
      <c r="Y1297" s="89">
        <f t="shared" si="242"/>
        <v>0</v>
      </c>
      <c r="Z1297" s="89">
        <f t="shared" si="242"/>
        <v>0</v>
      </c>
      <c r="AA1297" s="89">
        <f t="shared" si="242"/>
        <v>0</v>
      </c>
      <c r="AB1297" s="90">
        <f t="shared" si="242"/>
        <v>0</v>
      </c>
      <c r="AD1297" s="552">
        <f t="shared" si="243"/>
        <v>0</v>
      </c>
      <c r="AF1297" s="552">
        <f t="shared" si="244"/>
        <v>0</v>
      </c>
      <c r="AH1297" s="552">
        <f t="shared" si="245"/>
        <v>0</v>
      </c>
      <c r="AJ1297" s="188"/>
    </row>
    <row r="1298" spans="4:36" ht="12.75" customHeight="1" outlineLevel="1" x14ac:dyDescent="0.2">
      <c r="D1298" s="106" t="str">
        <f>'Line Items'!D467</f>
        <v>Class 90</v>
      </c>
      <c r="E1298" s="88"/>
      <c r="F1298" s="107" t="str">
        <f t="shared" si="241"/>
        <v>£000</v>
      </c>
      <c r="G1298" s="89">
        <f t="shared" si="242"/>
        <v>0</v>
      </c>
      <c r="H1298" s="89">
        <f t="shared" si="242"/>
        <v>0</v>
      </c>
      <c r="I1298" s="89">
        <f t="shared" si="242"/>
        <v>0</v>
      </c>
      <c r="J1298" s="89">
        <f t="shared" si="242"/>
        <v>0</v>
      </c>
      <c r="K1298" s="89">
        <f t="shared" si="242"/>
        <v>0</v>
      </c>
      <c r="L1298" s="89">
        <f t="shared" si="242"/>
        <v>0</v>
      </c>
      <c r="M1298" s="89">
        <f t="shared" si="242"/>
        <v>0</v>
      </c>
      <c r="N1298" s="89">
        <f t="shared" si="242"/>
        <v>0</v>
      </c>
      <c r="O1298" s="89">
        <f t="shared" si="242"/>
        <v>0</v>
      </c>
      <c r="P1298" s="89">
        <f t="shared" si="242"/>
        <v>0</v>
      </c>
      <c r="Q1298" s="89">
        <f t="shared" si="242"/>
        <v>0</v>
      </c>
      <c r="R1298" s="89">
        <f t="shared" si="242"/>
        <v>0</v>
      </c>
      <c r="S1298" s="89">
        <f t="shared" si="242"/>
        <v>0</v>
      </c>
      <c r="T1298" s="89">
        <f t="shared" ref="T1298:AB1298" si="246">T29*T1075</f>
        <v>0</v>
      </c>
      <c r="U1298" s="89">
        <f t="shared" si="246"/>
        <v>0</v>
      </c>
      <c r="V1298" s="89">
        <f t="shared" si="246"/>
        <v>0</v>
      </c>
      <c r="W1298" s="89">
        <f t="shared" si="246"/>
        <v>0</v>
      </c>
      <c r="X1298" s="89">
        <f t="shared" si="246"/>
        <v>0</v>
      </c>
      <c r="Y1298" s="89">
        <f t="shared" si="246"/>
        <v>0</v>
      </c>
      <c r="Z1298" s="89">
        <f t="shared" si="246"/>
        <v>0</v>
      </c>
      <c r="AA1298" s="89">
        <f t="shared" si="246"/>
        <v>0</v>
      </c>
      <c r="AB1298" s="90">
        <f t="shared" si="246"/>
        <v>0</v>
      </c>
      <c r="AD1298" s="552">
        <f t="shared" si="243"/>
        <v>0</v>
      </c>
      <c r="AF1298" s="552">
        <f t="shared" si="244"/>
        <v>0</v>
      </c>
      <c r="AH1298" s="552">
        <f t="shared" si="245"/>
        <v>0</v>
      </c>
      <c r="AJ1298" s="188"/>
    </row>
    <row r="1299" spans="4:36" ht="12.75" customHeight="1" outlineLevel="1" x14ac:dyDescent="0.2">
      <c r="D1299" s="106" t="str">
        <f>'Line Items'!D468</f>
        <v>Class Mk 3 - TSO</v>
      </c>
      <c r="E1299" s="88"/>
      <c r="F1299" s="107" t="str">
        <f t="shared" si="241"/>
        <v>£000</v>
      </c>
      <c r="G1299" s="89">
        <f t="shared" ref="G1299:AB1310" si="247">G30*G1076</f>
        <v>0</v>
      </c>
      <c r="H1299" s="89">
        <f t="shared" si="247"/>
        <v>0</v>
      </c>
      <c r="I1299" s="89">
        <f t="shared" si="247"/>
        <v>0</v>
      </c>
      <c r="J1299" s="89">
        <f t="shared" si="247"/>
        <v>0</v>
      </c>
      <c r="K1299" s="89">
        <f t="shared" si="247"/>
        <v>0</v>
      </c>
      <c r="L1299" s="89">
        <f t="shared" si="247"/>
        <v>0</v>
      </c>
      <c r="M1299" s="89">
        <f t="shared" si="247"/>
        <v>0</v>
      </c>
      <c r="N1299" s="89">
        <f t="shared" si="247"/>
        <v>0</v>
      </c>
      <c r="O1299" s="89">
        <f t="shared" si="247"/>
        <v>0</v>
      </c>
      <c r="P1299" s="89">
        <f t="shared" si="247"/>
        <v>0</v>
      </c>
      <c r="Q1299" s="89">
        <f t="shared" si="247"/>
        <v>0</v>
      </c>
      <c r="R1299" s="89">
        <f t="shared" si="247"/>
        <v>0</v>
      </c>
      <c r="S1299" s="89">
        <f t="shared" si="247"/>
        <v>0</v>
      </c>
      <c r="T1299" s="89">
        <f t="shared" si="247"/>
        <v>0</v>
      </c>
      <c r="U1299" s="89">
        <f t="shared" si="247"/>
        <v>0</v>
      </c>
      <c r="V1299" s="89">
        <f t="shared" si="247"/>
        <v>0</v>
      </c>
      <c r="W1299" s="89">
        <f t="shared" si="247"/>
        <v>0</v>
      </c>
      <c r="X1299" s="89">
        <f t="shared" si="247"/>
        <v>0</v>
      </c>
      <c r="Y1299" s="89">
        <f t="shared" si="247"/>
        <v>0</v>
      </c>
      <c r="Z1299" s="89">
        <f t="shared" si="247"/>
        <v>0</v>
      </c>
      <c r="AA1299" s="89">
        <f t="shared" si="247"/>
        <v>0</v>
      </c>
      <c r="AB1299" s="90">
        <f t="shared" si="247"/>
        <v>0</v>
      </c>
      <c r="AD1299" s="552">
        <f t="shared" si="243"/>
        <v>0</v>
      </c>
      <c r="AF1299" s="552">
        <f t="shared" si="244"/>
        <v>0</v>
      </c>
      <c r="AH1299" s="552">
        <f t="shared" si="245"/>
        <v>0</v>
      </c>
      <c r="AJ1299" s="188"/>
    </row>
    <row r="1300" spans="4:36" ht="12.75" customHeight="1" outlineLevel="1" x14ac:dyDescent="0.2">
      <c r="D1300" s="106" t="str">
        <f>'Line Items'!D469</f>
        <v>Class Mk 3 - TSOB</v>
      </c>
      <c r="E1300" s="88"/>
      <c r="F1300" s="107" t="str">
        <f t="shared" si="241"/>
        <v>£000</v>
      </c>
      <c r="G1300" s="89">
        <f t="shared" si="247"/>
        <v>0</v>
      </c>
      <c r="H1300" s="89">
        <f t="shared" si="247"/>
        <v>0</v>
      </c>
      <c r="I1300" s="89">
        <f t="shared" si="247"/>
        <v>0</v>
      </c>
      <c r="J1300" s="89">
        <f t="shared" si="247"/>
        <v>0</v>
      </c>
      <c r="K1300" s="89">
        <f t="shared" si="247"/>
        <v>0</v>
      </c>
      <c r="L1300" s="89">
        <f t="shared" si="247"/>
        <v>0</v>
      </c>
      <c r="M1300" s="89">
        <f t="shared" si="247"/>
        <v>0</v>
      </c>
      <c r="N1300" s="89">
        <f t="shared" si="247"/>
        <v>0</v>
      </c>
      <c r="O1300" s="89">
        <f t="shared" si="247"/>
        <v>0</v>
      </c>
      <c r="P1300" s="89">
        <f t="shared" si="247"/>
        <v>0</v>
      </c>
      <c r="Q1300" s="89">
        <f t="shared" si="247"/>
        <v>0</v>
      </c>
      <c r="R1300" s="89">
        <f t="shared" si="247"/>
        <v>0</v>
      </c>
      <c r="S1300" s="89">
        <f t="shared" si="247"/>
        <v>0</v>
      </c>
      <c r="T1300" s="89">
        <f t="shared" si="247"/>
        <v>0</v>
      </c>
      <c r="U1300" s="89">
        <f t="shared" si="247"/>
        <v>0</v>
      </c>
      <c r="V1300" s="89">
        <f t="shared" si="247"/>
        <v>0</v>
      </c>
      <c r="W1300" s="89">
        <f t="shared" si="247"/>
        <v>0</v>
      </c>
      <c r="X1300" s="89">
        <f t="shared" si="247"/>
        <v>0</v>
      </c>
      <c r="Y1300" s="89">
        <f t="shared" si="247"/>
        <v>0</v>
      </c>
      <c r="Z1300" s="89">
        <f t="shared" si="247"/>
        <v>0</v>
      </c>
      <c r="AA1300" s="89">
        <f t="shared" si="247"/>
        <v>0</v>
      </c>
      <c r="AB1300" s="90">
        <f t="shared" si="247"/>
        <v>0</v>
      </c>
      <c r="AD1300" s="552">
        <f t="shared" si="243"/>
        <v>0</v>
      </c>
      <c r="AF1300" s="552">
        <f t="shared" si="244"/>
        <v>0</v>
      </c>
      <c r="AH1300" s="552">
        <f t="shared" si="245"/>
        <v>0</v>
      </c>
      <c r="AJ1300" s="188"/>
    </row>
    <row r="1301" spans="4:36" ht="12.75" customHeight="1" outlineLevel="1" x14ac:dyDescent="0.2">
      <c r="D1301" s="106" t="str">
        <f>'Line Items'!D470</f>
        <v>Class Mk 3 - FO</v>
      </c>
      <c r="E1301" s="88"/>
      <c r="F1301" s="107" t="str">
        <f t="shared" si="241"/>
        <v>£000</v>
      </c>
      <c r="G1301" s="89">
        <f t="shared" si="247"/>
        <v>0</v>
      </c>
      <c r="H1301" s="89">
        <f t="shared" si="247"/>
        <v>0</v>
      </c>
      <c r="I1301" s="89">
        <f t="shared" si="247"/>
        <v>0</v>
      </c>
      <c r="J1301" s="89">
        <f t="shared" si="247"/>
        <v>0</v>
      </c>
      <c r="K1301" s="89">
        <f t="shared" si="247"/>
        <v>0</v>
      </c>
      <c r="L1301" s="89">
        <f t="shared" si="247"/>
        <v>0</v>
      </c>
      <c r="M1301" s="89">
        <f t="shared" si="247"/>
        <v>0</v>
      </c>
      <c r="N1301" s="89">
        <f t="shared" si="247"/>
        <v>0</v>
      </c>
      <c r="O1301" s="89">
        <f t="shared" si="247"/>
        <v>0</v>
      </c>
      <c r="P1301" s="89">
        <f t="shared" si="247"/>
        <v>0</v>
      </c>
      <c r="Q1301" s="89">
        <f t="shared" si="247"/>
        <v>0</v>
      </c>
      <c r="R1301" s="89">
        <f t="shared" si="247"/>
        <v>0</v>
      </c>
      <c r="S1301" s="89">
        <f t="shared" si="247"/>
        <v>0</v>
      </c>
      <c r="T1301" s="89">
        <f t="shared" si="247"/>
        <v>0</v>
      </c>
      <c r="U1301" s="89">
        <f t="shared" si="247"/>
        <v>0</v>
      </c>
      <c r="V1301" s="89">
        <f t="shared" si="247"/>
        <v>0</v>
      </c>
      <c r="W1301" s="89">
        <f t="shared" si="247"/>
        <v>0</v>
      </c>
      <c r="X1301" s="89">
        <f t="shared" si="247"/>
        <v>0</v>
      </c>
      <c r="Y1301" s="89">
        <f t="shared" si="247"/>
        <v>0</v>
      </c>
      <c r="Z1301" s="89">
        <f t="shared" si="247"/>
        <v>0</v>
      </c>
      <c r="AA1301" s="89">
        <f t="shared" si="247"/>
        <v>0</v>
      </c>
      <c r="AB1301" s="90">
        <f t="shared" si="247"/>
        <v>0</v>
      </c>
      <c r="AD1301" s="552">
        <f t="shared" si="243"/>
        <v>0</v>
      </c>
      <c r="AF1301" s="552">
        <f t="shared" si="244"/>
        <v>0</v>
      </c>
      <c r="AH1301" s="552">
        <f t="shared" si="245"/>
        <v>0</v>
      </c>
      <c r="AJ1301" s="188"/>
    </row>
    <row r="1302" spans="4:36" ht="12.75" customHeight="1" outlineLevel="1" x14ac:dyDescent="0.2">
      <c r="D1302" s="106" t="str">
        <f>'Line Items'!D471</f>
        <v>Class Mk 3 - RFM</v>
      </c>
      <c r="E1302" s="88"/>
      <c r="F1302" s="107" t="str">
        <f t="shared" si="241"/>
        <v>£000</v>
      </c>
      <c r="G1302" s="89">
        <f t="shared" si="247"/>
        <v>0</v>
      </c>
      <c r="H1302" s="89">
        <f t="shared" si="247"/>
        <v>0</v>
      </c>
      <c r="I1302" s="89">
        <f t="shared" si="247"/>
        <v>0</v>
      </c>
      <c r="J1302" s="89">
        <f t="shared" si="247"/>
        <v>0</v>
      </c>
      <c r="K1302" s="89">
        <f t="shared" si="247"/>
        <v>0</v>
      </c>
      <c r="L1302" s="89">
        <f t="shared" si="247"/>
        <v>0</v>
      </c>
      <c r="M1302" s="89">
        <f t="shared" si="247"/>
        <v>0</v>
      </c>
      <c r="N1302" s="89">
        <f t="shared" si="247"/>
        <v>0</v>
      </c>
      <c r="O1302" s="89">
        <f t="shared" si="247"/>
        <v>0</v>
      </c>
      <c r="P1302" s="89">
        <f t="shared" si="247"/>
        <v>0</v>
      </c>
      <c r="Q1302" s="89">
        <f t="shared" si="247"/>
        <v>0</v>
      </c>
      <c r="R1302" s="89">
        <f t="shared" si="247"/>
        <v>0</v>
      </c>
      <c r="S1302" s="89">
        <f t="shared" si="247"/>
        <v>0</v>
      </c>
      <c r="T1302" s="89">
        <f t="shared" si="247"/>
        <v>0</v>
      </c>
      <c r="U1302" s="89">
        <f t="shared" si="247"/>
        <v>0</v>
      </c>
      <c r="V1302" s="89">
        <f t="shared" si="247"/>
        <v>0</v>
      </c>
      <c r="W1302" s="89">
        <f t="shared" si="247"/>
        <v>0</v>
      </c>
      <c r="X1302" s="89">
        <f t="shared" si="247"/>
        <v>0</v>
      </c>
      <c r="Y1302" s="89">
        <f t="shared" si="247"/>
        <v>0</v>
      </c>
      <c r="Z1302" s="89">
        <f t="shared" si="247"/>
        <v>0</v>
      </c>
      <c r="AA1302" s="89">
        <f t="shared" si="247"/>
        <v>0</v>
      </c>
      <c r="AB1302" s="90">
        <f t="shared" si="247"/>
        <v>0</v>
      </c>
      <c r="AD1302" s="552">
        <f t="shared" si="243"/>
        <v>0</v>
      </c>
      <c r="AF1302" s="552">
        <f t="shared" si="244"/>
        <v>0</v>
      </c>
      <c r="AH1302" s="552">
        <f t="shared" si="245"/>
        <v>0</v>
      </c>
      <c r="AJ1302" s="188"/>
    </row>
    <row r="1303" spans="4:36" ht="12.75" customHeight="1" outlineLevel="1" x14ac:dyDescent="0.2">
      <c r="D1303" s="106" t="str">
        <f>'Line Items'!D472</f>
        <v>Class Mk 3 - DVT</v>
      </c>
      <c r="E1303" s="88"/>
      <c r="F1303" s="107" t="str">
        <f t="shared" si="241"/>
        <v>£000</v>
      </c>
      <c r="G1303" s="89">
        <f t="shared" si="247"/>
        <v>0</v>
      </c>
      <c r="H1303" s="89">
        <f t="shared" si="247"/>
        <v>0</v>
      </c>
      <c r="I1303" s="89">
        <f t="shared" si="247"/>
        <v>0</v>
      </c>
      <c r="J1303" s="89">
        <f t="shared" si="247"/>
        <v>0</v>
      </c>
      <c r="K1303" s="89">
        <f t="shared" si="247"/>
        <v>0</v>
      </c>
      <c r="L1303" s="89">
        <f t="shared" si="247"/>
        <v>0</v>
      </c>
      <c r="M1303" s="89">
        <f t="shared" si="247"/>
        <v>0</v>
      </c>
      <c r="N1303" s="89">
        <f t="shared" si="247"/>
        <v>0</v>
      </c>
      <c r="O1303" s="89">
        <f t="shared" si="247"/>
        <v>0</v>
      </c>
      <c r="P1303" s="89">
        <f t="shared" si="247"/>
        <v>0</v>
      </c>
      <c r="Q1303" s="89">
        <f t="shared" si="247"/>
        <v>0</v>
      </c>
      <c r="R1303" s="89">
        <f t="shared" si="247"/>
        <v>0</v>
      </c>
      <c r="S1303" s="89">
        <f t="shared" si="247"/>
        <v>0</v>
      </c>
      <c r="T1303" s="89">
        <f t="shared" si="247"/>
        <v>0</v>
      </c>
      <c r="U1303" s="89">
        <f t="shared" si="247"/>
        <v>0</v>
      </c>
      <c r="V1303" s="89">
        <f t="shared" si="247"/>
        <v>0</v>
      </c>
      <c r="W1303" s="89">
        <f t="shared" si="247"/>
        <v>0</v>
      </c>
      <c r="X1303" s="89">
        <f t="shared" si="247"/>
        <v>0</v>
      </c>
      <c r="Y1303" s="89">
        <f t="shared" si="247"/>
        <v>0</v>
      </c>
      <c r="Z1303" s="89">
        <f t="shared" si="247"/>
        <v>0</v>
      </c>
      <c r="AA1303" s="89">
        <f t="shared" si="247"/>
        <v>0</v>
      </c>
      <c r="AB1303" s="90">
        <f t="shared" si="247"/>
        <v>0</v>
      </c>
      <c r="AD1303" s="552">
        <f t="shared" si="243"/>
        <v>0</v>
      </c>
      <c r="AF1303" s="552">
        <f t="shared" si="244"/>
        <v>0</v>
      </c>
      <c r="AH1303" s="552">
        <f t="shared" si="245"/>
        <v>0</v>
      </c>
      <c r="AJ1303" s="188"/>
    </row>
    <row r="1304" spans="4:36" ht="12.75" customHeight="1" outlineLevel="1" x14ac:dyDescent="0.2">
      <c r="D1304" s="106" t="str">
        <f>'Line Items'!D473</f>
        <v>[Rolling Stock Line 18]</v>
      </c>
      <c r="E1304" s="88"/>
      <c r="F1304" s="107" t="str">
        <f t="shared" si="241"/>
        <v>£000</v>
      </c>
      <c r="G1304" s="89">
        <f t="shared" si="247"/>
        <v>0</v>
      </c>
      <c r="H1304" s="89">
        <f t="shared" si="247"/>
        <v>0</v>
      </c>
      <c r="I1304" s="89">
        <f t="shared" si="247"/>
        <v>0</v>
      </c>
      <c r="J1304" s="89">
        <f t="shared" si="247"/>
        <v>0</v>
      </c>
      <c r="K1304" s="89">
        <f t="shared" si="247"/>
        <v>0</v>
      </c>
      <c r="L1304" s="89">
        <f t="shared" si="247"/>
        <v>0</v>
      </c>
      <c r="M1304" s="89">
        <f t="shared" si="247"/>
        <v>0</v>
      </c>
      <c r="N1304" s="89">
        <f t="shared" si="247"/>
        <v>0</v>
      </c>
      <c r="O1304" s="89">
        <f t="shared" si="247"/>
        <v>0</v>
      </c>
      <c r="P1304" s="89">
        <f t="shared" si="247"/>
        <v>0</v>
      </c>
      <c r="Q1304" s="89">
        <f t="shared" si="247"/>
        <v>0</v>
      </c>
      <c r="R1304" s="89">
        <f t="shared" si="247"/>
        <v>0</v>
      </c>
      <c r="S1304" s="89">
        <f t="shared" si="247"/>
        <v>0</v>
      </c>
      <c r="T1304" s="89">
        <f t="shared" si="247"/>
        <v>0</v>
      </c>
      <c r="U1304" s="89">
        <f t="shared" si="247"/>
        <v>0</v>
      </c>
      <c r="V1304" s="89">
        <f t="shared" si="247"/>
        <v>0</v>
      </c>
      <c r="W1304" s="89">
        <f t="shared" si="247"/>
        <v>0</v>
      </c>
      <c r="X1304" s="89">
        <f t="shared" si="247"/>
        <v>0</v>
      </c>
      <c r="Y1304" s="89">
        <f t="shared" si="247"/>
        <v>0</v>
      </c>
      <c r="Z1304" s="89">
        <f t="shared" si="247"/>
        <v>0</v>
      </c>
      <c r="AA1304" s="89">
        <f t="shared" si="247"/>
        <v>0</v>
      </c>
      <c r="AB1304" s="90">
        <f t="shared" si="247"/>
        <v>0</v>
      </c>
      <c r="AD1304" s="552">
        <f t="shared" si="243"/>
        <v>0</v>
      </c>
      <c r="AF1304" s="552">
        <f t="shared" si="244"/>
        <v>0</v>
      </c>
      <c r="AH1304" s="552">
        <f t="shared" si="245"/>
        <v>0</v>
      </c>
      <c r="AJ1304" s="188"/>
    </row>
    <row r="1305" spans="4:36" ht="12.75" customHeight="1" outlineLevel="1" x14ac:dyDescent="0.2">
      <c r="D1305" s="106" t="str">
        <f>'Line Items'!D474</f>
        <v>[Rolling Stock Line 19]</v>
      </c>
      <c r="E1305" s="88"/>
      <c r="F1305" s="107" t="str">
        <f t="shared" si="241"/>
        <v>£000</v>
      </c>
      <c r="G1305" s="89">
        <f t="shared" si="247"/>
        <v>0</v>
      </c>
      <c r="H1305" s="89">
        <f t="shared" si="247"/>
        <v>0</v>
      </c>
      <c r="I1305" s="89">
        <f t="shared" si="247"/>
        <v>0</v>
      </c>
      <c r="J1305" s="89">
        <f t="shared" si="247"/>
        <v>0</v>
      </c>
      <c r="K1305" s="89">
        <f t="shared" si="247"/>
        <v>0</v>
      </c>
      <c r="L1305" s="89">
        <f t="shared" si="247"/>
        <v>0</v>
      </c>
      <c r="M1305" s="89">
        <f t="shared" si="247"/>
        <v>0</v>
      </c>
      <c r="N1305" s="89">
        <f t="shared" si="247"/>
        <v>0</v>
      </c>
      <c r="O1305" s="89">
        <f t="shared" si="247"/>
        <v>0</v>
      </c>
      <c r="P1305" s="89">
        <f t="shared" si="247"/>
        <v>0</v>
      </c>
      <c r="Q1305" s="89">
        <f t="shared" si="247"/>
        <v>0</v>
      </c>
      <c r="R1305" s="89">
        <f t="shared" si="247"/>
        <v>0</v>
      </c>
      <c r="S1305" s="89">
        <f t="shared" si="247"/>
        <v>0</v>
      </c>
      <c r="T1305" s="89">
        <f t="shared" si="247"/>
        <v>0</v>
      </c>
      <c r="U1305" s="89">
        <f t="shared" si="247"/>
        <v>0</v>
      </c>
      <c r="V1305" s="89">
        <f t="shared" si="247"/>
        <v>0</v>
      </c>
      <c r="W1305" s="89">
        <f t="shared" si="247"/>
        <v>0</v>
      </c>
      <c r="X1305" s="89">
        <f t="shared" si="247"/>
        <v>0</v>
      </c>
      <c r="Y1305" s="89">
        <f t="shared" si="247"/>
        <v>0</v>
      </c>
      <c r="Z1305" s="89">
        <f t="shared" si="247"/>
        <v>0</v>
      </c>
      <c r="AA1305" s="89">
        <f t="shared" si="247"/>
        <v>0</v>
      </c>
      <c r="AB1305" s="90">
        <f t="shared" si="247"/>
        <v>0</v>
      </c>
      <c r="AD1305" s="552">
        <f t="shared" si="243"/>
        <v>0</v>
      </c>
      <c r="AF1305" s="552">
        <f t="shared" si="244"/>
        <v>0</v>
      </c>
      <c r="AH1305" s="552">
        <f t="shared" si="245"/>
        <v>0</v>
      </c>
      <c r="AJ1305" s="188"/>
    </row>
    <row r="1306" spans="4:36" ht="12.75" customHeight="1" outlineLevel="1" x14ac:dyDescent="0.2">
      <c r="D1306" s="106" t="str">
        <f>'Line Items'!D475</f>
        <v>[Rolling Stock Line 20]</v>
      </c>
      <c r="E1306" s="88"/>
      <c r="F1306" s="107" t="str">
        <f t="shared" si="241"/>
        <v>£000</v>
      </c>
      <c r="G1306" s="89">
        <f t="shared" si="247"/>
        <v>0</v>
      </c>
      <c r="H1306" s="89">
        <f t="shared" si="247"/>
        <v>0</v>
      </c>
      <c r="I1306" s="89">
        <f t="shared" si="247"/>
        <v>0</v>
      </c>
      <c r="J1306" s="89">
        <f t="shared" si="247"/>
        <v>0</v>
      </c>
      <c r="K1306" s="89">
        <f t="shared" si="247"/>
        <v>0</v>
      </c>
      <c r="L1306" s="89">
        <f t="shared" si="247"/>
        <v>0</v>
      </c>
      <c r="M1306" s="89">
        <f t="shared" si="247"/>
        <v>0</v>
      </c>
      <c r="N1306" s="89">
        <f t="shared" si="247"/>
        <v>0</v>
      </c>
      <c r="O1306" s="89">
        <f t="shared" si="247"/>
        <v>0</v>
      </c>
      <c r="P1306" s="89">
        <f t="shared" si="247"/>
        <v>0</v>
      </c>
      <c r="Q1306" s="89">
        <f t="shared" si="247"/>
        <v>0</v>
      </c>
      <c r="R1306" s="89">
        <f t="shared" si="247"/>
        <v>0</v>
      </c>
      <c r="S1306" s="89">
        <f t="shared" si="247"/>
        <v>0</v>
      </c>
      <c r="T1306" s="89">
        <f t="shared" si="247"/>
        <v>0</v>
      </c>
      <c r="U1306" s="89">
        <f t="shared" si="247"/>
        <v>0</v>
      </c>
      <c r="V1306" s="89">
        <f t="shared" si="247"/>
        <v>0</v>
      </c>
      <c r="W1306" s="89">
        <f t="shared" si="247"/>
        <v>0</v>
      </c>
      <c r="X1306" s="89">
        <f t="shared" si="247"/>
        <v>0</v>
      </c>
      <c r="Y1306" s="89">
        <f t="shared" si="247"/>
        <v>0</v>
      </c>
      <c r="Z1306" s="89">
        <f t="shared" si="247"/>
        <v>0</v>
      </c>
      <c r="AA1306" s="89">
        <f t="shared" si="247"/>
        <v>0</v>
      </c>
      <c r="AB1306" s="90">
        <f t="shared" si="247"/>
        <v>0</v>
      </c>
      <c r="AD1306" s="552">
        <f t="shared" si="243"/>
        <v>0</v>
      </c>
      <c r="AF1306" s="552">
        <f t="shared" si="244"/>
        <v>0</v>
      </c>
      <c r="AH1306" s="552">
        <f t="shared" si="245"/>
        <v>0</v>
      </c>
      <c r="AJ1306" s="188"/>
    </row>
    <row r="1307" spans="4:36" ht="12.75" customHeight="1" outlineLevel="1" x14ac:dyDescent="0.2">
      <c r="D1307" s="106" t="str">
        <f>'Line Items'!D476</f>
        <v>[Rolling Stock Line 21]</v>
      </c>
      <c r="E1307" s="88"/>
      <c r="F1307" s="107" t="str">
        <f t="shared" si="241"/>
        <v>£000</v>
      </c>
      <c r="G1307" s="89">
        <f t="shared" si="247"/>
        <v>0</v>
      </c>
      <c r="H1307" s="89">
        <f t="shared" si="247"/>
        <v>0</v>
      </c>
      <c r="I1307" s="89">
        <f t="shared" si="247"/>
        <v>0</v>
      </c>
      <c r="J1307" s="89">
        <f t="shared" si="247"/>
        <v>0</v>
      </c>
      <c r="K1307" s="89">
        <f t="shared" si="247"/>
        <v>0</v>
      </c>
      <c r="L1307" s="89">
        <f t="shared" si="247"/>
        <v>0</v>
      </c>
      <c r="M1307" s="89">
        <f t="shared" si="247"/>
        <v>0</v>
      </c>
      <c r="N1307" s="89">
        <f t="shared" si="247"/>
        <v>0</v>
      </c>
      <c r="O1307" s="89">
        <f t="shared" si="247"/>
        <v>0</v>
      </c>
      <c r="P1307" s="89">
        <f t="shared" si="247"/>
        <v>0</v>
      </c>
      <c r="Q1307" s="89">
        <f t="shared" si="247"/>
        <v>0</v>
      </c>
      <c r="R1307" s="89">
        <f t="shared" si="247"/>
        <v>0</v>
      </c>
      <c r="S1307" s="89">
        <f t="shared" si="247"/>
        <v>0</v>
      </c>
      <c r="T1307" s="89">
        <f t="shared" si="247"/>
        <v>0</v>
      </c>
      <c r="U1307" s="89">
        <f t="shared" si="247"/>
        <v>0</v>
      </c>
      <c r="V1307" s="89">
        <f t="shared" si="247"/>
        <v>0</v>
      </c>
      <c r="W1307" s="89">
        <f t="shared" si="247"/>
        <v>0</v>
      </c>
      <c r="X1307" s="89">
        <f t="shared" si="247"/>
        <v>0</v>
      </c>
      <c r="Y1307" s="89">
        <f t="shared" si="247"/>
        <v>0</v>
      </c>
      <c r="Z1307" s="89">
        <f t="shared" si="247"/>
        <v>0</v>
      </c>
      <c r="AA1307" s="89">
        <f t="shared" si="247"/>
        <v>0</v>
      </c>
      <c r="AB1307" s="90">
        <f t="shared" si="247"/>
        <v>0</v>
      </c>
      <c r="AD1307" s="552">
        <f t="shared" si="243"/>
        <v>0</v>
      </c>
      <c r="AF1307" s="552">
        <f t="shared" si="244"/>
        <v>0</v>
      </c>
      <c r="AH1307" s="552">
        <f t="shared" si="245"/>
        <v>0</v>
      </c>
      <c r="AJ1307" s="188"/>
    </row>
    <row r="1308" spans="4:36" ht="12.75" customHeight="1" outlineLevel="1" x14ac:dyDescent="0.2">
      <c r="D1308" s="106" t="str">
        <f>'Line Items'!D477</f>
        <v>[Rolling Stock Line 22]</v>
      </c>
      <c r="E1308" s="88"/>
      <c r="F1308" s="107" t="str">
        <f t="shared" si="241"/>
        <v>£000</v>
      </c>
      <c r="G1308" s="89">
        <f t="shared" si="247"/>
        <v>0</v>
      </c>
      <c r="H1308" s="89">
        <f t="shared" si="247"/>
        <v>0</v>
      </c>
      <c r="I1308" s="89">
        <f t="shared" si="247"/>
        <v>0</v>
      </c>
      <c r="J1308" s="89">
        <f t="shared" si="247"/>
        <v>0</v>
      </c>
      <c r="K1308" s="89">
        <f t="shared" si="247"/>
        <v>0</v>
      </c>
      <c r="L1308" s="89">
        <f t="shared" si="247"/>
        <v>0</v>
      </c>
      <c r="M1308" s="89">
        <f t="shared" si="247"/>
        <v>0</v>
      </c>
      <c r="N1308" s="89">
        <f t="shared" si="247"/>
        <v>0</v>
      </c>
      <c r="O1308" s="89">
        <f t="shared" si="247"/>
        <v>0</v>
      </c>
      <c r="P1308" s="89">
        <f t="shared" si="247"/>
        <v>0</v>
      </c>
      <c r="Q1308" s="89">
        <f t="shared" si="247"/>
        <v>0</v>
      </c>
      <c r="R1308" s="89">
        <f t="shared" si="247"/>
        <v>0</v>
      </c>
      <c r="S1308" s="89">
        <f t="shared" si="247"/>
        <v>0</v>
      </c>
      <c r="T1308" s="89">
        <f t="shared" si="247"/>
        <v>0</v>
      </c>
      <c r="U1308" s="89">
        <f t="shared" si="247"/>
        <v>0</v>
      </c>
      <c r="V1308" s="89">
        <f t="shared" si="247"/>
        <v>0</v>
      </c>
      <c r="W1308" s="89">
        <f t="shared" si="247"/>
        <v>0</v>
      </c>
      <c r="X1308" s="89">
        <f t="shared" si="247"/>
        <v>0</v>
      </c>
      <c r="Y1308" s="89">
        <f t="shared" si="247"/>
        <v>0</v>
      </c>
      <c r="Z1308" s="89">
        <f t="shared" si="247"/>
        <v>0</v>
      </c>
      <c r="AA1308" s="89">
        <f t="shared" si="247"/>
        <v>0</v>
      </c>
      <c r="AB1308" s="90">
        <f t="shared" si="247"/>
        <v>0</v>
      </c>
      <c r="AD1308" s="552">
        <f t="shared" si="243"/>
        <v>0</v>
      </c>
      <c r="AF1308" s="552">
        <f t="shared" si="244"/>
        <v>0</v>
      </c>
      <c r="AH1308" s="552">
        <f t="shared" si="245"/>
        <v>0</v>
      </c>
      <c r="AJ1308" s="188"/>
    </row>
    <row r="1309" spans="4:36" ht="12.75" customHeight="1" outlineLevel="1" x14ac:dyDescent="0.2">
      <c r="D1309" s="106" t="str">
        <f>'Line Items'!D478</f>
        <v>[Rolling Stock Line 23]</v>
      </c>
      <c r="E1309" s="88"/>
      <c r="F1309" s="107" t="str">
        <f t="shared" si="241"/>
        <v>£000</v>
      </c>
      <c r="G1309" s="89">
        <f t="shared" si="247"/>
        <v>0</v>
      </c>
      <c r="H1309" s="89">
        <f t="shared" si="247"/>
        <v>0</v>
      </c>
      <c r="I1309" s="89">
        <f t="shared" si="247"/>
        <v>0</v>
      </c>
      <c r="J1309" s="89">
        <f t="shared" si="247"/>
        <v>0</v>
      </c>
      <c r="K1309" s="89">
        <f t="shared" si="247"/>
        <v>0</v>
      </c>
      <c r="L1309" s="89">
        <f t="shared" si="247"/>
        <v>0</v>
      </c>
      <c r="M1309" s="89">
        <f t="shared" si="247"/>
        <v>0</v>
      </c>
      <c r="N1309" s="89">
        <f t="shared" si="247"/>
        <v>0</v>
      </c>
      <c r="O1309" s="89">
        <f t="shared" si="247"/>
        <v>0</v>
      </c>
      <c r="P1309" s="89">
        <f t="shared" si="247"/>
        <v>0</v>
      </c>
      <c r="Q1309" s="89">
        <f t="shared" si="247"/>
        <v>0</v>
      </c>
      <c r="R1309" s="89">
        <f t="shared" si="247"/>
        <v>0</v>
      </c>
      <c r="S1309" s="89">
        <f t="shared" si="247"/>
        <v>0</v>
      </c>
      <c r="T1309" s="89">
        <f t="shared" si="247"/>
        <v>0</v>
      </c>
      <c r="U1309" s="89">
        <f t="shared" si="247"/>
        <v>0</v>
      </c>
      <c r="V1309" s="89">
        <f t="shared" si="247"/>
        <v>0</v>
      </c>
      <c r="W1309" s="89">
        <f t="shared" si="247"/>
        <v>0</v>
      </c>
      <c r="X1309" s="89">
        <f t="shared" si="247"/>
        <v>0</v>
      </c>
      <c r="Y1309" s="89">
        <f t="shared" si="247"/>
        <v>0</v>
      </c>
      <c r="Z1309" s="89">
        <f t="shared" si="247"/>
        <v>0</v>
      </c>
      <c r="AA1309" s="89">
        <f t="shared" si="247"/>
        <v>0</v>
      </c>
      <c r="AB1309" s="90">
        <f t="shared" si="247"/>
        <v>0</v>
      </c>
      <c r="AD1309" s="552">
        <f t="shared" si="243"/>
        <v>0</v>
      </c>
      <c r="AF1309" s="552">
        <f t="shared" si="244"/>
        <v>0</v>
      </c>
      <c r="AH1309" s="552">
        <f t="shared" si="245"/>
        <v>0</v>
      </c>
      <c r="AJ1309" s="188"/>
    </row>
    <row r="1310" spans="4:36" ht="12.75" customHeight="1" outlineLevel="1" x14ac:dyDescent="0.2">
      <c r="D1310" s="106" t="str">
        <f>'Line Items'!D479</f>
        <v>[Rolling Stock Line 24]</v>
      </c>
      <c r="E1310" s="88"/>
      <c r="F1310" s="107" t="str">
        <f t="shared" si="241"/>
        <v>£000</v>
      </c>
      <c r="G1310" s="89">
        <f t="shared" si="247"/>
        <v>0</v>
      </c>
      <c r="H1310" s="89">
        <f t="shared" si="247"/>
        <v>0</v>
      </c>
      <c r="I1310" s="89">
        <f t="shared" si="247"/>
        <v>0</v>
      </c>
      <c r="J1310" s="89">
        <f t="shared" si="247"/>
        <v>0</v>
      </c>
      <c r="K1310" s="89">
        <f t="shared" si="247"/>
        <v>0</v>
      </c>
      <c r="L1310" s="89">
        <f t="shared" si="247"/>
        <v>0</v>
      </c>
      <c r="M1310" s="89">
        <f t="shared" si="247"/>
        <v>0</v>
      </c>
      <c r="N1310" s="89">
        <f t="shared" si="247"/>
        <v>0</v>
      </c>
      <c r="O1310" s="89">
        <f t="shared" si="247"/>
        <v>0</v>
      </c>
      <c r="P1310" s="89">
        <f t="shared" si="247"/>
        <v>0</v>
      </c>
      <c r="Q1310" s="89">
        <f t="shared" si="247"/>
        <v>0</v>
      </c>
      <c r="R1310" s="89">
        <f t="shared" si="247"/>
        <v>0</v>
      </c>
      <c r="S1310" s="89">
        <f t="shared" si="247"/>
        <v>0</v>
      </c>
      <c r="T1310" s="89">
        <f t="shared" ref="T1310:AB1310" si="248">T41*T1087</f>
        <v>0</v>
      </c>
      <c r="U1310" s="89">
        <f t="shared" si="248"/>
        <v>0</v>
      </c>
      <c r="V1310" s="89">
        <f t="shared" si="248"/>
        <v>0</v>
      </c>
      <c r="W1310" s="89">
        <f t="shared" si="248"/>
        <v>0</v>
      </c>
      <c r="X1310" s="89">
        <f t="shared" si="248"/>
        <v>0</v>
      </c>
      <c r="Y1310" s="89">
        <f t="shared" si="248"/>
        <v>0</v>
      </c>
      <c r="Z1310" s="89">
        <f t="shared" si="248"/>
        <v>0</v>
      </c>
      <c r="AA1310" s="89">
        <f t="shared" si="248"/>
        <v>0</v>
      </c>
      <c r="AB1310" s="90">
        <f t="shared" si="248"/>
        <v>0</v>
      </c>
      <c r="AD1310" s="552">
        <f t="shared" si="243"/>
        <v>0</v>
      </c>
      <c r="AF1310" s="552">
        <f t="shared" si="244"/>
        <v>0</v>
      </c>
      <c r="AH1310" s="552">
        <f t="shared" si="245"/>
        <v>0</v>
      </c>
      <c r="AJ1310" s="188"/>
    </row>
    <row r="1311" spans="4:36" ht="12.75" customHeight="1" outlineLevel="1" x14ac:dyDescent="0.2">
      <c r="D1311" s="106" t="str">
        <f>'Line Items'!D480</f>
        <v>[Rolling Stock Line 25]</v>
      </c>
      <c r="E1311" s="88"/>
      <c r="F1311" s="107" t="str">
        <f t="shared" si="241"/>
        <v>£000</v>
      </c>
      <c r="G1311" s="89">
        <f t="shared" ref="G1311:AB1322" si="249">G42*G1088</f>
        <v>0</v>
      </c>
      <c r="H1311" s="89">
        <f t="shared" si="249"/>
        <v>0</v>
      </c>
      <c r="I1311" s="89">
        <f t="shared" si="249"/>
        <v>0</v>
      </c>
      <c r="J1311" s="89">
        <f t="shared" si="249"/>
        <v>0</v>
      </c>
      <c r="K1311" s="89">
        <f t="shared" si="249"/>
        <v>0</v>
      </c>
      <c r="L1311" s="89">
        <f t="shared" si="249"/>
        <v>0</v>
      </c>
      <c r="M1311" s="89">
        <f t="shared" si="249"/>
        <v>0</v>
      </c>
      <c r="N1311" s="89">
        <f t="shared" si="249"/>
        <v>0</v>
      </c>
      <c r="O1311" s="89">
        <f t="shared" si="249"/>
        <v>0</v>
      </c>
      <c r="P1311" s="89">
        <f t="shared" si="249"/>
        <v>0</v>
      </c>
      <c r="Q1311" s="89">
        <f t="shared" si="249"/>
        <v>0</v>
      </c>
      <c r="R1311" s="89">
        <f t="shared" si="249"/>
        <v>0</v>
      </c>
      <c r="S1311" s="89">
        <f t="shared" si="249"/>
        <v>0</v>
      </c>
      <c r="T1311" s="89">
        <f t="shared" si="249"/>
        <v>0</v>
      </c>
      <c r="U1311" s="89">
        <f t="shared" si="249"/>
        <v>0</v>
      </c>
      <c r="V1311" s="89">
        <f t="shared" si="249"/>
        <v>0</v>
      </c>
      <c r="W1311" s="89">
        <f t="shared" si="249"/>
        <v>0</v>
      </c>
      <c r="X1311" s="89">
        <f t="shared" si="249"/>
        <v>0</v>
      </c>
      <c r="Y1311" s="89">
        <f t="shared" si="249"/>
        <v>0</v>
      </c>
      <c r="Z1311" s="89">
        <f t="shared" si="249"/>
        <v>0</v>
      </c>
      <c r="AA1311" s="89">
        <f t="shared" si="249"/>
        <v>0</v>
      </c>
      <c r="AB1311" s="90">
        <f t="shared" si="249"/>
        <v>0</v>
      </c>
      <c r="AD1311" s="552">
        <f t="shared" si="243"/>
        <v>0</v>
      </c>
      <c r="AF1311" s="552">
        <f t="shared" si="244"/>
        <v>0</v>
      </c>
      <c r="AH1311" s="552">
        <f t="shared" si="245"/>
        <v>0</v>
      </c>
      <c r="AJ1311" s="188"/>
    </row>
    <row r="1312" spans="4:36" ht="12.75" customHeight="1" outlineLevel="1" x14ac:dyDescent="0.2">
      <c r="D1312" s="106" t="str">
        <f>'Line Items'!D481</f>
        <v>[Rolling Stock Line 26]</v>
      </c>
      <c r="E1312" s="88"/>
      <c r="F1312" s="107" t="str">
        <f t="shared" si="241"/>
        <v>£000</v>
      </c>
      <c r="G1312" s="89">
        <f t="shared" si="249"/>
        <v>0</v>
      </c>
      <c r="H1312" s="89">
        <f t="shared" si="249"/>
        <v>0</v>
      </c>
      <c r="I1312" s="89">
        <f t="shared" si="249"/>
        <v>0</v>
      </c>
      <c r="J1312" s="89">
        <f t="shared" si="249"/>
        <v>0</v>
      </c>
      <c r="K1312" s="89">
        <f t="shared" si="249"/>
        <v>0</v>
      </c>
      <c r="L1312" s="89">
        <f t="shared" si="249"/>
        <v>0</v>
      </c>
      <c r="M1312" s="89">
        <f t="shared" si="249"/>
        <v>0</v>
      </c>
      <c r="N1312" s="89">
        <f t="shared" si="249"/>
        <v>0</v>
      </c>
      <c r="O1312" s="89">
        <f t="shared" si="249"/>
        <v>0</v>
      </c>
      <c r="P1312" s="89">
        <f t="shared" si="249"/>
        <v>0</v>
      </c>
      <c r="Q1312" s="89">
        <f t="shared" si="249"/>
        <v>0</v>
      </c>
      <c r="R1312" s="89">
        <f t="shared" si="249"/>
        <v>0</v>
      </c>
      <c r="S1312" s="89">
        <f t="shared" si="249"/>
        <v>0</v>
      </c>
      <c r="T1312" s="89">
        <f t="shared" si="249"/>
        <v>0</v>
      </c>
      <c r="U1312" s="89">
        <f t="shared" si="249"/>
        <v>0</v>
      </c>
      <c r="V1312" s="89">
        <f t="shared" si="249"/>
        <v>0</v>
      </c>
      <c r="W1312" s="89">
        <f t="shared" si="249"/>
        <v>0</v>
      </c>
      <c r="X1312" s="89">
        <f t="shared" si="249"/>
        <v>0</v>
      </c>
      <c r="Y1312" s="89">
        <f t="shared" si="249"/>
        <v>0</v>
      </c>
      <c r="Z1312" s="89">
        <f t="shared" si="249"/>
        <v>0</v>
      </c>
      <c r="AA1312" s="89">
        <f t="shared" si="249"/>
        <v>0</v>
      </c>
      <c r="AB1312" s="90">
        <f t="shared" si="249"/>
        <v>0</v>
      </c>
      <c r="AD1312" s="552">
        <f t="shared" si="243"/>
        <v>0</v>
      </c>
      <c r="AF1312" s="552">
        <f t="shared" si="244"/>
        <v>0</v>
      </c>
      <c r="AH1312" s="552">
        <f t="shared" si="245"/>
        <v>0</v>
      </c>
      <c r="AJ1312" s="188"/>
    </row>
    <row r="1313" spans="4:36" ht="12.75" customHeight="1" outlineLevel="1" x14ac:dyDescent="0.2">
      <c r="D1313" s="106" t="str">
        <f>'Line Items'!D482</f>
        <v>[Rolling Stock Line 27]</v>
      </c>
      <c r="E1313" s="88"/>
      <c r="F1313" s="107" t="str">
        <f t="shared" si="241"/>
        <v>£000</v>
      </c>
      <c r="G1313" s="89">
        <f t="shared" si="249"/>
        <v>0</v>
      </c>
      <c r="H1313" s="89">
        <f t="shared" si="249"/>
        <v>0</v>
      </c>
      <c r="I1313" s="89">
        <f t="shared" si="249"/>
        <v>0</v>
      </c>
      <c r="J1313" s="89">
        <f t="shared" si="249"/>
        <v>0</v>
      </c>
      <c r="K1313" s="89">
        <f t="shared" si="249"/>
        <v>0</v>
      </c>
      <c r="L1313" s="89">
        <f t="shared" si="249"/>
        <v>0</v>
      </c>
      <c r="M1313" s="89">
        <f t="shared" si="249"/>
        <v>0</v>
      </c>
      <c r="N1313" s="89">
        <f t="shared" si="249"/>
        <v>0</v>
      </c>
      <c r="O1313" s="89">
        <f t="shared" si="249"/>
        <v>0</v>
      </c>
      <c r="P1313" s="89">
        <f t="shared" si="249"/>
        <v>0</v>
      </c>
      <c r="Q1313" s="89">
        <f t="shared" si="249"/>
        <v>0</v>
      </c>
      <c r="R1313" s="89">
        <f t="shared" si="249"/>
        <v>0</v>
      </c>
      <c r="S1313" s="89">
        <f t="shared" si="249"/>
        <v>0</v>
      </c>
      <c r="T1313" s="89">
        <f t="shared" si="249"/>
        <v>0</v>
      </c>
      <c r="U1313" s="89">
        <f t="shared" si="249"/>
        <v>0</v>
      </c>
      <c r="V1313" s="89">
        <f t="shared" si="249"/>
        <v>0</v>
      </c>
      <c r="W1313" s="89">
        <f t="shared" si="249"/>
        <v>0</v>
      </c>
      <c r="X1313" s="89">
        <f t="shared" si="249"/>
        <v>0</v>
      </c>
      <c r="Y1313" s="89">
        <f t="shared" si="249"/>
        <v>0</v>
      </c>
      <c r="Z1313" s="89">
        <f t="shared" si="249"/>
        <v>0</v>
      </c>
      <c r="AA1313" s="89">
        <f t="shared" si="249"/>
        <v>0</v>
      </c>
      <c r="AB1313" s="90">
        <f t="shared" si="249"/>
        <v>0</v>
      </c>
      <c r="AD1313" s="552">
        <f t="shared" si="243"/>
        <v>0</v>
      </c>
      <c r="AF1313" s="552">
        <f t="shared" si="244"/>
        <v>0</v>
      </c>
      <c r="AH1313" s="552">
        <f t="shared" si="245"/>
        <v>0</v>
      </c>
      <c r="AJ1313" s="188"/>
    </row>
    <row r="1314" spans="4:36" ht="12.75" customHeight="1" outlineLevel="1" x14ac:dyDescent="0.2">
      <c r="D1314" s="106" t="str">
        <f>'Line Items'!D483</f>
        <v>[Rolling Stock Line 28]</v>
      </c>
      <c r="E1314" s="88"/>
      <c r="F1314" s="107" t="str">
        <f t="shared" si="241"/>
        <v>£000</v>
      </c>
      <c r="G1314" s="89">
        <f t="shared" si="249"/>
        <v>0</v>
      </c>
      <c r="H1314" s="89">
        <f t="shared" si="249"/>
        <v>0</v>
      </c>
      <c r="I1314" s="89">
        <f t="shared" si="249"/>
        <v>0</v>
      </c>
      <c r="J1314" s="89">
        <f t="shared" si="249"/>
        <v>0</v>
      </c>
      <c r="K1314" s="89">
        <f t="shared" si="249"/>
        <v>0</v>
      </c>
      <c r="L1314" s="89">
        <f t="shared" si="249"/>
        <v>0</v>
      </c>
      <c r="M1314" s="89">
        <f t="shared" si="249"/>
        <v>0</v>
      </c>
      <c r="N1314" s="89">
        <f t="shared" si="249"/>
        <v>0</v>
      </c>
      <c r="O1314" s="89">
        <f t="shared" si="249"/>
        <v>0</v>
      </c>
      <c r="P1314" s="89">
        <f t="shared" si="249"/>
        <v>0</v>
      </c>
      <c r="Q1314" s="89">
        <f t="shared" si="249"/>
        <v>0</v>
      </c>
      <c r="R1314" s="89">
        <f t="shared" si="249"/>
        <v>0</v>
      </c>
      <c r="S1314" s="89">
        <f t="shared" si="249"/>
        <v>0</v>
      </c>
      <c r="T1314" s="89">
        <f t="shared" si="249"/>
        <v>0</v>
      </c>
      <c r="U1314" s="89">
        <f t="shared" si="249"/>
        <v>0</v>
      </c>
      <c r="V1314" s="89">
        <f t="shared" si="249"/>
        <v>0</v>
      </c>
      <c r="W1314" s="89">
        <f t="shared" si="249"/>
        <v>0</v>
      </c>
      <c r="X1314" s="89">
        <f t="shared" si="249"/>
        <v>0</v>
      </c>
      <c r="Y1314" s="89">
        <f t="shared" si="249"/>
        <v>0</v>
      </c>
      <c r="Z1314" s="89">
        <f t="shared" si="249"/>
        <v>0</v>
      </c>
      <c r="AA1314" s="89">
        <f t="shared" si="249"/>
        <v>0</v>
      </c>
      <c r="AB1314" s="90">
        <f t="shared" si="249"/>
        <v>0</v>
      </c>
      <c r="AD1314" s="552">
        <f t="shared" si="243"/>
        <v>0</v>
      </c>
      <c r="AF1314" s="552">
        <f t="shared" si="244"/>
        <v>0</v>
      </c>
      <c r="AH1314" s="552">
        <f t="shared" si="245"/>
        <v>0</v>
      </c>
      <c r="AJ1314" s="188"/>
    </row>
    <row r="1315" spans="4:36" ht="12.75" customHeight="1" outlineLevel="1" x14ac:dyDescent="0.2">
      <c r="D1315" s="106" t="str">
        <f>'Line Items'!D484</f>
        <v>[Rolling Stock Line 29]</v>
      </c>
      <c r="E1315" s="88"/>
      <c r="F1315" s="107" t="str">
        <f t="shared" si="241"/>
        <v>£000</v>
      </c>
      <c r="G1315" s="89">
        <f t="shared" si="249"/>
        <v>0</v>
      </c>
      <c r="H1315" s="89">
        <f t="shared" si="249"/>
        <v>0</v>
      </c>
      <c r="I1315" s="89">
        <f t="shared" si="249"/>
        <v>0</v>
      </c>
      <c r="J1315" s="89">
        <f t="shared" si="249"/>
        <v>0</v>
      </c>
      <c r="K1315" s="89">
        <f t="shared" si="249"/>
        <v>0</v>
      </c>
      <c r="L1315" s="89">
        <f t="shared" si="249"/>
        <v>0</v>
      </c>
      <c r="M1315" s="89">
        <f t="shared" si="249"/>
        <v>0</v>
      </c>
      <c r="N1315" s="89">
        <f t="shared" si="249"/>
        <v>0</v>
      </c>
      <c r="O1315" s="89">
        <f t="shared" si="249"/>
        <v>0</v>
      </c>
      <c r="P1315" s="89">
        <f t="shared" si="249"/>
        <v>0</v>
      </c>
      <c r="Q1315" s="89">
        <f t="shared" si="249"/>
        <v>0</v>
      </c>
      <c r="R1315" s="89">
        <f t="shared" si="249"/>
        <v>0</v>
      </c>
      <c r="S1315" s="89">
        <f t="shared" si="249"/>
        <v>0</v>
      </c>
      <c r="T1315" s="89">
        <f t="shared" si="249"/>
        <v>0</v>
      </c>
      <c r="U1315" s="89">
        <f t="shared" si="249"/>
        <v>0</v>
      </c>
      <c r="V1315" s="89">
        <f t="shared" si="249"/>
        <v>0</v>
      </c>
      <c r="W1315" s="89">
        <f t="shared" si="249"/>
        <v>0</v>
      </c>
      <c r="X1315" s="89">
        <f t="shared" si="249"/>
        <v>0</v>
      </c>
      <c r="Y1315" s="89">
        <f t="shared" si="249"/>
        <v>0</v>
      </c>
      <c r="Z1315" s="89">
        <f t="shared" si="249"/>
        <v>0</v>
      </c>
      <c r="AA1315" s="89">
        <f t="shared" si="249"/>
        <v>0</v>
      </c>
      <c r="AB1315" s="90">
        <f t="shared" si="249"/>
        <v>0</v>
      </c>
      <c r="AD1315" s="552">
        <f t="shared" si="243"/>
        <v>0</v>
      </c>
      <c r="AF1315" s="552">
        <f t="shared" si="244"/>
        <v>0</v>
      </c>
      <c r="AH1315" s="552">
        <f t="shared" si="245"/>
        <v>0</v>
      </c>
      <c r="AJ1315" s="188"/>
    </row>
    <row r="1316" spans="4:36" ht="12.75" customHeight="1" outlineLevel="1" x14ac:dyDescent="0.2">
      <c r="D1316" s="106" t="str">
        <f>'Line Items'!D485</f>
        <v>[Rolling Stock Line 30]</v>
      </c>
      <c r="E1316" s="88"/>
      <c r="F1316" s="107" t="str">
        <f t="shared" si="241"/>
        <v>£000</v>
      </c>
      <c r="G1316" s="89">
        <f t="shared" si="249"/>
        <v>0</v>
      </c>
      <c r="H1316" s="89">
        <f t="shared" si="249"/>
        <v>0</v>
      </c>
      <c r="I1316" s="89">
        <f t="shared" si="249"/>
        <v>0</v>
      </c>
      <c r="J1316" s="89">
        <f t="shared" si="249"/>
        <v>0</v>
      </c>
      <c r="K1316" s="89">
        <f t="shared" si="249"/>
        <v>0</v>
      </c>
      <c r="L1316" s="89">
        <f t="shared" si="249"/>
        <v>0</v>
      </c>
      <c r="M1316" s="89">
        <f t="shared" si="249"/>
        <v>0</v>
      </c>
      <c r="N1316" s="89">
        <f t="shared" si="249"/>
        <v>0</v>
      </c>
      <c r="O1316" s="89">
        <f t="shared" si="249"/>
        <v>0</v>
      </c>
      <c r="P1316" s="89">
        <f t="shared" si="249"/>
        <v>0</v>
      </c>
      <c r="Q1316" s="89">
        <f t="shared" si="249"/>
        <v>0</v>
      </c>
      <c r="R1316" s="89">
        <f t="shared" si="249"/>
        <v>0</v>
      </c>
      <c r="S1316" s="89">
        <f t="shared" si="249"/>
        <v>0</v>
      </c>
      <c r="T1316" s="89">
        <f t="shared" si="249"/>
        <v>0</v>
      </c>
      <c r="U1316" s="89">
        <f t="shared" si="249"/>
        <v>0</v>
      </c>
      <c r="V1316" s="89">
        <f t="shared" si="249"/>
        <v>0</v>
      </c>
      <c r="W1316" s="89">
        <f t="shared" si="249"/>
        <v>0</v>
      </c>
      <c r="X1316" s="89">
        <f t="shared" si="249"/>
        <v>0</v>
      </c>
      <c r="Y1316" s="89">
        <f t="shared" si="249"/>
        <v>0</v>
      </c>
      <c r="Z1316" s="89">
        <f t="shared" si="249"/>
        <v>0</v>
      </c>
      <c r="AA1316" s="89">
        <f t="shared" si="249"/>
        <v>0</v>
      </c>
      <c r="AB1316" s="90">
        <f t="shared" si="249"/>
        <v>0</v>
      </c>
      <c r="AD1316" s="552">
        <f t="shared" si="243"/>
        <v>0</v>
      </c>
      <c r="AF1316" s="552">
        <f t="shared" si="244"/>
        <v>0</v>
      </c>
      <c r="AH1316" s="552">
        <f t="shared" si="245"/>
        <v>0</v>
      </c>
      <c r="AJ1316" s="188"/>
    </row>
    <row r="1317" spans="4:36" ht="12.75" customHeight="1" outlineLevel="1" x14ac:dyDescent="0.2">
      <c r="D1317" s="106" t="str">
        <f>'Line Items'!D486</f>
        <v>[Rolling Stock Line 31]</v>
      </c>
      <c r="E1317" s="88"/>
      <c r="F1317" s="107" t="str">
        <f t="shared" si="241"/>
        <v>£000</v>
      </c>
      <c r="G1317" s="89">
        <f t="shared" si="249"/>
        <v>0</v>
      </c>
      <c r="H1317" s="89">
        <f t="shared" si="249"/>
        <v>0</v>
      </c>
      <c r="I1317" s="89">
        <f t="shared" si="249"/>
        <v>0</v>
      </c>
      <c r="J1317" s="89">
        <f t="shared" si="249"/>
        <v>0</v>
      </c>
      <c r="K1317" s="89">
        <f t="shared" si="249"/>
        <v>0</v>
      </c>
      <c r="L1317" s="89">
        <f t="shared" si="249"/>
        <v>0</v>
      </c>
      <c r="M1317" s="89">
        <f t="shared" si="249"/>
        <v>0</v>
      </c>
      <c r="N1317" s="89">
        <f t="shared" si="249"/>
        <v>0</v>
      </c>
      <c r="O1317" s="89">
        <f t="shared" si="249"/>
        <v>0</v>
      </c>
      <c r="P1317" s="89">
        <f t="shared" si="249"/>
        <v>0</v>
      </c>
      <c r="Q1317" s="89">
        <f t="shared" si="249"/>
        <v>0</v>
      </c>
      <c r="R1317" s="89">
        <f t="shared" si="249"/>
        <v>0</v>
      </c>
      <c r="S1317" s="89">
        <f t="shared" si="249"/>
        <v>0</v>
      </c>
      <c r="T1317" s="89">
        <f t="shared" si="249"/>
        <v>0</v>
      </c>
      <c r="U1317" s="89">
        <f t="shared" si="249"/>
        <v>0</v>
      </c>
      <c r="V1317" s="89">
        <f t="shared" si="249"/>
        <v>0</v>
      </c>
      <c r="W1317" s="89">
        <f t="shared" si="249"/>
        <v>0</v>
      </c>
      <c r="X1317" s="89">
        <f t="shared" si="249"/>
        <v>0</v>
      </c>
      <c r="Y1317" s="89">
        <f t="shared" si="249"/>
        <v>0</v>
      </c>
      <c r="Z1317" s="89">
        <f t="shared" si="249"/>
        <v>0</v>
      </c>
      <c r="AA1317" s="89">
        <f t="shared" si="249"/>
        <v>0</v>
      </c>
      <c r="AB1317" s="90">
        <f t="shared" si="249"/>
        <v>0</v>
      </c>
      <c r="AD1317" s="552">
        <f t="shared" si="243"/>
        <v>0</v>
      </c>
      <c r="AF1317" s="552">
        <f t="shared" si="244"/>
        <v>0</v>
      </c>
      <c r="AH1317" s="552">
        <f t="shared" si="245"/>
        <v>0</v>
      </c>
      <c r="AJ1317" s="188"/>
    </row>
    <row r="1318" spans="4:36" ht="12.75" customHeight="1" outlineLevel="1" x14ac:dyDescent="0.2">
      <c r="D1318" s="106" t="str">
        <f>'Line Items'!D487</f>
        <v>[Rolling Stock Line 32]</v>
      </c>
      <c r="E1318" s="88"/>
      <c r="F1318" s="107" t="str">
        <f t="shared" si="241"/>
        <v>£000</v>
      </c>
      <c r="G1318" s="89">
        <f t="shared" si="249"/>
        <v>0</v>
      </c>
      <c r="H1318" s="89">
        <f t="shared" si="249"/>
        <v>0</v>
      </c>
      <c r="I1318" s="89">
        <f t="shared" si="249"/>
        <v>0</v>
      </c>
      <c r="J1318" s="89">
        <f t="shared" si="249"/>
        <v>0</v>
      </c>
      <c r="K1318" s="89">
        <f t="shared" si="249"/>
        <v>0</v>
      </c>
      <c r="L1318" s="89">
        <f t="shared" si="249"/>
        <v>0</v>
      </c>
      <c r="M1318" s="89">
        <f t="shared" si="249"/>
        <v>0</v>
      </c>
      <c r="N1318" s="89">
        <f t="shared" si="249"/>
        <v>0</v>
      </c>
      <c r="O1318" s="89">
        <f t="shared" si="249"/>
        <v>0</v>
      </c>
      <c r="P1318" s="89">
        <f t="shared" si="249"/>
        <v>0</v>
      </c>
      <c r="Q1318" s="89">
        <f t="shared" si="249"/>
        <v>0</v>
      </c>
      <c r="R1318" s="89">
        <f t="shared" si="249"/>
        <v>0</v>
      </c>
      <c r="S1318" s="89">
        <f t="shared" si="249"/>
        <v>0</v>
      </c>
      <c r="T1318" s="89">
        <f t="shared" si="249"/>
        <v>0</v>
      </c>
      <c r="U1318" s="89">
        <f t="shared" si="249"/>
        <v>0</v>
      </c>
      <c r="V1318" s="89">
        <f t="shared" si="249"/>
        <v>0</v>
      </c>
      <c r="W1318" s="89">
        <f t="shared" si="249"/>
        <v>0</v>
      </c>
      <c r="X1318" s="89">
        <f t="shared" si="249"/>
        <v>0</v>
      </c>
      <c r="Y1318" s="89">
        <f t="shared" si="249"/>
        <v>0</v>
      </c>
      <c r="Z1318" s="89">
        <f t="shared" si="249"/>
        <v>0</v>
      </c>
      <c r="AA1318" s="89">
        <f t="shared" si="249"/>
        <v>0</v>
      </c>
      <c r="AB1318" s="90">
        <f t="shared" si="249"/>
        <v>0</v>
      </c>
      <c r="AD1318" s="552">
        <f t="shared" si="243"/>
        <v>0</v>
      </c>
      <c r="AF1318" s="552">
        <f t="shared" si="244"/>
        <v>0</v>
      </c>
      <c r="AH1318" s="552">
        <f t="shared" si="245"/>
        <v>0</v>
      </c>
      <c r="AJ1318" s="188"/>
    </row>
    <row r="1319" spans="4:36" ht="12.75" customHeight="1" outlineLevel="1" x14ac:dyDescent="0.2">
      <c r="D1319" s="106" t="str">
        <f>'Line Items'!D488</f>
        <v>[Rolling Stock Line 33]</v>
      </c>
      <c r="E1319" s="88"/>
      <c r="F1319" s="107" t="str">
        <f t="shared" si="241"/>
        <v>£000</v>
      </c>
      <c r="G1319" s="89">
        <f t="shared" si="249"/>
        <v>0</v>
      </c>
      <c r="H1319" s="89">
        <f t="shared" si="249"/>
        <v>0</v>
      </c>
      <c r="I1319" s="89">
        <f t="shared" si="249"/>
        <v>0</v>
      </c>
      <c r="J1319" s="89">
        <f t="shared" si="249"/>
        <v>0</v>
      </c>
      <c r="K1319" s="89">
        <f t="shared" si="249"/>
        <v>0</v>
      </c>
      <c r="L1319" s="89">
        <f t="shared" si="249"/>
        <v>0</v>
      </c>
      <c r="M1319" s="89">
        <f t="shared" si="249"/>
        <v>0</v>
      </c>
      <c r="N1319" s="89">
        <f t="shared" si="249"/>
        <v>0</v>
      </c>
      <c r="O1319" s="89">
        <f t="shared" si="249"/>
        <v>0</v>
      </c>
      <c r="P1319" s="89">
        <f t="shared" si="249"/>
        <v>0</v>
      </c>
      <c r="Q1319" s="89">
        <f t="shared" si="249"/>
        <v>0</v>
      </c>
      <c r="R1319" s="89">
        <f t="shared" si="249"/>
        <v>0</v>
      </c>
      <c r="S1319" s="89">
        <f t="shared" si="249"/>
        <v>0</v>
      </c>
      <c r="T1319" s="89">
        <f t="shared" si="249"/>
        <v>0</v>
      </c>
      <c r="U1319" s="89">
        <f t="shared" si="249"/>
        <v>0</v>
      </c>
      <c r="V1319" s="89">
        <f t="shared" si="249"/>
        <v>0</v>
      </c>
      <c r="W1319" s="89">
        <f t="shared" si="249"/>
        <v>0</v>
      </c>
      <c r="X1319" s="89">
        <f t="shared" si="249"/>
        <v>0</v>
      </c>
      <c r="Y1319" s="89">
        <f t="shared" si="249"/>
        <v>0</v>
      </c>
      <c r="Z1319" s="89">
        <f t="shared" si="249"/>
        <v>0</v>
      </c>
      <c r="AA1319" s="89">
        <f t="shared" si="249"/>
        <v>0</v>
      </c>
      <c r="AB1319" s="90">
        <f t="shared" si="249"/>
        <v>0</v>
      </c>
      <c r="AD1319" s="552">
        <f t="shared" si="243"/>
        <v>0</v>
      </c>
      <c r="AF1319" s="552">
        <f t="shared" si="244"/>
        <v>0</v>
      </c>
      <c r="AH1319" s="552">
        <f t="shared" si="245"/>
        <v>0</v>
      </c>
      <c r="AJ1319" s="188"/>
    </row>
    <row r="1320" spans="4:36" ht="12.75" customHeight="1" outlineLevel="1" x14ac:dyDescent="0.2">
      <c r="D1320" s="106" t="str">
        <f>'Line Items'!D489</f>
        <v>[Rolling Stock Line 34]</v>
      </c>
      <c r="E1320" s="88"/>
      <c r="F1320" s="107" t="str">
        <f t="shared" si="241"/>
        <v>£000</v>
      </c>
      <c r="G1320" s="89">
        <f t="shared" si="249"/>
        <v>0</v>
      </c>
      <c r="H1320" s="89">
        <f t="shared" si="249"/>
        <v>0</v>
      </c>
      <c r="I1320" s="89">
        <f t="shared" si="249"/>
        <v>0</v>
      </c>
      <c r="J1320" s="89">
        <f t="shared" si="249"/>
        <v>0</v>
      </c>
      <c r="K1320" s="89">
        <f t="shared" si="249"/>
        <v>0</v>
      </c>
      <c r="L1320" s="89">
        <f t="shared" si="249"/>
        <v>0</v>
      </c>
      <c r="M1320" s="89">
        <f t="shared" si="249"/>
        <v>0</v>
      </c>
      <c r="N1320" s="89">
        <f t="shared" si="249"/>
        <v>0</v>
      </c>
      <c r="O1320" s="89">
        <f t="shared" si="249"/>
        <v>0</v>
      </c>
      <c r="P1320" s="89">
        <f t="shared" si="249"/>
        <v>0</v>
      </c>
      <c r="Q1320" s="89">
        <f t="shared" si="249"/>
        <v>0</v>
      </c>
      <c r="R1320" s="89">
        <f t="shared" si="249"/>
        <v>0</v>
      </c>
      <c r="S1320" s="89">
        <f t="shared" si="249"/>
        <v>0</v>
      </c>
      <c r="T1320" s="89">
        <f t="shared" si="249"/>
        <v>0</v>
      </c>
      <c r="U1320" s="89">
        <f t="shared" si="249"/>
        <v>0</v>
      </c>
      <c r="V1320" s="89">
        <f t="shared" si="249"/>
        <v>0</v>
      </c>
      <c r="W1320" s="89">
        <f t="shared" si="249"/>
        <v>0</v>
      </c>
      <c r="X1320" s="89">
        <f t="shared" si="249"/>
        <v>0</v>
      </c>
      <c r="Y1320" s="89">
        <f t="shared" si="249"/>
        <v>0</v>
      </c>
      <c r="Z1320" s="89">
        <f t="shared" si="249"/>
        <v>0</v>
      </c>
      <c r="AA1320" s="89">
        <f t="shared" si="249"/>
        <v>0</v>
      </c>
      <c r="AB1320" s="90">
        <f t="shared" si="249"/>
        <v>0</v>
      </c>
      <c r="AD1320" s="552">
        <f t="shared" si="243"/>
        <v>0</v>
      </c>
      <c r="AF1320" s="552">
        <f t="shared" si="244"/>
        <v>0</v>
      </c>
      <c r="AH1320" s="552">
        <f t="shared" si="245"/>
        <v>0</v>
      </c>
      <c r="AJ1320" s="188"/>
    </row>
    <row r="1321" spans="4:36" ht="12.75" customHeight="1" outlineLevel="1" x14ac:dyDescent="0.2">
      <c r="D1321" s="106" t="str">
        <f>'Line Items'!D490</f>
        <v>[Rolling Stock Line 35]</v>
      </c>
      <c r="E1321" s="88"/>
      <c r="F1321" s="107" t="str">
        <f t="shared" si="241"/>
        <v>£000</v>
      </c>
      <c r="G1321" s="89">
        <f t="shared" si="249"/>
        <v>0</v>
      </c>
      <c r="H1321" s="89">
        <f t="shared" si="249"/>
        <v>0</v>
      </c>
      <c r="I1321" s="89">
        <f t="shared" si="249"/>
        <v>0</v>
      </c>
      <c r="J1321" s="89">
        <f t="shared" si="249"/>
        <v>0</v>
      </c>
      <c r="K1321" s="89">
        <f t="shared" si="249"/>
        <v>0</v>
      </c>
      <c r="L1321" s="89">
        <f t="shared" si="249"/>
        <v>0</v>
      </c>
      <c r="M1321" s="89">
        <f t="shared" si="249"/>
        <v>0</v>
      </c>
      <c r="N1321" s="89">
        <f t="shared" si="249"/>
        <v>0</v>
      </c>
      <c r="O1321" s="89">
        <f t="shared" si="249"/>
        <v>0</v>
      </c>
      <c r="P1321" s="89">
        <f t="shared" si="249"/>
        <v>0</v>
      </c>
      <c r="Q1321" s="89">
        <f t="shared" si="249"/>
        <v>0</v>
      </c>
      <c r="R1321" s="89">
        <f t="shared" si="249"/>
        <v>0</v>
      </c>
      <c r="S1321" s="89">
        <f t="shared" si="249"/>
        <v>0</v>
      </c>
      <c r="T1321" s="89">
        <f t="shared" si="249"/>
        <v>0</v>
      </c>
      <c r="U1321" s="89">
        <f t="shared" si="249"/>
        <v>0</v>
      </c>
      <c r="V1321" s="89">
        <f t="shared" si="249"/>
        <v>0</v>
      </c>
      <c r="W1321" s="89">
        <f t="shared" si="249"/>
        <v>0</v>
      </c>
      <c r="X1321" s="89">
        <f t="shared" si="249"/>
        <v>0</v>
      </c>
      <c r="Y1321" s="89">
        <f t="shared" si="249"/>
        <v>0</v>
      </c>
      <c r="Z1321" s="89">
        <f t="shared" si="249"/>
        <v>0</v>
      </c>
      <c r="AA1321" s="89">
        <f t="shared" si="249"/>
        <v>0</v>
      </c>
      <c r="AB1321" s="90">
        <f t="shared" si="249"/>
        <v>0</v>
      </c>
      <c r="AD1321" s="552">
        <f t="shared" si="243"/>
        <v>0</v>
      </c>
      <c r="AF1321" s="552">
        <f t="shared" si="244"/>
        <v>0</v>
      </c>
      <c r="AH1321" s="552">
        <f t="shared" si="245"/>
        <v>0</v>
      </c>
      <c r="AJ1321" s="188"/>
    </row>
    <row r="1322" spans="4:36" ht="12.75" customHeight="1" outlineLevel="1" x14ac:dyDescent="0.2">
      <c r="D1322" s="106" t="str">
        <f>'Line Items'!D491</f>
        <v>[Rolling Stock Line 36]</v>
      </c>
      <c r="E1322" s="88"/>
      <c r="F1322" s="107" t="str">
        <f t="shared" si="241"/>
        <v>£000</v>
      </c>
      <c r="G1322" s="89">
        <f t="shared" si="249"/>
        <v>0</v>
      </c>
      <c r="H1322" s="89">
        <f t="shared" si="249"/>
        <v>0</v>
      </c>
      <c r="I1322" s="89">
        <f t="shared" si="249"/>
        <v>0</v>
      </c>
      <c r="J1322" s="89">
        <f t="shared" si="249"/>
        <v>0</v>
      </c>
      <c r="K1322" s="89">
        <f t="shared" si="249"/>
        <v>0</v>
      </c>
      <c r="L1322" s="89">
        <f t="shared" si="249"/>
        <v>0</v>
      </c>
      <c r="M1322" s="89">
        <f t="shared" si="249"/>
        <v>0</v>
      </c>
      <c r="N1322" s="89">
        <f t="shared" si="249"/>
        <v>0</v>
      </c>
      <c r="O1322" s="89">
        <f t="shared" si="249"/>
        <v>0</v>
      </c>
      <c r="P1322" s="89">
        <f t="shared" si="249"/>
        <v>0</v>
      </c>
      <c r="Q1322" s="89">
        <f t="shared" si="249"/>
        <v>0</v>
      </c>
      <c r="R1322" s="89">
        <f t="shared" si="249"/>
        <v>0</v>
      </c>
      <c r="S1322" s="89">
        <f t="shared" si="249"/>
        <v>0</v>
      </c>
      <c r="T1322" s="89">
        <f t="shared" ref="T1322:AB1322" si="250">T53*T1099</f>
        <v>0</v>
      </c>
      <c r="U1322" s="89">
        <f t="shared" si="250"/>
        <v>0</v>
      </c>
      <c r="V1322" s="89">
        <f t="shared" si="250"/>
        <v>0</v>
      </c>
      <c r="W1322" s="89">
        <f t="shared" si="250"/>
        <v>0</v>
      </c>
      <c r="X1322" s="89">
        <f t="shared" si="250"/>
        <v>0</v>
      </c>
      <c r="Y1322" s="89">
        <f t="shared" si="250"/>
        <v>0</v>
      </c>
      <c r="Z1322" s="89">
        <f t="shared" si="250"/>
        <v>0</v>
      </c>
      <c r="AA1322" s="89">
        <f t="shared" si="250"/>
        <v>0</v>
      </c>
      <c r="AB1322" s="90">
        <f t="shared" si="250"/>
        <v>0</v>
      </c>
      <c r="AD1322" s="552">
        <f t="shared" si="243"/>
        <v>0</v>
      </c>
      <c r="AF1322" s="552">
        <f t="shared" si="244"/>
        <v>0</v>
      </c>
      <c r="AH1322" s="552">
        <f t="shared" si="245"/>
        <v>0</v>
      </c>
      <c r="AJ1322" s="188"/>
    </row>
    <row r="1323" spans="4:36" ht="12.75" customHeight="1" outlineLevel="1" x14ac:dyDescent="0.2">
      <c r="D1323" s="106" t="str">
        <f>'Line Items'!D492</f>
        <v>[Rolling Stock Line 37]</v>
      </c>
      <c r="E1323" s="88"/>
      <c r="F1323" s="107" t="str">
        <f t="shared" si="241"/>
        <v>£000</v>
      </c>
      <c r="G1323" s="89">
        <f t="shared" ref="G1323:AB1334" si="251">G54*G1100</f>
        <v>0</v>
      </c>
      <c r="H1323" s="89">
        <f t="shared" si="251"/>
        <v>0</v>
      </c>
      <c r="I1323" s="89">
        <f t="shared" si="251"/>
        <v>0</v>
      </c>
      <c r="J1323" s="89">
        <f t="shared" si="251"/>
        <v>0</v>
      </c>
      <c r="K1323" s="89">
        <f t="shared" si="251"/>
        <v>0</v>
      </c>
      <c r="L1323" s="89">
        <f t="shared" si="251"/>
        <v>0</v>
      </c>
      <c r="M1323" s="89">
        <f t="shared" si="251"/>
        <v>0</v>
      </c>
      <c r="N1323" s="89">
        <f t="shared" si="251"/>
        <v>0</v>
      </c>
      <c r="O1323" s="89">
        <f t="shared" si="251"/>
        <v>0</v>
      </c>
      <c r="P1323" s="89">
        <f t="shared" si="251"/>
        <v>0</v>
      </c>
      <c r="Q1323" s="89">
        <f t="shared" si="251"/>
        <v>0</v>
      </c>
      <c r="R1323" s="89">
        <f t="shared" si="251"/>
        <v>0</v>
      </c>
      <c r="S1323" s="89">
        <f t="shared" si="251"/>
        <v>0</v>
      </c>
      <c r="T1323" s="89">
        <f t="shared" si="251"/>
        <v>0</v>
      </c>
      <c r="U1323" s="89">
        <f t="shared" si="251"/>
        <v>0</v>
      </c>
      <c r="V1323" s="89">
        <f t="shared" si="251"/>
        <v>0</v>
      </c>
      <c r="W1323" s="89">
        <f t="shared" si="251"/>
        <v>0</v>
      </c>
      <c r="X1323" s="89">
        <f t="shared" si="251"/>
        <v>0</v>
      </c>
      <c r="Y1323" s="89">
        <f t="shared" si="251"/>
        <v>0</v>
      </c>
      <c r="Z1323" s="89">
        <f t="shared" si="251"/>
        <v>0</v>
      </c>
      <c r="AA1323" s="89">
        <f t="shared" si="251"/>
        <v>0</v>
      </c>
      <c r="AB1323" s="90">
        <f t="shared" si="251"/>
        <v>0</v>
      </c>
      <c r="AD1323" s="552">
        <f t="shared" si="243"/>
        <v>0</v>
      </c>
      <c r="AF1323" s="552">
        <f t="shared" si="244"/>
        <v>0</v>
      </c>
      <c r="AH1323" s="552">
        <f t="shared" si="245"/>
        <v>0</v>
      </c>
      <c r="AJ1323" s="188"/>
    </row>
    <row r="1324" spans="4:36" ht="12.75" customHeight="1" outlineLevel="1" x14ac:dyDescent="0.2">
      <c r="D1324" s="106" t="str">
        <f>'Line Items'!D493</f>
        <v>[Rolling Stock Line 38]</v>
      </c>
      <c r="E1324" s="88"/>
      <c r="F1324" s="107" t="str">
        <f t="shared" si="241"/>
        <v>£000</v>
      </c>
      <c r="G1324" s="89">
        <f t="shared" si="251"/>
        <v>0</v>
      </c>
      <c r="H1324" s="89">
        <f t="shared" si="251"/>
        <v>0</v>
      </c>
      <c r="I1324" s="89">
        <f t="shared" si="251"/>
        <v>0</v>
      </c>
      <c r="J1324" s="89">
        <f t="shared" si="251"/>
        <v>0</v>
      </c>
      <c r="K1324" s="89">
        <f t="shared" si="251"/>
        <v>0</v>
      </c>
      <c r="L1324" s="89">
        <f t="shared" si="251"/>
        <v>0</v>
      </c>
      <c r="M1324" s="89">
        <f t="shared" si="251"/>
        <v>0</v>
      </c>
      <c r="N1324" s="89">
        <f t="shared" si="251"/>
        <v>0</v>
      </c>
      <c r="O1324" s="89">
        <f t="shared" si="251"/>
        <v>0</v>
      </c>
      <c r="P1324" s="89">
        <f t="shared" si="251"/>
        <v>0</v>
      </c>
      <c r="Q1324" s="89">
        <f t="shared" si="251"/>
        <v>0</v>
      </c>
      <c r="R1324" s="89">
        <f t="shared" si="251"/>
        <v>0</v>
      </c>
      <c r="S1324" s="89">
        <f t="shared" si="251"/>
        <v>0</v>
      </c>
      <c r="T1324" s="89">
        <f t="shared" si="251"/>
        <v>0</v>
      </c>
      <c r="U1324" s="89">
        <f t="shared" si="251"/>
        <v>0</v>
      </c>
      <c r="V1324" s="89">
        <f t="shared" si="251"/>
        <v>0</v>
      </c>
      <c r="W1324" s="89">
        <f t="shared" si="251"/>
        <v>0</v>
      </c>
      <c r="X1324" s="89">
        <f t="shared" si="251"/>
        <v>0</v>
      </c>
      <c r="Y1324" s="89">
        <f t="shared" si="251"/>
        <v>0</v>
      </c>
      <c r="Z1324" s="89">
        <f t="shared" si="251"/>
        <v>0</v>
      </c>
      <c r="AA1324" s="89">
        <f t="shared" si="251"/>
        <v>0</v>
      </c>
      <c r="AB1324" s="90">
        <f t="shared" si="251"/>
        <v>0</v>
      </c>
      <c r="AD1324" s="552">
        <f t="shared" si="243"/>
        <v>0</v>
      </c>
      <c r="AF1324" s="552">
        <f t="shared" si="244"/>
        <v>0</v>
      </c>
      <c r="AH1324" s="552">
        <f t="shared" si="245"/>
        <v>0</v>
      </c>
      <c r="AJ1324" s="188"/>
    </row>
    <row r="1325" spans="4:36" ht="12.75" customHeight="1" outlineLevel="1" x14ac:dyDescent="0.2">
      <c r="D1325" s="106" t="str">
        <f>'Line Items'!D494</f>
        <v>[Rolling Stock Line 39]</v>
      </c>
      <c r="E1325" s="88"/>
      <c r="F1325" s="107" t="str">
        <f t="shared" si="241"/>
        <v>£000</v>
      </c>
      <c r="G1325" s="89">
        <f t="shared" si="251"/>
        <v>0</v>
      </c>
      <c r="H1325" s="89">
        <f t="shared" si="251"/>
        <v>0</v>
      </c>
      <c r="I1325" s="89">
        <f t="shared" si="251"/>
        <v>0</v>
      </c>
      <c r="J1325" s="89">
        <f t="shared" si="251"/>
        <v>0</v>
      </c>
      <c r="K1325" s="89">
        <f t="shared" si="251"/>
        <v>0</v>
      </c>
      <c r="L1325" s="89">
        <f t="shared" si="251"/>
        <v>0</v>
      </c>
      <c r="M1325" s="89">
        <f t="shared" si="251"/>
        <v>0</v>
      </c>
      <c r="N1325" s="89">
        <f t="shared" si="251"/>
        <v>0</v>
      </c>
      <c r="O1325" s="89">
        <f t="shared" si="251"/>
        <v>0</v>
      </c>
      <c r="P1325" s="89">
        <f t="shared" si="251"/>
        <v>0</v>
      </c>
      <c r="Q1325" s="89">
        <f t="shared" si="251"/>
        <v>0</v>
      </c>
      <c r="R1325" s="89">
        <f t="shared" si="251"/>
        <v>0</v>
      </c>
      <c r="S1325" s="89">
        <f t="shared" si="251"/>
        <v>0</v>
      </c>
      <c r="T1325" s="89">
        <f t="shared" si="251"/>
        <v>0</v>
      </c>
      <c r="U1325" s="89">
        <f t="shared" si="251"/>
        <v>0</v>
      </c>
      <c r="V1325" s="89">
        <f t="shared" si="251"/>
        <v>0</v>
      </c>
      <c r="W1325" s="89">
        <f t="shared" si="251"/>
        <v>0</v>
      </c>
      <c r="X1325" s="89">
        <f t="shared" si="251"/>
        <v>0</v>
      </c>
      <c r="Y1325" s="89">
        <f t="shared" si="251"/>
        <v>0</v>
      </c>
      <c r="Z1325" s="89">
        <f t="shared" si="251"/>
        <v>0</v>
      </c>
      <c r="AA1325" s="89">
        <f t="shared" si="251"/>
        <v>0</v>
      </c>
      <c r="AB1325" s="90">
        <f t="shared" si="251"/>
        <v>0</v>
      </c>
      <c r="AD1325" s="552">
        <f t="shared" si="243"/>
        <v>0</v>
      </c>
      <c r="AF1325" s="552">
        <f t="shared" si="244"/>
        <v>0</v>
      </c>
      <c r="AH1325" s="552">
        <f t="shared" si="245"/>
        <v>0</v>
      </c>
      <c r="AJ1325" s="188"/>
    </row>
    <row r="1326" spans="4:36" ht="12.75" customHeight="1" outlineLevel="1" x14ac:dyDescent="0.2">
      <c r="D1326" s="106" t="str">
        <f>'Line Items'!D495</f>
        <v>[Rolling Stock Line 40]</v>
      </c>
      <c r="E1326" s="88"/>
      <c r="F1326" s="107" t="str">
        <f t="shared" si="241"/>
        <v>£000</v>
      </c>
      <c r="G1326" s="89">
        <f t="shared" si="251"/>
        <v>0</v>
      </c>
      <c r="H1326" s="89">
        <f t="shared" si="251"/>
        <v>0</v>
      </c>
      <c r="I1326" s="89">
        <f t="shared" si="251"/>
        <v>0</v>
      </c>
      <c r="J1326" s="89">
        <f t="shared" si="251"/>
        <v>0</v>
      </c>
      <c r="K1326" s="89">
        <f t="shared" si="251"/>
        <v>0</v>
      </c>
      <c r="L1326" s="89">
        <f t="shared" si="251"/>
        <v>0</v>
      </c>
      <c r="M1326" s="89">
        <f t="shared" si="251"/>
        <v>0</v>
      </c>
      <c r="N1326" s="89">
        <f t="shared" si="251"/>
        <v>0</v>
      </c>
      <c r="O1326" s="89">
        <f t="shared" si="251"/>
        <v>0</v>
      </c>
      <c r="P1326" s="89">
        <f t="shared" si="251"/>
        <v>0</v>
      </c>
      <c r="Q1326" s="89">
        <f t="shared" si="251"/>
        <v>0</v>
      </c>
      <c r="R1326" s="89">
        <f t="shared" si="251"/>
        <v>0</v>
      </c>
      <c r="S1326" s="89">
        <f t="shared" si="251"/>
        <v>0</v>
      </c>
      <c r="T1326" s="89">
        <f t="shared" si="251"/>
        <v>0</v>
      </c>
      <c r="U1326" s="89">
        <f t="shared" si="251"/>
        <v>0</v>
      </c>
      <c r="V1326" s="89">
        <f t="shared" si="251"/>
        <v>0</v>
      </c>
      <c r="W1326" s="89">
        <f t="shared" si="251"/>
        <v>0</v>
      </c>
      <c r="X1326" s="89">
        <f t="shared" si="251"/>
        <v>0</v>
      </c>
      <c r="Y1326" s="89">
        <f t="shared" si="251"/>
        <v>0</v>
      </c>
      <c r="Z1326" s="89">
        <f t="shared" si="251"/>
        <v>0</v>
      </c>
      <c r="AA1326" s="89">
        <f t="shared" si="251"/>
        <v>0</v>
      </c>
      <c r="AB1326" s="90">
        <f t="shared" si="251"/>
        <v>0</v>
      </c>
      <c r="AD1326" s="552">
        <f t="shared" si="243"/>
        <v>0</v>
      </c>
      <c r="AF1326" s="552">
        <f t="shared" si="244"/>
        <v>0</v>
      </c>
      <c r="AH1326" s="552">
        <f t="shared" si="245"/>
        <v>0</v>
      </c>
      <c r="AJ1326" s="188"/>
    </row>
    <row r="1327" spans="4:36" ht="12.75" customHeight="1" outlineLevel="1" x14ac:dyDescent="0.2">
      <c r="D1327" s="106" t="str">
        <f>'Line Items'!D496</f>
        <v>[Rolling Stock Line 41]</v>
      </c>
      <c r="E1327" s="88"/>
      <c r="F1327" s="107" t="str">
        <f t="shared" si="241"/>
        <v>£000</v>
      </c>
      <c r="G1327" s="89">
        <f t="shared" si="251"/>
        <v>0</v>
      </c>
      <c r="H1327" s="89">
        <f t="shared" si="251"/>
        <v>0</v>
      </c>
      <c r="I1327" s="89">
        <f t="shared" si="251"/>
        <v>0</v>
      </c>
      <c r="J1327" s="89">
        <f t="shared" si="251"/>
        <v>0</v>
      </c>
      <c r="K1327" s="89">
        <f t="shared" si="251"/>
        <v>0</v>
      </c>
      <c r="L1327" s="89">
        <f t="shared" si="251"/>
        <v>0</v>
      </c>
      <c r="M1327" s="89">
        <f t="shared" si="251"/>
        <v>0</v>
      </c>
      <c r="N1327" s="89">
        <f t="shared" si="251"/>
        <v>0</v>
      </c>
      <c r="O1327" s="89">
        <f t="shared" si="251"/>
        <v>0</v>
      </c>
      <c r="P1327" s="89">
        <f t="shared" si="251"/>
        <v>0</v>
      </c>
      <c r="Q1327" s="89">
        <f t="shared" si="251"/>
        <v>0</v>
      </c>
      <c r="R1327" s="89">
        <f t="shared" si="251"/>
        <v>0</v>
      </c>
      <c r="S1327" s="89">
        <f t="shared" si="251"/>
        <v>0</v>
      </c>
      <c r="T1327" s="89">
        <f t="shared" si="251"/>
        <v>0</v>
      </c>
      <c r="U1327" s="89">
        <f t="shared" si="251"/>
        <v>0</v>
      </c>
      <c r="V1327" s="89">
        <f t="shared" si="251"/>
        <v>0</v>
      </c>
      <c r="W1327" s="89">
        <f t="shared" si="251"/>
        <v>0</v>
      </c>
      <c r="X1327" s="89">
        <f t="shared" si="251"/>
        <v>0</v>
      </c>
      <c r="Y1327" s="89">
        <f t="shared" si="251"/>
        <v>0</v>
      </c>
      <c r="Z1327" s="89">
        <f t="shared" si="251"/>
        <v>0</v>
      </c>
      <c r="AA1327" s="89">
        <f t="shared" si="251"/>
        <v>0</v>
      </c>
      <c r="AB1327" s="90">
        <f t="shared" si="251"/>
        <v>0</v>
      </c>
      <c r="AD1327" s="552">
        <f t="shared" si="243"/>
        <v>0</v>
      </c>
      <c r="AF1327" s="552">
        <f t="shared" si="244"/>
        <v>0</v>
      </c>
      <c r="AH1327" s="552">
        <f t="shared" si="245"/>
        <v>0</v>
      </c>
      <c r="AJ1327" s="188"/>
    </row>
    <row r="1328" spans="4:36" ht="12.75" customHeight="1" outlineLevel="1" x14ac:dyDescent="0.2">
      <c r="D1328" s="106" t="str">
        <f>'Line Items'!D497</f>
        <v>[Rolling Stock Line 42]</v>
      </c>
      <c r="E1328" s="88"/>
      <c r="F1328" s="107" t="str">
        <f t="shared" si="241"/>
        <v>£000</v>
      </c>
      <c r="G1328" s="89">
        <f t="shared" si="251"/>
        <v>0</v>
      </c>
      <c r="H1328" s="89">
        <f t="shared" si="251"/>
        <v>0</v>
      </c>
      <c r="I1328" s="89">
        <f t="shared" si="251"/>
        <v>0</v>
      </c>
      <c r="J1328" s="89">
        <f t="shared" si="251"/>
        <v>0</v>
      </c>
      <c r="K1328" s="89">
        <f t="shared" si="251"/>
        <v>0</v>
      </c>
      <c r="L1328" s="89">
        <f t="shared" si="251"/>
        <v>0</v>
      </c>
      <c r="M1328" s="89">
        <f t="shared" si="251"/>
        <v>0</v>
      </c>
      <c r="N1328" s="89">
        <f t="shared" si="251"/>
        <v>0</v>
      </c>
      <c r="O1328" s="89">
        <f t="shared" si="251"/>
        <v>0</v>
      </c>
      <c r="P1328" s="89">
        <f t="shared" si="251"/>
        <v>0</v>
      </c>
      <c r="Q1328" s="89">
        <f t="shared" si="251"/>
        <v>0</v>
      </c>
      <c r="R1328" s="89">
        <f t="shared" si="251"/>
        <v>0</v>
      </c>
      <c r="S1328" s="89">
        <f t="shared" si="251"/>
        <v>0</v>
      </c>
      <c r="T1328" s="89">
        <f t="shared" si="251"/>
        <v>0</v>
      </c>
      <c r="U1328" s="89">
        <f t="shared" si="251"/>
        <v>0</v>
      </c>
      <c r="V1328" s="89">
        <f t="shared" si="251"/>
        <v>0</v>
      </c>
      <c r="W1328" s="89">
        <f t="shared" si="251"/>
        <v>0</v>
      </c>
      <c r="X1328" s="89">
        <f t="shared" si="251"/>
        <v>0</v>
      </c>
      <c r="Y1328" s="89">
        <f t="shared" si="251"/>
        <v>0</v>
      </c>
      <c r="Z1328" s="89">
        <f t="shared" si="251"/>
        <v>0</v>
      </c>
      <c r="AA1328" s="89">
        <f t="shared" si="251"/>
        <v>0</v>
      </c>
      <c r="AB1328" s="90">
        <f t="shared" si="251"/>
        <v>0</v>
      </c>
      <c r="AD1328" s="552">
        <f t="shared" si="243"/>
        <v>0</v>
      </c>
      <c r="AF1328" s="552">
        <f t="shared" si="244"/>
        <v>0</v>
      </c>
      <c r="AH1328" s="552">
        <f t="shared" si="245"/>
        <v>0</v>
      </c>
      <c r="AJ1328" s="188"/>
    </row>
    <row r="1329" spans="2:36" ht="12.75" customHeight="1" outlineLevel="1" x14ac:dyDescent="0.2">
      <c r="D1329" s="106" t="str">
        <f>'Line Items'!D498</f>
        <v>[Rolling Stock Line 43]</v>
      </c>
      <c r="E1329" s="88"/>
      <c r="F1329" s="107" t="str">
        <f t="shared" si="241"/>
        <v>£000</v>
      </c>
      <c r="G1329" s="89">
        <f t="shared" si="251"/>
        <v>0</v>
      </c>
      <c r="H1329" s="89">
        <f t="shared" si="251"/>
        <v>0</v>
      </c>
      <c r="I1329" s="89">
        <f t="shared" si="251"/>
        <v>0</v>
      </c>
      <c r="J1329" s="89">
        <f t="shared" si="251"/>
        <v>0</v>
      </c>
      <c r="K1329" s="89">
        <f t="shared" si="251"/>
        <v>0</v>
      </c>
      <c r="L1329" s="89">
        <f t="shared" si="251"/>
        <v>0</v>
      </c>
      <c r="M1329" s="89">
        <f t="shared" si="251"/>
        <v>0</v>
      </c>
      <c r="N1329" s="89">
        <f t="shared" si="251"/>
        <v>0</v>
      </c>
      <c r="O1329" s="89">
        <f t="shared" si="251"/>
        <v>0</v>
      </c>
      <c r="P1329" s="89">
        <f t="shared" si="251"/>
        <v>0</v>
      </c>
      <c r="Q1329" s="89">
        <f t="shared" si="251"/>
        <v>0</v>
      </c>
      <c r="R1329" s="89">
        <f t="shared" si="251"/>
        <v>0</v>
      </c>
      <c r="S1329" s="89">
        <f t="shared" si="251"/>
        <v>0</v>
      </c>
      <c r="T1329" s="89">
        <f t="shared" si="251"/>
        <v>0</v>
      </c>
      <c r="U1329" s="89">
        <f t="shared" si="251"/>
        <v>0</v>
      </c>
      <c r="V1329" s="89">
        <f t="shared" si="251"/>
        <v>0</v>
      </c>
      <c r="W1329" s="89">
        <f t="shared" si="251"/>
        <v>0</v>
      </c>
      <c r="X1329" s="89">
        <f t="shared" si="251"/>
        <v>0</v>
      </c>
      <c r="Y1329" s="89">
        <f t="shared" si="251"/>
        <v>0</v>
      </c>
      <c r="Z1329" s="89">
        <f t="shared" si="251"/>
        <v>0</v>
      </c>
      <c r="AA1329" s="89">
        <f t="shared" si="251"/>
        <v>0</v>
      </c>
      <c r="AB1329" s="90">
        <f t="shared" si="251"/>
        <v>0</v>
      </c>
      <c r="AD1329" s="552">
        <f t="shared" si="243"/>
        <v>0</v>
      </c>
      <c r="AF1329" s="552">
        <f t="shared" si="244"/>
        <v>0</v>
      </c>
      <c r="AH1329" s="552">
        <f t="shared" si="245"/>
        <v>0</v>
      </c>
      <c r="AJ1329" s="188"/>
    </row>
    <row r="1330" spans="2:36" ht="12.75" customHeight="1" outlineLevel="1" x14ac:dyDescent="0.2">
      <c r="D1330" s="106" t="str">
        <f>'Line Items'!D499</f>
        <v>[Rolling Stock Line 44]</v>
      </c>
      <c r="E1330" s="88"/>
      <c r="F1330" s="107" t="str">
        <f t="shared" si="241"/>
        <v>£000</v>
      </c>
      <c r="G1330" s="89">
        <f t="shared" si="251"/>
        <v>0</v>
      </c>
      <c r="H1330" s="89">
        <f t="shared" si="251"/>
        <v>0</v>
      </c>
      <c r="I1330" s="89">
        <f t="shared" si="251"/>
        <v>0</v>
      </c>
      <c r="J1330" s="89">
        <f t="shared" si="251"/>
        <v>0</v>
      </c>
      <c r="K1330" s="89">
        <f t="shared" si="251"/>
        <v>0</v>
      </c>
      <c r="L1330" s="89">
        <f t="shared" si="251"/>
        <v>0</v>
      </c>
      <c r="M1330" s="89">
        <f t="shared" si="251"/>
        <v>0</v>
      </c>
      <c r="N1330" s="89">
        <f t="shared" si="251"/>
        <v>0</v>
      </c>
      <c r="O1330" s="89">
        <f t="shared" si="251"/>
        <v>0</v>
      </c>
      <c r="P1330" s="89">
        <f t="shared" si="251"/>
        <v>0</v>
      </c>
      <c r="Q1330" s="89">
        <f t="shared" si="251"/>
        <v>0</v>
      </c>
      <c r="R1330" s="89">
        <f t="shared" si="251"/>
        <v>0</v>
      </c>
      <c r="S1330" s="89">
        <f t="shared" si="251"/>
        <v>0</v>
      </c>
      <c r="T1330" s="89">
        <f t="shared" si="251"/>
        <v>0</v>
      </c>
      <c r="U1330" s="89">
        <f t="shared" si="251"/>
        <v>0</v>
      </c>
      <c r="V1330" s="89">
        <f t="shared" si="251"/>
        <v>0</v>
      </c>
      <c r="W1330" s="89">
        <f t="shared" si="251"/>
        <v>0</v>
      </c>
      <c r="X1330" s="89">
        <f t="shared" si="251"/>
        <v>0</v>
      </c>
      <c r="Y1330" s="89">
        <f t="shared" si="251"/>
        <v>0</v>
      </c>
      <c r="Z1330" s="89">
        <f t="shared" si="251"/>
        <v>0</v>
      </c>
      <c r="AA1330" s="89">
        <f t="shared" si="251"/>
        <v>0</v>
      </c>
      <c r="AB1330" s="90">
        <f t="shared" si="251"/>
        <v>0</v>
      </c>
      <c r="AD1330" s="552">
        <f t="shared" si="243"/>
        <v>0</v>
      </c>
      <c r="AF1330" s="552">
        <f t="shared" si="244"/>
        <v>0</v>
      </c>
      <c r="AH1330" s="552">
        <f t="shared" si="245"/>
        <v>0</v>
      </c>
      <c r="AJ1330" s="188"/>
    </row>
    <row r="1331" spans="2:36" ht="12.75" customHeight="1" outlineLevel="1" x14ac:dyDescent="0.2">
      <c r="D1331" s="106" t="str">
        <f>'Line Items'!D500</f>
        <v>[Rolling Stock Line 45]</v>
      </c>
      <c r="E1331" s="88"/>
      <c r="F1331" s="107" t="str">
        <f t="shared" si="241"/>
        <v>£000</v>
      </c>
      <c r="G1331" s="89">
        <f t="shared" si="251"/>
        <v>0</v>
      </c>
      <c r="H1331" s="89">
        <f t="shared" si="251"/>
        <v>0</v>
      </c>
      <c r="I1331" s="89">
        <f t="shared" si="251"/>
        <v>0</v>
      </c>
      <c r="J1331" s="89">
        <f t="shared" si="251"/>
        <v>0</v>
      </c>
      <c r="K1331" s="89">
        <f t="shared" si="251"/>
        <v>0</v>
      </c>
      <c r="L1331" s="89">
        <f t="shared" si="251"/>
        <v>0</v>
      </c>
      <c r="M1331" s="89">
        <f t="shared" si="251"/>
        <v>0</v>
      </c>
      <c r="N1331" s="89">
        <f t="shared" si="251"/>
        <v>0</v>
      </c>
      <c r="O1331" s="89">
        <f t="shared" si="251"/>
        <v>0</v>
      </c>
      <c r="P1331" s="89">
        <f t="shared" si="251"/>
        <v>0</v>
      </c>
      <c r="Q1331" s="89">
        <f t="shared" si="251"/>
        <v>0</v>
      </c>
      <c r="R1331" s="89">
        <f t="shared" si="251"/>
        <v>0</v>
      </c>
      <c r="S1331" s="89">
        <f t="shared" si="251"/>
        <v>0</v>
      </c>
      <c r="T1331" s="89">
        <f t="shared" si="251"/>
        <v>0</v>
      </c>
      <c r="U1331" s="89">
        <f t="shared" si="251"/>
        <v>0</v>
      </c>
      <c r="V1331" s="89">
        <f t="shared" si="251"/>
        <v>0</v>
      </c>
      <c r="W1331" s="89">
        <f t="shared" si="251"/>
        <v>0</v>
      </c>
      <c r="X1331" s="89">
        <f t="shared" si="251"/>
        <v>0</v>
      </c>
      <c r="Y1331" s="89">
        <f t="shared" si="251"/>
        <v>0</v>
      </c>
      <c r="Z1331" s="89">
        <f t="shared" si="251"/>
        <v>0</v>
      </c>
      <c r="AA1331" s="89">
        <f t="shared" si="251"/>
        <v>0</v>
      </c>
      <c r="AB1331" s="90">
        <f t="shared" si="251"/>
        <v>0</v>
      </c>
      <c r="AD1331" s="552">
        <f t="shared" si="243"/>
        <v>0</v>
      </c>
      <c r="AF1331" s="552">
        <f t="shared" si="244"/>
        <v>0</v>
      </c>
      <c r="AH1331" s="552">
        <f t="shared" si="245"/>
        <v>0</v>
      </c>
      <c r="AJ1331" s="188"/>
    </row>
    <row r="1332" spans="2:36" ht="12.75" customHeight="1" outlineLevel="1" x14ac:dyDescent="0.2">
      <c r="D1332" s="106" t="str">
        <f>'Line Items'!D501</f>
        <v>[Rolling Stock Line 46]</v>
      </c>
      <c r="E1332" s="88"/>
      <c r="F1332" s="107" t="str">
        <f t="shared" si="241"/>
        <v>£000</v>
      </c>
      <c r="G1332" s="89">
        <f t="shared" si="251"/>
        <v>0</v>
      </c>
      <c r="H1332" s="89">
        <f t="shared" si="251"/>
        <v>0</v>
      </c>
      <c r="I1332" s="89">
        <f t="shared" si="251"/>
        <v>0</v>
      </c>
      <c r="J1332" s="89">
        <f t="shared" si="251"/>
        <v>0</v>
      </c>
      <c r="K1332" s="89">
        <f t="shared" si="251"/>
        <v>0</v>
      </c>
      <c r="L1332" s="89">
        <f t="shared" si="251"/>
        <v>0</v>
      </c>
      <c r="M1332" s="89">
        <f t="shared" si="251"/>
        <v>0</v>
      </c>
      <c r="N1332" s="89">
        <f t="shared" si="251"/>
        <v>0</v>
      </c>
      <c r="O1332" s="89">
        <f t="shared" si="251"/>
        <v>0</v>
      </c>
      <c r="P1332" s="89">
        <f t="shared" si="251"/>
        <v>0</v>
      </c>
      <c r="Q1332" s="89">
        <f t="shared" si="251"/>
        <v>0</v>
      </c>
      <c r="R1332" s="89">
        <f t="shared" si="251"/>
        <v>0</v>
      </c>
      <c r="S1332" s="89">
        <f t="shared" si="251"/>
        <v>0</v>
      </c>
      <c r="T1332" s="89">
        <f t="shared" si="251"/>
        <v>0</v>
      </c>
      <c r="U1332" s="89">
        <f t="shared" si="251"/>
        <v>0</v>
      </c>
      <c r="V1332" s="89">
        <f t="shared" si="251"/>
        <v>0</v>
      </c>
      <c r="W1332" s="89">
        <f t="shared" si="251"/>
        <v>0</v>
      </c>
      <c r="X1332" s="89">
        <f t="shared" si="251"/>
        <v>0</v>
      </c>
      <c r="Y1332" s="89">
        <f t="shared" si="251"/>
        <v>0</v>
      </c>
      <c r="Z1332" s="89">
        <f t="shared" si="251"/>
        <v>0</v>
      </c>
      <c r="AA1332" s="89">
        <f t="shared" si="251"/>
        <v>0</v>
      </c>
      <c r="AB1332" s="90">
        <f t="shared" si="251"/>
        <v>0</v>
      </c>
      <c r="AD1332" s="552">
        <f t="shared" si="243"/>
        <v>0</v>
      </c>
      <c r="AF1332" s="552">
        <f t="shared" si="244"/>
        <v>0</v>
      </c>
      <c r="AH1332" s="552">
        <f t="shared" si="245"/>
        <v>0</v>
      </c>
      <c r="AJ1332" s="188"/>
    </row>
    <row r="1333" spans="2:36" ht="12.75" customHeight="1" outlineLevel="1" x14ac:dyDescent="0.2">
      <c r="D1333" s="106" t="str">
        <f>'Line Items'!D502</f>
        <v>[Rolling Stock Line 47]</v>
      </c>
      <c r="E1333" s="88"/>
      <c r="F1333" s="107" t="str">
        <f t="shared" si="241"/>
        <v>£000</v>
      </c>
      <c r="G1333" s="89">
        <f t="shared" si="251"/>
        <v>0</v>
      </c>
      <c r="H1333" s="89">
        <f t="shared" si="251"/>
        <v>0</v>
      </c>
      <c r="I1333" s="89">
        <f t="shared" si="251"/>
        <v>0</v>
      </c>
      <c r="J1333" s="89">
        <f t="shared" si="251"/>
        <v>0</v>
      </c>
      <c r="K1333" s="89">
        <f t="shared" si="251"/>
        <v>0</v>
      </c>
      <c r="L1333" s="89">
        <f t="shared" si="251"/>
        <v>0</v>
      </c>
      <c r="M1333" s="89">
        <f t="shared" si="251"/>
        <v>0</v>
      </c>
      <c r="N1333" s="89">
        <f t="shared" si="251"/>
        <v>0</v>
      </c>
      <c r="O1333" s="89">
        <f t="shared" si="251"/>
        <v>0</v>
      </c>
      <c r="P1333" s="89">
        <f t="shared" si="251"/>
        <v>0</v>
      </c>
      <c r="Q1333" s="89">
        <f t="shared" si="251"/>
        <v>0</v>
      </c>
      <c r="R1333" s="89">
        <f t="shared" si="251"/>
        <v>0</v>
      </c>
      <c r="S1333" s="89">
        <f t="shared" si="251"/>
        <v>0</v>
      </c>
      <c r="T1333" s="89">
        <f t="shared" si="251"/>
        <v>0</v>
      </c>
      <c r="U1333" s="89">
        <f t="shared" si="251"/>
        <v>0</v>
      </c>
      <c r="V1333" s="89">
        <f t="shared" si="251"/>
        <v>0</v>
      </c>
      <c r="W1333" s="89">
        <f t="shared" si="251"/>
        <v>0</v>
      </c>
      <c r="X1333" s="89">
        <f t="shared" si="251"/>
        <v>0</v>
      </c>
      <c r="Y1333" s="89">
        <f t="shared" si="251"/>
        <v>0</v>
      </c>
      <c r="Z1333" s="89">
        <f t="shared" si="251"/>
        <v>0</v>
      </c>
      <c r="AA1333" s="89">
        <f t="shared" si="251"/>
        <v>0</v>
      </c>
      <c r="AB1333" s="90">
        <f t="shared" si="251"/>
        <v>0</v>
      </c>
      <c r="AD1333" s="552">
        <f t="shared" si="243"/>
        <v>0</v>
      </c>
      <c r="AF1333" s="552">
        <f t="shared" si="244"/>
        <v>0</v>
      </c>
      <c r="AH1333" s="552">
        <f t="shared" si="245"/>
        <v>0</v>
      </c>
      <c r="AJ1333" s="188"/>
    </row>
    <row r="1334" spans="2:36" ht="12.75" customHeight="1" outlineLevel="1" x14ac:dyDescent="0.2">
      <c r="D1334" s="106" t="str">
        <f>'Line Items'!D503</f>
        <v>[Rolling Stock Line 48]</v>
      </c>
      <c r="E1334" s="88"/>
      <c r="F1334" s="107" t="str">
        <f t="shared" si="241"/>
        <v>£000</v>
      </c>
      <c r="G1334" s="89">
        <f t="shared" si="251"/>
        <v>0</v>
      </c>
      <c r="H1334" s="89">
        <f t="shared" si="251"/>
        <v>0</v>
      </c>
      <c r="I1334" s="89">
        <f t="shared" si="251"/>
        <v>0</v>
      </c>
      <c r="J1334" s="89">
        <f t="shared" si="251"/>
        <v>0</v>
      </c>
      <c r="K1334" s="89">
        <f t="shared" si="251"/>
        <v>0</v>
      </c>
      <c r="L1334" s="89">
        <f t="shared" si="251"/>
        <v>0</v>
      </c>
      <c r="M1334" s="89">
        <f t="shared" si="251"/>
        <v>0</v>
      </c>
      <c r="N1334" s="89">
        <f t="shared" si="251"/>
        <v>0</v>
      </c>
      <c r="O1334" s="89">
        <f t="shared" si="251"/>
        <v>0</v>
      </c>
      <c r="P1334" s="89">
        <f t="shared" si="251"/>
        <v>0</v>
      </c>
      <c r="Q1334" s="89">
        <f t="shared" si="251"/>
        <v>0</v>
      </c>
      <c r="R1334" s="89">
        <f t="shared" si="251"/>
        <v>0</v>
      </c>
      <c r="S1334" s="89">
        <f t="shared" si="251"/>
        <v>0</v>
      </c>
      <c r="T1334" s="89">
        <f t="shared" ref="T1334:AB1334" si="252">T65*T1111</f>
        <v>0</v>
      </c>
      <c r="U1334" s="89">
        <f t="shared" si="252"/>
        <v>0</v>
      </c>
      <c r="V1334" s="89">
        <f t="shared" si="252"/>
        <v>0</v>
      </c>
      <c r="W1334" s="89">
        <f t="shared" si="252"/>
        <v>0</v>
      </c>
      <c r="X1334" s="89">
        <f t="shared" si="252"/>
        <v>0</v>
      </c>
      <c r="Y1334" s="89">
        <f t="shared" si="252"/>
        <v>0</v>
      </c>
      <c r="Z1334" s="89">
        <f t="shared" si="252"/>
        <v>0</v>
      </c>
      <c r="AA1334" s="89">
        <f t="shared" si="252"/>
        <v>0</v>
      </c>
      <c r="AB1334" s="90">
        <f t="shared" si="252"/>
        <v>0</v>
      </c>
      <c r="AD1334" s="552">
        <f t="shared" si="243"/>
        <v>0</v>
      </c>
      <c r="AF1334" s="552">
        <f t="shared" si="244"/>
        <v>0</v>
      </c>
      <c r="AH1334" s="552">
        <f t="shared" si="245"/>
        <v>0</v>
      </c>
      <c r="AJ1334" s="188"/>
    </row>
    <row r="1335" spans="2:36" ht="12.75" customHeight="1" outlineLevel="1" x14ac:dyDescent="0.2">
      <c r="D1335" s="106" t="str">
        <f>'Line Items'!D504</f>
        <v>[Rolling Stock Line 49]</v>
      </c>
      <c r="E1335" s="88"/>
      <c r="F1335" s="107" t="str">
        <f t="shared" si="241"/>
        <v>£000</v>
      </c>
      <c r="G1335" s="89">
        <f t="shared" ref="G1335:AB1336" si="253">G66*G1112</f>
        <v>0</v>
      </c>
      <c r="H1335" s="89">
        <f t="shared" si="253"/>
        <v>0</v>
      </c>
      <c r="I1335" s="89">
        <f t="shared" si="253"/>
        <v>0</v>
      </c>
      <c r="J1335" s="89">
        <f t="shared" si="253"/>
        <v>0</v>
      </c>
      <c r="K1335" s="89">
        <f t="shared" si="253"/>
        <v>0</v>
      </c>
      <c r="L1335" s="89">
        <f t="shared" si="253"/>
        <v>0</v>
      </c>
      <c r="M1335" s="89">
        <f t="shared" si="253"/>
        <v>0</v>
      </c>
      <c r="N1335" s="89">
        <f t="shared" si="253"/>
        <v>0</v>
      </c>
      <c r="O1335" s="89">
        <f t="shared" si="253"/>
        <v>0</v>
      </c>
      <c r="P1335" s="89">
        <f t="shared" si="253"/>
        <v>0</v>
      </c>
      <c r="Q1335" s="89">
        <f t="shared" si="253"/>
        <v>0</v>
      </c>
      <c r="R1335" s="89">
        <f t="shared" si="253"/>
        <v>0</v>
      </c>
      <c r="S1335" s="89">
        <f t="shared" si="253"/>
        <v>0</v>
      </c>
      <c r="T1335" s="89">
        <f t="shared" si="253"/>
        <v>0</v>
      </c>
      <c r="U1335" s="89">
        <f t="shared" si="253"/>
        <v>0</v>
      </c>
      <c r="V1335" s="89">
        <f t="shared" si="253"/>
        <v>0</v>
      </c>
      <c r="W1335" s="89">
        <f t="shared" si="253"/>
        <v>0</v>
      </c>
      <c r="X1335" s="89">
        <f t="shared" si="253"/>
        <v>0</v>
      </c>
      <c r="Y1335" s="89">
        <f t="shared" si="253"/>
        <v>0</v>
      </c>
      <c r="Z1335" s="89">
        <f t="shared" si="253"/>
        <v>0</v>
      </c>
      <c r="AA1335" s="89">
        <f t="shared" si="253"/>
        <v>0</v>
      </c>
      <c r="AB1335" s="90">
        <f t="shared" si="253"/>
        <v>0</v>
      </c>
      <c r="AD1335" s="552">
        <f t="shared" ref="AD1335" si="254">AD66*AD1112</f>
        <v>0</v>
      </c>
      <c r="AF1335" s="552">
        <f t="shared" ref="AF1335" si="255">AF66*AF1112</f>
        <v>0</v>
      </c>
      <c r="AH1335" s="552">
        <f t="shared" ref="AH1335" si="256">AH66*AH1112</f>
        <v>0</v>
      </c>
      <c r="AJ1335" s="188"/>
    </row>
    <row r="1336" spans="2:36" ht="12.75" customHeight="1" outlineLevel="1" x14ac:dyDescent="0.2">
      <c r="D1336" s="117" t="str">
        <f>'Line Items'!D505</f>
        <v>[Rolling Stock Line 50]</v>
      </c>
      <c r="E1336" s="177"/>
      <c r="F1336" s="118" t="str">
        <f t="shared" si="241"/>
        <v>£000</v>
      </c>
      <c r="G1336" s="93">
        <f t="shared" si="253"/>
        <v>0</v>
      </c>
      <c r="H1336" s="93">
        <f t="shared" si="253"/>
        <v>0</v>
      </c>
      <c r="I1336" s="93">
        <f t="shared" si="253"/>
        <v>0</v>
      </c>
      <c r="J1336" s="93">
        <f t="shared" si="253"/>
        <v>0</v>
      </c>
      <c r="K1336" s="93">
        <f t="shared" si="253"/>
        <v>0</v>
      </c>
      <c r="L1336" s="93">
        <f t="shared" si="253"/>
        <v>0</v>
      </c>
      <c r="M1336" s="93">
        <f t="shared" si="253"/>
        <v>0</v>
      </c>
      <c r="N1336" s="93">
        <f t="shared" si="253"/>
        <v>0</v>
      </c>
      <c r="O1336" s="93">
        <f t="shared" si="253"/>
        <v>0</v>
      </c>
      <c r="P1336" s="93">
        <f t="shared" si="253"/>
        <v>0</v>
      </c>
      <c r="Q1336" s="93">
        <f t="shared" si="253"/>
        <v>0</v>
      </c>
      <c r="R1336" s="93">
        <f t="shared" si="253"/>
        <v>0</v>
      </c>
      <c r="S1336" s="93">
        <f t="shared" si="253"/>
        <v>0</v>
      </c>
      <c r="T1336" s="93">
        <f t="shared" si="253"/>
        <v>0</v>
      </c>
      <c r="U1336" s="93">
        <f t="shared" si="253"/>
        <v>0</v>
      </c>
      <c r="V1336" s="93">
        <f t="shared" si="253"/>
        <v>0</v>
      </c>
      <c r="W1336" s="93">
        <f t="shared" si="253"/>
        <v>0</v>
      </c>
      <c r="X1336" s="93">
        <f t="shared" si="253"/>
        <v>0</v>
      </c>
      <c r="Y1336" s="93">
        <f t="shared" si="253"/>
        <v>0</v>
      </c>
      <c r="Z1336" s="93">
        <f t="shared" si="253"/>
        <v>0</v>
      </c>
      <c r="AA1336" s="93">
        <f t="shared" si="253"/>
        <v>0</v>
      </c>
      <c r="AB1336" s="94">
        <f t="shared" si="253"/>
        <v>0</v>
      </c>
      <c r="AD1336" s="553">
        <f t="shared" ref="AD1336" si="257">AD67*AD1113</f>
        <v>0</v>
      </c>
      <c r="AF1336" s="553">
        <f t="shared" ref="AF1336" si="258">AF67*AF1113</f>
        <v>0</v>
      </c>
      <c r="AH1336" s="553">
        <f t="shared" ref="AH1336" si="259">AH67*AH1113</f>
        <v>0</v>
      </c>
      <c r="AJ1336" s="249"/>
    </row>
    <row r="1337" spans="2:36" ht="12.75" customHeight="1" outlineLevel="1" x14ac:dyDescent="0.2">
      <c r="G1337" s="89"/>
      <c r="H1337" s="89"/>
      <c r="I1337" s="89"/>
      <c r="J1337" s="89"/>
      <c r="K1337" s="89"/>
      <c r="L1337" s="89"/>
      <c r="M1337" s="89"/>
      <c r="N1337" s="89"/>
      <c r="O1337" s="89"/>
      <c r="P1337" s="89"/>
      <c r="Q1337" s="89"/>
      <c r="R1337" s="89"/>
      <c r="S1337" s="89"/>
      <c r="T1337" s="89"/>
      <c r="U1337" s="89"/>
      <c r="V1337" s="89"/>
      <c r="W1337" s="89"/>
      <c r="X1337" s="89"/>
      <c r="Y1337" s="89"/>
      <c r="Z1337" s="89"/>
      <c r="AA1337" s="89"/>
      <c r="AB1337" s="89"/>
      <c r="AD1337" s="89"/>
      <c r="AF1337" s="89"/>
      <c r="AH1337" s="89"/>
    </row>
    <row r="1338" spans="2:36" ht="12.75" customHeight="1" outlineLevel="1" x14ac:dyDescent="0.2">
      <c r="D1338" s="234" t="str">
        <f>"Total "&amp;B1285</f>
        <v>Total Rentalised Enhancement Cost</v>
      </c>
      <c r="E1338" s="235"/>
      <c r="F1338" s="236" t="str">
        <f>F1336</f>
        <v>£000</v>
      </c>
      <c r="G1338" s="237">
        <f t="shared" ref="G1338:AB1338" si="260">SUM(G1287:G1336)</f>
        <v>0</v>
      </c>
      <c r="H1338" s="237">
        <f t="shared" si="260"/>
        <v>0</v>
      </c>
      <c r="I1338" s="237">
        <f t="shared" si="260"/>
        <v>0</v>
      </c>
      <c r="J1338" s="237">
        <f t="shared" si="260"/>
        <v>0</v>
      </c>
      <c r="K1338" s="237">
        <f t="shared" si="260"/>
        <v>0</v>
      </c>
      <c r="L1338" s="237">
        <f t="shared" si="260"/>
        <v>0</v>
      </c>
      <c r="M1338" s="237">
        <f t="shared" si="260"/>
        <v>0</v>
      </c>
      <c r="N1338" s="237">
        <f t="shared" si="260"/>
        <v>0</v>
      </c>
      <c r="O1338" s="237">
        <f t="shared" si="260"/>
        <v>0</v>
      </c>
      <c r="P1338" s="237">
        <f t="shared" si="260"/>
        <v>0</v>
      </c>
      <c r="Q1338" s="237">
        <f t="shared" si="260"/>
        <v>0</v>
      </c>
      <c r="R1338" s="237">
        <f t="shared" si="260"/>
        <v>0</v>
      </c>
      <c r="S1338" s="237">
        <f t="shared" si="260"/>
        <v>0</v>
      </c>
      <c r="T1338" s="237">
        <f t="shared" si="260"/>
        <v>0</v>
      </c>
      <c r="U1338" s="237">
        <f t="shared" si="260"/>
        <v>0</v>
      </c>
      <c r="V1338" s="237">
        <f t="shared" si="260"/>
        <v>0</v>
      </c>
      <c r="W1338" s="237">
        <f t="shared" si="260"/>
        <v>0</v>
      </c>
      <c r="X1338" s="237">
        <f t="shared" si="260"/>
        <v>0</v>
      </c>
      <c r="Y1338" s="237">
        <f t="shared" si="260"/>
        <v>0</v>
      </c>
      <c r="Z1338" s="237">
        <f t="shared" si="260"/>
        <v>0</v>
      </c>
      <c r="AA1338" s="237">
        <f t="shared" si="260"/>
        <v>0</v>
      </c>
      <c r="AB1338" s="238">
        <f t="shared" si="260"/>
        <v>0</v>
      </c>
      <c r="AD1338" s="550">
        <f t="shared" ref="AD1338" si="261">SUM(AD1287:AD1336)</f>
        <v>0</v>
      </c>
      <c r="AF1338" s="550">
        <f t="shared" ref="AF1338" si="262">SUM(AF1287:AF1336)</f>
        <v>0</v>
      </c>
      <c r="AH1338" s="550">
        <f t="shared" ref="AH1338" si="263">SUM(AH1287:AH1336)</f>
        <v>0</v>
      </c>
      <c r="AJ1338" s="241"/>
    </row>
    <row r="1339" spans="2:36" x14ac:dyDescent="0.2">
      <c r="G1339" s="89"/>
      <c r="H1339" s="89"/>
      <c r="I1339" s="89"/>
      <c r="J1339" s="89"/>
      <c r="K1339" s="89"/>
      <c r="L1339" s="89"/>
      <c r="M1339" s="89"/>
      <c r="N1339" s="89"/>
      <c r="O1339" s="89"/>
      <c r="P1339" s="89"/>
      <c r="Q1339" s="89"/>
      <c r="R1339" s="89"/>
      <c r="S1339" s="89"/>
      <c r="T1339" s="89"/>
      <c r="U1339" s="89"/>
      <c r="V1339" s="89"/>
      <c r="W1339" s="89"/>
      <c r="X1339" s="89"/>
      <c r="Y1339" s="89"/>
      <c r="Z1339" s="89"/>
      <c r="AA1339" s="89"/>
      <c r="AB1339" s="89"/>
      <c r="AD1339" s="89"/>
      <c r="AF1339" s="89"/>
      <c r="AH1339" s="89"/>
    </row>
    <row r="1340" spans="2:36" ht="15" x14ac:dyDescent="0.25">
      <c r="B1340" s="15" t="s">
        <v>505</v>
      </c>
      <c r="C1340" s="15"/>
      <c r="D1340" s="172"/>
      <c r="E1340" s="172"/>
      <c r="F1340" s="15"/>
      <c r="G1340" s="190"/>
      <c r="H1340" s="190"/>
      <c r="I1340" s="190"/>
      <c r="J1340" s="190"/>
      <c r="K1340" s="190"/>
      <c r="L1340" s="190"/>
      <c r="M1340" s="190"/>
      <c r="N1340" s="190"/>
      <c r="O1340" s="190"/>
      <c r="P1340" s="190"/>
      <c r="Q1340" s="190"/>
      <c r="R1340" s="190"/>
      <c r="S1340" s="190"/>
      <c r="T1340" s="190"/>
      <c r="U1340" s="190"/>
      <c r="V1340" s="190"/>
      <c r="W1340" s="190"/>
      <c r="X1340" s="190"/>
      <c r="Y1340" s="190"/>
      <c r="Z1340" s="190"/>
      <c r="AA1340" s="190"/>
      <c r="AB1340" s="190"/>
      <c r="AC1340" s="15"/>
      <c r="AD1340" s="190"/>
      <c r="AE1340" s="540"/>
      <c r="AF1340" s="190"/>
      <c r="AG1340" s="540"/>
      <c r="AH1340" s="190"/>
      <c r="AI1340" s="540"/>
      <c r="AJ1340" s="15"/>
    </row>
    <row r="1341" spans="2:36" ht="12.75" customHeight="1" outlineLevel="1" x14ac:dyDescent="0.2">
      <c r="G1341" s="89"/>
      <c r="H1341" s="89"/>
      <c r="I1341" s="89"/>
      <c r="J1341" s="89"/>
      <c r="K1341" s="89"/>
      <c r="L1341" s="89"/>
      <c r="M1341" s="89"/>
      <c r="N1341" s="89"/>
      <c r="O1341" s="89"/>
      <c r="P1341" s="89"/>
      <c r="Q1341" s="89"/>
      <c r="R1341" s="89"/>
      <c r="S1341" s="89"/>
      <c r="T1341" s="89"/>
      <c r="U1341" s="89"/>
      <c r="V1341" s="89"/>
      <c r="W1341" s="89"/>
      <c r="X1341" s="89"/>
      <c r="Y1341" s="89"/>
      <c r="Z1341" s="89"/>
      <c r="AA1341" s="89"/>
      <c r="AB1341" s="89"/>
      <c r="AD1341" s="89"/>
      <c r="AF1341" s="89"/>
      <c r="AH1341" s="89"/>
    </row>
    <row r="1342" spans="2:36" ht="12.75" customHeight="1" outlineLevel="1" x14ac:dyDescent="0.2">
      <c r="D1342" s="100" t="str">
        <f>'Line Items'!D456</f>
        <v>Class 153</v>
      </c>
      <c r="E1342" s="84"/>
      <c r="F1342" s="186" t="str">
        <f t="shared" ref="F1342:F1391" si="264">F1177</f>
        <v>£000</v>
      </c>
      <c r="G1342" s="85">
        <f t="shared" ref="G1342:AB1353" si="265">SUM(G1122,G1177,G1232,G1287)</f>
        <v>0</v>
      </c>
      <c r="H1342" s="85">
        <f t="shared" si="265"/>
        <v>0</v>
      </c>
      <c r="I1342" s="85">
        <f t="shared" si="265"/>
        <v>0</v>
      </c>
      <c r="J1342" s="85">
        <f t="shared" si="265"/>
        <v>0</v>
      </c>
      <c r="K1342" s="85">
        <f t="shared" si="265"/>
        <v>0</v>
      </c>
      <c r="L1342" s="85">
        <f t="shared" si="265"/>
        <v>0</v>
      </c>
      <c r="M1342" s="85">
        <f t="shared" si="265"/>
        <v>0</v>
      </c>
      <c r="N1342" s="85">
        <f t="shared" si="265"/>
        <v>0</v>
      </c>
      <c r="O1342" s="85">
        <f t="shared" si="265"/>
        <v>0</v>
      </c>
      <c r="P1342" s="85">
        <f t="shared" si="265"/>
        <v>0</v>
      </c>
      <c r="Q1342" s="85">
        <f t="shared" si="265"/>
        <v>0</v>
      </c>
      <c r="R1342" s="85">
        <f t="shared" si="265"/>
        <v>0</v>
      </c>
      <c r="S1342" s="85">
        <f t="shared" si="265"/>
        <v>0</v>
      </c>
      <c r="T1342" s="85">
        <f t="shared" si="265"/>
        <v>0</v>
      </c>
      <c r="U1342" s="85">
        <f t="shared" si="265"/>
        <v>0</v>
      </c>
      <c r="V1342" s="85">
        <f t="shared" si="265"/>
        <v>0</v>
      </c>
      <c r="W1342" s="85">
        <f t="shared" si="265"/>
        <v>0</v>
      </c>
      <c r="X1342" s="85">
        <f t="shared" si="265"/>
        <v>0</v>
      </c>
      <c r="Y1342" s="85">
        <f t="shared" si="265"/>
        <v>0</v>
      </c>
      <c r="Z1342" s="85">
        <f t="shared" si="265"/>
        <v>0</v>
      </c>
      <c r="AA1342" s="85">
        <f t="shared" si="265"/>
        <v>0</v>
      </c>
      <c r="AB1342" s="86">
        <f t="shared" si="265"/>
        <v>0</v>
      </c>
      <c r="AD1342" s="551">
        <f t="shared" ref="AD1342:AD1389" si="266">SUM(AD1122,AD1177,AD1232,AD1287)</f>
        <v>0</v>
      </c>
      <c r="AF1342" s="551">
        <f t="shared" ref="AF1342:AF1389" si="267">SUM(AF1122,AF1177,AF1232,AF1287)</f>
        <v>0</v>
      </c>
      <c r="AH1342" s="551">
        <f t="shared" ref="AH1342:AH1389" si="268">SUM(AH1122,AH1177,AH1232,AH1287)</f>
        <v>0</v>
      </c>
      <c r="AJ1342" s="187"/>
    </row>
    <row r="1343" spans="2:36" ht="12.75" customHeight="1" outlineLevel="1" x14ac:dyDescent="0.2">
      <c r="D1343" s="106" t="str">
        <f>'Line Items'!D457</f>
        <v>Class 156</v>
      </c>
      <c r="E1343" s="88"/>
      <c r="F1343" s="107" t="str">
        <f t="shared" si="264"/>
        <v>£000</v>
      </c>
      <c r="G1343" s="89">
        <f t="shared" si="265"/>
        <v>0</v>
      </c>
      <c r="H1343" s="89">
        <f t="shared" si="265"/>
        <v>0</v>
      </c>
      <c r="I1343" s="89">
        <f t="shared" si="265"/>
        <v>0</v>
      </c>
      <c r="J1343" s="89">
        <f t="shared" si="265"/>
        <v>0</v>
      </c>
      <c r="K1343" s="89">
        <f t="shared" si="265"/>
        <v>0</v>
      </c>
      <c r="L1343" s="89">
        <f t="shared" si="265"/>
        <v>0</v>
      </c>
      <c r="M1343" s="89">
        <f t="shared" si="265"/>
        <v>0</v>
      </c>
      <c r="N1343" s="89">
        <f t="shared" si="265"/>
        <v>0</v>
      </c>
      <c r="O1343" s="89">
        <f t="shared" si="265"/>
        <v>0</v>
      </c>
      <c r="P1343" s="89">
        <f t="shared" si="265"/>
        <v>0</v>
      </c>
      <c r="Q1343" s="89">
        <f t="shared" si="265"/>
        <v>0</v>
      </c>
      <c r="R1343" s="89">
        <f t="shared" si="265"/>
        <v>0</v>
      </c>
      <c r="S1343" s="89">
        <f t="shared" si="265"/>
        <v>0</v>
      </c>
      <c r="T1343" s="89">
        <f t="shared" si="265"/>
        <v>0</v>
      </c>
      <c r="U1343" s="89">
        <f t="shared" si="265"/>
        <v>0</v>
      </c>
      <c r="V1343" s="89">
        <f t="shared" si="265"/>
        <v>0</v>
      </c>
      <c r="W1343" s="89">
        <f t="shared" si="265"/>
        <v>0</v>
      </c>
      <c r="X1343" s="89">
        <f t="shared" si="265"/>
        <v>0</v>
      </c>
      <c r="Y1343" s="89">
        <f t="shared" si="265"/>
        <v>0</v>
      </c>
      <c r="Z1343" s="89">
        <f t="shared" si="265"/>
        <v>0</v>
      </c>
      <c r="AA1343" s="89">
        <f t="shared" si="265"/>
        <v>0</v>
      </c>
      <c r="AB1343" s="90">
        <f t="shared" si="265"/>
        <v>0</v>
      </c>
      <c r="AD1343" s="552">
        <f t="shared" si="266"/>
        <v>0</v>
      </c>
      <c r="AF1343" s="552">
        <f t="shared" si="267"/>
        <v>0</v>
      </c>
      <c r="AH1343" s="552">
        <f t="shared" si="268"/>
        <v>0</v>
      </c>
      <c r="AJ1343" s="188"/>
    </row>
    <row r="1344" spans="2:36" ht="12.75" customHeight="1" outlineLevel="1" x14ac:dyDescent="0.2">
      <c r="D1344" s="106" t="str">
        <f>'Line Items'!D458</f>
        <v>Class 170/2</v>
      </c>
      <c r="E1344" s="88"/>
      <c r="F1344" s="107" t="str">
        <f t="shared" si="264"/>
        <v>£000</v>
      </c>
      <c r="G1344" s="89">
        <f t="shared" si="265"/>
        <v>0</v>
      </c>
      <c r="H1344" s="89">
        <f t="shared" si="265"/>
        <v>0</v>
      </c>
      <c r="I1344" s="89">
        <f t="shared" si="265"/>
        <v>0</v>
      </c>
      <c r="J1344" s="89">
        <f t="shared" si="265"/>
        <v>0</v>
      </c>
      <c r="K1344" s="89">
        <f t="shared" si="265"/>
        <v>0</v>
      </c>
      <c r="L1344" s="89">
        <f t="shared" si="265"/>
        <v>0</v>
      </c>
      <c r="M1344" s="89">
        <f t="shared" si="265"/>
        <v>0</v>
      </c>
      <c r="N1344" s="89">
        <f t="shared" si="265"/>
        <v>0</v>
      </c>
      <c r="O1344" s="89">
        <f t="shared" si="265"/>
        <v>0</v>
      </c>
      <c r="P1344" s="89">
        <f t="shared" si="265"/>
        <v>0</v>
      </c>
      <c r="Q1344" s="89">
        <f t="shared" si="265"/>
        <v>0</v>
      </c>
      <c r="R1344" s="89">
        <f t="shared" si="265"/>
        <v>0</v>
      </c>
      <c r="S1344" s="89">
        <f t="shared" si="265"/>
        <v>0</v>
      </c>
      <c r="T1344" s="89">
        <f t="shared" si="265"/>
        <v>0</v>
      </c>
      <c r="U1344" s="89">
        <f t="shared" si="265"/>
        <v>0</v>
      </c>
      <c r="V1344" s="89">
        <f t="shared" si="265"/>
        <v>0</v>
      </c>
      <c r="W1344" s="89">
        <f t="shared" si="265"/>
        <v>0</v>
      </c>
      <c r="X1344" s="89">
        <f t="shared" si="265"/>
        <v>0</v>
      </c>
      <c r="Y1344" s="89">
        <f t="shared" si="265"/>
        <v>0</v>
      </c>
      <c r="Z1344" s="89">
        <f t="shared" si="265"/>
        <v>0</v>
      </c>
      <c r="AA1344" s="89">
        <f t="shared" si="265"/>
        <v>0</v>
      </c>
      <c r="AB1344" s="90">
        <f t="shared" si="265"/>
        <v>0</v>
      </c>
      <c r="AD1344" s="552">
        <f t="shared" si="266"/>
        <v>0</v>
      </c>
      <c r="AF1344" s="552">
        <f t="shared" si="267"/>
        <v>0</v>
      </c>
      <c r="AH1344" s="552">
        <f t="shared" si="268"/>
        <v>0</v>
      </c>
      <c r="AJ1344" s="188"/>
    </row>
    <row r="1345" spans="4:36" ht="12.75" customHeight="1" outlineLevel="1" x14ac:dyDescent="0.2">
      <c r="D1345" s="106" t="str">
        <f>'Line Items'!D459</f>
        <v>Class 170/3</v>
      </c>
      <c r="E1345" s="88"/>
      <c r="F1345" s="107" t="str">
        <f t="shared" si="264"/>
        <v>£000</v>
      </c>
      <c r="G1345" s="89">
        <f t="shared" si="265"/>
        <v>0</v>
      </c>
      <c r="H1345" s="89">
        <f t="shared" si="265"/>
        <v>0</v>
      </c>
      <c r="I1345" s="89">
        <f t="shared" si="265"/>
        <v>0</v>
      </c>
      <c r="J1345" s="89">
        <f t="shared" si="265"/>
        <v>0</v>
      </c>
      <c r="K1345" s="89">
        <f t="shared" si="265"/>
        <v>0</v>
      </c>
      <c r="L1345" s="89">
        <f t="shared" si="265"/>
        <v>0</v>
      </c>
      <c r="M1345" s="89">
        <f t="shared" si="265"/>
        <v>0</v>
      </c>
      <c r="N1345" s="89">
        <f t="shared" si="265"/>
        <v>0</v>
      </c>
      <c r="O1345" s="89">
        <f t="shared" si="265"/>
        <v>0</v>
      </c>
      <c r="P1345" s="89">
        <f t="shared" si="265"/>
        <v>0</v>
      </c>
      <c r="Q1345" s="89">
        <f t="shared" si="265"/>
        <v>0</v>
      </c>
      <c r="R1345" s="89">
        <f t="shared" si="265"/>
        <v>0</v>
      </c>
      <c r="S1345" s="89">
        <f t="shared" si="265"/>
        <v>0</v>
      </c>
      <c r="T1345" s="89">
        <f t="shared" si="265"/>
        <v>0</v>
      </c>
      <c r="U1345" s="89">
        <f t="shared" si="265"/>
        <v>0</v>
      </c>
      <c r="V1345" s="89">
        <f t="shared" si="265"/>
        <v>0</v>
      </c>
      <c r="W1345" s="89">
        <f t="shared" si="265"/>
        <v>0</v>
      </c>
      <c r="X1345" s="89">
        <f t="shared" si="265"/>
        <v>0</v>
      </c>
      <c r="Y1345" s="89">
        <f t="shared" si="265"/>
        <v>0</v>
      </c>
      <c r="Z1345" s="89">
        <f t="shared" si="265"/>
        <v>0</v>
      </c>
      <c r="AA1345" s="89">
        <f t="shared" si="265"/>
        <v>0</v>
      </c>
      <c r="AB1345" s="90">
        <f t="shared" si="265"/>
        <v>0</v>
      </c>
      <c r="AD1345" s="552">
        <f t="shared" si="266"/>
        <v>0</v>
      </c>
      <c r="AF1345" s="552">
        <f t="shared" si="267"/>
        <v>0</v>
      </c>
      <c r="AH1345" s="552">
        <f t="shared" si="268"/>
        <v>0</v>
      </c>
      <c r="AJ1345" s="188"/>
    </row>
    <row r="1346" spans="4:36" ht="12.75" customHeight="1" outlineLevel="1" x14ac:dyDescent="0.2">
      <c r="D1346" s="106" t="str">
        <f>'Line Items'!D460</f>
        <v>Class 315</v>
      </c>
      <c r="E1346" s="88"/>
      <c r="F1346" s="107" t="str">
        <f t="shared" si="264"/>
        <v>£000</v>
      </c>
      <c r="G1346" s="89">
        <f t="shared" si="265"/>
        <v>0</v>
      </c>
      <c r="H1346" s="89">
        <f t="shared" si="265"/>
        <v>0</v>
      </c>
      <c r="I1346" s="89">
        <f t="shared" si="265"/>
        <v>0</v>
      </c>
      <c r="J1346" s="89">
        <f t="shared" si="265"/>
        <v>0</v>
      </c>
      <c r="K1346" s="89">
        <f t="shared" si="265"/>
        <v>0</v>
      </c>
      <c r="L1346" s="89">
        <f t="shared" si="265"/>
        <v>0</v>
      </c>
      <c r="M1346" s="89">
        <f t="shared" si="265"/>
        <v>0</v>
      </c>
      <c r="N1346" s="89">
        <f t="shared" si="265"/>
        <v>0</v>
      </c>
      <c r="O1346" s="89">
        <f t="shared" si="265"/>
        <v>0</v>
      </c>
      <c r="P1346" s="89">
        <f t="shared" si="265"/>
        <v>0</v>
      </c>
      <c r="Q1346" s="89">
        <f t="shared" si="265"/>
        <v>0</v>
      </c>
      <c r="R1346" s="89">
        <f t="shared" si="265"/>
        <v>0</v>
      </c>
      <c r="S1346" s="89">
        <f t="shared" si="265"/>
        <v>0</v>
      </c>
      <c r="T1346" s="89">
        <f t="shared" si="265"/>
        <v>0</v>
      </c>
      <c r="U1346" s="89">
        <f t="shared" si="265"/>
        <v>0</v>
      </c>
      <c r="V1346" s="89">
        <f t="shared" si="265"/>
        <v>0</v>
      </c>
      <c r="W1346" s="89">
        <f t="shared" si="265"/>
        <v>0</v>
      </c>
      <c r="X1346" s="89">
        <f t="shared" si="265"/>
        <v>0</v>
      </c>
      <c r="Y1346" s="89">
        <f t="shared" si="265"/>
        <v>0</v>
      </c>
      <c r="Z1346" s="89">
        <f t="shared" si="265"/>
        <v>0</v>
      </c>
      <c r="AA1346" s="89">
        <f t="shared" si="265"/>
        <v>0</v>
      </c>
      <c r="AB1346" s="90">
        <f t="shared" si="265"/>
        <v>0</v>
      </c>
      <c r="AD1346" s="552">
        <f t="shared" si="266"/>
        <v>0</v>
      </c>
      <c r="AF1346" s="552">
        <f t="shared" si="267"/>
        <v>0</v>
      </c>
      <c r="AH1346" s="552">
        <f t="shared" si="268"/>
        <v>0</v>
      </c>
      <c r="AJ1346" s="188"/>
    </row>
    <row r="1347" spans="4:36" ht="12.75" customHeight="1" outlineLevel="1" x14ac:dyDescent="0.2">
      <c r="D1347" s="106" t="str">
        <f>'Line Items'!D461</f>
        <v>Class 317/8</v>
      </c>
      <c r="E1347" s="88"/>
      <c r="F1347" s="107" t="str">
        <f t="shared" si="264"/>
        <v>£000</v>
      </c>
      <c r="G1347" s="89">
        <f t="shared" si="265"/>
        <v>0</v>
      </c>
      <c r="H1347" s="89">
        <f t="shared" si="265"/>
        <v>0</v>
      </c>
      <c r="I1347" s="89">
        <f t="shared" si="265"/>
        <v>0</v>
      </c>
      <c r="J1347" s="89">
        <f t="shared" si="265"/>
        <v>0</v>
      </c>
      <c r="K1347" s="89">
        <f t="shared" si="265"/>
        <v>0</v>
      </c>
      <c r="L1347" s="89">
        <f t="shared" si="265"/>
        <v>0</v>
      </c>
      <c r="M1347" s="89">
        <f t="shared" si="265"/>
        <v>0</v>
      </c>
      <c r="N1347" s="89">
        <f t="shared" si="265"/>
        <v>0</v>
      </c>
      <c r="O1347" s="89">
        <f t="shared" si="265"/>
        <v>0</v>
      </c>
      <c r="P1347" s="89">
        <f t="shared" si="265"/>
        <v>0</v>
      </c>
      <c r="Q1347" s="89">
        <f t="shared" si="265"/>
        <v>0</v>
      </c>
      <c r="R1347" s="89">
        <f t="shared" si="265"/>
        <v>0</v>
      </c>
      <c r="S1347" s="89">
        <f t="shared" si="265"/>
        <v>0</v>
      </c>
      <c r="T1347" s="89">
        <f t="shared" si="265"/>
        <v>0</v>
      </c>
      <c r="U1347" s="89">
        <f t="shared" si="265"/>
        <v>0</v>
      </c>
      <c r="V1347" s="89">
        <f t="shared" si="265"/>
        <v>0</v>
      </c>
      <c r="W1347" s="89">
        <f t="shared" si="265"/>
        <v>0</v>
      </c>
      <c r="X1347" s="89">
        <f t="shared" si="265"/>
        <v>0</v>
      </c>
      <c r="Y1347" s="89">
        <f t="shared" si="265"/>
        <v>0</v>
      </c>
      <c r="Z1347" s="89">
        <f t="shared" si="265"/>
        <v>0</v>
      </c>
      <c r="AA1347" s="89">
        <f t="shared" si="265"/>
        <v>0</v>
      </c>
      <c r="AB1347" s="90">
        <f t="shared" si="265"/>
        <v>0</v>
      </c>
      <c r="AD1347" s="552">
        <f t="shared" si="266"/>
        <v>0</v>
      </c>
      <c r="AF1347" s="552">
        <f t="shared" si="267"/>
        <v>0</v>
      </c>
      <c r="AH1347" s="552">
        <f t="shared" si="268"/>
        <v>0</v>
      </c>
      <c r="AJ1347" s="188"/>
    </row>
    <row r="1348" spans="4:36" ht="12.75" customHeight="1" outlineLevel="1" x14ac:dyDescent="0.2">
      <c r="D1348" s="106" t="str">
        <f>'Line Items'!D462</f>
        <v>Class 317/6</v>
      </c>
      <c r="E1348" s="88"/>
      <c r="F1348" s="107" t="str">
        <f t="shared" si="264"/>
        <v>£000</v>
      </c>
      <c r="G1348" s="89">
        <f t="shared" si="265"/>
        <v>0</v>
      </c>
      <c r="H1348" s="89">
        <f t="shared" si="265"/>
        <v>0</v>
      </c>
      <c r="I1348" s="89">
        <f t="shared" si="265"/>
        <v>0</v>
      </c>
      <c r="J1348" s="89">
        <f t="shared" si="265"/>
        <v>0</v>
      </c>
      <c r="K1348" s="89">
        <f t="shared" si="265"/>
        <v>0</v>
      </c>
      <c r="L1348" s="89">
        <f t="shared" si="265"/>
        <v>0</v>
      </c>
      <c r="M1348" s="89">
        <f t="shared" si="265"/>
        <v>0</v>
      </c>
      <c r="N1348" s="89">
        <f t="shared" si="265"/>
        <v>0</v>
      </c>
      <c r="O1348" s="89">
        <f t="shared" si="265"/>
        <v>0</v>
      </c>
      <c r="P1348" s="89">
        <f t="shared" si="265"/>
        <v>0</v>
      </c>
      <c r="Q1348" s="89">
        <f t="shared" si="265"/>
        <v>0</v>
      </c>
      <c r="R1348" s="89">
        <f t="shared" si="265"/>
        <v>0</v>
      </c>
      <c r="S1348" s="89">
        <f t="shared" si="265"/>
        <v>0</v>
      </c>
      <c r="T1348" s="89">
        <f t="shared" si="265"/>
        <v>0</v>
      </c>
      <c r="U1348" s="89">
        <f t="shared" si="265"/>
        <v>0</v>
      </c>
      <c r="V1348" s="89">
        <f t="shared" si="265"/>
        <v>0</v>
      </c>
      <c r="W1348" s="89">
        <f t="shared" si="265"/>
        <v>0</v>
      </c>
      <c r="X1348" s="89">
        <f t="shared" si="265"/>
        <v>0</v>
      </c>
      <c r="Y1348" s="89">
        <f t="shared" si="265"/>
        <v>0</v>
      </c>
      <c r="Z1348" s="89">
        <f t="shared" si="265"/>
        <v>0</v>
      </c>
      <c r="AA1348" s="89">
        <f t="shared" si="265"/>
        <v>0</v>
      </c>
      <c r="AB1348" s="90">
        <f t="shared" si="265"/>
        <v>0</v>
      </c>
      <c r="AD1348" s="552">
        <f t="shared" si="266"/>
        <v>0</v>
      </c>
      <c r="AF1348" s="552">
        <f t="shared" si="267"/>
        <v>0</v>
      </c>
      <c r="AH1348" s="552">
        <f t="shared" si="268"/>
        <v>0</v>
      </c>
      <c r="AJ1348" s="188"/>
    </row>
    <row r="1349" spans="4:36" ht="12.75" customHeight="1" outlineLevel="1" x14ac:dyDescent="0.2">
      <c r="D1349" s="106" t="str">
        <f>'Line Items'!D463</f>
        <v>Class 317/5</v>
      </c>
      <c r="E1349" s="88"/>
      <c r="F1349" s="107" t="str">
        <f t="shared" si="264"/>
        <v>£000</v>
      </c>
      <c r="G1349" s="89">
        <f t="shared" si="265"/>
        <v>0</v>
      </c>
      <c r="H1349" s="89">
        <f t="shared" si="265"/>
        <v>0</v>
      </c>
      <c r="I1349" s="89">
        <f t="shared" si="265"/>
        <v>0</v>
      </c>
      <c r="J1349" s="89">
        <f t="shared" si="265"/>
        <v>0</v>
      </c>
      <c r="K1349" s="89">
        <f t="shared" si="265"/>
        <v>0</v>
      </c>
      <c r="L1349" s="89">
        <f t="shared" si="265"/>
        <v>0</v>
      </c>
      <c r="M1349" s="89">
        <f t="shared" si="265"/>
        <v>0</v>
      </c>
      <c r="N1349" s="89">
        <f t="shared" si="265"/>
        <v>0</v>
      </c>
      <c r="O1349" s="89">
        <f t="shared" si="265"/>
        <v>0</v>
      </c>
      <c r="P1349" s="89">
        <f t="shared" si="265"/>
        <v>0</v>
      </c>
      <c r="Q1349" s="89">
        <f t="shared" si="265"/>
        <v>0</v>
      </c>
      <c r="R1349" s="89">
        <f t="shared" si="265"/>
        <v>0</v>
      </c>
      <c r="S1349" s="89">
        <f t="shared" si="265"/>
        <v>0</v>
      </c>
      <c r="T1349" s="89">
        <f t="shared" si="265"/>
        <v>0</v>
      </c>
      <c r="U1349" s="89">
        <f t="shared" si="265"/>
        <v>0</v>
      </c>
      <c r="V1349" s="89">
        <f t="shared" si="265"/>
        <v>0</v>
      </c>
      <c r="W1349" s="89">
        <f t="shared" si="265"/>
        <v>0</v>
      </c>
      <c r="X1349" s="89">
        <f t="shared" si="265"/>
        <v>0</v>
      </c>
      <c r="Y1349" s="89">
        <f t="shared" si="265"/>
        <v>0</v>
      </c>
      <c r="Z1349" s="89">
        <f t="shared" si="265"/>
        <v>0</v>
      </c>
      <c r="AA1349" s="89">
        <f t="shared" si="265"/>
        <v>0</v>
      </c>
      <c r="AB1349" s="90">
        <f t="shared" si="265"/>
        <v>0</v>
      </c>
      <c r="AD1349" s="552">
        <f t="shared" si="266"/>
        <v>0</v>
      </c>
      <c r="AF1349" s="552">
        <f t="shared" si="267"/>
        <v>0</v>
      </c>
      <c r="AH1349" s="552">
        <f t="shared" si="268"/>
        <v>0</v>
      </c>
      <c r="AJ1349" s="188"/>
    </row>
    <row r="1350" spans="4:36" ht="12.75" customHeight="1" outlineLevel="1" x14ac:dyDescent="0.2">
      <c r="D1350" s="106" t="str">
        <f>'Line Items'!D464</f>
        <v>Class 321</v>
      </c>
      <c r="E1350" s="88"/>
      <c r="F1350" s="107" t="str">
        <f t="shared" si="264"/>
        <v>£000</v>
      </c>
      <c r="G1350" s="89">
        <f t="shared" si="265"/>
        <v>0</v>
      </c>
      <c r="H1350" s="89">
        <f t="shared" si="265"/>
        <v>0</v>
      </c>
      <c r="I1350" s="89">
        <f t="shared" si="265"/>
        <v>0</v>
      </c>
      <c r="J1350" s="89">
        <f t="shared" si="265"/>
        <v>0</v>
      </c>
      <c r="K1350" s="89">
        <f t="shared" si="265"/>
        <v>0</v>
      </c>
      <c r="L1350" s="89">
        <f t="shared" si="265"/>
        <v>0</v>
      </c>
      <c r="M1350" s="89">
        <f t="shared" si="265"/>
        <v>0</v>
      </c>
      <c r="N1350" s="89">
        <f t="shared" si="265"/>
        <v>0</v>
      </c>
      <c r="O1350" s="89">
        <f t="shared" si="265"/>
        <v>0</v>
      </c>
      <c r="P1350" s="89">
        <f t="shared" si="265"/>
        <v>0</v>
      </c>
      <c r="Q1350" s="89">
        <f t="shared" si="265"/>
        <v>0</v>
      </c>
      <c r="R1350" s="89">
        <f t="shared" si="265"/>
        <v>0</v>
      </c>
      <c r="S1350" s="89">
        <f t="shared" si="265"/>
        <v>0</v>
      </c>
      <c r="T1350" s="89">
        <f t="shared" si="265"/>
        <v>0</v>
      </c>
      <c r="U1350" s="89">
        <f t="shared" si="265"/>
        <v>0</v>
      </c>
      <c r="V1350" s="89">
        <f t="shared" si="265"/>
        <v>0</v>
      </c>
      <c r="W1350" s="89">
        <f t="shared" si="265"/>
        <v>0</v>
      </c>
      <c r="X1350" s="89">
        <f t="shared" si="265"/>
        <v>0</v>
      </c>
      <c r="Y1350" s="89">
        <f t="shared" si="265"/>
        <v>0</v>
      </c>
      <c r="Z1350" s="89">
        <f t="shared" si="265"/>
        <v>0</v>
      </c>
      <c r="AA1350" s="89">
        <f t="shared" si="265"/>
        <v>0</v>
      </c>
      <c r="AB1350" s="90">
        <f t="shared" si="265"/>
        <v>0</v>
      </c>
      <c r="AD1350" s="552">
        <f t="shared" si="266"/>
        <v>0</v>
      </c>
      <c r="AF1350" s="552">
        <f t="shared" si="267"/>
        <v>0</v>
      </c>
      <c r="AH1350" s="552">
        <f t="shared" si="268"/>
        <v>0</v>
      </c>
      <c r="AJ1350" s="188"/>
    </row>
    <row r="1351" spans="4:36" ht="12.75" customHeight="1" outlineLevel="1" x14ac:dyDescent="0.2">
      <c r="D1351" s="106" t="str">
        <f>'Line Items'!D465</f>
        <v>Class 360</v>
      </c>
      <c r="E1351" s="88"/>
      <c r="F1351" s="107" t="str">
        <f t="shared" si="264"/>
        <v>£000</v>
      </c>
      <c r="G1351" s="89">
        <f t="shared" si="265"/>
        <v>0</v>
      </c>
      <c r="H1351" s="89">
        <f t="shared" si="265"/>
        <v>0</v>
      </c>
      <c r="I1351" s="89">
        <f t="shared" si="265"/>
        <v>0</v>
      </c>
      <c r="J1351" s="89">
        <f t="shared" si="265"/>
        <v>0</v>
      </c>
      <c r="K1351" s="89">
        <f t="shared" si="265"/>
        <v>0</v>
      </c>
      <c r="L1351" s="89">
        <f t="shared" si="265"/>
        <v>0</v>
      </c>
      <c r="M1351" s="89">
        <f t="shared" si="265"/>
        <v>0</v>
      </c>
      <c r="N1351" s="89">
        <f t="shared" si="265"/>
        <v>0</v>
      </c>
      <c r="O1351" s="89">
        <f t="shared" si="265"/>
        <v>0</v>
      </c>
      <c r="P1351" s="89">
        <f t="shared" si="265"/>
        <v>0</v>
      </c>
      <c r="Q1351" s="89">
        <f t="shared" si="265"/>
        <v>0</v>
      </c>
      <c r="R1351" s="89">
        <f t="shared" si="265"/>
        <v>0</v>
      </c>
      <c r="S1351" s="89">
        <f t="shared" si="265"/>
        <v>0</v>
      </c>
      <c r="T1351" s="89">
        <f t="shared" si="265"/>
        <v>0</v>
      </c>
      <c r="U1351" s="89">
        <f t="shared" si="265"/>
        <v>0</v>
      </c>
      <c r="V1351" s="89">
        <f t="shared" si="265"/>
        <v>0</v>
      </c>
      <c r="W1351" s="89">
        <f t="shared" si="265"/>
        <v>0</v>
      </c>
      <c r="X1351" s="89">
        <f t="shared" si="265"/>
        <v>0</v>
      </c>
      <c r="Y1351" s="89">
        <f t="shared" si="265"/>
        <v>0</v>
      </c>
      <c r="Z1351" s="89">
        <f t="shared" si="265"/>
        <v>0</v>
      </c>
      <c r="AA1351" s="89">
        <f t="shared" si="265"/>
        <v>0</v>
      </c>
      <c r="AB1351" s="90">
        <f t="shared" si="265"/>
        <v>0</v>
      </c>
      <c r="AD1351" s="552">
        <f t="shared" si="266"/>
        <v>0</v>
      </c>
      <c r="AF1351" s="552">
        <f t="shared" si="267"/>
        <v>0</v>
      </c>
      <c r="AH1351" s="552">
        <f t="shared" si="268"/>
        <v>0</v>
      </c>
      <c r="AJ1351" s="188"/>
    </row>
    <row r="1352" spans="4:36" ht="12.75" customHeight="1" outlineLevel="1" x14ac:dyDescent="0.2">
      <c r="D1352" s="106" t="str">
        <f>'Line Items'!D466</f>
        <v>Class 379</v>
      </c>
      <c r="E1352" s="88"/>
      <c r="F1352" s="107" t="str">
        <f t="shared" si="264"/>
        <v>£000</v>
      </c>
      <c r="G1352" s="89">
        <f t="shared" si="265"/>
        <v>0</v>
      </c>
      <c r="H1352" s="89">
        <f t="shared" si="265"/>
        <v>0</v>
      </c>
      <c r="I1352" s="89">
        <f t="shared" si="265"/>
        <v>0</v>
      </c>
      <c r="J1352" s="89">
        <f t="shared" si="265"/>
        <v>0</v>
      </c>
      <c r="K1352" s="89">
        <f t="shared" si="265"/>
        <v>0</v>
      </c>
      <c r="L1352" s="89">
        <f t="shared" si="265"/>
        <v>0</v>
      </c>
      <c r="M1352" s="89">
        <f t="shared" si="265"/>
        <v>0</v>
      </c>
      <c r="N1352" s="89">
        <f t="shared" si="265"/>
        <v>0</v>
      </c>
      <c r="O1352" s="89">
        <f t="shared" si="265"/>
        <v>0</v>
      </c>
      <c r="P1352" s="89">
        <f t="shared" si="265"/>
        <v>0</v>
      </c>
      <c r="Q1352" s="89">
        <f t="shared" si="265"/>
        <v>0</v>
      </c>
      <c r="R1352" s="89">
        <f t="shared" si="265"/>
        <v>0</v>
      </c>
      <c r="S1352" s="89">
        <f t="shared" si="265"/>
        <v>0</v>
      </c>
      <c r="T1352" s="89">
        <f t="shared" si="265"/>
        <v>0</v>
      </c>
      <c r="U1352" s="89">
        <f t="shared" si="265"/>
        <v>0</v>
      </c>
      <c r="V1352" s="89">
        <f t="shared" si="265"/>
        <v>0</v>
      </c>
      <c r="W1352" s="89">
        <f t="shared" si="265"/>
        <v>0</v>
      </c>
      <c r="X1352" s="89">
        <f t="shared" si="265"/>
        <v>0</v>
      </c>
      <c r="Y1352" s="89">
        <f t="shared" si="265"/>
        <v>0</v>
      </c>
      <c r="Z1352" s="89">
        <f t="shared" si="265"/>
        <v>0</v>
      </c>
      <c r="AA1352" s="89">
        <f t="shared" si="265"/>
        <v>0</v>
      </c>
      <c r="AB1352" s="90">
        <f t="shared" si="265"/>
        <v>0</v>
      </c>
      <c r="AD1352" s="552">
        <f t="shared" si="266"/>
        <v>0</v>
      </c>
      <c r="AF1352" s="552">
        <f t="shared" si="267"/>
        <v>0</v>
      </c>
      <c r="AH1352" s="552">
        <f t="shared" si="268"/>
        <v>0</v>
      </c>
      <c r="AJ1352" s="188"/>
    </row>
    <row r="1353" spans="4:36" ht="12.75" customHeight="1" outlineLevel="1" x14ac:dyDescent="0.2">
      <c r="D1353" s="106" t="str">
        <f>'Line Items'!D467</f>
        <v>Class 90</v>
      </c>
      <c r="E1353" s="88"/>
      <c r="F1353" s="107" t="str">
        <f t="shared" si="264"/>
        <v>£000</v>
      </c>
      <c r="G1353" s="89">
        <f t="shared" si="265"/>
        <v>0</v>
      </c>
      <c r="H1353" s="89">
        <f t="shared" si="265"/>
        <v>0</v>
      </c>
      <c r="I1353" s="89">
        <f t="shared" si="265"/>
        <v>0</v>
      </c>
      <c r="J1353" s="89">
        <f t="shared" si="265"/>
        <v>0</v>
      </c>
      <c r="K1353" s="89">
        <f t="shared" si="265"/>
        <v>0</v>
      </c>
      <c r="L1353" s="89">
        <f t="shared" si="265"/>
        <v>0</v>
      </c>
      <c r="M1353" s="89">
        <f t="shared" si="265"/>
        <v>0</v>
      </c>
      <c r="N1353" s="89">
        <f t="shared" si="265"/>
        <v>0</v>
      </c>
      <c r="O1353" s="89">
        <f t="shared" si="265"/>
        <v>0</v>
      </c>
      <c r="P1353" s="89">
        <f t="shared" si="265"/>
        <v>0</v>
      </c>
      <c r="Q1353" s="89">
        <f t="shared" si="265"/>
        <v>0</v>
      </c>
      <c r="R1353" s="89">
        <f t="shared" si="265"/>
        <v>0</v>
      </c>
      <c r="S1353" s="89">
        <f t="shared" si="265"/>
        <v>0</v>
      </c>
      <c r="T1353" s="89">
        <f t="shared" ref="T1353:AB1353" si="269">SUM(T1133,T1188,T1243,T1298)</f>
        <v>0</v>
      </c>
      <c r="U1353" s="89">
        <f t="shared" si="269"/>
        <v>0</v>
      </c>
      <c r="V1353" s="89">
        <f t="shared" si="269"/>
        <v>0</v>
      </c>
      <c r="W1353" s="89">
        <f t="shared" si="269"/>
        <v>0</v>
      </c>
      <c r="X1353" s="89">
        <f t="shared" si="269"/>
        <v>0</v>
      </c>
      <c r="Y1353" s="89">
        <f t="shared" si="269"/>
        <v>0</v>
      </c>
      <c r="Z1353" s="89">
        <f t="shared" si="269"/>
        <v>0</v>
      </c>
      <c r="AA1353" s="89">
        <f t="shared" si="269"/>
        <v>0</v>
      </c>
      <c r="AB1353" s="90">
        <f t="shared" si="269"/>
        <v>0</v>
      </c>
      <c r="AD1353" s="552">
        <f t="shared" si="266"/>
        <v>0</v>
      </c>
      <c r="AF1353" s="552">
        <f t="shared" si="267"/>
        <v>0</v>
      </c>
      <c r="AH1353" s="552">
        <f t="shared" si="268"/>
        <v>0</v>
      </c>
      <c r="AJ1353" s="188"/>
    </row>
    <row r="1354" spans="4:36" ht="12.75" customHeight="1" outlineLevel="1" x14ac:dyDescent="0.2">
      <c r="D1354" s="106" t="str">
        <f>'Line Items'!D468</f>
        <v>Class Mk 3 - TSO</v>
      </c>
      <c r="E1354" s="88"/>
      <c r="F1354" s="107" t="str">
        <f t="shared" si="264"/>
        <v>£000</v>
      </c>
      <c r="G1354" s="89">
        <f t="shared" ref="G1354:AB1365" si="270">SUM(G1134,G1189,G1244,G1299)</f>
        <v>0</v>
      </c>
      <c r="H1354" s="89">
        <f t="shared" si="270"/>
        <v>0</v>
      </c>
      <c r="I1354" s="89">
        <f t="shared" si="270"/>
        <v>0</v>
      </c>
      <c r="J1354" s="89">
        <f t="shared" si="270"/>
        <v>0</v>
      </c>
      <c r="K1354" s="89">
        <f t="shared" si="270"/>
        <v>0</v>
      </c>
      <c r="L1354" s="89">
        <f t="shared" si="270"/>
        <v>0</v>
      </c>
      <c r="M1354" s="89">
        <f t="shared" si="270"/>
        <v>0</v>
      </c>
      <c r="N1354" s="89">
        <f t="shared" si="270"/>
        <v>0</v>
      </c>
      <c r="O1354" s="89">
        <f t="shared" si="270"/>
        <v>0</v>
      </c>
      <c r="P1354" s="89">
        <f t="shared" si="270"/>
        <v>0</v>
      </c>
      <c r="Q1354" s="89">
        <f t="shared" si="270"/>
        <v>0</v>
      </c>
      <c r="R1354" s="89">
        <f t="shared" si="270"/>
        <v>0</v>
      </c>
      <c r="S1354" s="89">
        <f t="shared" si="270"/>
        <v>0</v>
      </c>
      <c r="T1354" s="89">
        <f t="shared" si="270"/>
        <v>0</v>
      </c>
      <c r="U1354" s="89">
        <f t="shared" si="270"/>
        <v>0</v>
      </c>
      <c r="V1354" s="89">
        <f t="shared" si="270"/>
        <v>0</v>
      </c>
      <c r="W1354" s="89">
        <f t="shared" si="270"/>
        <v>0</v>
      </c>
      <c r="X1354" s="89">
        <f t="shared" si="270"/>
        <v>0</v>
      </c>
      <c r="Y1354" s="89">
        <f t="shared" si="270"/>
        <v>0</v>
      </c>
      <c r="Z1354" s="89">
        <f t="shared" si="270"/>
        <v>0</v>
      </c>
      <c r="AA1354" s="89">
        <f t="shared" si="270"/>
        <v>0</v>
      </c>
      <c r="AB1354" s="90">
        <f t="shared" si="270"/>
        <v>0</v>
      </c>
      <c r="AD1354" s="552">
        <f t="shared" si="266"/>
        <v>0</v>
      </c>
      <c r="AF1354" s="552">
        <f t="shared" si="267"/>
        <v>0</v>
      </c>
      <c r="AH1354" s="552">
        <f t="shared" si="268"/>
        <v>0</v>
      </c>
      <c r="AJ1354" s="188"/>
    </row>
    <row r="1355" spans="4:36" ht="12.75" customHeight="1" outlineLevel="1" x14ac:dyDescent="0.2">
      <c r="D1355" s="106" t="str">
        <f>'Line Items'!D469</f>
        <v>Class Mk 3 - TSOB</v>
      </c>
      <c r="E1355" s="88"/>
      <c r="F1355" s="107" t="str">
        <f t="shared" si="264"/>
        <v>£000</v>
      </c>
      <c r="G1355" s="89">
        <f t="shared" si="270"/>
        <v>0</v>
      </c>
      <c r="H1355" s="89">
        <f t="shared" si="270"/>
        <v>0</v>
      </c>
      <c r="I1355" s="89">
        <f t="shared" si="270"/>
        <v>0</v>
      </c>
      <c r="J1355" s="89">
        <f t="shared" si="270"/>
        <v>0</v>
      </c>
      <c r="K1355" s="89">
        <f t="shared" si="270"/>
        <v>0</v>
      </c>
      <c r="L1355" s="89">
        <f t="shared" si="270"/>
        <v>0</v>
      </c>
      <c r="M1355" s="89">
        <f t="shared" si="270"/>
        <v>0</v>
      </c>
      <c r="N1355" s="89">
        <f t="shared" si="270"/>
        <v>0</v>
      </c>
      <c r="O1355" s="89">
        <f t="shared" si="270"/>
        <v>0</v>
      </c>
      <c r="P1355" s="89">
        <f t="shared" si="270"/>
        <v>0</v>
      </c>
      <c r="Q1355" s="89">
        <f t="shared" si="270"/>
        <v>0</v>
      </c>
      <c r="R1355" s="89">
        <f t="shared" si="270"/>
        <v>0</v>
      </c>
      <c r="S1355" s="89">
        <f t="shared" si="270"/>
        <v>0</v>
      </c>
      <c r="T1355" s="89">
        <f t="shared" si="270"/>
        <v>0</v>
      </c>
      <c r="U1355" s="89">
        <f t="shared" si="270"/>
        <v>0</v>
      </c>
      <c r="V1355" s="89">
        <f t="shared" si="270"/>
        <v>0</v>
      </c>
      <c r="W1355" s="89">
        <f t="shared" si="270"/>
        <v>0</v>
      </c>
      <c r="X1355" s="89">
        <f t="shared" si="270"/>
        <v>0</v>
      </c>
      <c r="Y1355" s="89">
        <f t="shared" si="270"/>
        <v>0</v>
      </c>
      <c r="Z1355" s="89">
        <f t="shared" si="270"/>
        <v>0</v>
      </c>
      <c r="AA1355" s="89">
        <f t="shared" si="270"/>
        <v>0</v>
      </c>
      <c r="AB1355" s="90">
        <f t="shared" si="270"/>
        <v>0</v>
      </c>
      <c r="AD1355" s="552">
        <f t="shared" si="266"/>
        <v>0</v>
      </c>
      <c r="AF1355" s="552">
        <f t="shared" si="267"/>
        <v>0</v>
      </c>
      <c r="AH1355" s="552">
        <f t="shared" si="268"/>
        <v>0</v>
      </c>
      <c r="AJ1355" s="188"/>
    </row>
    <row r="1356" spans="4:36" ht="12.75" customHeight="1" outlineLevel="1" x14ac:dyDescent="0.2">
      <c r="D1356" s="106" t="str">
        <f>'Line Items'!D470</f>
        <v>Class Mk 3 - FO</v>
      </c>
      <c r="E1356" s="88"/>
      <c r="F1356" s="107" t="str">
        <f t="shared" si="264"/>
        <v>£000</v>
      </c>
      <c r="G1356" s="89">
        <f t="shared" si="270"/>
        <v>0</v>
      </c>
      <c r="H1356" s="89">
        <f t="shared" si="270"/>
        <v>0</v>
      </c>
      <c r="I1356" s="89">
        <f t="shared" si="270"/>
        <v>0</v>
      </c>
      <c r="J1356" s="89">
        <f t="shared" si="270"/>
        <v>0</v>
      </c>
      <c r="K1356" s="89">
        <f t="shared" si="270"/>
        <v>0</v>
      </c>
      <c r="L1356" s="89">
        <f t="shared" si="270"/>
        <v>0</v>
      </c>
      <c r="M1356" s="89">
        <f t="shared" si="270"/>
        <v>0</v>
      </c>
      <c r="N1356" s="89">
        <f t="shared" si="270"/>
        <v>0</v>
      </c>
      <c r="O1356" s="89">
        <f t="shared" si="270"/>
        <v>0</v>
      </c>
      <c r="P1356" s="89">
        <f t="shared" si="270"/>
        <v>0</v>
      </c>
      <c r="Q1356" s="89">
        <f t="shared" si="270"/>
        <v>0</v>
      </c>
      <c r="R1356" s="89">
        <f t="shared" si="270"/>
        <v>0</v>
      </c>
      <c r="S1356" s="89">
        <f t="shared" si="270"/>
        <v>0</v>
      </c>
      <c r="T1356" s="89">
        <f t="shared" si="270"/>
        <v>0</v>
      </c>
      <c r="U1356" s="89">
        <f t="shared" si="270"/>
        <v>0</v>
      </c>
      <c r="V1356" s="89">
        <f t="shared" si="270"/>
        <v>0</v>
      </c>
      <c r="W1356" s="89">
        <f t="shared" si="270"/>
        <v>0</v>
      </c>
      <c r="X1356" s="89">
        <f t="shared" si="270"/>
        <v>0</v>
      </c>
      <c r="Y1356" s="89">
        <f t="shared" si="270"/>
        <v>0</v>
      </c>
      <c r="Z1356" s="89">
        <f t="shared" si="270"/>
        <v>0</v>
      </c>
      <c r="AA1356" s="89">
        <f t="shared" si="270"/>
        <v>0</v>
      </c>
      <c r="AB1356" s="90">
        <f t="shared" si="270"/>
        <v>0</v>
      </c>
      <c r="AD1356" s="552">
        <f t="shared" si="266"/>
        <v>0</v>
      </c>
      <c r="AF1356" s="552">
        <f t="shared" si="267"/>
        <v>0</v>
      </c>
      <c r="AH1356" s="552">
        <f t="shared" si="268"/>
        <v>0</v>
      </c>
      <c r="AJ1356" s="188"/>
    </row>
    <row r="1357" spans="4:36" ht="12.75" customHeight="1" outlineLevel="1" x14ac:dyDescent="0.2">
      <c r="D1357" s="106" t="str">
        <f>'Line Items'!D471</f>
        <v>Class Mk 3 - RFM</v>
      </c>
      <c r="E1357" s="88"/>
      <c r="F1357" s="107" t="str">
        <f t="shared" si="264"/>
        <v>£000</v>
      </c>
      <c r="G1357" s="89">
        <f t="shared" si="270"/>
        <v>0</v>
      </c>
      <c r="H1357" s="89">
        <f t="shared" si="270"/>
        <v>0</v>
      </c>
      <c r="I1357" s="89">
        <f t="shared" si="270"/>
        <v>0</v>
      </c>
      <c r="J1357" s="89">
        <f t="shared" si="270"/>
        <v>0</v>
      </c>
      <c r="K1357" s="89">
        <f t="shared" si="270"/>
        <v>0</v>
      </c>
      <c r="L1357" s="89">
        <f t="shared" si="270"/>
        <v>0</v>
      </c>
      <c r="M1357" s="89">
        <f t="shared" si="270"/>
        <v>0</v>
      </c>
      <c r="N1357" s="89">
        <f t="shared" si="270"/>
        <v>0</v>
      </c>
      <c r="O1357" s="89">
        <f t="shared" si="270"/>
        <v>0</v>
      </c>
      <c r="P1357" s="89">
        <f t="shared" si="270"/>
        <v>0</v>
      </c>
      <c r="Q1357" s="89">
        <f t="shared" si="270"/>
        <v>0</v>
      </c>
      <c r="R1357" s="89">
        <f t="shared" si="270"/>
        <v>0</v>
      </c>
      <c r="S1357" s="89">
        <f t="shared" si="270"/>
        <v>0</v>
      </c>
      <c r="T1357" s="89">
        <f t="shared" si="270"/>
        <v>0</v>
      </c>
      <c r="U1357" s="89">
        <f t="shared" si="270"/>
        <v>0</v>
      </c>
      <c r="V1357" s="89">
        <f t="shared" si="270"/>
        <v>0</v>
      </c>
      <c r="W1357" s="89">
        <f t="shared" si="270"/>
        <v>0</v>
      </c>
      <c r="X1357" s="89">
        <f t="shared" si="270"/>
        <v>0</v>
      </c>
      <c r="Y1357" s="89">
        <f t="shared" si="270"/>
        <v>0</v>
      </c>
      <c r="Z1357" s="89">
        <f t="shared" si="270"/>
        <v>0</v>
      </c>
      <c r="AA1357" s="89">
        <f t="shared" si="270"/>
        <v>0</v>
      </c>
      <c r="AB1357" s="90">
        <f t="shared" si="270"/>
        <v>0</v>
      </c>
      <c r="AD1357" s="552">
        <f t="shared" si="266"/>
        <v>0</v>
      </c>
      <c r="AF1357" s="552">
        <f t="shared" si="267"/>
        <v>0</v>
      </c>
      <c r="AH1357" s="552">
        <f t="shared" si="268"/>
        <v>0</v>
      </c>
      <c r="AJ1357" s="188"/>
    </row>
    <row r="1358" spans="4:36" ht="12.75" customHeight="1" outlineLevel="1" x14ac:dyDescent="0.2">
      <c r="D1358" s="106" t="str">
        <f>'Line Items'!D472</f>
        <v>Class Mk 3 - DVT</v>
      </c>
      <c r="E1358" s="88"/>
      <c r="F1358" s="107" t="str">
        <f t="shared" si="264"/>
        <v>£000</v>
      </c>
      <c r="G1358" s="89">
        <f t="shared" si="270"/>
        <v>0</v>
      </c>
      <c r="H1358" s="89">
        <f t="shared" si="270"/>
        <v>0</v>
      </c>
      <c r="I1358" s="89">
        <f t="shared" si="270"/>
        <v>0</v>
      </c>
      <c r="J1358" s="89">
        <f t="shared" si="270"/>
        <v>0</v>
      </c>
      <c r="K1358" s="89">
        <f t="shared" si="270"/>
        <v>0</v>
      </c>
      <c r="L1358" s="89">
        <f t="shared" si="270"/>
        <v>0</v>
      </c>
      <c r="M1358" s="89">
        <f t="shared" si="270"/>
        <v>0</v>
      </c>
      <c r="N1358" s="89">
        <f t="shared" si="270"/>
        <v>0</v>
      </c>
      <c r="O1358" s="89">
        <f t="shared" si="270"/>
        <v>0</v>
      </c>
      <c r="P1358" s="89">
        <f t="shared" si="270"/>
        <v>0</v>
      </c>
      <c r="Q1358" s="89">
        <f t="shared" si="270"/>
        <v>0</v>
      </c>
      <c r="R1358" s="89">
        <f t="shared" si="270"/>
        <v>0</v>
      </c>
      <c r="S1358" s="89">
        <f t="shared" si="270"/>
        <v>0</v>
      </c>
      <c r="T1358" s="89">
        <f t="shared" si="270"/>
        <v>0</v>
      </c>
      <c r="U1358" s="89">
        <f t="shared" si="270"/>
        <v>0</v>
      </c>
      <c r="V1358" s="89">
        <f t="shared" si="270"/>
        <v>0</v>
      </c>
      <c r="W1358" s="89">
        <f t="shared" si="270"/>
        <v>0</v>
      </c>
      <c r="X1358" s="89">
        <f t="shared" si="270"/>
        <v>0</v>
      </c>
      <c r="Y1358" s="89">
        <f t="shared" si="270"/>
        <v>0</v>
      </c>
      <c r="Z1358" s="89">
        <f t="shared" si="270"/>
        <v>0</v>
      </c>
      <c r="AA1358" s="89">
        <f t="shared" si="270"/>
        <v>0</v>
      </c>
      <c r="AB1358" s="90">
        <f t="shared" si="270"/>
        <v>0</v>
      </c>
      <c r="AD1358" s="552">
        <f t="shared" si="266"/>
        <v>0</v>
      </c>
      <c r="AF1358" s="552">
        <f t="shared" si="267"/>
        <v>0</v>
      </c>
      <c r="AH1358" s="552">
        <f t="shared" si="268"/>
        <v>0</v>
      </c>
      <c r="AJ1358" s="188"/>
    </row>
    <row r="1359" spans="4:36" ht="12.75" customHeight="1" outlineLevel="1" x14ac:dyDescent="0.2">
      <c r="D1359" s="106" t="str">
        <f>'Line Items'!D473</f>
        <v>[Rolling Stock Line 18]</v>
      </c>
      <c r="E1359" s="88"/>
      <c r="F1359" s="107" t="str">
        <f t="shared" si="264"/>
        <v>£000</v>
      </c>
      <c r="G1359" s="89">
        <f t="shared" si="270"/>
        <v>0</v>
      </c>
      <c r="H1359" s="89">
        <f t="shared" si="270"/>
        <v>0</v>
      </c>
      <c r="I1359" s="89">
        <f t="shared" si="270"/>
        <v>0</v>
      </c>
      <c r="J1359" s="89">
        <f t="shared" si="270"/>
        <v>0</v>
      </c>
      <c r="K1359" s="89">
        <f t="shared" si="270"/>
        <v>0</v>
      </c>
      <c r="L1359" s="89">
        <f t="shared" si="270"/>
        <v>0</v>
      </c>
      <c r="M1359" s="89">
        <f t="shared" si="270"/>
        <v>0</v>
      </c>
      <c r="N1359" s="89">
        <f t="shared" si="270"/>
        <v>0</v>
      </c>
      <c r="O1359" s="89">
        <f t="shared" si="270"/>
        <v>0</v>
      </c>
      <c r="P1359" s="89">
        <f t="shared" si="270"/>
        <v>0</v>
      </c>
      <c r="Q1359" s="89">
        <f t="shared" si="270"/>
        <v>0</v>
      </c>
      <c r="R1359" s="89">
        <f t="shared" si="270"/>
        <v>0</v>
      </c>
      <c r="S1359" s="89">
        <f t="shared" si="270"/>
        <v>0</v>
      </c>
      <c r="T1359" s="89">
        <f t="shared" si="270"/>
        <v>0</v>
      </c>
      <c r="U1359" s="89">
        <f t="shared" si="270"/>
        <v>0</v>
      </c>
      <c r="V1359" s="89">
        <f t="shared" si="270"/>
        <v>0</v>
      </c>
      <c r="W1359" s="89">
        <f t="shared" si="270"/>
        <v>0</v>
      </c>
      <c r="X1359" s="89">
        <f t="shared" si="270"/>
        <v>0</v>
      </c>
      <c r="Y1359" s="89">
        <f t="shared" si="270"/>
        <v>0</v>
      </c>
      <c r="Z1359" s="89">
        <f t="shared" si="270"/>
        <v>0</v>
      </c>
      <c r="AA1359" s="89">
        <f t="shared" si="270"/>
        <v>0</v>
      </c>
      <c r="AB1359" s="90">
        <f t="shared" si="270"/>
        <v>0</v>
      </c>
      <c r="AD1359" s="552">
        <f t="shared" si="266"/>
        <v>0</v>
      </c>
      <c r="AF1359" s="552">
        <f t="shared" si="267"/>
        <v>0</v>
      </c>
      <c r="AH1359" s="552">
        <f t="shared" si="268"/>
        <v>0</v>
      </c>
      <c r="AJ1359" s="188"/>
    </row>
    <row r="1360" spans="4:36" ht="12.75" customHeight="1" outlineLevel="1" x14ac:dyDescent="0.2">
      <c r="D1360" s="106" t="str">
        <f>'Line Items'!D474</f>
        <v>[Rolling Stock Line 19]</v>
      </c>
      <c r="E1360" s="88"/>
      <c r="F1360" s="107" t="str">
        <f t="shared" si="264"/>
        <v>£000</v>
      </c>
      <c r="G1360" s="89">
        <f t="shared" si="270"/>
        <v>0</v>
      </c>
      <c r="H1360" s="89">
        <f t="shared" si="270"/>
        <v>0</v>
      </c>
      <c r="I1360" s="89">
        <f t="shared" si="270"/>
        <v>0</v>
      </c>
      <c r="J1360" s="89">
        <f t="shared" si="270"/>
        <v>0</v>
      </c>
      <c r="K1360" s="89">
        <f t="shared" si="270"/>
        <v>0</v>
      </c>
      <c r="L1360" s="89">
        <f t="shared" si="270"/>
        <v>0</v>
      </c>
      <c r="M1360" s="89">
        <f t="shared" si="270"/>
        <v>0</v>
      </c>
      <c r="N1360" s="89">
        <f t="shared" si="270"/>
        <v>0</v>
      </c>
      <c r="O1360" s="89">
        <f t="shared" si="270"/>
        <v>0</v>
      </c>
      <c r="P1360" s="89">
        <f t="shared" si="270"/>
        <v>0</v>
      </c>
      <c r="Q1360" s="89">
        <f t="shared" si="270"/>
        <v>0</v>
      </c>
      <c r="R1360" s="89">
        <f t="shared" si="270"/>
        <v>0</v>
      </c>
      <c r="S1360" s="89">
        <f t="shared" si="270"/>
        <v>0</v>
      </c>
      <c r="T1360" s="89">
        <f t="shared" si="270"/>
        <v>0</v>
      </c>
      <c r="U1360" s="89">
        <f t="shared" si="270"/>
        <v>0</v>
      </c>
      <c r="V1360" s="89">
        <f t="shared" si="270"/>
        <v>0</v>
      </c>
      <c r="W1360" s="89">
        <f t="shared" si="270"/>
        <v>0</v>
      </c>
      <c r="X1360" s="89">
        <f t="shared" si="270"/>
        <v>0</v>
      </c>
      <c r="Y1360" s="89">
        <f t="shared" si="270"/>
        <v>0</v>
      </c>
      <c r="Z1360" s="89">
        <f t="shared" si="270"/>
        <v>0</v>
      </c>
      <c r="AA1360" s="89">
        <f t="shared" si="270"/>
        <v>0</v>
      </c>
      <c r="AB1360" s="90">
        <f t="shared" si="270"/>
        <v>0</v>
      </c>
      <c r="AD1360" s="552">
        <f t="shared" si="266"/>
        <v>0</v>
      </c>
      <c r="AF1360" s="552">
        <f t="shared" si="267"/>
        <v>0</v>
      </c>
      <c r="AH1360" s="552">
        <f t="shared" si="268"/>
        <v>0</v>
      </c>
      <c r="AJ1360" s="188"/>
    </row>
    <row r="1361" spans="4:36" ht="12.75" customHeight="1" outlineLevel="1" x14ac:dyDescent="0.2">
      <c r="D1361" s="106" t="str">
        <f>'Line Items'!D475</f>
        <v>[Rolling Stock Line 20]</v>
      </c>
      <c r="E1361" s="88"/>
      <c r="F1361" s="107" t="str">
        <f t="shared" si="264"/>
        <v>£000</v>
      </c>
      <c r="G1361" s="89">
        <f t="shared" si="270"/>
        <v>0</v>
      </c>
      <c r="H1361" s="89">
        <f t="shared" si="270"/>
        <v>0</v>
      </c>
      <c r="I1361" s="89">
        <f t="shared" si="270"/>
        <v>0</v>
      </c>
      <c r="J1361" s="89">
        <f t="shared" si="270"/>
        <v>0</v>
      </c>
      <c r="K1361" s="89">
        <f t="shared" si="270"/>
        <v>0</v>
      </c>
      <c r="L1361" s="89">
        <f t="shared" si="270"/>
        <v>0</v>
      </c>
      <c r="M1361" s="89">
        <f t="shared" si="270"/>
        <v>0</v>
      </c>
      <c r="N1361" s="89">
        <f t="shared" si="270"/>
        <v>0</v>
      </c>
      <c r="O1361" s="89">
        <f t="shared" si="270"/>
        <v>0</v>
      </c>
      <c r="P1361" s="89">
        <f t="shared" si="270"/>
        <v>0</v>
      </c>
      <c r="Q1361" s="89">
        <f t="shared" si="270"/>
        <v>0</v>
      </c>
      <c r="R1361" s="89">
        <f t="shared" si="270"/>
        <v>0</v>
      </c>
      <c r="S1361" s="89">
        <f t="shared" si="270"/>
        <v>0</v>
      </c>
      <c r="T1361" s="89">
        <f t="shared" si="270"/>
        <v>0</v>
      </c>
      <c r="U1361" s="89">
        <f t="shared" si="270"/>
        <v>0</v>
      </c>
      <c r="V1361" s="89">
        <f t="shared" si="270"/>
        <v>0</v>
      </c>
      <c r="W1361" s="89">
        <f t="shared" si="270"/>
        <v>0</v>
      </c>
      <c r="X1361" s="89">
        <f t="shared" si="270"/>
        <v>0</v>
      </c>
      <c r="Y1361" s="89">
        <f t="shared" si="270"/>
        <v>0</v>
      </c>
      <c r="Z1361" s="89">
        <f t="shared" si="270"/>
        <v>0</v>
      </c>
      <c r="AA1361" s="89">
        <f t="shared" si="270"/>
        <v>0</v>
      </c>
      <c r="AB1361" s="90">
        <f t="shared" si="270"/>
        <v>0</v>
      </c>
      <c r="AD1361" s="552">
        <f t="shared" si="266"/>
        <v>0</v>
      </c>
      <c r="AF1361" s="552">
        <f t="shared" si="267"/>
        <v>0</v>
      </c>
      <c r="AH1361" s="552">
        <f t="shared" si="268"/>
        <v>0</v>
      </c>
      <c r="AJ1361" s="188"/>
    </row>
    <row r="1362" spans="4:36" ht="12.75" customHeight="1" outlineLevel="1" x14ac:dyDescent="0.2">
      <c r="D1362" s="106" t="str">
        <f>'Line Items'!D476</f>
        <v>[Rolling Stock Line 21]</v>
      </c>
      <c r="E1362" s="88"/>
      <c r="F1362" s="107" t="str">
        <f t="shared" si="264"/>
        <v>£000</v>
      </c>
      <c r="G1362" s="89">
        <f t="shared" si="270"/>
        <v>0</v>
      </c>
      <c r="H1362" s="89">
        <f t="shared" si="270"/>
        <v>0</v>
      </c>
      <c r="I1362" s="89">
        <f t="shared" si="270"/>
        <v>0</v>
      </c>
      <c r="J1362" s="89">
        <f t="shared" si="270"/>
        <v>0</v>
      </c>
      <c r="K1362" s="89">
        <f t="shared" si="270"/>
        <v>0</v>
      </c>
      <c r="L1362" s="89">
        <f t="shared" si="270"/>
        <v>0</v>
      </c>
      <c r="M1362" s="89">
        <f t="shared" si="270"/>
        <v>0</v>
      </c>
      <c r="N1362" s="89">
        <f t="shared" si="270"/>
        <v>0</v>
      </c>
      <c r="O1362" s="89">
        <f t="shared" si="270"/>
        <v>0</v>
      </c>
      <c r="P1362" s="89">
        <f t="shared" si="270"/>
        <v>0</v>
      </c>
      <c r="Q1362" s="89">
        <f t="shared" si="270"/>
        <v>0</v>
      </c>
      <c r="R1362" s="89">
        <f t="shared" si="270"/>
        <v>0</v>
      </c>
      <c r="S1362" s="89">
        <f t="shared" si="270"/>
        <v>0</v>
      </c>
      <c r="T1362" s="89">
        <f t="shared" si="270"/>
        <v>0</v>
      </c>
      <c r="U1362" s="89">
        <f t="shared" si="270"/>
        <v>0</v>
      </c>
      <c r="V1362" s="89">
        <f t="shared" si="270"/>
        <v>0</v>
      </c>
      <c r="W1362" s="89">
        <f t="shared" si="270"/>
        <v>0</v>
      </c>
      <c r="X1362" s="89">
        <f t="shared" si="270"/>
        <v>0</v>
      </c>
      <c r="Y1362" s="89">
        <f t="shared" si="270"/>
        <v>0</v>
      </c>
      <c r="Z1362" s="89">
        <f t="shared" si="270"/>
        <v>0</v>
      </c>
      <c r="AA1362" s="89">
        <f t="shared" si="270"/>
        <v>0</v>
      </c>
      <c r="AB1362" s="90">
        <f t="shared" si="270"/>
        <v>0</v>
      </c>
      <c r="AD1362" s="552">
        <f t="shared" si="266"/>
        <v>0</v>
      </c>
      <c r="AF1362" s="552">
        <f t="shared" si="267"/>
        <v>0</v>
      </c>
      <c r="AH1362" s="552">
        <f t="shared" si="268"/>
        <v>0</v>
      </c>
      <c r="AJ1362" s="188"/>
    </row>
    <row r="1363" spans="4:36" ht="12.75" customHeight="1" outlineLevel="1" x14ac:dyDescent="0.2">
      <c r="D1363" s="106" t="str">
        <f>'Line Items'!D477</f>
        <v>[Rolling Stock Line 22]</v>
      </c>
      <c r="E1363" s="88"/>
      <c r="F1363" s="107" t="str">
        <f t="shared" si="264"/>
        <v>£000</v>
      </c>
      <c r="G1363" s="89">
        <f t="shared" si="270"/>
        <v>0</v>
      </c>
      <c r="H1363" s="89">
        <f t="shared" si="270"/>
        <v>0</v>
      </c>
      <c r="I1363" s="89">
        <f t="shared" si="270"/>
        <v>0</v>
      </c>
      <c r="J1363" s="89">
        <f t="shared" si="270"/>
        <v>0</v>
      </c>
      <c r="K1363" s="89">
        <f t="shared" si="270"/>
        <v>0</v>
      </c>
      <c r="L1363" s="89">
        <f t="shared" si="270"/>
        <v>0</v>
      </c>
      <c r="M1363" s="89">
        <f t="shared" si="270"/>
        <v>0</v>
      </c>
      <c r="N1363" s="89">
        <f t="shared" si="270"/>
        <v>0</v>
      </c>
      <c r="O1363" s="89">
        <f t="shared" si="270"/>
        <v>0</v>
      </c>
      <c r="P1363" s="89">
        <f t="shared" si="270"/>
        <v>0</v>
      </c>
      <c r="Q1363" s="89">
        <f t="shared" si="270"/>
        <v>0</v>
      </c>
      <c r="R1363" s="89">
        <f t="shared" si="270"/>
        <v>0</v>
      </c>
      <c r="S1363" s="89">
        <f t="shared" si="270"/>
        <v>0</v>
      </c>
      <c r="T1363" s="89">
        <f t="shared" si="270"/>
        <v>0</v>
      </c>
      <c r="U1363" s="89">
        <f t="shared" si="270"/>
        <v>0</v>
      </c>
      <c r="V1363" s="89">
        <f t="shared" si="270"/>
        <v>0</v>
      </c>
      <c r="W1363" s="89">
        <f t="shared" si="270"/>
        <v>0</v>
      </c>
      <c r="X1363" s="89">
        <f t="shared" si="270"/>
        <v>0</v>
      </c>
      <c r="Y1363" s="89">
        <f t="shared" si="270"/>
        <v>0</v>
      </c>
      <c r="Z1363" s="89">
        <f t="shared" si="270"/>
        <v>0</v>
      </c>
      <c r="AA1363" s="89">
        <f t="shared" si="270"/>
        <v>0</v>
      </c>
      <c r="AB1363" s="90">
        <f t="shared" si="270"/>
        <v>0</v>
      </c>
      <c r="AD1363" s="552">
        <f t="shared" si="266"/>
        <v>0</v>
      </c>
      <c r="AF1363" s="552">
        <f t="shared" si="267"/>
        <v>0</v>
      </c>
      <c r="AH1363" s="552">
        <f t="shared" si="268"/>
        <v>0</v>
      </c>
      <c r="AJ1363" s="188"/>
    </row>
    <row r="1364" spans="4:36" ht="12.75" customHeight="1" outlineLevel="1" x14ac:dyDescent="0.2">
      <c r="D1364" s="106" t="str">
        <f>'Line Items'!D478</f>
        <v>[Rolling Stock Line 23]</v>
      </c>
      <c r="E1364" s="88"/>
      <c r="F1364" s="107" t="str">
        <f t="shared" si="264"/>
        <v>£000</v>
      </c>
      <c r="G1364" s="89">
        <f t="shared" si="270"/>
        <v>0</v>
      </c>
      <c r="H1364" s="89">
        <f t="shared" si="270"/>
        <v>0</v>
      </c>
      <c r="I1364" s="89">
        <f t="shared" si="270"/>
        <v>0</v>
      </c>
      <c r="J1364" s="89">
        <f t="shared" si="270"/>
        <v>0</v>
      </c>
      <c r="K1364" s="89">
        <f t="shared" si="270"/>
        <v>0</v>
      </c>
      <c r="L1364" s="89">
        <f t="shared" si="270"/>
        <v>0</v>
      </c>
      <c r="M1364" s="89">
        <f t="shared" si="270"/>
        <v>0</v>
      </c>
      <c r="N1364" s="89">
        <f t="shared" si="270"/>
        <v>0</v>
      </c>
      <c r="O1364" s="89">
        <f t="shared" si="270"/>
        <v>0</v>
      </c>
      <c r="P1364" s="89">
        <f t="shared" si="270"/>
        <v>0</v>
      </c>
      <c r="Q1364" s="89">
        <f t="shared" si="270"/>
        <v>0</v>
      </c>
      <c r="R1364" s="89">
        <f t="shared" si="270"/>
        <v>0</v>
      </c>
      <c r="S1364" s="89">
        <f t="shared" si="270"/>
        <v>0</v>
      </c>
      <c r="T1364" s="89">
        <f t="shared" si="270"/>
        <v>0</v>
      </c>
      <c r="U1364" s="89">
        <f t="shared" si="270"/>
        <v>0</v>
      </c>
      <c r="V1364" s="89">
        <f t="shared" si="270"/>
        <v>0</v>
      </c>
      <c r="W1364" s="89">
        <f t="shared" si="270"/>
        <v>0</v>
      </c>
      <c r="X1364" s="89">
        <f t="shared" si="270"/>
        <v>0</v>
      </c>
      <c r="Y1364" s="89">
        <f t="shared" si="270"/>
        <v>0</v>
      </c>
      <c r="Z1364" s="89">
        <f t="shared" si="270"/>
        <v>0</v>
      </c>
      <c r="AA1364" s="89">
        <f t="shared" si="270"/>
        <v>0</v>
      </c>
      <c r="AB1364" s="90">
        <f t="shared" si="270"/>
        <v>0</v>
      </c>
      <c r="AD1364" s="552">
        <f t="shared" si="266"/>
        <v>0</v>
      </c>
      <c r="AF1364" s="552">
        <f t="shared" si="267"/>
        <v>0</v>
      </c>
      <c r="AH1364" s="552">
        <f t="shared" si="268"/>
        <v>0</v>
      </c>
      <c r="AJ1364" s="188"/>
    </row>
    <row r="1365" spans="4:36" ht="12.75" customHeight="1" outlineLevel="1" x14ac:dyDescent="0.2">
      <c r="D1365" s="106" t="str">
        <f>'Line Items'!D479</f>
        <v>[Rolling Stock Line 24]</v>
      </c>
      <c r="E1365" s="88"/>
      <c r="F1365" s="107" t="str">
        <f t="shared" si="264"/>
        <v>£000</v>
      </c>
      <c r="G1365" s="89">
        <f t="shared" si="270"/>
        <v>0</v>
      </c>
      <c r="H1365" s="89">
        <f t="shared" si="270"/>
        <v>0</v>
      </c>
      <c r="I1365" s="89">
        <f t="shared" si="270"/>
        <v>0</v>
      </c>
      <c r="J1365" s="89">
        <f t="shared" si="270"/>
        <v>0</v>
      </c>
      <c r="K1365" s="89">
        <f t="shared" si="270"/>
        <v>0</v>
      </c>
      <c r="L1365" s="89">
        <f t="shared" si="270"/>
        <v>0</v>
      </c>
      <c r="M1365" s="89">
        <f t="shared" si="270"/>
        <v>0</v>
      </c>
      <c r="N1365" s="89">
        <f t="shared" si="270"/>
        <v>0</v>
      </c>
      <c r="O1365" s="89">
        <f t="shared" si="270"/>
        <v>0</v>
      </c>
      <c r="P1365" s="89">
        <f t="shared" si="270"/>
        <v>0</v>
      </c>
      <c r="Q1365" s="89">
        <f t="shared" si="270"/>
        <v>0</v>
      </c>
      <c r="R1365" s="89">
        <f t="shared" si="270"/>
        <v>0</v>
      </c>
      <c r="S1365" s="89">
        <f t="shared" si="270"/>
        <v>0</v>
      </c>
      <c r="T1365" s="89">
        <f t="shared" ref="T1365:AB1365" si="271">SUM(T1145,T1200,T1255,T1310)</f>
        <v>0</v>
      </c>
      <c r="U1365" s="89">
        <f t="shared" si="271"/>
        <v>0</v>
      </c>
      <c r="V1365" s="89">
        <f t="shared" si="271"/>
        <v>0</v>
      </c>
      <c r="W1365" s="89">
        <f t="shared" si="271"/>
        <v>0</v>
      </c>
      <c r="X1365" s="89">
        <f t="shared" si="271"/>
        <v>0</v>
      </c>
      <c r="Y1365" s="89">
        <f t="shared" si="271"/>
        <v>0</v>
      </c>
      <c r="Z1365" s="89">
        <f t="shared" si="271"/>
        <v>0</v>
      </c>
      <c r="AA1365" s="89">
        <f t="shared" si="271"/>
        <v>0</v>
      </c>
      <c r="AB1365" s="90">
        <f t="shared" si="271"/>
        <v>0</v>
      </c>
      <c r="AD1365" s="552">
        <f t="shared" si="266"/>
        <v>0</v>
      </c>
      <c r="AF1365" s="552">
        <f t="shared" si="267"/>
        <v>0</v>
      </c>
      <c r="AH1365" s="552">
        <f t="shared" si="268"/>
        <v>0</v>
      </c>
      <c r="AJ1365" s="188"/>
    </row>
    <row r="1366" spans="4:36" ht="12.75" customHeight="1" outlineLevel="1" x14ac:dyDescent="0.2">
      <c r="D1366" s="106" t="str">
        <f>'Line Items'!D480</f>
        <v>[Rolling Stock Line 25]</v>
      </c>
      <c r="E1366" s="88"/>
      <c r="F1366" s="107" t="str">
        <f t="shared" si="264"/>
        <v>£000</v>
      </c>
      <c r="G1366" s="89">
        <f t="shared" ref="G1366:AB1377" si="272">SUM(G1146,G1201,G1256,G1311)</f>
        <v>0</v>
      </c>
      <c r="H1366" s="89">
        <f t="shared" si="272"/>
        <v>0</v>
      </c>
      <c r="I1366" s="89">
        <f t="shared" si="272"/>
        <v>0</v>
      </c>
      <c r="J1366" s="89">
        <f t="shared" si="272"/>
        <v>0</v>
      </c>
      <c r="K1366" s="89">
        <f t="shared" si="272"/>
        <v>0</v>
      </c>
      <c r="L1366" s="89">
        <f t="shared" si="272"/>
        <v>0</v>
      </c>
      <c r="M1366" s="89">
        <f t="shared" si="272"/>
        <v>0</v>
      </c>
      <c r="N1366" s="89">
        <f t="shared" si="272"/>
        <v>0</v>
      </c>
      <c r="O1366" s="89">
        <f t="shared" si="272"/>
        <v>0</v>
      </c>
      <c r="P1366" s="89">
        <f t="shared" si="272"/>
        <v>0</v>
      </c>
      <c r="Q1366" s="89">
        <f t="shared" si="272"/>
        <v>0</v>
      </c>
      <c r="R1366" s="89">
        <f t="shared" si="272"/>
        <v>0</v>
      </c>
      <c r="S1366" s="89">
        <f t="shared" si="272"/>
        <v>0</v>
      </c>
      <c r="T1366" s="89">
        <f t="shared" si="272"/>
        <v>0</v>
      </c>
      <c r="U1366" s="89">
        <f t="shared" si="272"/>
        <v>0</v>
      </c>
      <c r="V1366" s="89">
        <f t="shared" si="272"/>
        <v>0</v>
      </c>
      <c r="W1366" s="89">
        <f t="shared" si="272"/>
        <v>0</v>
      </c>
      <c r="X1366" s="89">
        <f t="shared" si="272"/>
        <v>0</v>
      </c>
      <c r="Y1366" s="89">
        <f t="shared" si="272"/>
        <v>0</v>
      </c>
      <c r="Z1366" s="89">
        <f t="shared" si="272"/>
        <v>0</v>
      </c>
      <c r="AA1366" s="89">
        <f t="shared" si="272"/>
        <v>0</v>
      </c>
      <c r="AB1366" s="90">
        <f t="shared" si="272"/>
        <v>0</v>
      </c>
      <c r="AD1366" s="552">
        <f t="shared" si="266"/>
        <v>0</v>
      </c>
      <c r="AF1366" s="552">
        <f t="shared" si="267"/>
        <v>0</v>
      </c>
      <c r="AH1366" s="552">
        <f t="shared" si="268"/>
        <v>0</v>
      </c>
      <c r="AJ1366" s="188"/>
    </row>
    <row r="1367" spans="4:36" ht="12.75" customHeight="1" outlineLevel="1" x14ac:dyDescent="0.2">
      <c r="D1367" s="106" t="str">
        <f>'Line Items'!D481</f>
        <v>[Rolling Stock Line 26]</v>
      </c>
      <c r="E1367" s="88"/>
      <c r="F1367" s="107" t="str">
        <f t="shared" si="264"/>
        <v>£000</v>
      </c>
      <c r="G1367" s="89">
        <f t="shared" si="272"/>
        <v>0</v>
      </c>
      <c r="H1367" s="89">
        <f t="shared" si="272"/>
        <v>0</v>
      </c>
      <c r="I1367" s="89">
        <f t="shared" si="272"/>
        <v>0</v>
      </c>
      <c r="J1367" s="89">
        <f t="shared" si="272"/>
        <v>0</v>
      </c>
      <c r="K1367" s="89">
        <f t="shared" si="272"/>
        <v>0</v>
      </c>
      <c r="L1367" s="89">
        <f t="shared" si="272"/>
        <v>0</v>
      </c>
      <c r="M1367" s="89">
        <f t="shared" si="272"/>
        <v>0</v>
      </c>
      <c r="N1367" s="89">
        <f t="shared" si="272"/>
        <v>0</v>
      </c>
      <c r="O1367" s="89">
        <f t="shared" si="272"/>
        <v>0</v>
      </c>
      <c r="P1367" s="89">
        <f t="shared" si="272"/>
        <v>0</v>
      </c>
      <c r="Q1367" s="89">
        <f t="shared" si="272"/>
        <v>0</v>
      </c>
      <c r="R1367" s="89">
        <f t="shared" si="272"/>
        <v>0</v>
      </c>
      <c r="S1367" s="89">
        <f t="shared" si="272"/>
        <v>0</v>
      </c>
      <c r="T1367" s="89">
        <f t="shared" si="272"/>
        <v>0</v>
      </c>
      <c r="U1367" s="89">
        <f t="shared" si="272"/>
        <v>0</v>
      </c>
      <c r="V1367" s="89">
        <f t="shared" si="272"/>
        <v>0</v>
      </c>
      <c r="W1367" s="89">
        <f t="shared" si="272"/>
        <v>0</v>
      </c>
      <c r="X1367" s="89">
        <f t="shared" si="272"/>
        <v>0</v>
      </c>
      <c r="Y1367" s="89">
        <f t="shared" si="272"/>
        <v>0</v>
      </c>
      <c r="Z1367" s="89">
        <f t="shared" si="272"/>
        <v>0</v>
      </c>
      <c r="AA1367" s="89">
        <f t="shared" si="272"/>
        <v>0</v>
      </c>
      <c r="AB1367" s="90">
        <f t="shared" si="272"/>
        <v>0</v>
      </c>
      <c r="AD1367" s="552">
        <f t="shared" si="266"/>
        <v>0</v>
      </c>
      <c r="AF1367" s="552">
        <f t="shared" si="267"/>
        <v>0</v>
      </c>
      <c r="AH1367" s="552">
        <f t="shared" si="268"/>
        <v>0</v>
      </c>
      <c r="AJ1367" s="188"/>
    </row>
    <row r="1368" spans="4:36" ht="12.75" customHeight="1" outlineLevel="1" x14ac:dyDescent="0.2">
      <c r="D1368" s="106" t="str">
        <f>'Line Items'!D482</f>
        <v>[Rolling Stock Line 27]</v>
      </c>
      <c r="E1368" s="88"/>
      <c r="F1368" s="107" t="str">
        <f t="shared" si="264"/>
        <v>£000</v>
      </c>
      <c r="G1368" s="89">
        <f t="shared" si="272"/>
        <v>0</v>
      </c>
      <c r="H1368" s="89">
        <f t="shared" si="272"/>
        <v>0</v>
      </c>
      <c r="I1368" s="89">
        <f t="shared" si="272"/>
        <v>0</v>
      </c>
      <c r="J1368" s="89">
        <f t="shared" si="272"/>
        <v>0</v>
      </c>
      <c r="K1368" s="89">
        <f t="shared" si="272"/>
        <v>0</v>
      </c>
      <c r="L1368" s="89">
        <f t="shared" si="272"/>
        <v>0</v>
      </c>
      <c r="M1368" s="89">
        <f t="shared" si="272"/>
        <v>0</v>
      </c>
      <c r="N1368" s="89">
        <f t="shared" si="272"/>
        <v>0</v>
      </c>
      <c r="O1368" s="89">
        <f t="shared" si="272"/>
        <v>0</v>
      </c>
      <c r="P1368" s="89">
        <f t="shared" si="272"/>
        <v>0</v>
      </c>
      <c r="Q1368" s="89">
        <f t="shared" si="272"/>
        <v>0</v>
      </c>
      <c r="R1368" s="89">
        <f t="shared" si="272"/>
        <v>0</v>
      </c>
      <c r="S1368" s="89">
        <f t="shared" si="272"/>
        <v>0</v>
      </c>
      <c r="T1368" s="89">
        <f t="shared" si="272"/>
        <v>0</v>
      </c>
      <c r="U1368" s="89">
        <f t="shared" si="272"/>
        <v>0</v>
      </c>
      <c r="V1368" s="89">
        <f t="shared" si="272"/>
        <v>0</v>
      </c>
      <c r="W1368" s="89">
        <f t="shared" si="272"/>
        <v>0</v>
      </c>
      <c r="X1368" s="89">
        <f t="shared" si="272"/>
        <v>0</v>
      </c>
      <c r="Y1368" s="89">
        <f t="shared" si="272"/>
        <v>0</v>
      </c>
      <c r="Z1368" s="89">
        <f t="shared" si="272"/>
        <v>0</v>
      </c>
      <c r="AA1368" s="89">
        <f t="shared" si="272"/>
        <v>0</v>
      </c>
      <c r="AB1368" s="90">
        <f t="shared" si="272"/>
        <v>0</v>
      </c>
      <c r="AD1368" s="552">
        <f t="shared" si="266"/>
        <v>0</v>
      </c>
      <c r="AF1368" s="552">
        <f t="shared" si="267"/>
        <v>0</v>
      </c>
      <c r="AH1368" s="552">
        <f t="shared" si="268"/>
        <v>0</v>
      </c>
      <c r="AJ1368" s="188"/>
    </row>
    <row r="1369" spans="4:36" ht="12.75" customHeight="1" outlineLevel="1" x14ac:dyDescent="0.2">
      <c r="D1369" s="106" t="str">
        <f>'Line Items'!D483</f>
        <v>[Rolling Stock Line 28]</v>
      </c>
      <c r="E1369" s="88"/>
      <c r="F1369" s="107" t="str">
        <f t="shared" si="264"/>
        <v>£000</v>
      </c>
      <c r="G1369" s="89">
        <f t="shared" si="272"/>
        <v>0</v>
      </c>
      <c r="H1369" s="89">
        <f t="shared" si="272"/>
        <v>0</v>
      </c>
      <c r="I1369" s="89">
        <f t="shared" si="272"/>
        <v>0</v>
      </c>
      <c r="J1369" s="89">
        <f t="shared" si="272"/>
        <v>0</v>
      </c>
      <c r="K1369" s="89">
        <f t="shared" si="272"/>
        <v>0</v>
      </c>
      <c r="L1369" s="89">
        <f t="shared" si="272"/>
        <v>0</v>
      </c>
      <c r="M1369" s="89">
        <f t="shared" si="272"/>
        <v>0</v>
      </c>
      <c r="N1369" s="89">
        <f t="shared" si="272"/>
        <v>0</v>
      </c>
      <c r="O1369" s="89">
        <f t="shared" si="272"/>
        <v>0</v>
      </c>
      <c r="P1369" s="89">
        <f t="shared" si="272"/>
        <v>0</v>
      </c>
      <c r="Q1369" s="89">
        <f t="shared" si="272"/>
        <v>0</v>
      </c>
      <c r="R1369" s="89">
        <f t="shared" si="272"/>
        <v>0</v>
      </c>
      <c r="S1369" s="89">
        <f t="shared" si="272"/>
        <v>0</v>
      </c>
      <c r="T1369" s="89">
        <f t="shared" si="272"/>
        <v>0</v>
      </c>
      <c r="U1369" s="89">
        <f t="shared" si="272"/>
        <v>0</v>
      </c>
      <c r="V1369" s="89">
        <f t="shared" si="272"/>
        <v>0</v>
      </c>
      <c r="W1369" s="89">
        <f t="shared" si="272"/>
        <v>0</v>
      </c>
      <c r="X1369" s="89">
        <f t="shared" si="272"/>
        <v>0</v>
      </c>
      <c r="Y1369" s="89">
        <f t="shared" si="272"/>
        <v>0</v>
      </c>
      <c r="Z1369" s="89">
        <f t="shared" si="272"/>
        <v>0</v>
      </c>
      <c r="AA1369" s="89">
        <f t="shared" si="272"/>
        <v>0</v>
      </c>
      <c r="AB1369" s="90">
        <f t="shared" si="272"/>
        <v>0</v>
      </c>
      <c r="AD1369" s="552">
        <f t="shared" si="266"/>
        <v>0</v>
      </c>
      <c r="AF1369" s="552">
        <f t="shared" si="267"/>
        <v>0</v>
      </c>
      <c r="AH1369" s="552">
        <f t="shared" si="268"/>
        <v>0</v>
      </c>
      <c r="AJ1369" s="188"/>
    </row>
    <row r="1370" spans="4:36" ht="12.75" customHeight="1" outlineLevel="1" x14ac:dyDescent="0.2">
      <c r="D1370" s="106" t="str">
        <f>'Line Items'!D484</f>
        <v>[Rolling Stock Line 29]</v>
      </c>
      <c r="E1370" s="88"/>
      <c r="F1370" s="107" t="str">
        <f t="shared" si="264"/>
        <v>£000</v>
      </c>
      <c r="G1370" s="89">
        <f t="shared" si="272"/>
        <v>0</v>
      </c>
      <c r="H1370" s="89">
        <f t="shared" si="272"/>
        <v>0</v>
      </c>
      <c r="I1370" s="89">
        <f t="shared" si="272"/>
        <v>0</v>
      </c>
      <c r="J1370" s="89">
        <f t="shared" si="272"/>
        <v>0</v>
      </c>
      <c r="K1370" s="89">
        <f t="shared" si="272"/>
        <v>0</v>
      </c>
      <c r="L1370" s="89">
        <f t="shared" si="272"/>
        <v>0</v>
      </c>
      <c r="M1370" s="89">
        <f t="shared" si="272"/>
        <v>0</v>
      </c>
      <c r="N1370" s="89">
        <f t="shared" si="272"/>
        <v>0</v>
      </c>
      <c r="O1370" s="89">
        <f t="shared" si="272"/>
        <v>0</v>
      </c>
      <c r="P1370" s="89">
        <f t="shared" si="272"/>
        <v>0</v>
      </c>
      <c r="Q1370" s="89">
        <f t="shared" si="272"/>
        <v>0</v>
      </c>
      <c r="R1370" s="89">
        <f t="shared" si="272"/>
        <v>0</v>
      </c>
      <c r="S1370" s="89">
        <f t="shared" si="272"/>
        <v>0</v>
      </c>
      <c r="T1370" s="89">
        <f t="shared" si="272"/>
        <v>0</v>
      </c>
      <c r="U1370" s="89">
        <f t="shared" si="272"/>
        <v>0</v>
      </c>
      <c r="V1370" s="89">
        <f t="shared" si="272"/>
        <v>0</v>
      </c>
      <c r="W1370" s="89">
        <f t="shared" si="272"/>
        <v>0</v>
      </c>
      <c r="X1370" s="89">
        <f t="shared" si="272"/>
        <v>0</v>
      </c>
      <c r="Y1370" s="89">
        <f t="shared" si="272"/>
        <v>0</v>
      </c>
      <c r="Z1370" s="89">
        <f t="shared" si="272"/>
        <v>0</v>
      </c>
      <c r="AA1370" s="89">
        <f t="shared" si="272"/>
        <v>0</v>
      </c>
      <c r="AB1370" s="90">
        <f t="shared" si="272"/>
        <v>0</v>
      </c>
      <c r="AD1370" s="552">
        <f t="shared" si="266"/>
        <v>0</v>
      </c>
      <c r="AF1370" s="552">
        <f t="shared" si="267"/>
        <v>0</v>
      </c>
      <c r="AH1370" s="552">
        <f t="shared" si="268"/>
        <v>0</v>
      </c>
      <c r="AJ1370" s="188"/>
    </row>
    <row r="1371" spans="4:36" ht="12.75" customHeight="1" outlineLevel="1" x14ac:dyDescent="0.2">
      <c r="D1371" s="106" t="str">
        <f>'Line Items'!D485</f>
        <v>[Rolling Stock Line 30]</v>
      </c>
      <c r="E1371" s="88"/>
      <c r="F1371" s="107" t="str">
        <f t="shared" si="264"/>
        <v>£000</v>
      </c>
      <c r="G1371" s="89">
        <f t="shared" si="272"/>
        <v>0</v>
      </c>
      <c r="H1371" s="89">
        <f t="shared" si="272"/>
        <v>0</v>
      </c>
      <c r="I1371" s="89">
        <f t="shared" si="272"/>
        <v>0</v>
      </c>
      <c r="J1371" s="89">
        <f t="shared" si="272"/>
        <v>0</v>
      </c>
      <c r="K1371" s="89">
        <f t="shared" si="272"/>
        <v>0</v>
      </c>
      <c r="L1371" s="89">
        <f t="shared" si="272"/>
        <v>0</v>
      </c>
      <c r="M1371" s="89">
        <f t="shared" si="272"/>
        <v>0</v>
      </c>
      <c r="N1371" s="89">
        <f t="shared" si="272"/>
        <v>0</v>
      </c>
      <c r="O1371" s="89">
        <f t="shared" si="272"/>
        <v>0</v>
      </c>
      <c r="P1371" s="89">
        <f t="shared" si="272"/>
        <v>0</v>
      </c>
      <c r="Q1371" s="89">
        <f t="shared" si="272"/>
        <v>0</v>
      </c>
      <c r="R1371" s="89">
        <f t="shared" si="272"/>
        <v>0</v>
      </c>
      <c r="S1371" s="89">
        <f t="shared" si="272"/>
        <v>0</v>
      </c>
      <c r="T1371" s="89">
        <f t="shared" si="272"/>
        <v>0</v>
      </c>
      <c r="U1371" s="89">
        <f t="shared" si="272"/>
        <v>0</v>
      </c>
      <c r="V1371" s="89">
        <f t="shared" si="272"/>
        <v>0</v>
      </c>
      <c r="W1371" s="89">
        <f t="shared" si="272"/>
        <v>0</v>
      </c>
      <c r="X1371" s="89">
        <f t="shared" si="272"/>
        <v>0</v>
      </c>
      <c r="Y1371" s="89">
        <f t="shared" si="272"/>
        <v>0</v>
      </c>
      <c r="Z1371" s="89">
        <f t="shared" si="272"/>
        <v>0</v>
      </c>
      <c r="AA1371" s="89">
        <f t="shared" si="272"/>
        <v>0</v>
      </c>
      <c r="AB1371" s="90">
        <f t="shared" si="272"/>
        <v>0</v>
      </c>
      <c r="AD1371" s="552">
        <f t="shared" si="266"/>
        <v>0</v>
      </c>
      <c r="AF1371" s="552">
        <f t="shared" si="267"/>
        <v>0</v>
      </c>
      <c r="AH1371" s="552">
        <f t="shared" si="268"/>
        <v>0</v>
      </c>
      <c r="AJ1371" s="188"/>
    </row>
    <row r="1372" spans="4:36" ht="12.75" customHeight="1" outlineLevel="1" x14ac:dyDescent="0.2">
      <c r="D1372" s="106" t="str">
        <f>'Line Items'!D486</f>
        <v>[Rolling Stock Line 31]</v>
      </c>
      <c r="E1372" s="88"/>
      <c r="F1372" s="107" t="str">
        <f t="shared" si="264"/>
        <v>£000</v>
      </c>
      <c r="G1372" s="89">
        <f t="shared" si="272"/>
        <v>0</v>
      </c>
      <c r="H1372" s="89">
        <f t="shared" si="272"/>
        <v>0</v>
      </c>
      <c r="I1372" s="89">
        <f t="shared" si="272"/>
        <v>0</v>
      </c>
      <c r="J1372" s="89">
        <f t="shared" si="272"/>
        <v>0</v>
      </c>
      <c r="K1372" s="89">
        <f t="shared" si="272"/>
        <v>0</v>
      </c>
      <c r="L1372" s="89">
        <f t="shared" si="272"/>
        <v>0</v>
      </c>
      <c r="M1372" s="89">
        <f t="shared" si="272"/>
        <v>0</v>
      </c>
      <c r="N1372" s="89">
        <f t="shared" si="272"/>
        <v>0</v>
      </c>
      <c r="O1372" s="89">
        <f t="shared" si="272"/>
        <v>0</v>
      </c>
      <c r="P1372" s="89">
        <f t="shared" si="272"/>
        <v>0</v>
      </c>
      <c r="Q1372" s="89">
        <f t="shared" si="272"/>
        <v>0</v>
      </c>
      <c r="R1372" s="89">
        <f t="shared" si="272"/>
        <v>0</v>
      </c>
      <c r="S1372" s="89">
        <f t="shared" si="272"/>
        <v>0</v>
      </c>
      <c r="T1372" s="89">
        <f t="shared" si="272"/>
        <v>0</v>
      </c>
      <c r="U1372" s="89">
        <f t="shared" si="272"/>
        <v>0</v>
      </c>
      <c r="V1372" s="89">
        <f t="shared" si="272"/>
        <v>0</v>
      </c>
      <c r="W1372" s="89">
        <f t="shared" si="272"/>
        <v>0</v>
      </c>
      <c r="X1372" s="89">
        <f t="shared" si="272"/>
        <v>0</v>
      </c>
      <c r="Y1372" s="89">
        <f t="shared" si="272"/>
        <v>0</v>
      </c>
      <c r="Z1372" s="89">
        <f t="shared" si="272"/>
        <v>0</v>
      </c>
      <c r="AA1372" s="89">
        <f t="shared" si="272"/>
        <v>0</v>
      </c>
      <c r="AB1372" s="90">
        <f t="shared" si="272"/>
        <v>0</v>
      </c>
      <c r="AD1372" s="552">
        <f t="shared" si="266"/>
        <v>0</v>
      </c>
      <c r="AF1372" s="552">
        <f t="shared" si="267"/>
        <v>0</v>
      </c>
      <c r="AH1372" s="552">
        <f t="shared" si="268"/>
        <v>0</v>
      </c>
      <c r="AJ1372" s="188"/>
    </row>
    <row r="1373" spans="4:36" ht="12.75" customHeight="1" outlineLevel="1" x14ac:dyDescent="0.2">
      <c r="D1373" s="106" t="str">
        <f>'Line Items'!D487</f>
        <v>[Rolling Stock Line 32]</v>
      </c>
      <c r="E1373" s="88"/>
      <c r="F1373" s="107" t="str">
        <f t="shared" si="264"/>
        <v>£000</v>
      </c>
      <c r="G1373" s="89">
        <f t="shared" si="272"/>
        <v>0</v>
      </c>
      <c r="H1373" s="89">
        <f t="shared" si="272"/>
        <v>0</v>
      </c>
      <c r="I1373" s="89">
        <f t="shared" si="272"/>
        <v>0</v>
      </c>
      <c r="J1373" s="89">
        <f t="shared" si="272"/>
        <v>0</v>
      </c>
      <c r="K1373" s="89">
        <f t="shared" si="272"/>
        <v>0</v>
      </c>
      <c r="L1373" s="89">
        <f t="shared" si="272"/>
        <v>0</v>
      </c>
      <c r="M1373" s="89">
        <f t="shared" si="272"/>
        <v>0</v>
      </c>
      <c r="N1373" s="89">
        <f t="shared" si="272"/>
        <v>0</v>
      </c>
      <c r="O1373" s="89">
        <f t="shared" si="272"/>
        <v>0</v>
      </c>
      <c r="P1373" s="89">
        <f t="shared" si="272"/>
        <v>0</v>
      </c>
      <c r="Q1373" s="89">
        <f t="shared" si="272"/>
        <v>0</v>
      </c>
      <c r="R1373" s="89">
        <f t="shared" si="272"/>
        <v>0</v>
      </c>
      <c r="S1373" s="89">
        <f t="shared" si="272"/>
        <v>0</v>
      </c>
      <c r="T1373" s="89">
        <f t="shared" si="272"/>
        <v>0</v>
      </c>
      <c r="U1373" s="89">
        <f t="shared" si="272"/>
        <v>0</v>
      </c>
      <c r="V1373" s="89">
        <f t="shared" si="272"/>
        <v>0</v>
      </c>
      <c r="W1373" s="89">
        <f t="shared" si="272"/>
        <v>0</v>
      </c>
      <c r="X1373" s="89">
        <f t="shared" si="272"/>
        <v>0</v>
      </c>
      <c r="Y1373" s="89">
        <f t="shared" si="272"/>
        <v>0</v>
      </c>
      <c r="Z1373" s="89">
        <f t="shared" si="272"/>
        <v>0</v>
      </c>
      <c r="AA1373" s="89">
        <f t="shared" si="272"/>
        <v>0</v>
      </c>
      <c r="AB1373" s="90">
        <f t="shared" si="272"/>
        <v>0</v>
      </c>
      <c r="AD1373" s="552">
        <f t="shared" si="266"/>
        <v>0</v>
      </c>
      <c r="AF1373" s="552">
        <f t="shared" si="267"/>
        <v>0</v>
      </c>
      <c r="AH1373" s="552">
        <f t="shared" si="268"/>
        <v>0</v>
      </c>
      <c r="AJ1373" s="188"/>
    </row>
    <row r="1374" spans="4:36" ht="12.75" customHeight="1" outlineLevel="1" x14ac:dyDescent="0.2">
      <c r="D1374" s="106" t="str">
        <f>'Line Items'!D488</f>
        <v>[Rolling Stock Line 33]</v>
      </c>
      <c r="E1374" s="88"/>
      <c r="F1374" s="107" t="str">
        <f t="shared" si="264"/>
        <v>£000</v>
      </c>
      <c r="G1374" s="89">
        <f t="shared" si="272"/>
        <v>0</v>
      </c>
      <c r="H1374" s="89">
        <f t="shared" si="272"/>
        <v>0</v>
      </c>
      <c r="I1374" s="89">
        <f t="shared" si="272"/>
        <v>0</v>
      </c>
      <c r="J1374" s="89">
        <f t="shared" si="272"/>
        <v>0</v>
      </c>
      <c r="K1374" s="89">
        <f t="shared" si="272"/>
        <v>0</v>
      </c>
      <c r="L1374" s="89">
        <f t="shared" si="272"/>
        <v>0</v>
      </c>
      <c r="M1374" s="89">
        <f t="shared" si="272"/>
        <v>0</v>
      </c>
      <c r="N1374" s="89">
        <f t="shared" si="272"/>
        <v>0</v>
      </c>
      <c r="O1374" s="89">
        <f t="shared" si="272"/>
        <v>0</v>
      </c>
      <c r="P1374" s="89">
        <f t="shared" si="272"/>
        <v>0</v>
      </c>
      <c r="Q1374" s="89">
        <f t="shared" si="272"/>
        <v>0</v>
      </c>
      <c r="R1374" s="89">
        <f t="shared" si="272"/>
        <v>0</v>
      </c>
      <c r="S1374" s="89">
        <f t="shared" si="272"/>
        <v>0</v>
      </c>
      <c r="T1374" s="89">
        <f t="shared" si="272"/>
        <v>0</v>
      </c>
      <c r="U1374" s="89">
        <f t="shared" si="272"/>
        <v>0</v>
      </c>
      <c r="V1374" s="89">
        <f t="shared" si="272"/>
        <v>0</v>
      </c>
      <c r="W1374" s="89">
        <f t="shared" si="272"/>
        <v>0</v>
      </c>
      <c r="X1374" s="89">
        <f t="shared" si="272"/>
        <v>0</v>
      </c>
      <c r="Y1374" s="89">
        <f t="shared" si="272"/>
        <v>0</v>
      </c>
      <c r="Z1374" s="89">
        <f t="shared" si="272"/>
        <v>0</v>
      </c>
      <c r="AA1374" s="89">
        <f t="shared" si="272"/>
        <v>0</v>
      </c>
      <c r="AB1374" s="90">
        <f t="shared" si="272"/>
        <v>0</v>
      </c>
      <c r="AD1374" s="552">
        <f t="shared" si="266"/>
        <v>0</v>
      </c>
      <c r="AF1374" s="552">
        <f t="shared" si="267"/>
        <v>0</v>
      </c>
      <c r="AH1374" s="552">
        <f t="shared" si="268"/>
        <v>0</v>
      </c>
      <c r="AJ1374" s="188"/>
    </row>
    <row r="1375" spans="4:36" ht="12.75" customHeight="1" outlineLevel="1" x14ac:dyDescent="0.2">
      <c r="D1375" s="106" t="str">
        <f>'Line Items'!D489</f>
        <v>[Rolling Stock Line 34]</v>
      </c>
      <c r="E1375" s="88"/>
      <c r="F1375" s="107" t="str">
        <f t="shared" si="264"/>
        <v>£000</v>
      </c>
      <c r="G1375" s="89">
        <f t="shared" si="272"/>
        <v>0</v>
      </c>
      <c r="H1375" s="89">
        <f t="shared" si="272"/>
        <v>0</v>
      </c>
      <c r="I1375" s="89">
        <f t="shared" si="272"/>
        <v>0</v>
      </c>
      <c r="J1375" s="89">
        <f t="shared" si="272"/>
        <v>0</v>
      </c>
      <c r="K1375" s="89">
        <f t="shared" si="272"/>
        <v>0</v>
      </c>
      <c r="L1375" s="89">
        <f t="shared" si="272"/>
        <v>0</v>
      </c>
      <c r="M1375" s="89">
        <f t="shared" si="272"/>
        <v>0</v>
      </c>
      <c r="N1375" s="89">
        <f t="shared" si="272"/>
        <v>0</v>
      </c>
      <c r="O1375" s="89">
        <f t="shared" si="272"/>
        <v>0</v>
      </c>
      <c r="P1375" s="89">
        <f t="shared" si="272"/>
        <v>0</v>
      </c>
      <c r="Q1375" s="89">
        <f t="shared" si="272"/>
        <v>0</v>
      </c>
      <c r="R1375" s="89">
        <f t="shared" si="272"/>
        <v>0</v>
      </c>
      <c r="S1375" s="89">
        <f t="shared" si="272"/>
        <v>0</v>
      </c>
      <c r="T1375" s="89">
        <f t="shared" si="272"/>
        <v>0</v>
      </c>
      <c r="U1375" s="89">
        <f t="shared" si="272"/>
        <v>0</v>
      </c>
      <c r="V1375" s="89">
        <f t="shared" si="272"/>
        <v>0</v>
      </c>
      <c r="W1375" s="89">
        <f t="shared" si="272"/>
        <v>0</v>
      </c>
      <c r="X1375" s="89">
        <f t="shared" si="272"/>
        <v>0</v>
      </c>
      <c r="Y1375" s="89">
        <f t="shared" si="272"/>
        <v>0</v>
      </c>
      <c r="Z1375" s="89">
        <f t="shared" si="272"/>
        <v>0</v>
      </c>
      <c r="AA1375" s="89">
        <f t="shared" si="272"/>
        <v>0</v>
      </c>
      <c r="AB1375" s="90">
        <f t="shared" si="272"/>
        <v>0</v>
      </c>
      <c r="AD1375" s="552">
        <f t="shared" si="266"/>
        <v>0</v>
      </c>
      <c r="AF1375" s="552">
        <f t="shared" si="267"/>
        <v>0</v>
      </c>
      <c r="AH1375" s="552">
        <f t="shared" si="268"/>
        <v>0</v>
      </c>
      <c r="AJ1375" s="188"/>
    </row>
    <row r="1376" spans="4:36" ht="12.75" customHeight="1" outlineLevel="1" x14ac:dyDescent="0.2">
      <c r="D1376" s="106" t="str">
        <f>'Line Items'!D490</f>
        <v>[Rolling Stock Line 35]</v>
      </c>
      <c r="E1376" s="88"/>
      <c r="F1376" s="107" t="str">
        <f t="shared" si="264"/>
        <v>£000</v>
      </c>
      <c r="G1376" s="89">
        <f t="shared" si="272"/>
        <v>0</v>
      </c>
      <c r="H1376" s="89">
        <f t="shared" si="272"/>
        <v>0</v>
      </c>
      <c r="I1376" s="89">
        <f t="shared" si="272"/>
        <v>0</v>
      </c>
      <c r="J1376" s="89">
        <f t="shared" si="272"/>
        <v>0</v>
      </c>
      <c r="K1376" s="89">
        <f t="shared" si="272"/>
        <v>0</v>
      </c>
      <c r="L1376" s="89">
        <f t="shared" si="272"/>
        <v>0</v>
      </c>
      <c r="M1376" s="89">
        <f t="shared" si="272"/>
        <v>0</v>
      </c>
      <c r="N1376" s="89">
        <f t="shared" si="272"/>
        <v>0</v>
      </c>
      <c r="O1376" s="89">
        <f t="shared" si="272"/>
        <v>0</v>
      </c>
      <c r="P1376" s="89">
        <f t="shared" si="272"/>
        <v>0</v>
      </c>
      <c r="Q1376" s="89">
        <f t="shared" si="272"/>
        <v>0</v>
      </c>
      <c r="R1376" s="89">
        <f t="shared" si="272"/>
        <v>0</v>
      </c>
      <c r="S1376" s="89">
        <f t="shared" si="272"/>
        <v>0</v>
      </c>
      <c r="T1376" s="89">
        <f t="shared" si="272"/>
        <v>0</v>
      </c>
      <c r="U1376" s="89">
        <f t="shared" si="272"/>
        <v>0</v>
      </c>
      <c r="V1376" s="89">
        <f t="shared" si="272"/>
        <v>0</v>
      </c>
      <c r="W1376" s="89">
        <f t="shared" si="272"/>
        <v>0</v>
      </c>
      <c r="X1376" s="89">
        <f t="shared" si="272"/>
        <v>0</v>
      </c>
      <c r="Y1376" s="89">
        <f t="shared" si="272"/>
        <v>0</v>
      </c>
      <c r="Z1376" s="89">
        <f t="shared" si="272"/>
        <v>0</v>
      </c>
      <c r="AA1376" s="89">
        <f t="shared" si="272"/>
        <v>0</v>
      </c>
      <c r="AB1376" s="90">
        <f t="shared" si="272"/>
        <v>0</v>
      </c>
      <c r="AD1376" s="552">
        <f t="shared" si="266"/>
        <v>0</v>
      </c>
      <c r="AF1376" s="552">
        <f t="shared" si="267"/>
        <v>0</v>
      </c>
      <c r="AH1376" s="552">
        <f t="shared" si="268"/>
        <v>0</v>
      </c>
      <c r="AJ1376" s="188"/>
    </row>
    <row r="1377" spans="4:36" ht="12.75" customHeight="1" outlineLevel="1" x14ac:dyDescent="0.2">
      <c r="D1377" s="106" t="str">
        <f>'Line Items'!D491</f>
        <v>[Rolling Stock Line 36]</v>
      </c>
      <c r="E1377" s="88"/>
      <c r="F1377" s="107" t="str">
        <f t="shared" si="264"/>
        <v>£000</v>
      </c>
      <c r="G1377" s="89">
        <f t="shared" si="272"/>
        <v>0</v>
      </c>
      <c r="H1377" s="89">
        <f t="shared" si="272"/>
        <v>0</v>
      </c>
      <c r="I1377" s="89">
        <f t="shared" si="272"/>
        <v>0</v>
      </c>
      <c r="J1377" s="89">
        <f t="shared" si="272"/>
        <v>0</v>
      </c>
      <c r="K1377" s="89">
        <f t="shared" si="272"/>
        <v>0</v>
      </c>
      <c r="L1377" s="89">
        <f t="shared" si="272"/>
        <v>0</v>
      </c>
      <c r="M1377" s="89">
        <f t="shared" si="272"/>
        <v>0</v>
      </c>
      <c r="N1377" s="89">
        <f t="shared" si="272"/>
        <v>0</v>
      </c>
      <c r="O1377" s="89">
        <f t="shared" si="272"/>
        <v>0</v>
      </c>
      <c r="P1377" s="89">
        <f t="shared" si="272"/>
        <v>0</v>
      </c>
      <c r="Q1377" s="89">
        <f t="shared" si="272"/>
        <v>0</v>
      </c>
      <c r="R1377" s="89">
        <f t="shared" si="272"/>
        <v>0</v>
      </c>
      <c r="S1377" s="89">
        <f t="shared" si="272"/>
        <v>0</v>
      </c>
      <c r="T1377" s="89">
        <f t="shared" ref="T1377:AB1377" si="273">SUM(T1157,T1212,T1267,T1322)</f>
        <v>0</v>
      </c>
      <c r="U1377" s="89">
        <f t="shared" si="273"/>
        <v>0</v>
      </c>
      <c r="V1377" s="89">
        <f t="shared" si="273"/>
        <v>0</v>
      </c>
      <c r="W1377" s="89">
        <f t="shared" si="273"/>
        <v>0</v>
      </c>
      <c r="X1377" s="89">
        <f t="shared" si="273"/>
        <v>0</v>
      </c>
      <c r="Y1377" s="89">
        <f t="shared" si="273"/>
        <v>0</v>
      </c>
      <c r="Z1377" s="89">
        <f t="shared" si="273"/>
        <v>0</v>
      </c>
      <c r="AA1377" s="89">
        <f t="shared" si="273"/>
        <v>0</v>
      </c>
      <c r="AB1377" s="90">
        <f t="shared" si="273"/>
        <v>0</v>
      </c>
      <c r="AD1377" s="552">
        <f t="shared" si="266"/>
        <v>0</v>
      </c>
      <c r="AF1377" s="552">
        <f t="shared" si="267"/>
        <v>0</v>
      </c>
      <c r="AH1377" s="552">
        <f t="shared" si="268"/>
        <v>0</v>
      </c>
      <c r="AJ1377" s="188"/>
    </row>
    <row r="1378" spans="4:36" ht="12.75" customHeight="1" outlineLevel="1" x14ac:dyDescent="0.2">
      <c r="D1378" s="106" t="str">
        <f>'Line Items'!D492</f>
        <v>[Rolling Stock Line 37]</v>
      </c>
      <c r="E1378" s="88"/>
      <c r="F1378" s="107" t="str">
        <f t="shared" si="264"/>
        <v>£000</v>
      </c>
      <c r="G1378" s="89">
        <f t="shared" ref="G1378:AB1389" si="274">SUM(G1158,G1213,G1268,G1323)</f>
        <v>0</v>
      </c>
      <c r="H1378" s="89">
        <f t="shared" si="274"/>
        <v>0</v>
      </c>
      <c r="I1378" s="89">
        <f t="shared" si="274"/>
        <v>0</v>
      </c>
      <c r="J1378" s="89">
        <f t="shared" si="274"/>
        <v>0</v>
      </c>
      <c r="K1378" s="89">
        <f t="shared" si="274"/>
        <v>0</v>
      </c>
      <c r="L1378" s="89">
        <f t="shared" si="274"/>
        <v>0</v>
      </c>
      <c r="M1378" s="89">
        <f t="shared" si="274"/>
        <v>0</v>
      </c>
      <c r="N1378" s="89">
        <f t="shared" si="274"/>
        <v>0</v>
      </c>
      <c r="O1378" s="89">
        <f t="shared" si="274"/>
        <v>0</v>
      </c>
      <c r="P1378" s="89">
        <f t="shared" si="274"/>
        <v>0</v>
      </c>
      <c r="Q1378" s="89">
        <f t="shared" si="274"/>
        <v>0</v>
      </c>
      <c r="R1378" s="89">
        <f t="shared" si="274"/>
        <v>0</v>
      </c>
      <c r="S1378" s="89">
        <f t="shared" si="274"/>
        <v>0</v>
      </c>
      <c r="T1378" s="89">
        <f t="shared" si="274"/>
        <v>0</v>
      </c>
      <c r="U1378" s="89">
        <f t="shared" si="274"/>
        <v>0</v>
      </c>
      <c r="V1378" s="89">
        <f t="shared" si="274"/>
        <v>0</v>
      </c>
      <c r="W1378" s="89">
        <f t="shared" si="274"/>
        <v>0</v>
      </c>
      <c r="X1378" s="89">
        <f t="shared" si="274"/>
        <v>0</v>
      </c>
      <c r="Y1378" s="89">
        <f t="shared" si="274"/>
        <v>0</v>
      </c>
      <c r="Z1378" s="89">
        <f t="shared" si="274"/>
        <v>0</v>
      </c>
      <c r="AA1378" s="89">
        <f t="shared" si="274"/>
        <v>0</v>
      </c>
      <c r="AB1378" s="90">
        <f t="shared" si="274"/>
        <v>0</v>
      </c>
      <c r="AD1378" s="552">
        <f t="shared" si="266"/>
        <v>0</v>
      </c>
      <c r="AF1378" s="552">
        <f t="shared" si="267"/>
        <v>0</v>
      </c>
      <c r="AH1378" s="552">
        <f t="shared" si="268"/>
        <v>0</v>
      </c>
      <c r="AJ1378" s="188"/>
    </row>
    <row r="1379" spans="4:36" ht="12.75" customHeight="1" outlineLevel="1" x14ac:dyDescent="0.2">
      <c r="D1379" s="106" t="str">
        <f>'Line Items'!D493</f>
        <v>[Rolling Stock Line 38]</v>
      </c>
      <c r="E1379" s="88"/>
      <c r="F1379" s="107" t="str">
        <f t="shared" si="264"/>
        <v>£000</v>
      </c>
      <c r="G1379" s="89">
        <f t="shared" si="274"/>
        <v>0</v>
      </c>
      <c r="H1379" s="89">
        <f t="shared" si="274"/>
        <v>0</v>
      </c>
      <c r="I1379" s="89">
        <f t="shared" si="274"/>
        <v>0</v>
      </c>
      <c r="J1379" s="89">
        <f t="shared" si="274"/>
        <v>0</v>
      </c>
      <c r="K1379" s="89">
        <f t="shared" si="274"/>
        <v>0</v>
      </c>
      <c r="L1379" s="89">
        <f t="shared" si="274"/>
        <v>0</v>
      </c>
      <c r="M1379" s="89">
        <f t="shared" si="274"/>
        <v>0</v>
      </c>
      <c r="N1379" s="89">
        <f t="shared" si="274"/>
        <v>0</v>
      </c>
      <c r="O1379" s="89">
        <f t="shared" si="274"/>
        <v>0</v>
      </c>
      <c r="P1379" s="89">
        <f t="shared" si="274"/>
        <v>0</v>
      </c>
      <c r="Q1379" s="89">
        <f t="shared" si="274"/>
        <v>0</v>
      </c>
      <c r="R1379" s="89">
        <f t="shared" si="274"/>
        <v>0</v>
      </c>
      <c r="S1379" s="89">
        <f t="shared" si="274"/>
        <v>0</v>
      </c>
      <c r="T1379" s="89">
        <f t="shared" si="274"/>
        <v>0</v>
      </c>
      <c r="U1379" s="89">
        <f t="shared" si="274"/>
        <v>0</v>
      </c>
      <c r="V1379" s="89">
        <f t="shared" si="274"/>
        <v>0</v>
      </c>
      <c r="W1379" s="89">
        <f t="shared" si="274"/>
        <v>0</v>
      </c>
      <c r="X1379" s="89">
        <f t="shared" si="274"/>
        <v>0</v>
      </c>
      <c r="Y1379" s="89">
        <f t="shared" si="274"/>
        <v>0</v>
      </c>
      <c r="Z1379" s="89">
        <f t="shared" si="274"/>
        <v>0</v>
      </c>
      <c r="AA1379" s="89">
        <f t="shared" si="274"/>
        <v>0</v>
      </c>
      <c r="AB1379" s="90">
        <f t="shared" si="274"/>
        <v>0</v>
      </c>
      <c r="AD1379" s="552">
        <f t="shared" si="266"/>
        <v>0</v>
      </c>
      <c r="AF1379" s="552">
        <f t="shared" si="267"/>
        <v>0</v>
      </c>
      <c r="AH1379" s="552">
        <f t="shared" si="268"/>
        <v>0</v>
      </c>
      <c r="AJ1379" s="188"/>
    </row>
    <row r="1380" spans="4:36" ht="12.75" customHeight="1" outlineLevel="1" x14ac:dyDescent="0.2">
      <c r="D1380" s="106" t="str">
        <f>'Line Items'!D494</f>
        <v>[Rolling Stock Line 39]</v>
      </c>
      <c r="E1380" s="88"/>
      <c r="F1380" s="107" t="str">
        <f t="shared" si="264"/>
        <v>£000</v>
      </c>
      <c r="G1380" s="89">
        <f t="shared" si="274"/>
        <v>0</v>
      </c>
      <c r="H1380" s="89">
        <f t="shared" si="274"/>
        <v>0</v>
      </c>
      <c r="I1380" s="89">
        <f t="shared" si="274"/>
        <v>0</v>
      </c>
      <c r="J1380" s="89">
        <f t="shared" si="274"/>
        <v>0</v>
      </c>
      <c r="K1380" s="89">
        <f t="shared" si="274"/>
        <v>0</v>
      </c>
      <c r="L1380" s="89">
        <f t="shared" si="274"/>
        <v>0</v>
      </c>
      <c r="M1380" s="89">
        <f t="shared" si="274"/>
        <v>0</v>
      </c>
      <c r="N1380" s="89">
        <f t="shared" si="274"/>
        <v>0</v>
      </c>
      <c r="O1380" s="89">
        <f t="shared" si="274"/>
        <v>0</v>
      </c>
      <c r="P1380" s="89">
        <f t="shared" si="274"/>
        <v>0</v>
      </c>
      <c r="Q1380" s="89">
        <f t="shared" si="274"/>
        <v>0</v>
      </c>
      <c r="R1380" s="89">
        <f t="shared" si="274"/>
        <v>0</v>
      </c>
      <c r="S1380" s="89">
        <f t="shared" si="274"/>
        <v>0</v>
      </c>
      <c r="T1380" s="89">
        <f t="shared" si="274"/>
        <v>0</v>
      </c>
      <c r="U1380" s="89">
        <f t="shared" si="274"/>
        <v>0</v>
      </c>
      <c r="V1380" s="89">
        <f t="shared" si="274"/>
        <v>0</v>
      </c>
      <c r="W1380" s="89">
        <f t="shared" si="274"/>
        <v>0</v>
      </c>
      <c r="X1380" s="89">
        <f t="shared" si="274"/>
        <v>0</v>
      </c>
      <c r="Y1380" s="89">
        <f t="shared" si="274"/>
        <v>0</v>
      </c>
      <c r="Z1380" s="89">
        <f t="shared" si="274"/>
        <v>0</v>
      </c>
      <c r="AA1380" s="89">
        <f t="shared" si="274"/>
        <v>0</v>
      </c>
      <c r="AB1380" s="90">
        <f t="shared" si="274"/>
        <v>0</v>
      </c>
      <c r="AD1380" s="552">
        <f t="shared" si="266"/>
        <v>0</v>
      </c>
      <c r="AF1380" s="552">
        <f t="shared" si="267"/>
        <v>0</v>
      </c>
      <c r="AH1380" s="552">
        <f t="shared" si="268"/>
        <v>0</v>
      </c>
      <c r="AJ1380" s="188"/>
    </row>
    <row r="1381" spans="4:36" ht="12.75" customHeight="1" outlineLevel="1" x14ac:dyDescent="0.2">
      <c r="D1381" s="106" t="str">
        <f>'Line Items'!D495</f>
        <v>[Rolling Stock Line 40]</v>
      </c>
      <c r="E1381" s="88"/>
      <c r="F1381" s="107" t="str">
        <f t="shared" si="264"/>
        <v>£000</v>
      </c>
      <c r="G1381" s="89">
        <f t="shared" si="274"/>
        <v>0</v>
      </c>
      <c r="H1381" s="89">
        <f t="shared" si="274"/>
        <v>0</v>
      </c>
      <c r="I1381" s="89">
        <f t="shared" si="274"/>
        <v>0</v>
      </c>
      <c r="J1381" s="89">
        <f t="shared" si="274"/>
        <v>0</v>
      </c>
      <c r="K1381" s="89">
        <f t="shared" si="274"/>
        <v>0</v>
      </c>
      <c r="L1381" s="89">
        <f t="shared" si="274"/>
        <v>0</v>
      </c>
      <c r="M1381" s="89">
        <f t="shared" si="274"/>
        <v>0</v>
      </c>
      <c r="N1381" s="89">
        <f t="shared" si="274"/>
        <v>0</v>
      </c>
      <c r="O1381" s="89">
        <f t="shared" si="274"/>
        <v>0</v>
      </c>
      <c r="P1381" s="89">
        <f t="shared" si="274"/>
        <v>0</v>
      </c>
      <c r="Q1381" s="89">
        <f t="shared" si="274"/>
        <v>0</v>
      </c>
      <c r="R1381" s="89">
        <f t="shared" si="274"/>
        <v>0</v>
      </c>
      <c r="S1381" s="89">
        <f t="shared" si="274"/>
        <v>0</v>
      </c>
      <c r="T1381" s="89">
        <f t="shared" si="274"/>
        <v>0</v>
      </c>
      <c r="U1381" s="89">
        <f t="shared" si="274"/>
        <v>0</v>
      </c>
      <c r="V1381" s="89">
        <f t="shared" si="274"/>
        <v>0</v>
      </c>
      <c r="W1381" s="89">
        <f t="shared" si="274"/>
        <v>0</v>
      </c>
      <c r="X1381" s="89">
        <f t="shared" si="274"/>
        <v>0</v>
      </c>
      <c r="Y1381" s="89">
        <f t="shared" si="274"/>
        <v>0</v>
      </c>
      <c r="Z1381" s="89">
        <f t="shared" si="274"/>
        <v>0</v>
      </c>
      <c r="AA1381" s="89">
        <f t="shared" si="274"/>
        <v>0</v>
      </c>
      <c r="AB1381" s="90">
        <f t="shared" si="274"/>
        <v>0</v>
      </c>
      <c r="AD1381" s="552">
        <f t="shared" si="266"/>
        <v>0</v>
      </c>
      <c r="AF1381" s="552">
        <f t="shared" si="267"/>
        <v>0</v>
      </c>
      <c r="AH1381" s="552">
        <f t="shared" si="268"/>
        <v>0</v>
      </c>
      <c r="AJ1381" s="188"/>
    </row>
    <row r="1382" spans="4:36" ht="12.75" customHeight="1" outlineLevel="1" x14ac:dyDescent="0.2">
      <c r="D1382" s="106" t="str">
        <f>'Line Items'!D496</f>
        <v>[Rolling Stock Line 41]</v>
      </c>
      <c r="E1382" s="88"/>
      <c r="F1382" s="107" t="str">
        <f t="shared" si="264"/>
        <v>£000</v>
      </c>
      <c r="G1382" s="89">
        <f t="shared" si="274"/>
        <v>0</v>
      </c>
      <c r="H1382" s="89">
        <f t="shared" si="274"/>
        <v>0</v>
      </c>
      <c r="I1382" s="89">
        <f t="shared" si="274"/>
        <v>0</v>
      </c>
      <c r="J1382" s="89">
        <f t="shared" si="274"/>
        <v>0</v>
      </c>
      <c r="K1382" s="89">
        <f t="shared" si="274"/>
        <v>0</v>
      </c>
      <c r="L1382" s="89">
        <f t="shared" si="274"/>
        <v>0</v>
      </c>
      <c r="M1382" s="89">
        <f t="shared" si="274"/>
        <v>0</v>
      </c>
      <c r="N1382" s="89">
        <f t="shared" si="274"/>
        <v>0</v>
      </c>
      <c r="O1382" s="89">
        <f t="shared" si="274"/>
        <v>0</v>
      </c>
      <c r="P1382" s="89">
        <f t="shared" si="274"/>
        <v>0</v>
      </c>
      <c r="Q1382" s="89">
        <f t="shared" si="274"/>
        <v>0</v>
      </c>
      <c r="R1382" s="89">
        <f t="shared" si="274"/>
        <v>0</v>
      </c>
      <c r="S1382" s="89">
        <f t="shared" si="274"/>
        <v>0</v>
      </c>
      <c r="T1382" s="89">
        <f t="shared" si="274"/>
        <v>0</v>
      </c>
      <c r="U1382" s="89">
        <f t="shared" si="274"/>
        <v>0</v>
      </c>
      <c r="V1382" s="89">
        <f t="shared" si="274"/>
        <v>0</v>
      </c>
      <c r="W1382" s="89">
        <f t="shared" si="274"/>
        <v>0</v>
      </c>
      <c r="X1382" s="89">
        <f t="shared" si="274"/>
        <v>0</v>
      </c>
      <c r="Y1382" s="89">
        <f t="shared" si="274"/>
        <v>0</v>
      </c>
      <c r="Z1382" s="89">
        <f t="shared" si="274"/>
        <v>0</v>
      </c>
      <c r="AA1382" s="89">
        <f t="shared" si="274"/>
        <v>0</v>
      </c>
      <c r="AB1382" s="90">
        <f t="shared" si="274"/>
        <v>0</v>
      </c>
      <c r="AD1382" s="552">
        <f t="shared" si="266"/>
        <v>0</v>
      </c>
      <c r="AF1382" s="552">
        <f t="shared" si="267"/>
        <v>0</v>
      </c>
      <c r="AH1382" s="552">
        <f t="shared" si="268"/>
        <v>0</v>
      </c>
      <c r="AJ1382" s="188"/>
    </row>
    <row r="1383" spans="4:36" ht="12.75" customHeight="1" outlineLevel="1" x14ac:dyDescent="0.2">
      <c r="D1383" s="106" t="str">
        <f>'Line Items'!D497</f>
        <v>[Rolling Stock Line 42]</v>
      </c>
      <c r="E1383" s="88"/>
      <c r="F1383" s="107" t="str">
        <f t="shared" si="264"/>
        <v>£000</v>
      </c>
      <c r="G1383" s="89">
        <f t="shared" si="274"/>
        <v>0</v>
      </c>
      <c r="H1383" s="89">
        <f t="shared" si="274"/>
        <v>0</v>
      </c>
      <c r="I1383" s="89">
        <f t="shared" si="274"/>
        <v>0</v>
      </c>
      <c r="J1383" s="89">
        <f t="shared" si="274"/>
        <v>0</v>
      </c>
      <c r="K1383" s="89">
        <f t="shared" si="274"/>
        <v>0</v>
      </c>
      <c r="L1383" s="89">
        <f t="shared" si="274"/>
        <v>0</v>
      </c>
      <c r="M1383" s="89">
        <f t="shared" si="274"/>
        <v>0</v>
      </c>
      <c r="N1383" s="89">
        <f t="shared" si="274"/>
        <v>0</v>
      </c>
      <c r="O1383" s="89">
        <f t="shared" si="274"/>
        <v>0</v>
      </c>
      <c r="P1383" s="89">
        <f t="shared" si="274"/>
        <v>0</v>
      </c>
      <c r="Q1383" s="89">
        <f t="shared" si="274"/>
        <v>0</v>
      </c>
      <c r="R1383" s="89">
        <f t="shared" si="274"/>
        <v>0</v>
      </c>
      <c r="S1383" s="89">
        <f t="shared" si="274"/>
        <v>0</v>
      </c>
      <c r="T1383" s="89">
        <f t="shared" si="274"/>
        <v>0</v>
      </c>
      <c r="U1383" s="89">
        <f t="shared" si="274"/>
        <v>0</v>
      </c>
      <c r="V1383" s="89">
        <f t="shared" si="274"/>
        <v>0</v>
      </c>
      <c r="W1383" s="89">
        <f t="shared" si="274"/>
        <v>0</v>
      </c>
      <c r="X1383" s="89">
        <f t="shared" si="274"/>
        <v>0</v>
      </c>
      <c r="Y1383" s="89">
        <f t="shared" si="274"/>
        <v>0</v>
      </c>
      <c r="Z1383" s="89">
        <f t="shared" si="274"/>
        <v>0</v>
      </c>
      <c r="AA1383" s="89">
        <f t="shared" si="274"/>
        <v>0</v>
      </c>
      <c r="AB1383" s="90">
        <f t="shared" si="274"/>
        <v>0</v>
      </c>
      <c r="AD1383" s="552">
        <f t="shared" si="266"/>
        <v>0</v>
      </c>
      <c r="AF1383" s="552">
        <f t="shared" si="267"/>
        <v>0</v>
      </c>
      <c r="AH1383" s="552">
        <f t="shared" si="268"/>
        <v>0</v>
      </c>
      <c r="AJ1383" s="188"/>
    </row>
    <row r="1384" spans="4:36" ht="12.75" customHeight="1" outlineLevel="1" x14ac:dyDescent="0.2">
      <c r="D1384" s="106" t="str">
        <f>'Line Items'!D498</f>
        <v>[Rolling Stock Line 43]</v>
      </c>
      <c r="E1384" s="88"/>
      <c r="F1384" s="107" t="str">
        <f t="shared" si="264"/>
        <v>£000</v>
      </c>
      <c r="G1384" s="89">
        <f t="shared" si="274"/>
        <v>0</v>
      </c>
      <c r="H1384" s="89">
        <f t="shared" si="274"/>
        <v>0</v>
      </c>
      <c r="I1384" s="89">
        <f t="shared" si="274"/>
        <v>0</v>
      </c>
      <c r="J1384" s="89">
        <f t="shared" si="274"/>
        <v>0</v>
      </c>
      <c r="K1384" s="89">
        <f t="shared" si="274"/>
        <v>0</v>
      </c>
      <c r="L1384" s="89">
        <f t="shared" si="274"/>
        <v>0</v>
      </c>
      <c r="M1384" s="89">
        <f t="shared" si="274"/>
        <v>0</v>
      </c>
      <c r="N1384" s="89">
        <f t="shared" si="274"/>
        <v>0</v>
      </c>
      <c r="O1384" s="89">
        <f t="shared" si="274"/>
        <v>0</v>
      </c>
      <c r="P1384" s="89">
        <f t="shared" si="274"/>
        <v>0</v>
      </c>
      <c r="Q1384" s="89">
        <f t="shared" si="274"/>
        <v>0</v>
      </c>
      <c r="R1384" s="89">
        <f t="shared" si="274"/>
        <v>0</v>
      </c>
      <c r="S1384" s="89">
        <f t="shared" si="274"/>
        <v>0</v>
      </c>
      <c r="T1384" s="89">
        <f t="shared" si="274"/>
        <v>0</v>
      </c>
      <c r="U1384" s="89">
        <f t="shared" si="274"/>
        <v>0</v>
      </c>
      <c r="V1384" s="89">
        <f t="shared" si="274"/>
        <v>0</v>
      </c>
      <c r="W1384" s="89">
        <f t="shared" si="274"/>
        <v>0</v>
      </c>
      <c r="X1384" s="89">
        <f t="shared" si="274"/>
        <v>0</v>
      </c>
      <c r="Y1384" s="89">
        <f t="shared" si="274"/>
        <v>0</v>
      </c>
      <c r="Z1384" s="89">
        <f t="shared" si="274"/>
        <v>0</v>
      </c>
      <c r="AA1384" s="89">
        <f t="shared" si="274"/>
        <v>0</v>
      </c>
      <c r="AB1384" s="90">
        <f t="shared" si="274"/>
        <v>0</v>
      </c>
      <c r="AD1384" s="552">
        <f t="shared" si="266"/>
        <v>0</v>
      </c>
      <c r="AF1384" s="552">
        <f t="shared" si="267"/>
        <v>0</v>
      </c>
      <c r="AH1384" s="552">
        <f t="shared" si="268"/>
        <v>0</v>
      </c>
      <c r="AJ1384" s="188"/>
    </row>
    <row r="1385" spans="4:36" ht="12.75" customHeight="1" outlineLevel="1" x14ac:dyDescent="0.2">
      <c r="D1385" s="106" t="str">
        <f>'Line Items'!D499</f>
        <v>[Rolling Stock Line 44]</v>
      </c>
      <c r="E1385" s="88"/>
      <c r="F1385" s="107" t="str">
        <f t="shared" si="264"/>
        <v>£000</v>
      </c>
      <c r="G1385" s="89">
        <f t="shared" si="274"/>
        <v>0</v>
      </c>
      <c r="H1385" s="89">
        <f t="shared" si="274"/>
        <v>0</v>
      </c>
      <c r="I1385" s="89">
        <f t="shared" si="274"/>
        <v>0</v>
      </c>
      <c r="J1385" s="89">
        <f t="shared" si="274"/>
        <v>0</v>
      </c>
      <c r="K1385" s="89">
        <f t="shared" si="274"/>
        <v>0</v>
      </c>
      <c r="L1385" s="89">
        <f t="shared" si="274"/>
        <v>0</v>
      </c>
      <c r="M1385" s="89">
        <f t="shared" si="274"/>
        <v>0</v>
      </c>
      <c r="N1385" s="89">
        <f t="shared" si="274"/>
        <v>0</v>
      </c>
      <c r="O1385" s="89">
        <f t="shared" si="274"/>
        <v>0</v>
      </c>
      <c r="P1385" s="89">
        <f t="shared" si="274"/>
        <v>0</v>
      </c>
      <c r="Q1385" s="89">
        <f t="shared" si="274"/>
        <v>0</v>
      </c>
      <c r="R1385" s="89">
        <f t="shared" si="274"/>
        <v>0</v>
      </c>
      <c r="S1385" s="89">
        <f t="shared" si="274"/>
        <v>0</v>
      </c>
      <c r="T1385" s="89">
        <f t="shared" si="274"/>
        <v>0</v>
      </c>
      <c r="U1385" s="89">
        <f t="shared" si="274"/>
        <v>0</v>
      </c>
      <c r="V1385" s="89">
        <f t="shared" si="274"/>
        <v>0</v>
      </c>
      <c r="W1385" s="89">
        <f t="shared" si="274"/>
        <v>0</v>
      </c>
      <c r="X1385" s="89">
        <f t="shared" si="274"/>
        <v>0</v>
      </c>
      <c r="Y1385" s="89">
        <f t="shared" si="274"/>
        <v>0</v>
      </c>
      <c r="Z1385" s="89">
        <f t="shared" si="274"/>
        <v>0</v>
      </c>
      <c r="AA1385" s="89">
        <f t="shared" si="274"/>
        <v>0</v>
      </c>
      <c r="AB1385" s="90">
        <f t="shared" si="274"/>
        <v>0</v>
      </c>
      <c r="AD1385" s="552">
        <f t="shared" si="266"/>
        <v>0</v>
      </c>
      <c r="AF1385" s="552">
        <f t="shared" si="267"/>
        <v>0</v>
      </c>
      <c r="AH1385" s="552">
        <f t="shared" si="268"/>
        <v>0</v>
      </c>
      <c r="AJ1385" s="188"/>
    </row>
    <row r="1386" spans="4:36" ht="12.75" customHeight="1" outlineLevel="1" x14ac:dyDescent="0.2">
      <c r="D1386" s="106" t="str">
        <f>'Line Items'!D500</f>
        <v>[Rolling Stock Line 45]</v>
      </c>
      <c r="E1386" s="88"/>
      <c r="F1386" s="107" t="str">
        <f t="shared" si="264"/>
        <v>£000</v>
      </c>
      <c r="G1386" s="89">
        <f t="shared" si="274"/>
        <v>0</v>
      </c>
      <c r="H1386" s="89">
        <f t="shared" si="274"/>
        <v>0</v>
      </c>
      <c r="I1386" s="89">
        <f t="shared" si="274"/>
        <v>0</v>
      </c>
      <c r="J1386" s="89">
        <f t="shared" si="274"/>
        <v>0</v>
      </c>
      <c r="K1386" s="89">
        <f t="shared" si="274"/>
        <v>0</v>
      </c>
      <c r="L1386" s="89">
        <f t="shared" si="274"/>
        <v>0</v>
      </c>
      <c r="M1386" s="89">
        <f t="shared" si="274"/>
        <v>0</v>
      </c>
      <c r="N1386" s="89">
        <f t="shared" si="274"/>
        <v>0</v>
      </c>
      <c r="O1386" s="89">
        <f t="shared" si="274"/>
        <v>0</v>
      </c>
      <c r="P1386" s="89">
        <f t="shared" si="274"/>
        <v>0</v>
      </c>
      <c r="Q1386" s="89">
        <f t="shared" si="274"/>
        <v>0</v>
      </c>
      <c r="R1386" s="89">
        <f t="shared" si="274"/>
        <v>0</v>
      </c>
      <c r="S1386" s="89">
        <f t="shared" si="274"/>
        <v>0</v>
      </c>
      <c r="T1386" s="89">
        <f t="shared" si="274"/>
        <v>0</v>
      </c>
      <c r="U1386" s="89">
        <f t="shared" si="274"/>
        <v>0</v>
      </c>
      <c r="V1386" s="89">
        <f t="shared" si="274"/>
        <v>0</v>
      </c>
      <c r="W1386" s="89">
        <f t="shared" si="274"/>
        <v>0</v>
      </c>
      <c r="X1386" s="89">
        <f t="shared" si="274"/>
        <v>0</v>
      </c>
      <c r="Y1386" s="89">
        <f t="shared" si="274"/>
        <v>0</v>
      </c>
      <c r="Z1386" s="89">
        <f t="shared" si="274"/>
        <v>0</v>
      </c>
      <c r="AA1386" s="89">
        <f t="shared" si="274"/>
        <v>0</v>
      </c>
      <c r="AB1386" s="90">
        <f t="shared" si="274"/>
        <v>0</v>
      </c>
      <c r="AD1386" s="552">
        <f t="shared" si="266"/>
        <v>0</v>
      </c>
      <c r="AF1386" s="552">
        <f t="shared" si="267"/>
        <v>0</v>
      </c>
      <c r="AH1386" s="552">
        <f t="shared" si="268"/>
        <v>0</v>
      </c>
      <c r="AJ1386" s="188"/>
    </row>
    <row r="1387" spans="4:36" ht="12.75" customHeight="1" outlineLevel="1" x14ac:dyDescent="0.2">
      <c r="D1387" s="106" t="str">
        <f>'Line Items'!D501</f>
        <v>[Rolling Stock Line 46]</v>
      </c>
      <c r="E1387" s="88"/>
      <c r="F1387" s="107" t="str">
        <f t="shared" si="264"/>
        <v>£000</v>
      </c>
      <c r="G1387" s="89">
        <f t="shared" si="274"/>
        <v>0</v>
      </c>
      <c r="H1387" s="89">
        <f t="shared" si="274"/>
        <v>0</v>
      </c>
      <c r="I1387" s="89">
        <f t="shared" si="274"/>
        <v>0</v>
      </c>
      <c r="J1387" s="89">
        <f t="shared" si="274"/>
        <v>0</v>
      </c>
      <c r="K1387" s="89">
        <f t="shared" si="274"/>
        <v>0</v>
      </c>
      <c r="L1387" s="89">
        <f t="shared" si="274"/>
        <v>0</v>
      </c>
      <c r="M1387" s="89">
        <f t="shared" si="274"/>
        <v>0</v>
      </c>
      <c r="N1387" s="89">
        <f t="shared" si="274"/>
        <v>0</v>
      </c>
      <c r="O1387" s="89">
        <f t="shared" si="274"/>
        <v>0</v>
      </c>
      <c r="P1387" s="89">
        <f t="shared" si="274"/>
        <v>0</v>
      </c>
      <c r="Q1387" s="89">
        <f t="shared" si="274"/>
        <v>0</v>
      </c>
      <c r="R1387" s="89">
        <f t="shared" si="274"/>
        <v>0</v>
      </c>
      <c r="S1387" s="89">
        <f t="shared" si="274"/>
        <v>0</v>
      </c>
      <c r="T1387" s="89">
        <f t="shared" si="274"/>
        <v>0</v>
      </c>
      <c r="U1387" s="89">
        <f t="shared" si="274"/>
        <v>0</v>
      </c>
      <c r="V1387" s="89">
        <f t="shared" si="274"/>
        <v>0</v>
      </c>
      <c r="W1387" s="89">
        <f t="shared" si="274"/>
        <v>0</v>
      </c>
      <c r="X1387" s="89">
        <f t="shared" si="274"/>
        <v>0</v>
      </c>
      <c r="Y1387" s="89">
        <f t="shared" si="274"/>
        <v>0</v>
      </c>
      <c r="Z1387" s="89">
        <f t="shared" si="274"/>
        <v>0</v>
      </c>
      <c r="AA1387" s="89">
        <f t="shared" si="274"/>
        <v>0</v>
      </c>
      <c r="AB1387" s="90">
        <f t="shared" si="274"/>
        <v>0</v>
      </c>
      <c r="AD1387" s="552">
        <f t="shared" si="266"/>
        <v>0</v>
      </c>
      <c r="AF1387" s="552">
        <f t="shared" si="267"/>
        <v>0</v>
      </c>
      <c r="AH1387" s="552">
        <f t="shared" si="268"/>
        <v>0</v>
      </c>
      <c r="AJ1387" s="188"/>
    </row>
    <row r="1388" spans="4:36" ht="12.75" customHeight="1" outlineLevel="1" x14ac:dyDescent="0.2">
      <c r="D1388" s="106" t="str">
        <f>'Line Items'!D502</f>
        <v>[Rolling Stock Line 47]</v>
      </c>
      <c r="E1388" s="88"/>
      <c r="F1388" s="107" t="str">
        <f t="shared" si="264"/>
        <v>£000</v>
      </c>
      <c r="G1388" s="89">
        <f t="shared" si="274"/>
        <v>0</v>
      </c>
      <c r="H1388" s="89">
        <f t="shared" si="274"/>
        <v>0</v>
      </c>
      <c r="I1388" s="89">
        <f t="shared" si="274"/>
        <v>0</v>
      </c>
      <c r="J1388" s="89">
        <f t="shared" si="274"/>
        <v>0</v>
      </c>
      <c r="K1388" s="89">
        <f t="shared" si="274"/>
        <v>0</v>
      </c>
      <c r="L1388" s="89">
        <f t="shared" si="274"/>
        <v>0</v>
      </c>
      <c r="M1388" s="89">
        <f t="shared" si="274"/>
        <v>0</v>
      </c>
      <c r="N1388" s="89">
        <f t="shared" si="274"/>
        <v>0</v>
      </c>
      <c r="O1388" s="89">
        <f t="shared" si="274"/>
        <v>0</v>
      </c>
      <c r="P1388" s="89">
        <f t="shared" si="274"/>
        <v>0</v>
      </c>
      <c r="Q1388" s="89">
        <f t="shared" si="274"/>
        <v>0</v>
      </c>
      <c r="R1388" s="89">
        <f t="shared" si="274"/>
        <v>0</v>
      </c>
      <c r="S1388" s="89">
        <f t="shared" si="274"/>
        <v>0</v>
      </c>
      <c r="T1388" s="89">
        <f t="shared" si="274"/>
        <v>0</v>
      </c>
      <c r="U1388" s="89">
        <f t="shared" si="274"/>
        <v>0</v>
      </c>
      <c r="V1388" s="89">
        <f t="shared" si="274"/>
        <v>0</v>
      </c>
      <c r="W1388" s="89">
        <f t="shared" si="274"/>
        <v>0</v>
      </c>
      <c r="X1388" s="89">
        <f t="shared" si="274"/>
        <v>0</v>
      </c>
      <c r="Y1388" s="89">
        <f t="shared" si="274"/>
        <v>0</v>
      </c>
      <c r="Z1388" s="89">
        <f t="shared" si="274"/>
        <v>0</v>
      </c>
      <c r="AA1388" s="89">
        <f t="shared" si="274"/>
        <v>0</v>
      </c>
      <c r="AB1388" s="90">
        <f t="shared" si="274"/>
        <v>0</v>
      </c>
      <c r="AD1388" s="552">
        <f t="shared" si="266"/>
        <v>0</v>
      </c>
      <c r="AF1388" s="552">
        <f t="shared" si="267"/>
        <v>0</v>
      </c>
      <c r="AH1388" s="552">
        <f t="shared" si="268"/>
        <v>0</v>
      </c>
      <c r="AJ1388" s="188"/>
    </row>
    <row r="1389" spans="4:36" ht="12.75" customHeight="1" outlineLevel="1" x14ac:dyDescent="0.2">
      <c r="D1389" s="106" t="str">
        <f>'Line Items'!D503</f>
        <v>[Rolling Stock Line 48]</v>
      </c>
      <c r="E1389" s="88"/>
      <c r="F1389" s="107" t="str">
        <f t="shared" si="264"/>
        <v>£000</v>
      </c>
      <c r="G1389" s="89">
        <f t="shared" si="274"/>
        <v>0</v>
      </c>
      <c r="H1389" s="89">
        <f t="shared" si="274"/>
        <v>0</v>
      </c>
      <c r="I1389" s="89">
        <f t="shared" si="274"/>
        <v>0</v>
      </c>
      <c r="J1389" s="89">
        <f t="shared" si="274"/>
        <v>0</v>
      </c>
      <c r="K1389" s="89">
        <f t="shared" si="274"/>
        <v>0</v>
      </c>
      <c r="L1389" s="89">
        <f t="shared" si="274"/>
        <v>0</v>
      </c>
      <c r="M1389" s="89">
        <f t="shared" si="274"/>
        <v>0</v>
      </c>
      <c r="N1389" s="89">
        <f t="shared" si="274"/>
        <v>0</v>
      </c>
      <c r="O1389" s="89">
        <f t="shared" si="274"/>
        <v>0</v>
      </c>
      <c r="P1389" s="89">
        <f t="shared" si="274"/>
        <v>0</v>
      </c>
      <c r="Q1389" s="89">
        <f t="shared" si="274"/>
        <v>0</v>
      </c>
      <c r="R1389" s="89">
        <f t="shared" si="274"/>
        <v>0</v>
      </c>
      <c r="S1389" s="89">
        <f t="shared" si="274"/>
        <v>0</v>
      </c>
      <c r="T1389" s="89">
        <f t="shared" ref="T1389:AB1389" si="275">SUM(T1169,T1224,T1279,T1334)</f>
        <v>0</v>
      </c>
      <c r="U1389" s="89">
        <f t="shared" si="275"/>
        <v>0</v>
      </c>
      <c r="V1389" s="89">
        <f t="shared" si="275"/>
        <v>0</v>
      </c>
      <c r="W1389" s="89">
        <f t="shared" si="275"/>
        <v>0</v>
      </c>
      <c r="X1389" s="89">
        <f t="shared" si="275"/>
        <v>0</v>
      </c>
      <c r="Y1389" s="89">
        <f t="shared" si="275"/>
        <v>0</v>
      </c>
      <c r="Z1389" s="89">
        <f t="shared" si="275"/>
        <v>0</v>
      </c>
      <c r="AA1389" s="89">
        <f t="shared" si="275"/>
        <v>0</v>
      </c>
      <c r="AB1389" s="90">
        <f t="shared" si="275"/>
        <v>0</v>
      </c>
      <c r="AD1389" s="552">
        <f t="shared" si="266"/>
        <v>0</v>
      </c>
      <c r="AF1389" s="552">
        <f t="shared" si="267"/>
        <v>0</v>
      </c>
      <c r="AH1389" s="552">
        <f t="shared" si="268"/>
        <v>0</v>
      </c>
      <c r="AJ1389" s="188"/>
    </row>
    <row r="1390" spans="4:36" ht="12.75" customHeight="1" outlineLevel="1" x14ac:dyDescent="0.2">
      <c r="D1390" s="106" t="str">
        <f>'Line Items'!D504</f>
        <v>[Rolling Stock Line 49]</v>
      </c>
      <c r="E1390" s="88"/>
      <c r="F1390" s="107" t="str">
        <f t="shared" si="264"/>
        <v>£000</v>
      </c>
      <c r="G1390" s="89">
        <f t="shared" ref="G1390:AB1391" si="276">SUM(G1170,G1225,G1280,G1335)</f>
        <v>0</v>
      </c>
      <c r="H1390" s="89">
        <f t="shared" si="276"/>
        <v>0</v>
      </c>
      <c r="I1390" s="89">
        <f t="shared" si="276"/>
        <v>0</v>
      </c>
      <c r="J1390" s="89">
        <f t="shared" si="276"/>
        <v>0</v>
      </c>
      <c r="K1390" s="89">
        <f t="shared" si="276"/>
        <v>0</v>
      </c>
      <c r="L1390" s="89">
        <f t="shared" si="276"/>
        <v>0</v>
      </c>
      <c r="M1390" s="89">
        <f t="shared" si="276"/>
        <v>0</v>
      </c>
      <c r="N1390" s="89">
        <f t="shared" si="276"/>
        <v>0</v>
      </c>
      <c r="O1390" s="89">
        <f t="shared" si="276"/>
        <v>0</v>
      </c>
      <c r="P1390" s="89">
        <f t="shared" si="276"/>
        <v>0</v>
      </c>
      <c r="Q1390" s="89">
        <f t="shared" si="276"/>
        <v>0</v>
      </c>
      <c r="R1390" s="89">
        <f t="shared" si="276"/>
        <v>0</v>
      </c>
      <c r="S1390" s="89">
        <f t="shared" si="276"/>
        <v>0</v>
      </c>
      <c r="T1390" s="89">
        <f t="shared" si="276"/>
        <v>0</v>
      </c>
      <c r="U1390" s="89">
        <f t="shared" si="276"/>
        <v>0</v>
      </c>
      <c r="V1390" s="89">
        <f t="shared" si="276"/>
        <v>0</v>
      </c>
      <c r="W1390" s="89">
        <f t="shared" si="276"/>
        <v>0</v>
      </c>
      <c r="X1390" s="89">
        <f t="shared" si="276"/>
        <v>0</v>
      </c>
      <c r="Y1390" s="89">
        <f t="shared" si="276"/>
        <v>0</v>
      </c>
      <c r="Z1390" s="89">
        <f t="shared" si="276"/>
        <v>0</v>
      </c>
      <c r="AA1390" s="89">
        <f t="shared" si="276"/>
        <v>0</v>
      </c>
      <c r="AB1390" s="90">
        <f t="shared" si="276"/>
        <v>0</v>
      </c>
      <c r="AD1390" s="552">
        <f t="shared" ref="AD1390" si="277">SUM(AD1170,AD1225,AD1280,AD1335)</f>
        <v>0</v>
      </c>
      <c r="AF1390" s="552">
        <f t="shared" ref="AF1390" si="278">SUM(AF1170,AF1225,AF1280,AF1335)</f>
        <v>0</v>
      </c>
      <c r="AH1390" s="552">
        <f t="shared" ref="AH1390" si="279">SUM(AH1170,AH1225,AH1280,AH1335)</f>
        <v>0</v>
      </c>
      <c r="AJ1390" s="188"/>
    </row>
    <row r="1391" spans="4:36" ht="12.75" customHeight="1" outlineLevel="1" x14ac:dyDescent="0.2">
      <c r="D1391" s="117" t="str">
        <f>'Line Items'!D505</f>
        <v>[Rolling Stock Line 50]</v>
      </c>
      <c r="E1391" s="177"/>
      <c r="F1391" s="118" t="str">
        <f t="shared" si="264"/>
        <v>£000</v>
      </c>
      <c r="G1391" s="93">
        <f t="shared" si="276"/>
        <v>0</v>
      </c>
      <c r="H1391" s="93">
        <f t="shared" si="276"/>
        <v>0</v>
      </c>
      <c r="I1391" s="93">
        <f t="shared" si="276"/>
        <v>0</v>
      </c>
      <c r="J1391" s="93">
        <f t="shared" si="276"/>
        <v>0</v>
      </c>
      <c r="K1391" s="93">
        <f t="shared" si="276"/>
        <v>0</v>
      </c>
      <c r="L1391" s="93">
        <f t="shared" si="276"/>
        <v>0</v>
      </c>
      <c r="M1391" s="93">
        <f t="shared" si="276"/>
        <v>0</v>
      </c>
      <c r="N1391" s="93">
        <f t="shared" si="276"/>
        <v>0</v>
      </c>
      <c r="O1391" s="93">
        <f t="shared" si="276"/>
        <v>0</v>
      </c>
      <c r="P1391" s="93">
        <f t="shared" si="276"/>
        <v>0</v>
      </c>
      <c r="Q1391" s="93">
        <f t="shared" si="276"/>
        <v>0</v>
      </c>
      <c r="R1391" s="93">
        <f t="shared" si="276"/>
        <v>0</v>
      </c>
      <c r="S1391" s="93">
        <f t="shared" si="276"/>
        <v>0</v>
      </c>
      <c r="T1391" s="93">
        <f t="shared" si="276"/>
        <v>0</v>
      </c>
      <c r="U1391" s="93">
        <f t="shared" si="276"/>
        <v>0</v>
      </c>
      <c r="V1391" s="93">
        <f t="shared" si="276"/>
        <v>0</v>
      </c>
      <c r="W1391" s="93">
        <f t="shared" si="276"/>
        <v>0</v>
      </c>
      <c r="X1391" s="93">
        <f t="shared" si="276"/>
        <v>0</v>
      </c>
      <c r="Y1391" s="93">
        <f t="shared" si="276"/>
        <v>0</v>
      </c>
      <c r="Z1391" s="93">
        <f t="shared" si="276"/>
        <v>0</v>
      </c>
      <c r="AA1391" s="93">
        <f t="shared" si="276"/>
        <v>0</v>
      </c>
      <c r="AB1391" s="94">
        <f t="shared" si="276"/>
        <v>0</v>
      </c>
      <c r="AD1391" s="553">
        <f t="shared" ref="AD1391" si="280">SUM(AD1171,AD1226,AD1281,AD1336)</f>
        <v>0</v>
      </c>
      <c r="AF1391" s="553">
        <f t="shared" ref="AF1391" si="281">SUM(AF1171,AF1226,AF1281,AF1336)</f>
        <v>0</v>
      </c>
      <c r="AH1391" s="553">
        <f t="shared" ref="AH1391" si="282">SUM(AH1171,AH1226,AH1281,AH1336)</f>
        <v>0</v>
      </c>
      <c r="AJ1391" s="249"/>
    </row>
    <row r="1392" spans="4:36" ht="12.75" customHeight="1" outlineLevel="1" x14ac:dyDescent="0.2">
      <c r="G1392" s="89"/>
      <c r="H1392" s="89"/>
      <c r="I1392" s="89"/>
      <c r="J1392" s="89"/>
      <c r="K1392" s="89"/>
      <c r="L1392" s="89"/>
      <c r="M1392" s="89"/>
      <c r="N1392" s="89"/>
      <c r="O1392" s="89"/>
      <c r="P1392" s="89"/>
      <c r="Q1392" s="89"/>
      <c r="R1392" s="89"/>
      <c r="S1392" s="89"/>
      <c r="T1392" s="89"/>
      <c r="U1392" s="89"/>
      <c r="V1392" s="89"/>
      <c r="W1392" s="89"/>
      <c r="X1392" s="89"/>
      <c r="Y1392" s="89"/>
      <c r="Z1392" s="89"/>
      <c r="AA1392" s="89"/>
      <c r="AB1392" s="89"/>
      <c r="AD1392" s="89"/>
      <c r="AF1392" s="89"/>
      <c r="AH1392" s="89"/>
    </row>
    <row r="1393" spans="2:36" ht="12.75" customHeight="1" outlineLevel="1" x14ac:dyDescent="0.2">
      <c r="D1393" s="234" t="str">
        <f>"Total "&amp;B1340</f>
        <v>Total Total Rolling Stock Charges</v>
      </c>
      <c r="E1393" s="235"/>
      <c r="F1393" s="236" t="str">
        <f>F1391</f>
        <v>£000</v>
      </c>
      <c r="G1393" s="237">
        <f t="shared" ref="G1393:AB1393" si="283">SUM(G1342:G1391)</f>
        <v>0</v>
      </c>
      <c r="H1393" s="237">
        <f t="shared" si="283"/>
        <v>0</v>
      </c>
      <c r="I1393" s="237">
        <f t="shared" si="283"/>
        <v>0</v>
      </c>
      <c r="J1393" s="237">
        <f t="shared" si="283"/>
        <v>0</v>
      </c>
      <c r="K1393" s="237">
        <f t="shared" si="283"/>
        <v>0</v>
      </c>
      <c r="L1393" s="237">
        <f t="shared" si="283"/>
        <v>0</v>
      </c>
      <c r="M1393" s="237">
        <f t="shared" si="283"/>
        <v>0</v>
      </c>
      <c r="N1393" s="237">
        <f t="shared" si="283"/>
        <v>0</v>
      </c>
      <c r="O1393" s="237">
        <f t="shared" si="283"/>
        <v>0</v>
      </c>
      <c r="P1393" s="237">
        <f t="shared" si="283"/>
        <v>0</v>
      </c>
      <c r="Q1393" s="237">
        <f t="shared" si="283"/>
        <v>0</v>
      </c>
      <c r="R1393" s="237">
        <f t="shared" si="283"/>
        <v>0</v>
      </c>
      <c r="S1393" s="237">
        <f t="shared" si="283"/>
        <v>0</v>
      </c>
      <c r="T1393" s="237">
        <f t="shared" si="283"/>
        <v>0</v>
      </c>
      <c r="U1393" s="237">
        <f t="shared" si="283"/>
        <v>0</v>
      </c>
      <c r="V1393" s="237">
        <f t="shared" si="283"/>
        <v>0</v>
      </c>
      <c r="W1393" s="237">
        <f t="shared" si="283"/>
        <v>0</v>
      </c>
      <c r="X1393" s="237">
        <f t="shared" si="283"/>
        <v>0</v>
      </c>
      <c r="Y1393" s="237">
        <f t="shared" si="283"/>
        <v>0</v>
      </c>
      <c r="Z1393" s="237">
        <f t="shared" si="283"/>
        <v>0</v>
      </c>
      <c r="AA1393" s="237">
        <f t="shared" si="283"/>
        <v>0</v>
      </c>
      <c r="AB1393" s="238">
        <f t="shared" si="283"/>
        <v>0</v>
      </c>
      <c r="AD1393" s="550">
        <f t="shared" ref="AD1393" si="284">SUM(AD1342:AD1391)</f>
        <v>0</v>
      </c>
      <c r="AF1393" s="550">
        <f t="shared" ref="AF1393" si="285">SUM(AF1342:AF1391)</f>
        <v>0</v>
      </c>
      <c r="AH1393" s="550">
        <f t="shared" ref="AH1393" si="286">SUM(AH1342:AH1391)</f>
        <v>0</v>
      </c>
      <c r="AJ1393" s="241"/>
    </row>
    <row r="1394" spans="2:36" x14ac:dyDescent="0.2">
      <c r="G1394" s="89"/>
      <c r="H1394" s="89"/>
      <c r="I1394" s="89"/>
      <c r="J1394" s="89"/>
      <c r="K1394" s="89"/>
      <c r="L1394" s="89"/>
      <c r="M1394" s="89"/>
      <c r="N1394" s="89"/>
      <c r="O1394" s="89"/>
      <c r="P1394" s="89"/>
      <c r="Q1394" s="89"/>
      <c r="R1394" s="89"/>
      <c r="S1394" s="89"/>
      <c r="T1394" s="89"/>
      <c r="U1394" s="89"/>
      <c r="V1394" s="89"/>
      <c r="W1394" s="89"/>
      <c r="X1394" s="89"/>
      <c r="Y1394" s="89"/>
      <c r="Z1394" s="89"/>
      <c r="AA1394" s="89"/>
      <c r="AB1394" s="89"/>
      <c r="AD1394" s="89"/>
      <c r="AF1394" s="89"/>
      <c r="AH1394" s="89"/>
    </row>
    <row r="1395" spans="2:36" x14ac:dyDescent="0.2">
      <c r="D1395" s="88"/>
      <c r="E1395" s="88"/>
      <c r="F1395" s="107"/>
      <c r="G1395" s="89"/>
      <c r="H1395" s="89"/>
      <c r="I1395" s="89"/>
      <c r="J1395" s="89"/>
      <c r="K1395" s="89"/>
      <c r="L1395" s="89"/>
      <c r="M1395" s="89"/>
      <c r="N1395" s="89"/>
      <c r="O1395" s="89"/>
      <c r="P1395" s="89"/>
      <c r="Q1395" s="89"/>
      <c r="R1395" s="89"/>
      <c r="S1395" s="89"/>
      <c r="T1395" s="89"/>
      <c r="U1395" s="89"/>
      <c r="V1395" s="89"/>
      <c r="W1395" s="89"/>
      <c r="X1395" s="89"/>
      <c r="Y1395" s="89"/>
      <c r="Z1395" s="89"/>
      <c r="AA1395" s="89"/>
      <c r="AB1395" s="89"/>
      <c r="AD1395" s="89"/>
      <c r="AF1395" s="89"/>
      <c r="AH1395" s="89"/>
      <c r="AJ1395" s="252"/>
    </row>
    <row r="1396" spans="2:36" ht="16.5" x14ac:dyDescent="0.25">
      <c r="B1396" s="5" t="s">
        <v>505</v>
      </c>
      <c r="C1396" s="5"/>
      <c r="D1396" s="5"/>
      <c r="E1396" s="5"/>
      <c r="F1396" s="5"/>
      <c r="G1396" s="192"/>
      <c r="H1396" s="192"/>
      <c r="I1396" s="192"/>
      <c r="J1396" s="192"/>
      <c r="K1396" s="192"/>
      <c r="L1396" s="192"/>
      <c r="M1396" s="192"/>
      <c r="N1396" s="192"/>
      <c r="O1396" s="192"/>
      <c r="P1396" s="192"/>
      <c r="Q1396" s="192"/>
      <c r="R1396" s="192"/>
      <c r="S1396" s="192"/>
      <c r="T1396" s="192"/>
      <c r="U1396" s="192"/>
      <c r="V1396" s="192"/>
      <c r="W1396" s="192"/>
      <c r="X1396" s="192"/>
      <c r="Y1396" s="192"/>
      <c r="Z1396" s="192"/>
      <c r="AA1396" s="192"/>
      <c r="AB1396" s="192"/>
      <c r="AC1396" s="5"/>
      <c r="AD1396" s="192"/>
      <c r="AE1396" s="5"/>
      <c r="AF1396" s="192"/>
      <c r="AG1396" s="5"/>
      <c r="AH1396" s="192"/>
      <c r="AI1396" s="5"/>
      <c r="AJ1396" s="5"/>
    </row>
    <row r="1397" spans="2:36" ht="12.75" customHeight="1" outlineLevel="1" x14ac:dyDescent="0.2">
      <c r="G1397" s="89"/>
      <c r="H1397" s="89"/>
      <c r="I1397" s="89"/>
      <c r="J1397" s="89"/>
      <c r="K1397" s="89"/>
      <c r="L1397" s="89"/>
      <c r="M1397" s="89"/>
      <c r="N1397" s="89"/>
      <c r="O1397" s="89"/>
      <c r="P1397" s="89"/>
      <c r="Q1397" s="89"/>
      <c r="R1397" s="89"/>
      <c r="S1397" s="89"/>
      <c r="T1397" s="89"/>
      <c r="U1397" s="89"/>
      <c r="V1397" s="89"/>
      <c r="W1397" s="89"/>
      <c r="X1397" s="89"/>
      <c r="Y1397" s="89"/>
      <c r="Z1397" s="89"/>
      <c r="AA1397" s="89"/>
      <c r="AB1397" s="89"/>
      <c r="AD1397" s="89"/>
      <c r="AF1397" s="89"/>
      <c r="AH1397" s="89"/>
    </row>
    <row r="1398" spans="2:36" ht="12.75" customHeight="1" outlineLevel="1" x14ac:dyDescent="0.2">
      <c r="D1398" s="100" t="str">
        <f>D1173</f>
        <v>Total Capital Lease Charges</v>
      </c>
      <c r="E1398" s="84"/>
      <c r="F1398" s="186" t="str">
        <f t="shared" ref="F1398:AB1398" si="287">F1173</f>
        <v>£000</v>
      </c>
      <c r="G1398" s="85">
        <f t="shared" si="287"/>
        <v>0</v>
      </c>
      <c r="H1398" s="85">
        <f t="shared" si="287"/>
        <v>0</v>
      </c>
      <c r="I1398" s="85">
        <f t="shared" si="287"/>
        <v>0</v>
      </c>
      <c r="J1398" s="85">
        <f t="shared" si="287"/>
        <v>0</v>
      </c>
      <c r="K1398" s="85">
        <f t="shared" si="287"/>
        <v>0</v>
      </c>
      <c r="L1398" s="85">
        <f t="shared" si="287"/>
        <v>0</v>
      </c>
      <c r="M1398" s="85">
        <f t="shared" si="287"/>
        <v>0</v>
      </c>
      <c r="N1398" s="85">
        <f t="shared" si="287"/>
        <v>0</v>
      </c>
      <c r="O1398" s="85">
        <f t="shared" si="287"/>
        <v>0</v>
      </c>
      <c r="P1398" s="85">
        <f t="shared" si="287"/>
        <v>0</v>
      </c>
      <c r="Q1398" s="85">
        <f t="shared" si="287"/>
        <v>0</v>
      </c>
      <c r="R1398" s="85">
        <f t="shared" si="287"/>
        <v>0</v>
      </c>
      <c r="S1398" s="85">
        <f t="shared" si="287"/>
        <v>0</v>
      </c>
      <c r="T1398" s="85">
        <f t="shared" si="287"/>
        <v>0</v>
      </c>
      <c r="U1398" s="85">
        <f t="shared" si="287"/>
        <v>0</v>
      </c>
      <c r="V1398" s="85">
        <f t="shared" si="287"/>
        <v>0</v>
      </c>
      <c r="W1398" s="85">
        <f t="shared" si="287"/>
        <v>0</v>
      </c>
      <c r="X1398" s="85">
        <f t="shared" si="287"/>
        <v>0</v>
      </c>
      <c r="Y1398" s="85">
        <f t="shared" si="287"/>
        <v>0</v>
      </c>
      <c r="Z1398" s="85">
        <f t="shared" si="287"/>
        <v>0</v>
      </c>
      <c r="AA1398" s="85">
        <f t="shared" si="287"/>
        <v>0</v>
      </c>
      <c r="AB1398" s="86">
        <f t="shared" si="287"/>
        <v>0</v>
      </c>
      <c r="AD1398" s="551">
        <f t="shared" ref="AD1398" si="288">AD1173</f>
        <v>0</v>
      </c>
      <c r="AF1398" s="551">
        <f t="shared" ref="AF1398" si="289">AF1173</f>
        <v>0</v>
      </c>
      <c r="AH1398" s="551">
        <f t="shared" ref="AH1398" si="290">AH1173</f>
        <v>0</v>
      </c>
      <c r="AJ1398" s="187"/>
    </row>
    <row r="1399" spans="2:36" ht="12.75" customHeight="1" outlineLevel="1" x14ac:dyDescent="0.2">
      <c r="D1399" s="106" t="str">
        <f>D1228</f>
        <v>Total Non-Capital Lease Charges</v>
      </c>
      <c r="E1399" s="88"/>
      <c r="F1399" s="107" t="str">
        <f t="shared" ref="F1399:AB1399" si="291">F1228</f>
        <v>£000</v>
      </c>
      <c r="G1399" s="89">
        <f t="shared" si="291"/>
        <v>0</v>
      </c>
      <c r="H1399" s="89">
        <f t="shared" si="291"/>
        <v>0</v>
      </c>
      <c r="I1399" s="89">
        <f t="shared" si="291"/>
        <v>0</v>
      </c>
      <c r="J1399" s="89">
        <f t="shared" si="291"/>
        <v>0</v>
      </c>
      <c r="K1399" s="89">
        <f t="shared" si="291"/>
        <v>0</v>
      </c>
      <c r="L1399" s="89">
        <f t="shared" si="291"/>
        <v>0</v>
      </c>
      <c r="M1399" s="89">
        <f t="shared" si="291"/>
        <v>0</v>
      </c>
      <c r="N1399" s="89">
        <f t="shared" si="291"/>
        <v>0</v>
      </c>
      <c r="O1399" s="89">
        <f t="shared" si="291"/>
        <v>0</v>
      </c>
      <c r="P1399" s="89">
        <f t="shared" si="291"/>
        <v>0</v>
      </c>
      <c r="Q1399" s="89">
        <f t="shared" si="291"/>
        <v>0</v>
      </c>
      <c r="R1399" s="89">
        <f t="shared" si="291"/>
        <v>0</v>
      </c>
      <c r="S1399" s="89">
        <f t="shared" si="291"/>
        <v>0</v>
      </c>
      <c r="T1399" s="89">
        <f t="shared" si="291"/>
        <v>0</v>
      </c>
      <c r="U1399" s="89">
        <f t="shared" si="291"/>
        <v>0</v>
      </c>
      <c r="V1399" s="89">
        <f t="shared" si="291"/>
        <v>0</v>
      </c>
      <c r="W1399" s="89">
        <f t="shared" si="291"/>
        <v>0</v>
      </c>
      <c r="X1399" s="89">
        <f t="shared" si="291"/>
        <v>0</v>
      </c>
      <c r="Y1399" s="89">
        <f t="shared" si="291"/>
        <v>0</v>
      </c>
      <c r="Z1399" s="89">
        <f t="shared" si="291"/>
        <v>0</v>
      </c>
      <c r="AA1399" s="89">
        <f t="shared" si="291"/>
        <v>0</v>
      </c>
      <c r="AB1399" s="90">
        <f t="shared" si="291"/>
        <v>0</v>
      </c>
      <c r="AD1399" s="552">
        <f t="shared" ref="AD1399" si="292">AD1228</f>
        <v>0</v>
      </c>
      <c r="AF1399" s="552">
        <f t="shared" ref="AF1399" si="293">AF1228</f>
        <v>0</v>
      </c>
      <c r="AH1399" s="552">
        <f t="shared" ref="AH1399" si="294">AH1228</f>
        <v>0</v>
      </c>
      <c r="AJ1399" s="188"/>
    </row>
    <row r="1400" spans="2:36" ht="12.75" customHeight="1" outlineLevel="1" x14ac:dyDescent="0.2">
      <c r="D1400" s="106" t="str">
        <f>D1283</f>
        <v>Total Heavy Maintenance Reserve Cost</v>
      </c>
      <c r="E1400" s="88"/>
      <c r="F1400" s="107" t="str">
        <f t="shared" ref="F1400:AB1400" si="295">F1283</f>
        <v>£000</v>
      </c>
      <c r="G1400" s="89">
        <f t="shared" si="295"/>
        <v>0</v>
      </c>
      <c r="H1400" s="89">
        <f t="shared" si="295"/>
        <v>0</v>
      </c>
      <c r="I1400" s="89">
        <f t="shared" si="295"/>
        <v>0</v>
      </c>
      <c r="J1400" s="89">
        <f t="shared" si="295"/>
        <v>0</v>
      </c>
      <c r="K1400" s="89">
        <f t="shared" si="295"/>
        <v>0</v>
      </c>
      <c r="L1400" s="89">
        <f t="shared" si="295"/>
        <v>0</v>
      </c>
      <c r="M1400" s="89">
        <f t="shared" si="295"/>
        <v>0</v>
      </c>
      <c r="N1400" s="89">
        <f t="shared" si="295"/>
        <v>0</v>
      </c>
      <c r="O1400" s="89">
        <f t="shared" si="295"/>
        <v>0</v>
      </c>
      <c r="P1400" s="89">
        <f t="shared" si="295"/>
        <v>0</v>
      </c>
      <c r="Q1400" s="89">
        <f t="shared" si="295"/>
        <v>0</v>
      </c>
      <c r="R1400" s="89">
        <f t="shared" si="295"/>
        <v>0</v>
      </c>
      <c r="S1400" s="89">
        <f t="shared" si="295"/>
        <v>0</v>
      </c>
      <c r="T1400" s="89">
        <f t="shared" si="295"/>
        <v>0</v>
      </c>
      <c r="U1400" s="89">
        <f t="shared" si="295"/>
        <v>0</v>
      </c>
      <c r="V1400" s="89">
        <f t="shared" si="295"/>
        <v>0</v>
      </c>
      <c r="W1400" s="89">
        <f t="shared" si="295"/>
        <v>0</v>
      </c>
      <c r="X1400" s="89">
        <f t="shared" si="295"/>
        <v>0</v>
      </c>
      <c r="Y1400" s="89">
        <f t="shared" si="295"/>
        <v>0</v>
      </c>
      <c r="Z1400" s="89">
        <f t="shared" si="295"/>
        <v>0</v>
      </c>
      <c r="AA1400" s="89">
        <f t="shared" si="295"/>
        <v>0</v>
      </c>
      <c r="AB1400" s="90">
        <f t="shared" si="295"/>
        <v>0</v>
      </c>
      <c r="AD1400" s="552">
        <f t="shared" ref="AD1400" si="296">AD1283</f>
        <v>0</v>
      </c>
      <c r="AF1400" s="552">
        <f t="shared" ref="AF1400" si="297">AF1283</f>
        <v>0</v>
      </c>
      <c r="AH1400" s="552">
        <f t="shared" ref="AH1400" si="298">AH1283</f>
        <v>0</v>
      </c>
      <c r="AJ1400" s="188"/>
    </row>
    <row r="1401" spans="2:36" ht="12.75" customHeight="1" outlineLevel="1" x14ac:dyDescent="0.2">
      <c r="D1401" s="117" t="str">
        <f>D1338</f>
        <v>Total Rentalised Enhancement Cost</v>
      </c>
      <c r="E1401" s="177"/>
      <c r="F1401" s="118" t="str">
        <f t="shared" ref="F1401:AB1401" si="299">F1338</f>
        <v>£000</v>
      </c>
      <c r="G1401" s="93">
        <f t="shared" si="299"/>
        <v>0</v>
      </c>
      <c r="H1401" s="93">
        <f t="shared" si="299"/>
        <v>0</v>
      </c>
      <c r="I1401" s="93">
        <f t="shared" si="299"/>
        <v>0</v>
      </c>
      <c r="J1401" s="93">
        <f t="shared" si="299"/>
        <v>0</v>
      </c>
      <c r="K1401" s="93">
        <f t="shared" si="299"/>
        <v>0</v>
      </c>
      <c r="L1401" s="93">
        <f t="shared" si="299"/>
        <v>0</v>
      </c>
      <c r="M1401" s="93">
        <f t="shared" si="299"/>
        <v>0</v>
      </c>
      <c r="N1401" s="93">
        <f t="shared" si="299"/>
        <v>0</v>
      </c>
      <c r="O1401" s="93">
        <f t="shared" si="299"/>
        <v>0</v>
      </c>
      <c r="P1401" s="93">
        <f t="shared" si="299"/>
        <v>0</v>
      </c>
      <c r="Q1401" s="93">
        <f t="shared" si="299"/>
        <v>0</v>
      </c>
      <c r="R1401" s="93">
        <f t="shared" si="299"/>
        <v>0</v>
      </c>
      <c r="S1401" s="93">
        <f t="shared" si="299"/>
        <v>0</v>
      </c>
      <c r="T1401" s="93">
        <f t="shared" si="299"/>
        <v>0</v>
      </c>
      <c r="U1401" s="93">
        <f t="shared" si="299"/>
        <v>0</v>
      </c>
      <c r="V1401" s="93">
        <f t="shared" si="299"/>
        <v>0</v>
      </c>
      <c r="W1401" s="93">
        <f t="shared" si="299"/>
        <v>0</v>
      </c>
      <c r="X1401" s="93">
        <f t="shared" si="299"/>
        <v>0</v>
      </c>
      <c r="Y1401" s="93">
        <f t="shared" si="299"/>
        <v>0</v>
      </c>
      <c r="Z1401" s="93">
        <f t="shared" si="299"/>
        <v>0</v>
      </c>
      <c r="AA1401" s="93">
        <f t="shared" si="299"/>
        <v>0</v>
      </c>
      <c r="AB1401" s="94">
        <f t="shared" si="299"/>
        <v>0</v>
      </c>
      <c r="AD1401" s="553">
        <f t="shared" ref="AD1401" si="300">AD1338</f>
        <v>0</v>
      </c>
      <c r="AF1401" s="553">
        <f t="shared" ref="AF1401" si="301">AF1338</f>
        <v>0</v>
      </c>
      <c r="AH1401" s="553">
        <f t="shared" ref="AH1401" si="302">AH1338</f>
        <v>0</v>
      </c>
      <c r="AJ1401" s="188"/>
    </row>
    <row r="1402" spans="2:36" ht="12.75" customHeight="1" outlineLevel="1" x14ac:dyDescent="0.2">
      <c r="G1402" s="89"/>
      <c r="H1402" s="89"/>
      <c r="I1402" s="89"/>
      <c r="J1402" s="89"/>
      <c r="K1402" s="89"/>
      <c r="L1402" s="89"/>
      <c r="M1402" s="89"/>
      <c r="N1402" s="89"/>
      <c r="O1402" s="89"/>
      <c r="P1402" s="89"/>
      <c r="Q1402" s="89"/>
      <c r="R1402" s="89"/>
      <c r="S1402" s="89"/>
      <c r="T1402" s="89"/>
      <c r="U1402" s="89"/>
      <c r="V1402" s="89"/>
      <c r="W1402" s="89"/>
      <c r="X1402" s="89"/>
      <c r="Y1402" s="89"/>
      <c r="Z1402" s="89"/>
      <c r="AA1402" s="89"/>
      <c r="AB1402" s="89"/>
      <c r="AD1402" s="89"/>
      <c r="AF1402" s="89"/>
      <c r="AH1402" s="89"/>
    </row>
    <row r="1403" spans="2:36" ht="12.75" customHeight="1" outlineLevel="1" x14ac:dyDescent="0.2">
      <c r="D1403" s="234" t="str">
        <f>B1396</f>
        <v>Total Rolling Stock Charges</v>
      </c>
      <c r="E1403" s="235"/>
      <c r="F1403" s="236" t="str">
        <f>F1401</f>
        <v>£000</v>
      </c>
      <c r="G1403" s="237">
        <f t="shared" ref="G1403:AB1403" si="303">SUM(G1398:G1401)</f>
        <v>0</v>
      </c>
      <c r="H1403" s="237">
        <f t="shared" si="303"/>
        <v>0</v>
      </c>
      <c r="I1403" s="237">
        <f t="shared" si="303"/>
        <v>0</v>
      </c>
      <c r="J1403" s="237">
        <f t="shared" si="303"/>
        <v>0</v>
      </c>
      <c r="K1403" s="237">
        <f t="shared" si="303"/>
        <v>0</v>
      </c>
      <c r="L1403" s="237">
        <f t="shared" si="303"/>
        <v>0</v>
      </c>
      <c r="M1403" s="237">
        <f t="shared" si="303"/>
        <v>0</v>
      </c>
      <c r="N1403" s="237">
        <f t="shared" si="303"/>
        <v>0</v>
      </c>
      <c r="O1403" s="237">
        <f t="shared" si="303"/>
        <v>0</v>
      </c>
      <c r="P1403" s="237">
        <f t="shared" si="303"/>
        <v>0</v>
      </c>
      <c r="Q1403" s="237">
        <f t="shared" si="303"/>
        <v>0</v>
      </c>
      <c r="R1403" s="237">
        <f t="shared" si="303"/>
        <v>0</v>
      </c>
      <c r="S1403" s="237">
        <f t="shared" si="303"/>
        <v>0</v>
      </c>
      <c r="T1403" s="237">
        <f t="shared" si="303"/>
        <v>0</v>
      </c>
      <c r="U1403" s="237">
        <f t="shared" si="303"/>
        <v>0</v>
      </c>
      <c r="V1403" s="237">
        <f t="shared" si="303"/>
        <v>0</v>
      </c>
      <c r="W1403" s="237">
        <f t="shared" si="303"/>
        <v>0</v>
      </c>
      <c r="X1403" s="237">
        <f t="shared" si="303"/>
        <v>0</v>
      </c>
      <c r="Y1403" s="237">
        <f t="shared" si="303"/>
        <v>0</v>
      </c>
      <c r="Z1403" s="237">
        <f t="shared" si="303"/>
        <v>0</v>
      </c>
      <c r="AA1403" s="237">
        <f t="shared" si="303"/>
        <v>0</v>
      </c>
      <c r="AB1403" s="238">
        <f t="shared" si="303"/>
        <v>0</v>
      </c>
      <c r="AD1403" s="550">
        <f t="shared" ref="AD1403" si="304">SUM(AD1398:AD1401)</f>
        <v>0</v>
      </c>
      <c r="AF1403" s="550">
        <f t="shared" ref="AF1403" si="305">SUM(AF1398:AF1401)</f>
        <v>0</v>
      </c>
      <c r="AH1403" s="550">
        <f t="shared" ref="AH1403" si="306">SUM(AH1398:AH1401)</f>
        <v>0</v>
      </c>
      <c r="AJ1403" s="241"/>
    </row>
    <row r="1406" spans="2:36" ht="16.5" x14ac:dyDescent="0.25">
      <c r="B1406" s="5" t="s">
        <v>20</v>
      </c>
      <c r="C1406" s="5"/>
      <c r="D1406" s="5"/>
      <c r="E1406" s="5"/>
      <c r="F1406" s="5"/>
      <c r="G1406" s="5"/>
      <c r="H1406" s="5"/>
      <c r="I1406" s="5"/>
      <c r="J1406" s="5"/>
      <c r="K1406" s="5"/>
      <c r="L1406" s="5"/>
      <c r="M1406" s="5"/>
      <c r="N1406" s="5"/>
      <c r="O1406" s="5"/>
      <c r="P1406" s="5"/>
      <c r="Q1406" s="5"/>
      <c r="R1406" s="5"/>
      <c r="S1406" s="5"/>
      <c r="T1406" s="5"/>
      <c r="U1406" s="5"/>
      <c r="V1406" s="5"/>
      <c r="W1406" s="5"/>
      <c r="X1406" s="5"/>
      <c r="Y1406" s="5"/>
      <c r="Z1406" s="5"/>
      <c r="AA1406" s="5"/>
      <c r="AB1406" s="5"/>
      <c r="AC1406" s="5"/>
      <c r="AD1406" s="5"/>
      <c r="AE1406" s="5"/>
      <c r="AF1406" s="5"/>
      <c r="AG1406" s="5"/>
      <c r="AH1406" s="5"/>
      <c r="AI1406" s="5"/>
      <c r="AJ1406" s="5"/>
    </row>
  </sheetData>
  <mergeCells count="4">
    <mergeCell ref="D9:E9"/>
    <mergeCell ref="F9:F11"/>
    <mergeCell ref="AJ9:AJ11"/>
    <mergeCell ref="D10:E11"/>
  </mergeCells>
  <pageMargins left="0.39370078740157483" right="0.39370078740157483" top="0.39370078740157483" bottom="0.39370078740157483" header="0.31496062992125984" footer="0.31496062992125984"/>
  <pageSetup paperSize="8" scale="45" fitToHeight="99" orientation="landscape" r:id="rId1"/>
  <rowBreaks count="12" manualBreakCount="12">
    <brk id="123" max="16383" man="1"/>
    <brk id="234" max="16383" man="1"/>
    <brk id="342" max="16383" man="1"/>
    <brk id="457" max="16383" man="1"/>
    <brk id="565" max="16383" man="1"/>
    <brk id="675" max="16383" man="1"/>
    <brk id="785" max="16383" man="1"/>
    <brk id="894" max="16383" man="1"/>
    <brk id="1006" max="16383" man="1"/>
    <brk id="1117" max="16383" man="1"/>
    <brk id="1229" max="16383" man="1"/>
    <brk id="13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outlinePr summaryBelow="0"/>
    <pageSetUpPr fitToPage="1"/>
  </sheetPr>
  <dimension ref="A2:AL192"/>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sheetView>
  </sheetViews>
  <sheetFormatPr defaultColWidth="8.85546875" defaultRowHeight="12.75" outlineLevelRow="1" outlineLevelCol="1" x14ac:dyDescent="0.2"/>
  <cols>
    <col min="1" max="1" width="2.7109375" customWidth="1"/>
    <col min="2" max="3" width="3.140625" style="3" customWidth="1"/>
    <col min="4" max="5" width="19.42578125" style="3" customWidth="1"/>
    <col min="6" max="6" width="10.7109375" style="3" customWidth="1"/>
    <col min="7" max="21" width="11.28515625" style="3" customWidth="1"/>
    <col min="22" max="28" width="11.28515625" style="3" customWidth="1" outlineLevel="1"/>
    <col min="29" max="29" width="3.28515625" style="3" customWidth="1"/>
    <col min="30" max="30" width="11.28515625" style="3" customWidth="1"/>
    <col min="31" max="31" width="3.28515625" style="3" customWidth="1"/>
    <col min="32" max="32" width="11.28515625" style="3" customWidth="1"/>
    <col min="33" max="33" width="3.28515625" style="3" customWidth="1"/>
    <col min="34" max="34" width="11.28515625" style="3" customWidth="1"/>
    <col min="35" max="35" width="3.28515625" style="3" customWidth="1"/>
    <col min="36" max="36" width="96.42578125" style="3" customWidth="1"/>
    <col min="39" max="16384" width="8.85546875" style="3"/>
  </cols>
  <sheetData>
    <row r="2" spans="2:36"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2:36"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2:36" x14ac:dyDescent="0.2">
      <c r="B4" s="1" t="str">
        <f>'Template Cover'!B4</f>
        <v>Sheet:</v>
      </c>
      <c r="C4" s="2"/>
      <c r="D4" s="2"/>
      <c r="E4" s="2"/>
      <c r="F4" s="2"/>
      <c r="G4" s="2" t="str">
        <f ca="1">MID(CELL("filename",$A$1),FIND("]",CELL("filename",$A$1))+1,99)</f>
        <v>Infrastructure</v>
      </c>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2:36"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2:36"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2:36"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9" spans="2:36" ht="38.25" x14ac:dyDescent="0.2">
      <c r="D9" s="793" t="str">
        <f>RN_Switch</f>
        <v>Nominal</v>
      </c>
      <c r="E9" s="806"/>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c r="AJ9" s="790" t="s">
        <v>427</v>
      </c>
    </row>
    <row r="10" spans="2:36" ht="25.5" x14ac:dyDescent="0.2">
      <c r="D10" s="797" t="str">
        <f>Option_Switch</f>
        <v>Base Model</v>
      </c>
      <c r="E10" s="798"/>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c r="AJ10" s="795"/>
    </row>
    <row r="11" spans="2:36" x14ac:dyDescent="0.2">
      <c r="D11" s="803"/>
      <c r="E11" s="804"/>
      <c r="F11" s="792" t="s">
        <v>85</v>
      </c>
      <c r="G11" s="649" t="str">
        <f>IF(Timeline!G30="","",Timeline!G30)</f>
        <v/>
      </c>
      <c r="H11" s="649"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c r="AJ11" s="796"/>
    </row>
    <row r="13" spans="2:36" ht="16.5" x14ac:dyDescent="0.25">
      <c r="B13" s="5" t="s">
        <v>506</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5" spans="2:36" ht="15" x14ac:dyDescent="0.25">
      <c r="B15" s="15" t="str">
        <f>'Line Items'!B510</f>
        <v>Secondary Station Access Charges</v>
      </c>
      <c r="C15" s="15"/>
      <c r="D15" s="172"/>
      <c r="E15" s="172"/>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540"/>
      <c r="AF15" s="15"/>
      <c r="AG15" s="540"/>
      <c r="AH15" s="15"/>
      <c r="AI15" s="540"/>
      <c r="AJ15" s="15"/>
    </row>
    <row r="16" spans="2:36" ht="12.75" customHeight="1" outlineLevel="1" x14ac:dyDescent="0.2"/>
    <row r="17" spans="2:36" ht="12.75" customHeight="1" outlineLevel="1" x14ac:dyDescent="0.2">
      <c r="D17" s="100" t="str">
        <f>'Line Items'!D512</f>
        <v>Secondary Station Access Charges: LTC</v>
      </c>
      <c r="E17" s="84"/>
      <c r="F17" s="101" t="s">
        <v>101</v>
      </c>
      <c r="G17" s="173"/>
      <c r="H17" s="173"/>
      <c r="I17" s="173"/>
      <c r="J17" s="173"/>
      <c r="K17" s="173"/>
      <c r="L17" s="173"/>
      <c r="M17" s="173"/>
      <c r="N17" s="173"/>
      <c r="O17" s="173"/>
      <c r="P17" s="173"/>
      <c r="Q17" s="173"/>
      <c r="R17" s="173"/>
      <c r="S17" s="173"/>
      <c r="T17" s="173"/>
      <c r="U17" s="173"/>
      <c r="V17" s="173"/>
      <c r="W17" s="173"/>
      <c r="X17" s="173"/>
      <c r="Y17" s="173"/>
      <c r="Z17" s="173"/>
      <c r="AA17" s="173"/>
      <c r="AB17" s="191"/>
      <c r="AD17" s="547"/>
      <c r="AF17" s="547"/>
      <c r="AH17" s="547"/>
      <c r="AJ17" s="219" t="s">
        <v>507</v>
      </c>
    </row>
    <row r="18" spans="2:36" ht="12.75" customHeight="1" outlineLevel="1" x14ac:dyDescent="0.2">
      <c r="D18" s="106" t="str">
        <f>'Line Items'!D513</f>
        <v>Secondary Station Access Charges: QX</v>
      </c>
      <c r="E18" s="88"/>
      <c r="F18" s="107" t="str">
        <f t="shared" ref="F18:F21" si="0">F17</f>
        <v>£000</v>
      </c>
      <c r="G18" s="175"/>
      <c r="H18" s="175"/>
      <c r="I18" s="175"/>
      <c r="J18" s="175"/>
      <c r="K18" s="175"/>
      <c r="L18" s="175"/>
      <c r="M18" s="175"/>
      <c r="N18" s="175"/>
      <c r="O18" s="175"/>
      <c r="P18" s="175"/>
      <c r="Q18" s="175"/>
      <c r="R18" s="175"/>
      <c r="S18" s="175"/>
      <c r="T18" s="175"/>
      <c r="U18" s="175"/>
      <c r="V18" s="175"/>
      <c r="W18" s="175"/>
      <c r="X18" s="175"/>
      <c r="Y18" s="175"/>
      <c r="Z18" s="175"/>
      <c r="AA18" s="175"/>
      <c r="AB18" s="176"/>
      <c r="AD18" s="548"/>
      <c r="AF18" s="548"/>
      <c r="AH18" s="548"/>
      <c r="AJ18" s="220" t="s">
        <v>508</v>
      </c>
    </row>
    <row r="19" spans="2:36" ht="12.75" customHeight="1" outlineLevel="1" x14ac:dyDescent="0.2">
      <c r="D19" s="106" t="str">
        <f>'Line Items'!D514</f>
        <v>[Secondary Station Access Charges Line 3]</v>
      </c>
      <c r="E19" s="88"/>
      <c r="F19" s="107" t="str">
        <f t="shared" si="0"/>
        <v>£000</v>
      </c>
      <c r="G19" s="175"/>
      <c r="H19" s="175"/>
      <c r="I19" s="175"/>
      <c r="J19" s="175"/>
      <c r="K19" s="175"/>
      <c r="L19" s="175"/>
      <c r="M19" s="175"/>
      <c r="N19" s="175"/>
      <c r="O19" s="175"/>
      <c r="P19" s="175"/>
      <c r="Q19" s="175"/>
      <c r="R19" s="175"/>
      <c r="S19" s="175"/>
      <c r="T19" s="175"/>
      <c r="U19" s="175"/>
      <c r="V19" s="175"/>
      <c r="W19" s="175"/>
      <c r="X19" s="175"/>
      <c r="Y19" s="175"/>
      <c r="Z19" s="175"/>
      <c r="AA19" s="175"/>
      <c r="AB19" s="176"/>
      <c r="AD19" s="548"/>
      <c r="AF19" s="548"/>
      <c r="AH19" s="548"/>
      <c r="AJ19" s="220"/>
    </row>
    <row r="20" spans="2:36" ht="12.75" customHeight="1" outlineLevel="1" x14ac:dyDescent="0.2">
      <c r="D20" s="106" t="str">
        <f>'Line Items'!D515</f>
        <v>[Secondary Station Access Charges Line 4]</v>
      </c>
      <c r="E20" s="88"/>
      <c r="F20" s="107" t="str">
        <f t="shared" si="0"/>
        <v>£000</v>
      </c>
      <c r="G20" s="175"/>
      <c r="H20" s="175"/>
      <c r="I20" s="175"/>
      <c r="J20" s="175"/>
      <c r="K20" s="175"/>
      <c r="L20" s="175"/>
      <c r="M20" s="175"/>
      <c r="N20" s="175"/>
      <c r="O20" s="175"/>
      <c r="P20" s="175"/>
      <c r="Q20" s="175"/>
      <c r="R20" s="175"/>
      <c r="S20" s="175"/>
      <c r="T20" s="175"/>
      <c r="U20" s="175"/>
      <c r="V20" s="175"/>
      <c r="W20" s="175"/>
      <c r="X20" s="175"/>
      <c r="Y20" s="175"/>
      <c r="Z20" s="175"/>
      <c r="AA20" s="175"/>
      <c r="AB20" s="176"/>
      <c r="AD20" s="548"/>
      <c r="AF20" s="548"/>
      <c r="AH20" s="548"/>
      <c r="AJ20" s="220"/>
    </row>
    <row r="21" spans="2:36" ht="12.75" customHeight="1" outlineLevel="1" x14ac:dyDescent="0.2">
      <c r="D21" s="117" t="str">
        <f>'Line Items'!D516</f>
        <v>[Secondary Station Access Charges Line 5]</v>
      </c>
      <c r="E21" s="177"/>
      <c r="F21" s="118" t="str">
        <f t="shared" si="0"/>
        <v>£000</v>
      </c>
      <c r="G21" s="178"/>
      <c r="H21" s="178"/>
      <c r="I21" s="178"/>
      <c r="J21" s="178"/>
      <c r="K21" s="178"/>
      <c r="L21" s="178"/>
      <c r="M21" s="253"/>
      <c r="N21" s="178"/>
      <c r="O21" s="178"/>
      <c r="P21" s="178"/>
      <c r="Q21" s="178"/>
      <c r="R21" s="178"/>
      <c r="S21" s="178"/>
      <c r="T21" s="178"/>
      <c r="U21" s="178"/>
      <c r="V21" s="178"/>
      <c r="W21" s="178"/>
      <c r="X21" s="178"/>
      <c r="Y21" s="178"/>
      <c r="Z21" s="178"/>
      <c r="AA21" s="178"/>
      <c r="AB21" s="179"/>
      <c r="AD21" s="549"/>
      <c r="AF21" s="549"/>
      <c r="AH21" s="549"/>
      <c r="AJ21" s="221"/>
    </row>
    <row r="22" spans="2:36" ht="12.75" customHeight="1" outlineLevel="1" x14ac:dyDescent="0.2">
      <c r="G22" s="89"/>
      <c r="H22" s="89"/>
      <c r="I22" s="89"/>
      <c r="J22" s="89"/>
      <c r="K22" s="89"/>
      <c r="L22" s="89"/>
      <c r="M22" s="89"/>
      <c r="N22" s="89"/>
      <c r="O22" s="89"/>
      <c r="P22" s="89"/>
      <c r="Q22" s="89"/>
      <c r="R22" s="89"/>
      <c r="S22" s="89"/>
      <c r="T22" s="89"/>
      <c r="U22" s="89"/>
      <c r="V22" s="89"/>
      <c r="W22" s="89"/>
      <c r="X22" s="89"/>
      <c r="Y22" s="89"/>
      <c r="Z22" s="89"/>
      <c r="AA22" s="89"/>
      <c r="AB22" s="89"/>
      <c r="AD22" s="89"/>
      <c r="AF22" s="89"/>
      <c r="AH22" s="89"/>
    </row>
    <row r="23" spans="2:36" ht="12.75" customHeight="1" outlineLevel="1" x14ac:dyDescent="0.2">
      <c r="D23" s="234" t="str">
        <f>"Total "&amp;B15</f>
        <v>Total Secondary Station Access Charges</v>
      </c>
      <c r="E23" s="235"/>
      <c r="F23" s="236" t="str">
        <f>F21</f>
        <v>£000</v>
      </c>
      <c r="G23" s="237">
        <f t="shared" ref="G23:AB23" si="1">SUM(G17:G21)</f>
        <v>0</v>
      </c>
      <c r="H23" s="237">
        <f t="shared" si="1"/>
        <v>0</v>
      </c>
      <c r="I23" s="237">
        <f t="shared" si="1"/>
        <v>0</v>
      </c>
      <c r="J23" s="237">
        <f t="shared" si="1"/>
        <v>0</v>
      </c>
      <c r="K23" s="237">
        <f t="shared" si="1"/>
        <v>0</v>
      </c>
      <c r="L23" s="237">
        <f t="shared" si="1"/>
        <v>0</v>
      </c>
      <c r="M23" s="237">
        <f t="shared" si="1"/>
        <v>0</v>
      </c>
      <c r="N23" s="237">
        <f t="shared" si="1"/>
        <v>0</v>
      </c>
      <c r="O23" s="237">
        <f t="shared" si="1"/>
        <v>0</v>
      </c>
      <c r="P23" s="237">
        <f t="shared" si="1"/>
        <v>0</v>
      </c>
      <c r="Q23" s="237">
        <f t="shared" si="1"/>
        <v>0</v>
      </c>
      <c r="R23" s="237">
        <f t="shared" si="1"/>
        <v>0</v>
      </c>
      <c r="S23" s="237">
        <f t="shared" si="1"/>
        <v>0</v>
      </c>
      <c r="T23" s="237">
        <f t="shared" si="1"/>
        <v>0</v>
      </c>
      <c r="U23" s="237">
        <f t="shared" si="1"/>
        <v>0</v>
      </c>
      <c r="V23" s="237">
        <f t="shared" si="1"/>
        <v>0</v>
      </c>
      <c r="W23" s="237">
        <f t="shared" si="1"/>
        <v>0</v>
      </c>
      <c r="X23" s="237">
        <f t="shared" si="1"/>
        <v>0</v>
      </c>
      <c r="Y23" s="237">
        <f t="shared" si="1"/>
        <v>0</v>
      </c>
      <c r="Z23" s="237">
        <f t="shared" si="1"/>
        <v>0</v>
      </c>
      <c r="AA23" s="237">
        <f t="shared" si="1"/>
        <v>0</v>
      </c>
      <c r="AB23" s="238">
        <f t="shared" si="1"/>
        <v>0</v>
      </c>
      <c r="AD23" s="550">
        <f>SUM(AD17:AD21)</f>
        <v>0</v>
      </c>
      <c r="AF23" s="550">
        <f>SUM(AF17:AF21)</f>
        <v>0</v>
      </c>
      <c r="AH23" s="550">
        <f>SUM(AH17:AH21)</f>
        <v>0</v>
      </c>
      <c r="AJ23" s="241"/>
    </row>
    <row r="24" spans="2:36" x14ac:dyDescent="0.2">
      <c r="G24" s="89"/>
      <c r="H24" s="89"/>
      <c r="I24" s="89"/>
      <c r="J24" s="89"/>
      <c r="K24" s="89"/>
      <c r="L24" s="89"/>
      <c r="M24" s="89"/>
      <c r="N24" s="89"/>
      <c r="O24" s="89"/>
      <c r="P24" s="89"/>
      <c r="Q24" s="89"/>
      <c r="R24" s="89"/>
      <c r="S24" s="89"/>
      <c r="T24" s="89"/>
      <c r="U24" s="89"/>
      <c r="V24" s="89"/>
      <c r="W24" s="89"/>
      <c r="X24" s="89"/>
      <c r="Y24" s="89"/>
      <c r="Z24" s="89"/>
      <c r="AA24" s="89"/>
      <c r="AB24" s="89"/>
      <c r="AD24" s="89"/>
      <c r="AF24" s="89"/>
      <c r="AH24" s="89"/>
    </row>
    <row r="25" spans="2:36" x14ac:dyDescent="0.2">
      <c r="G25" s="89"/>
      <c r="H25" s="89"/>
      <c r="I25" s="89"/>
      <c r="J25" s="89"/>
      <c r="K25" s="89"/>
      <c r="L25" s="89"/>
      <c r="M25" s="89"/>
      <c r="N25" s="89"/>
      <c r="O25" s="89"/>
      <c r="P25" s="89"/>
      <c r="Q25" s="89"/>
      <c r="R25" s="89"/>
      <c r="S25" s="89"/>
      <c r="T25" s="89"/>
      <c r="U25" s="89"/>
      <c r="V25" s="89"/>
      <c r="W25" s="89"/>
      <c r="X25" s="89"/>
      <c r="Y25" s="89"/>
      <c r="Z25" s="89"/>
      <c r="AA25" s="89"/>
      <c r="AB25" s="89"/>
      <c r="AD25" s="89"/>
      <c r="AF25" s="89"/>
      <c r="AH25" s="89"/>
    </row>
    <row r="26" spans="2:36" ht="16.5" x14ac:dyDescent="0.25">
      <c r="B26" s="5" t="s">
        <v>509</v>
      </c>
      <c r="C26" s="5"/>
      <c r="D26" s="5"/>
      <c r="E26" s="5"/>
      <c r="F26" s="5"/>
      <c r="G26" s="192"/>
      <c r="H26" s="192"/>
      <c r="I26" s="192"/>
      <c r="J26" s="192"/>
      <c r="K26" s="192"/>
      <c r="L26" s="192"/>
      <c r="M26" s="192"/>
      <c r="N26" s="192"/>
      <c r="O26" s="192"/>
      <c r="P26" s="192"/>
      <c r="Q26" s="192"/>
      <c r="R26" s="192"/>
      <c r="S26" s="192"/>
      <c r="T26" s="192"/>
      <c r="U26" s="192"/>
      <c r="V26" s="192"/>
      <c r="W26" s="192"/>
      <c r="X26" s="192"/>
      <c r="Y26" s="192"/>
      <c r="Z26" s="192"/>
      <c r="AA26" s="192"/>
      <c r="AB26" s="192"/>
      <c r="AC26" s="5"/>
      <c r="AD26" s="192"/>
      <c r="AE26" s="5"/>
      <c r="AF26" s="192"/>
      <c r="AG26" s="5"/>
      <c r="AH26" s="192"/>
      <c r="AI26" s="5"/>
      <c r="AJ26" s="5"/>
    </row>
    <row r="27" spans="2:36" x14ac:dyDescent="0.2">
      <c r="G27" s="89"/>
      <c r="H27" s="89"/>
      <c r="I27" s="89"/>
      <c r="J27" s="89"/>
      <c r="K27" s="89"/>
      <c r="L27" s="89"/>
      <c r="M27" s="89"/>
      <c r="N27" s="89"/>
      <c r="O27" s="89"/>
      <c r="P27" s="89"/>
      <c r="Q27" s="89"/>
      <c r="R27" s="89"/>
      <c r="S27" s="89"/>
      <c r="T27" s="89"/>
      <c r="U27" s="89"/>
      <c r="V27" s="89"/>
      <c r="W27" s="89"/>
      <c r="X27" s="89"/>
      <c r="Y27" s="89"/>
      <c r="Z27" s="89"/>
      <c r="AA27" s="89"/>
      <c r="AB27" s="89"/>
      <c r="AD27" s="89"/>
      <c r="AF27" s="89"/>
      <c r="AH27" s="89"/>
    </row>
    <row r="28" spans="2:36" ht="15" x14ac:dyDescent="0.25">
      <c r="B28" s="15" t="str">
        <f>'Line Items'!B518</f>
        <v>Track Access Charges</v>
      </c>
      <c r="C28" s="15"/>
      <c r="D28" s="172"/>
      <c r="E28" s="172"/>
      <c r="F28" s="15"/>
      <c r="G28" s="190"/>
      <c r="H28" s="190"/>
      <c r="I28" s="190"/>
      <c r="J28" s="190"/>
      <c r="K28" s="190"/>
      <c r="L28" s="190"/>
      <c r="M28" s="190"/>
      <c r="N28" s="190"/>
      <c r="O28" s="190"/>
      <c r="P28" s="190"/>
      <c r="Q28" s="190"/>
      <c r="R28" s="190"/>
      <c r="S28" s="190"/>
      <c r="T28" s="190"/>
      <c r="U28" s="190"/>
      <c r="V28" s="190"/>
      <c r="W28" s="190"/>
      <c r="X28" s="190"/>
      <c r="Y28" s="190"/>
      <c r="Z28" s="190"/>
      <c r="AA28" s="190"/>
      <c r="AB28" s="190"/>
      <c r="AC28" s="15"/>
      <c r="AD28" s="190"/>
      <c r="AE28" s="540"/>
      <c r="AF28" s="190"/>
      <c r="AG28" s="540"/>
      <c r="AH28" s="190"/>
      <c r="AI28" s="540"/>
      <c r="AJ28" s="15"/>
    </row>
    <row r="29" spans="2:36" ht="12.75" customHeight="1" outlineLevel="1" x14ac:dyDescent="0.2">
      <c r="G29" s="89"/>
      <c r="H29" s="89"/>
      <c r="I29" s="89"/>
      <c r="J29" s="89"/>
      <c r="K29" s="89"/>
      <c r="L29" s="89"/>
      <c r="M29" s="89"/>
      <c r="N29" s="89"/>
      <c r="O29" s="89"/>
      <c r="P29" s="89"/>
      <c r="Q29" s="89"/>
      <c r="R29" s="89"/>
      <c r="S29" s="89"/>
      <c r="T29" s="89"/>
      <c r="U29" s="89"/>
      <c r="V29" s="89"/>
      <c r="W29" s="89"/>
      <c r="X29" s="89"/>
      <c r="Y29" s="89"/>
      <c r="Z29" s="89"/>
      <c r="AA29" s="89"/>
      <c r="AB29" s="89"/>
      <c r="AD29" s="89"/>
      <c r="AF29" s="89"/>
      <c r="AH29" s="89"/>
    </row>
    <row r="30" spans="2:36" ht="12.75" customHeight="1" outlineLevel="1" x14ac:dyDescent="0.2">
      <c r="D30" s="100" t="str">
        <f>'Line Items'!D520</f>
        <v>Fixed Track Access Charge</v>
      </c>
      <c r="E30" s="84"/>
      <c r="F30" s="101" t="s">
        <v>101</v>
      </c>
      <c r="G30" s="173"/>
      <c r="H30" s="173"/>
      <c r="I30" s="174"/>
      <c r="J30" s="173"/>
      <c r="K30" s="173"/>
      <c r="L30" s="174"/>
      <c r="M30" s="173"/>
      <c r="N30" s="173"/>
      <c r="O30" s="173"/>
      <c r="P30" s="173"/>
      <c r="Q30" s="173"/>
      <c r="R30" s="173"/>
      <c r="S30" s="173"/>
      <c r="T30" s="173"/>
      <c r="U30" s="173"/>
      <c r="V30" s="173"/>
      <c r="W30" s="173"/>
      <c r="X30" s="173"/>
      <c r="Y30" s="173"/>
      <c r="Z30" s="173"/>
      <c r="AA30" s="173"/>
      <c r="AB30" s="191"/>
      <c r="AD30" s="547"/>
      <c r="AF30" s="547"/>
      <c r="AH30" s="547"/>
      <c r="AJ30" s="219"/>
    </row>
    <row r="31" spans="2:36" ht="12.75" customHeight="1" outlineLevel="1" x14ac:dyDescent="0.2">
      <c r="D31" s="106" t="str">
        <f>'Line Items'!D521</f>
        <v>Variable Track Access Charge</v>
      </c>
      <c r="E31" s="88"/>
      <c r="F31" s="107" t="str">
        <f>F30</f>
        <v>£000</v>
      </c>
      <c r="G31" s="175"/>
      <c r="H31" s="175"/>
      <c r="I31" s="232"/>
      <c r="J31" s="175"/>
      <c r="K31" s="175"/>
      <c r="L31" s="175"/>
      <c r="M31" s="175"/>
      <c r="N31" s="175"/>
      <c r="O31" s="175"/>
      <c r="P31" s="175"/>
      <c r="Q31" s="175"/>
      <c r="R31" s="175"/>
      <c r="S31" s="175"/>
      <c r="T31" s="175"/>
      <c r="U31" s="175"/>
      <c r="V31" s="175"/>
      <c r="W31" s="175"/>
      <c r="X31" s="175"/>
      <c r="Y31" s="175"/>
      <c r="Z31" s="175"/>
      <c r="AA31" s="175"/>
      <c r="AB31" s="176"/>
      <c r="AD31" s="548"/>
      <c r="AF31" s="548"/>
      <c r="AH31" s="548"/>
      <c r="AJ31" s="220"/>
    </row>
    <row r="32" spans="2:36" ht="12.75" customHeight="1" outlineLevel="1" x14ac:dyDescent="0.2">
      <c r="D32" s="106" t="str">
        <f>'Line Items'!D522</f>
        <v>Capacity Charge</v>
      </c>
      <c r="E32" s="88"/>
      <c r="F32" s="107" t="str">
        <f>F31</f>
        <v>£000</v>
      </c>
      <c r="G32" s="175"/>
      <c r="H32" s="175"/>
      <c r="I32" s="175"/>
      <c r="J32" s="232"/>
      <c r="K32" s="175"/>
      <c r="L32" s="175"/>
      <c r="M32" s="175"/>
      <c r="N32" s="175"/>
      <c r="O32" s="175"/>
      <c r="P32" s="175"/>
      <c r="Q32" s="175"/>
      <c r="R32" s="175"/>
      <c r="S32" s="175"/>
      <c r="T32" s="175"/>
      <c r="U32" s="175"/>
      <c r="V32" s="175"/>
      <c r="W32" s="175"/>
      <c r="X32" s="175"/>
      <c r="Y32" s="175"/>
      <c r="Z32" s="175"/>
      <c r="AA32" s="175"/>
      <c r="AB32" s="176"/>
      <c r="AD32" s="548"/>
      <c r="AF32" s="548"/>
      <c r="AH32" s="548"/>
      <c r="AJ32" s="220"/>
    </row>
    <row r="33" spans="2:36" ht="12.75" customHeight="1" outlineLevel="1" x14ac:dyDescent="0.2">
      <c r="D33" s="106" t="str">
        <f>'Line Items'!D523</f>
        <v>Capacity Charge offset</v>
      </c>
      <c r="E33" s="88"/>
      <c r="F33" s="107" t="str">
        <f>F32</f>
        <v>£000</v>
      </c>
      <c r="G33" s="175"/>
      <c r="H33" s="175"/>
      <c r="I33" s="175"/>
      <c r="J33" s="175"/>
      <c r="K33" s="175"/>
      <c r="L33" s="232"/>
      <c r="M33" s="175"/>
      <c r="N33" s="175"/>
      <c r="O33" s="175"/>
      <c r="P33" s="175"/>
      <c r="Q33" s="175"/>
      <c r="R33" s="175"/>
      <c r="S33" s="175"/>
      <c r="T33" s="175"/>
      <c r="U33" s="175"/>
      <c r="V33" s="175"/>
      <c r="W33" s="175"/>
      <c r="X33" s="175"/>
      <c r="Y33" s="175"/>
      <c r="Z33" s="175"/>
      <c r="AA33" s="175"/>
      <c r="AB33" s="176"/>
      <c r="AD33" s="548"/>
      <c r="AF33" s="548"/>
      <c r="AH33" s="548"/>
      <c r="AJ33" s="220"/>
    </row>
    <row r="34" spans="2:36" ht="12.75" customHeight="1" outlineLevel="1" x14ac:dyDescent="0.2">
      <c r="D34" s="117" t="str">
        <f>'Line Items'!D524</f>
        <v>[Track Access Charges Line 5]</v>
      </c>
      <c r="E34" s="177"/>
      <c r="F34" s="118" t="str">
        <f>F30</f>
        <v>£000</v>
      </c>
      <c r="G34" s="178"/>
      <c r="H34" s="178"/>
      <c r="I34" s="178"/>
      <c r="J34" s="178"/>
      <c r="K34" s="178"/>
      <c r="L34" s="253"/>
      <c r="M34" s="178"/>
      <c r="N34" s="178"/>
      <c r="O34" s="178"/>
      <c r="P34" s="178"/>
      <c r="Q34" s="178"/>
      <c r="R34" s="178"/>
      <c r="S34" s="178"/>
      <c r="T34" s="178"/>
      <c r="U34" s="178"/>
      <c r="V34" s="178"/>
      <c r="W34" s="178"/>
      <c r="X34" s="178"/>
      <c r="Y34" s="178"/>
      <c r="Z34" s="178"/>
      <c r="AA34" s="178"/>
      <c r="AB34" s="179"/>
      <c r="AD34" s="549"/>
      <c r="AF34" s="549"/>
      <c r="AH34" s="549"/>
      <c r="AJ34" s="496"/>
    </row>
    <row r="35" spans="2:36" ht="12.75" customHeight="1" outlineLevel="1" x14ac:dyDescent="0.2">
      <c r="G35" s="89"/>
      <c r="H35" s="89"/>
      <c r="I35" s="89"/>
      <c r="J35" s="89"/>
      <c r="K35" s="89"/>
      <c r="L35" s="89"/>
      <c r="M35" s="89"/>
      <c r="N35" s="89"/>
      <c r="O35" s="89"/>
      <c r="P35" s="89"/>
      <c r="Q35" s="89"/>
      <c r="R35" s="89"/>
      <c r="S35" s="89"/>
      <c r="T35" s="89"/>
      <c r="U35" s="89"/>
      <c r="V35" s="89"/>
      <c r="W35" s="89"/>
      <c r="X35" s="89"/>
      <c r="Y35" s="89"/>
      <c r="Z35" s="89"/>
      <c r="AA35" s="89"/>
      <c r="AB35" s="89"/>
      <c r="AD35" s="89"/>
      <c r="AF35" s="89"/>
      <c r="AH35" s="89"/>
    </row>
    <row r="36" spans="2:36" ht="12.75" customHeight="1" outlineLevel="1" x14ac:dyDescent="0.2">
      <c r="D36" s="234" t="str">
        <f>"Total "&amp;B28</f>
        <v>Total Track Access Charges</v>
      </c>
      <c r="E36" s="235"/>
      <c r="F36" s="236" t="str">
        <f>F34</f>
        <v>£000</v>
      </c>
      <c r="G36" s="237">
        <f>SUM(G30:G34)</f>
        <v>0</v>
      </c>
      <c r="H36" s="237">
        <f t="shared" ref="H36:S36" si="2">SUM(H30:H34)</f>
        <v>0</v>
      </c>
      <c r="I36" s="237">
        <f t="shared" si="2"/>
        <v>0</v>
      </c>
      <c r="J36" s="237">
        <f t="shared" si="2"/>
        <v>0</v>
      </c>
      <c r="K36" s="237">
        <f t="shared" si="2"/>
        <v>0</v>
      </c>
      <c r="L36" s="237">
        <f t="shared" si="2"/>
        <v>0</v>
      </c>
      <c r="M36" s="237">
        <f t="shared" si="2"/>
        <v>0</v>
      </c>
      <c r="N36" s="237">
        <f t="shared" si="2"/>
        <v>0</v>
      </c>
      <c r="O36" s="237">
        <f t="shared" si="2"/>
        <v>0</v>
      </c>
      <c r="P36" s="237">
        <f t="shared" si="2"/>
        <v>0</v>
      </c>
      <c r="Q36" s="237">
        <f t="shared" si="2"/>
        <v>0</v>
      </c>
      <c r="R36" s="237">
        <f t="shared" si="2"/>
        <v>0</v>
      </c>
      <c r="S36" s="237">
        <f t="shared" si="2"/>
        <v>0</v>
      </c>
      <c r="T36" s="237">
        <f>SUM(T30:T34)</f>
        <v>0</v>
      </c>
      <c r="U36" s="237">
        <f>SUM(U30:U34)</f>
        <v>0</v>
      </c>
      <c r="V36" s="237">
        <f t="shared" ref="V36:AB36" si="3">SUM(V30:V34)</f>
        <v>0</v>
      </c>
      <c r="W36" s="237">
        <f t="shared" si="3"/>
        <v>0</v>
      </c>
      <c r="X36" s="237">
        <f t="shared" si="3"/>
        <v>0</v>
      </c>
      <c r="Y36" s="237">
        <f t="shared" si="3"/>
        <v>0</v>
      </c>
      <c r="Z36" s="237">
        <f t="shared" si="3"/>
        <v>0</v>
      </c>
      <c r="AA36" s="237">
        <f t="shared" si="3"/>
        <v>0</v>
      </c>
      <c r="AB36" s="238">
        <f t="shared" si="3"/>
        <v>0</v>
      </c>
      <c r="AD36" s="550">
        <f t="shared" ref="AD36:AF36" si="4">SUM(AD30:AD34)</f>
        <v>0</v>
      </c>
      <c r="AF36" s="550">
        <f t="shared" si="4"/>
        <v>0</v>
      </c>
      <c r="AH36" s="550">
        <f t="shared" ref="AH36" si="5">SUM(AH30:AH34)</f>
        <v>0</v>
      </c>
      <c r="AJ36" s="241"/>
    </row>
    <row r="37" spans="2:36" x14ac:dyDescent="0.2">
      <c r="G37" s="89"/>
      <c r="H37" s="89"/>
      <c r="I37" s="89"/>
      <c r="J37" s="89"/>
      <c r="K37" s="89"/>
      <c r="L37" s="89"/>
      <c r="M37" s="89"/>
      <c r="N37" s="89"/>
      <c r="O37" s="89"/>
      <c r="P37" s="89"/>
      <c r="Q37" s="89"/>
      <c r="R37" s="89"/>
      <c r="S37" s="89"/>
      <c r="T37" s="89"/>
      <c r="U37" s="89"/>
      <c r="V37" s="89"/>
      <c r="W37" s="89"/>
      <c r="X37" s="89"/>
      <c r="Y37" s="89"/>
      <c r="Z37" s="89"/>
      <c r="AA37" s="89"/>
      <c r="AB37" s="89"/>
      <c r="AD37" s="89"/>
      <c r="AF37" s="89"/>
      <c r="AH37" s="89"/>
    </row>
    <row r="38" spans="2:36" ht="15" x14ac:dyDescent="0.25">
      <c r="B38" s="15" t="str">
        <f>'Line Items'!B526</f>
        <v>Station &amp; Depot Access Charges</v>
      </c>
      <c r="C38" s="15"/>
      <c r="D38" s="172"/>
      <c r="E38" s="172"/>
      <c r="F38" s="15"/>
      <c r="G38" s="190"/>
      <c r="H38" s="190"/>
      <c r="I38" s="190"/>
      <c r="J38" s="190"/>
      <c r="K38" s="190"/>
      <c r="L38" s="190"/>
      <c r="M38" s="190"/>
      <c r="N38" s="190"/>
      <c r="O38" s="190"/>
      <c r="P38" s="190"/>
      <c r="Q38" s="190"/>
      <c r="R38" s="190"/>
      <c r="S38" s="190"/>
      <c r="T38" s="190"/>
      <c r="U38" s="190"/>
      <c r="V38" s="190"/>
      <c r="W38" s="190"/>
      <c r="X38" s="190"/>
      <c r="Y38" s="190"/>
      <c r="Z38" s="190"/>
      <c r="AA38" s="190"/>
      <c r="AB38" s="190"/>
      <c r="AC38" s="15"/>
      <c r="AD38" s="190"/>
      <c r="AE38" s="540"/>
      <c r="AF38" s="190"/>
      <c r="AG38" s="540"/>
      <c r="AH38" s="190"/>
      <c r="AI38" s="540"/>
      <c r="AJ38" s="15"/>
    </row>
    <row r="39" spans="2:36" ht="12.75" customHeight="1" outlineLevel="1" x14ac:dyDescent="0.2">
      <c r="G39" s="89"/>
      <c r="H39" s="89"/>
      <c r="I39" s="89"/>
      <c r="J39" s="89"/>
      <c r="K39" s="89"/>
      <c r="L39" s="89"/>
      <c r="M39" s="89"/>
      <c r="N39" s="89"/>
      <c r="O39" s="89"/>
      <c r="P39" s="89"/>
      <c r="Q39" s="89"/>
      <c r="R39" s="89"/>
      <c r="S39" s="89"/>
      <c r="T39" s="89"/>
      <c r="U39" s="89"/>
      <c r="V39" s="89"/>
      <c r="W39" s="89"/>
      <c r="X39" s="89"/>
      <c r="Y39" s="89"/>
      <c r="Z39" s="89"/>
      <c r="AA39" s="89"/>
      <c r="AB39" s="89"/>
      <c r="AD39" s="89"/>
      <c r="AF39" s="89"/>
      <c r="AH39" s="89"/>
    </row>
    <row r="40" spans="2:36" ht="12.75" customHeight="1" outlineLevel="1" x14ac:dyDescent="0.2">
      <c r="C40" s="147" t="str">
        <f>'Line Items'!C528</f>
        <v>Stations &amp; Depots</v>
      </c>
      <c r="G40" s="89"/>
      <c r="H40" s="89"/>
      <c r="I40" s="89"/>
      <c r="J40" s="89"/>
      <c r="K40" s="89"/>
      <c r="L40" s="89"/>
      <c r="M40" s="89"/>
      <c r="N40" s="89"/>
      <c r="O40" s="89"/>
      <c r="P40" s="89"/>
      <c r="Q40" s="89"/>
      <c r="R40" s="89"/>
      <c r="S40" s="89"/>
      <c r="T40" s="89"/>
      <c r="U40" s="89"/>
      <c r="V40" s="89"/>
      <c r="W40" s="89"/>
      <c r="X40" s="89"/>
      <c r="Y40" s="89"/>
      <c r="Z40" s="89"/>
      <c r="AA40" s="89"/>
      <c r="AB40" s="89"/>
      <c r="AD40" s="89"/>
      <c r="AF40" s="89"/>
      <c r="AH40" s="89"/>
    </row>
    <row r="41" spans="2:36" ht="12.75" customHeight="1" outlineLevel="1" x14ac:dyDescent="0.2">
      <c r="D41" s="100" t="str">
        <f>'Line Items'!D529</f>
        <v>Number of SFO Stations</v>
      </c>
      <c r="E41" s="84"/>
      <c r="F41" s="101" t="s">
        <v>510</v>
      </c>
      <c r="G41" s="173"/>
      <c r="H41" s="173"/>
      <c r="I41" s="173"/>
      <c r="J41" s="173"/>
      <c r="K41" s="173"/>
      <c r="L41" s="173"/>
      <c r="M41" s="173"/>
      <c r="N41" s="173"/>
      <c r="O41" s="173"/>
      <c r="P41" s="173"/>
      <c r="Q41" s="173"/>
      <c r="R41" s="173"/>
      <c r="S41" s="173"/>
      <c r="T41" s="173"/>
      <c r="U41" s="173"/>
      <c r="V41" s="173"/>
      <c r="W41" s="173"/>
      <c r="X41" s="173"/>
      <c r="Y41" s="173"/>
      <c r="Z41" s="173"/>
      <c r="AA41" s="173"/>
      <c r="AB41" s="191"/>
      <c r="AD41" s="547"/>
      <c r="AF41" s="547"/>
      <c r="AH41" s="547"/>
      <c r="AJ41" s="219"/>
    </row>
    <row r="42" spans="2:36" ht="12.75" customHeight="1" outlineLevel="1" x14ac:dyDescent="0.2">
      <c r="D42" s="106" t="str">
        <f>'Line Items'!D530</f>
        <v>Number of Independent Stations</v>
      </c>
      <c r="E42" s="88"/>
      <c r="F42" s="107" t="str">
        <f>F41</f>
        <v>#</v>
      </c>
      <c r="G42" s="175"/>
      <c r="H42" s="175"/>
      <c r="I42" s="175"/>
      <c r="J42" s="175"/>
      <c r="K42" s="175"/>
      <c r="L42" s="175"/>
      <c r="M42" s="175"/>
      <c r="N42" s="175"/>
      <c r="O42" s="175"/>
      <c r="P42" s="175"/>
      <c r="Q42" s="175"/>
      <c r="R42" s="175"/>
      <c r="S42" s="175"/>
      <c r="T42" s="175"/>
      <c r="U42" s="175"/>
      <c r="V42" s="175"/>
      <c r="W42" s="175"/>
      <c r="X42" s="175"/>
      <c r="Y42" s="175"/>
      <c r="Z42" s="175"/>
      <c r="AA42" s="175"/>
      <c r="AB42" s="176"/>
      <c r="AD42" s="548"/>
      <c r="AF42" s="548"/>
      <c r="AH42" s="548"/>
      <c r="AJ42" s="220"/>
    </row>
    <row r="43" spans="2:36" ht="12.75" customHeight="1" outlineLevel="1" x14ac:dyDescent="0.2">
      <c r="D43" s="106" t="str">
        <f>'Line Items'!D531</f>
        <v>Number of Depots</v>
      </c>
      <c r="E43" s="88"/>
      <c r="F43" s="107" t="str">
        <f t="shared" ref="F43:F45" si="6">F42</f>
        <v>#</v>
      </c>
      <c r="G43" s="175"/>
      <c r="H43" s="175"/>
      <c r="I43" s="175"/>
      <c r="J43" s="175"/>
      <c r="K43" s="175"/>
      <c r="L43" s="175"/>
      <c r="M43" s="175"/>
      <c r="N43" s="175"/>
      <c r="O43" s="175"/>
      <c r="P43" s="175"/>
      <c r="Q43" s="175"/>
      <c r="R43" s="175"/>
      <c r="S43" s="175"/>
      <c r="T43" s="175"/>
      <c r="U43" s="175"/>
      <c r="V43" s="175"/>
      <c r="W43" s="175"/>
      <c r="X43" s="175"/>
      <c r="Y43" s="175"/>
      <c r="Z43" s="175"/>
      <c r="AA43" s="175"/>
      <c r="AB43" s="176"/>
      <c r="AD43" s="548"/>
      <c r="AF43" s="548"/>
      <c r="AH43" s="548"/>
      <c r="AJ43" s="220"/>
    </row>
    <row r="44" spans="2:36" ht="12.75" customHeight="1" outlineLevel="1" x14ac:dyDescent="0.2">
      <c r="D44" s="106" t="str">
        <f>'Line Items'!D532</f>
        <v>[Stations &amp; Depots Line 4]</v>
      </c>
      <c r="E44" s="88"/>
      <c r="F44" s="107" t="str">
        <f t="shared" si="6"/>
        <v>#</v>
      </c>
      <c r="G44" s="175"/>
      <c r="H44" s="175"/>
      <c r="I44" s="175"/>
      <c r="J44" s="175"/>
      <c r="K44" s="175"/>
      <c r="L44" s="175"/>
      <c r="M44" s="175"/>
      <c r="N44" s="175"/>
      <c r="O44" s="175"/>
      <c r="P44" s="175"/>
      <c r="Q44" s="175"/>
      <c r="R44" s="175"/>
      <c r="S44" s="175"/>
      <c r="T44" s="175"/>
      <c r="U44" s="175"/>
      <c r="V44" s="175"/>
      <c r="W44" s="175"/>
      <c r="X44" s="175"/>
      <c r="Y44" s="175"/>
      <c r="Z44" s="175"/>
      <c r="AA44" s="175"/>
      <c r="AB44" s="176"/>
      <c r="AD44" s="548"/>
      <c r="AF44" s="548"/>
      <c r="AH44" s="548"/>
      <c r="AJ44" s="220"/>
    </row>
    <row r="45" spans="2:36" ht="12.75" customHeight="1" outlineLevel="1" x14ac:dyDescent="0.2">
      <c r="D45" s="117" t="str">
        <f>'Line Items'!D533</f>
        <v>[Stations &amp; Depots Line 5]</v>
      </c>
      <c r="E45" s="177"/>
      <c r="F45" s="118" t="str">
        <f t="shared" si="6"/>
        <v>#</v>
      </c>
      <c r="G45" s="178"/>
      <c r="H45" s="178"/>
      <c r="I45" s="178"/>
      <c r="J45" s="178"/>
      <c r="K45" s="178"/>
      <c r="L45" s="178"/>
      <c r="M45" s="178"/>
      <c r="N45" s="178"/>
      <c r="O45" s="178"/>
      <c r="P45" s="178"/>
      <c r="Q45" s="178"/>
      <c r="R45" s="178"/>
      <c r="S45" s="178"/>
      <c r="T45" s="178"/>
      <c r="U45" s="178"/>
      <c r="V45" s="178"/>
      <c r="W45" s="178"/>
      <c r="X45" s="178"/>
      <c r="Y45" s="178"/>
      <c r="Z45" s="178"/>
      <c r="AA45" s="178"/>
      <c r="AB45" s="179"/>
      <c r="AD45" s="549"/>
      <c r="AF45" s="549"/>
      <c r="AH45" s="549"/>
      <c r="AJ45" s="221"/>
    </row>
    <row r="46" spans="2:36" ht="12.75" customHeight="1" outlineLevel="1" x14ac:dyDescent="0.2">
      <c r="G46" s="89"/>
      <c r="H46" s="89"/>
      <c r="I46" s="89"/>
      <c r="J46" s="89"/>
      <c r="K46" s="89"/>
      <c r="L46" s="89"/>
      <c r="M46" s="89"/>
      <c r="N46" s="89"/>
      <c r="O46" s="89"/>
      <c r="P46" s="89"/>
      <c r="Q46" s="89"/>
      <c r="R46" s="89"/>
      <c r="S46" s="89"/>
      <c r="T46" s="89"/>
      <c r="U46" s="89"/>
      <c r="V46" s="89"/>
      <c r="W46" s="89"/>
      <c r="X46" s="89"/>
      <c r="Y46" s="89"/>
      <c r="Z46" s="89"/>
      <c r="AA46" s="89"/>
      <c r="AB46" s="89"/>
      <c r="AD46" s="89"/>
      <c r="AF46" s="89"/>
      <c r="AH46" s="89"/>
    </row>
    <row r="47" spans="2:36" ht="12.75" customHeight="1" outlineLevel="1" x14ac:dyDescent="0.2">
      <c r="D47" s="234" t="str">
        <f>"Total "&amp;C40</f>
        <v>Total Stations &amp; Depots</v>
      </c>
      <c r="E47" s="235"/>
      <c r="F47" s="236" t="str">
        <f>F45</f>
        <v>#</v>
      </c>
      <c r="G47" s="237">
        <f t="shared" ref="G47:AB47" si="7">SUM(G41:G45)</f>
        <v>0</v>
      </c>
      <c r="H47" s="237">
        <f t="shared" si="7"/>
        <v>0</v>
      </c>
      <c r="I47" s="237">
        <f t="shared" si="7"/>
        <v>0</v>
      </c>
      <c r="J47" s="237">
        <f t="shared" si="7"/>
        <v>0</v>
      </c>
      <c r="K47" s="237">
        <f t="shared" si="7"/>
        <v>0</v>
      </c>
      <c r="L47" s="237">
        <f t="shared" si="7"/>
        <v>0</v>
      </c>
      <c r="M47" s="237">
        <f t="shared" si="7"/>
        <v>0</v>
      </c>
      <c r="N47" s="237">
        <f t="shared" si="7"/>
        <v>0</v>
      </c>
      <c r="O47" s="237">
        <f t="shared" si="7"/>
        <v>0</v>
      </c>
      <c r="P47" s="237">
        <f t="shared" si="7"/>
        <v>0</v>
      </c>
      <c r="Q47" s="237">
        <f t="shared" si="7"/>
        <v>0</v>
      </c>
      <c r="R47" s="237">
        <f t="shared" si="7"/>
        <v>0</v>
      </c>
      <c r="S47" s="237">
        <f t="shared" si="7"/>
        <v>0</v>
      </c>
      <c r="T47" s="237">
        <f t="shared" si="7"/>
        <v>0</v>
      </c>
      <c r="U47" s="237">
        <f t="shared" si="7"/>
        <v>0</v>
      </c>
      <c r="V47" s="237">
        <f t="shared" si="7"/>
        <v>0</v>
      </c>
      <c r="W47" s="237">
        <f t="shared" si="7"/>
        <v>0</v>
      </c>
      <c r="X47" s="237">
        <f t="shared" si="7"/>
        <v>0</v>
      </c>
      <c r="Y47" s="237">
        <f t="shared" si="7"/>
        <v>0</v>
      </c>
      <c r="Z47" s="237">
        <f t="shared" si="7"/>
        <v>0</v>
      </c>
      <c r="AA47" s="237">
        <f t="shared" si="7"/>
        <v>0</v>
      </c>
      <c r="AB47" s="238">
        <f t="shared" si="7"/>
        <v>0</v>
      </c>
      <c r="AD47" s="550">
        <f>SUM(AD41:AD45)</f>
        <v>0</v>
      </c>
      <c r="AF47" s="550">
        <f>SUM(AF41:AF45)</f>
        <v>0</v>
      </c>
      <c r="AH47" s="550">
        <f>SUM(AH41:AH45)</f>
        <v>0</v>
      </c>
      <c r="AJ47" s="241"/>
    </row>
    <row r="48" spans="2:36" ht="12.75" customHeight="1" outlineLevel="1" x14ac:dyDescent="0.2">
      <c r="G48" s="89"/>
      <c r="H48" s="89"/>
      <c r="I48" s="89"/>
      <c r="J48" s="89"/>
      <c r="K48" s="89"/>
      <c r="L48" s="89"/>
      <c r="M48" s="89"/>
      <c r="N48" s="89"/>
      <c r="O48" s="89"/>
      <c r="P48" s="89"/>
      <c r="Q48" s="89"/>
      <c r="R48" s="89"/>
      <c r="S48" s="89"/>
      <c r="T48" s="89"/>
      <c r="U48" s="89"/>
      <c r="V48" s="89"/>
      <c r="W48" s="89"/>
      <c r="X48" s="89"/>
      <c r="Y48" s="89"/>
      <c r="Z48" s="89"/>
      <c r="AA48" s="89"/>
      <c r="AB48" s="89"/>
      <c r="AD48" s="89"/>
      <c r="AF48" s="89"/>
      <c r="AH48" s="89"/>
    </row>
    <row r="49" spans="3:36" ht="12.75" customHeight="1" outlineLevel="1" x14ac:dyDescent="0.2">
      <c r="C49" s="147" t="str">
        <f>'Line Items'!C535</f>
        <v>SFO Station Access Charges</v>
      </c>
      <c r="G49" s="89"/>
      <c r="H49" s="89"/>
      <c r="I49" s="89"/>
      <c r="J49" s="89"/>
      <c r="K49" s="89"/>
      <c r="L49" s="89"/>
      <c r="M49" s="89"/>
      <c r="N49" s="89"/>
      <c r="O49" s="89"/>
      <c r="P49" s="89"/>
      <c r="Q49" s="89"/>
      <c r="R49" s="89"/>
      <c r="S49" s="89"/>
      <c r="T49" s="89"/>
      <c r="U49" s="89"/>
      <c r="V49" s="89"/>
      <c r="W49" s="89"/>
      <c r="X49" s="89"/>
      <c r="Y49" s="89"/>
      <c r="Z49" s="89"/>
      <c r="AA49" s="89"/>
      <c r="AB49" s="89"/>
      <c r="AD49" s="89"/>
      <c r="AF49" s="89"/>
      <c r="AH49" s="89"/>
    </row>
    <row r="50" spans="3:36" ht="12.75" customHeight="1" outlineLevel="1" x14ac:dyDescent="0.2">
      <c r="D50" s="100" t="str">
        <f>'Line Items'!D536</f>
        <v>SFO Station Access Charges: LTC</v>
      </c>
      <c r="E50" s="84"/>
      <c r="F50" s="101" t="s">
        <v>101</v>
      </c>
      <c r="G50" s="173"/>
      <c r="H50" s="173"/>
      <c r="I50" s="173"/>
      <c r="J50" s="173"/>
      <c r="K50" s="173"/>
      <c r="L50" s="173"/>
      <c r="M50" s="173"/>
      <c r="N50" s="173"/>
      <c r="O50" s="173"/>
      <c r="P50" s="173"/>
      <c r="Q50" s="173"/>
      <c r="R50" s="173"/>
      <c r="S50" s="173"/>
      <c r="T50" s="173"/>
      <c r="U50" s="173"/>
      <c r="V50" s="173"/>
      <c r="W50" s="173"/>
      <c r="X50" s="173"/>
      <c r="Y50" s="173"/>
      <c r="Z50" s="173"/>
      <c r="AA50" s="173"/>
      <c r="AB50" s="191"/>
      <c r="AD50" s="547"/>
      <c r="AF50" s="547"/>
      <c r="AH50" s="547"/>
      <c r="AJ50" s="219" t="s">
        <v>661</v>
      </c>
    </row>
    <row r="51" spans="3:36" ht="12.75" customHeight="1" outlineLevel="1" x14ac:dyDescent="0.2">
      <c r="D51" s="106" t="str">
        <f>'Line Items'!D537</f>
        <v>SFO Station Access Charges: FRR</v>
      </c>
      <c r="E51" s="88"/>
      <c r="F51" s="107" t="str">
        <f>F50</f>
        <v>£000</v>
      </c>
      <c r="G51" s="175"/>
      <c r="H51" s="175"/>
      <c r="I51" s="175"/>
      <c r="J51" s="175"/>
      <c r="K51" s="175"/>
      <c r="L51" s="175"/>
      <c r="M51" s="175"/>
      <c r="N51" s="175"/>
      <c r="O51" s="175"/>
      <c r="P51" s="175"/>
      <c r="Q51" s="175"/>
      <c r="R51" s="175"/>
      <c r="S51" s="175"/>
      <c r="T51" s="175"/>
      <c r="U51" s="175"/>
      <c r="V51" s="175"/>
      <c r="W51" s="175"/>
      <c r="X51" s="175"/>
      <c r="Y51" s="175"/>
      <c r="Z51" s="175"/>
      <c r="AA51" s="175"/>
      <c r="AB51" s="176"/>
      <c r="AD51" s="548"/>
      <c r="AF51" s="548"/>
      <c r="AH51" s="548"/>
      <c r="AJ51" s="220" t="s">
        <v>662</v>
      </c>
    </row>
    <row r="52" spans="3:36" ht="12.75" customHeight="1" outlineLevel="1" x14ac:dyDescent="0.2">
      <c r="D52" s="106" t="str">
        <f>'Line Items'!D538</f>
        <v>[SFO Station Access Charges Line 3]</v>
      </c>
      <c r="E52" s="88"/>
      <c r="F52" s="107" t="str">
        <f t="shared" ref="F52:F54" si="8">F51</f>
        <v>£000</v>
      </c>
      <c r="G52" s="175"/>
      <c r="H52" s="175"/>
      <c r="I52" s="175"/>
      <c r="J52" s="175"/>
      <c r="K52" s="175"/>
      <c r="L52" s="175"/>
      <c r="M52" s="175"/>
      <c r="N52" s="175"/>
      <c r="O52" s="175"/>
      <c r="P52" s="175"/>
      <c r="Q52" s="175"/>
      <c r="R52" s="175"/>
      <c r="S52" s="175"/>
      <c r="T52" s="175"/>
      <c r="U52" s="175"/>
      <c r="V52" s="175"/>
      <c r="W52" s="175"/>
      <c r="X52" s="175"/>
      <c r="Y52" s="175"/>
      <c r="Z52" s="175"/>
      <c r="AA52" s="175"/>
      <c r="AB52" s="176"/>
      <c r="AD52" s="548"/>
      <c r="AF52" s="548"/>
      <c r="AH52" s="548"/>
      <c r="AJ52" s="220"/>
    </row>
    <row r="53" spans="3:36" ht="12.75" customHeight="1" outlineLevel="1" x14ac:dyDescent="0.2">
      <c r="D53" s="106" t="str">
        <f>'Line Items'!D539</f>
        <v>[SFO Station Access Charges Line 4]</v>
      </c>
      <c r="E53" s="88"/>
      <c r="F53" s="107" t="str">
        <f t="shared" si="8"/>
        <v>£000</v>
      </c>
      <c r="G53" s="175"/>
      <c r="H53" s="175"/>
      <c r="I53" s="175"/>
      <c r="J53" s="175"/>
      <c r="K53" s="175"/>
      <c r="L53" s="175"/>
      <c r="M53" s="175"/>
      <c r="N53" s="175"/>
      <c r="O53" s="175"/>
      <c r="P53" s="175"/>
      <c r="Q53" s="175"/>
      <c r="R53" s="175"/>
      <c r="S53" s="175"/>
      <c r="T53" s="175"/>
      <c r="U53" s="175"/>
      <c r="V53" s="175"/>
      <c r="W53" s="175"/>
      <c r="X53" s="175"/>
      <c r="Y53" s="175"/>
      <c r="Z53" s="175"/>
      <c r="AA53" s="175"/>
      <c r="AB53" s="176"/>
      <c r="AD53" s="548"/>
      <c r="AF53" s="548"/>
      <c r="AH53" s="548"/>
      <c r="AJ53" s="220"/>
    </row>
    <row r="54" spans="3:36" ht="12.75" customHeight="1" outlineLevel="1" x14ac:dyDescent="0.2">
      <c r="D54" s="117" t="str">
        <f>'Line Items'!D540</f>
        <v>[SFO Station Access Charges Line 5]</v>
      </c>
      <c r="E54" s="177"/>
      <c r="F54" s="118" t="str">
        <f t="shared" si="8"/>
        <v>£000</v>
      </c>
      <c r="G54" s="178"/>
      <c r="H54" s="178"/>
      <c r="I54" s="178"/>
      <c r="J54" s="178"/>
      <c r="K54" s="178"/>
      <c r="L54" s="178"/>
      <c r="M54" s="178"/>
      <c r="N54" s="178"/>
      <c r="O54" s="178"/>
      <c r="P54" s="178"/>
      <c r="Q54" s="178"/>
      <c r="R54" s="178"/>
      <c r="S54" s="178"/>
      <c r="T54" s="178"/>
      <c r="U54" s="178"/>
      <c r="V54" s="178"/>
      <c r="W54" s="178"/>
      <c r="X54" s="178"/>
      <c r="Y54" s="178"/>
      <c r="Z54" s="178"/>
      <c r="AA54" s="178"/>
      <c r="AB54" s="179"/>
      <c r="AD54" s="549"/>
      <c r="AF54" s="549"/>
      <c r="AH54" s="549"/>
      <c r="AJ54" s="221"/>
    </row>
    <row r="55" spans="3:36" ht="12.75" customHeight="1" outlineLevel="1" x14ac:dyDescent="0.2">
      <c r="G55" s="89"/>
      <c r="H55" s="89"/>
      <c r="I55" s="89"/>
      <c r="J55" s="89"/>
      <c r="K55" s="89"/>
      <c r="L55" s="89"/>
      <c r="M55" s="89"/>
      <c r="N55" s="89"/>
      <c r="O55" s="89"/>
      <c r="P55" s="89"/>
      <c r="Q55" s="89"/>
      <c r="R55" s="89"/>
      <c r="S55" s="89"/>
      <c r="T55" s="89"/>
      <c r="U55" s="89"/>
      <c r="V55" s="89"/>
      <c r="W55" s="89"/>
      <c r="X55" s="89"/>
      <c r="Y55" s="89"/>
      <c r="Z55" s="89"/>
      <c r="AA55" s="89"/>
      <c r="AB55" s="89"/>
      <c r="AD55" s="89"/>
      <c r="AF55" s="89"/>
      <c r="AH55" s="89"/>
    </row>
    <row r="56" spans="3:36" ht="12.75" customHeight="1" outlineLevel="1" x14ac:dyDescent="0.2">
      <c r="D56" s="234" t="str">
        <f>"Total "&amp;C49</f>
        <v>Total SFO Station Access Charges</v>
      </c>
      <c r="E56" s="235"/>
      <c r="F56" s="236" t="str">
        <f>F54</f>
        <v>£000</v>
      </c>
      <c r="G56" s="237">
        <f t="shared" ref="G56:AB56" si="9">SUM(G50:G54)</f>
        <v>0</v>
      </c>
      <c r="H56" s="237">
        <f t="shared" si="9"/>
        <v>0</v>
      </c>
      <c r="I56" s="237">
        <f t="shared" si="9"/>
        <v>0</v>
      </c>
      <c r="J56" s="237">
        <f t="shared" si="9"/>
        <v>0</v>
      </c>
      <c r="K56" s="237">
        <f t="shared" si="9"/>
        <v>0</v>
      </c>
      <c r="L56" s="237">
        <f t="shared" si="9"/>
        <v>0</v>
      </c>
      <c r="M56" s="237">
        <f t="shared" si="9"/>
        <v>0</v>
      </c>
      <c r="N56" s="237">
        <f t="shared" si="9"/>
        <v>0</v>
      </c>
      <c r="O56" s="237">
        <f t="shared" si="9"/>
        <v>0</v>
      </c>
      <c r="P56" s="237">
        <f t="shared" si="9"/>
        <v>0</v>
      </c>
      <c r="Q56" s="237">
        <f t="shared" si="9"/>
        <v>0</v>
      </c>
      <c r="R56" s="237">
        <f t="shared" si="9"/>
        <v>0</v>
      </c>
      <c r="S56" s="237">
        <f t="shared" si="9"/>
        <v>0</v>
      </c>
      <c r="T56" s="237">
        <f t="shared" si="9"/>
        <v>0</v>
      </c>
      <c r="U56" s="237">
        <f t="shared" si="9"/>
        <v>0</v>
      </c>
      <c r="V56" s="237">
        <f t="shared" si="9"/>
        <v>0</v>
      </c>
      <c r="W56" s="237">
        <f t="shared" si="9"/>
        <v>0</v>
      </c>
      <c r="X56" s="237">
        <f t="shared" si="9"/>
        <v>0</v>
      </c>
      <c r="Y56" s="237">
        <f t="shared" si="9"/>
        <v>0</v>
      </c>
      <c r="Z56" s="237">
        <f t="shared" si="9"/>
        <v>0</v>
      </c>
      <c r="AA56" s="237">
        <f t="shared" si="9"/>
        <v>0</v>
      </c>
      <c r="AB56" s="238">
        <f t="shared" si="9"/>
        <v>0</v>
      </c>
      <c r="AD56" s="550">
        <f>SUM(AD50:AD54)</f>
        <v>0</v>
      </c>
      <c r="AF56" s="550">
        <f>SUM(AF50:AF54)</f>
        <v>0</v>
      </c>
      <c r="AH56" s="550">
        <f>SUM(AH50:AH54)</f>
        <v>0</v>
      </c>
      <c r="AJ56" s="241"/>
    </row>
    <row r="57" spans="3:36" ht="12.75" customHeight="1" outlineLevel="1" x14ac:dyDescent="0.2">
      <c r="G57" s="89"/>
      <c r="H57" s="89"/>
      <c r="I57" s="89"/>
      <c r="J57" s="89"/>
      <c r="K57" s="89"/>
      <c r="L57" s="89"/>
      <c r="M57" s="89"/>
      <c r="N57" s="89"/>
      <c r="O57" s="89"/>
      <c r="P57" s="89"/>
      <c r="Q57" s="89"/>
      <c r="R57" s="89"/>
      <c r="S57" s="89"/>
      <c r="T57" s="89"/>
      <c r="U57" s="89"/>
      <c r="V57" s="89"/>
      <c r="W57" s="89"/>
      <c r="X57" s="89"/>
      <c r="Y57" s="89"/>
      <c r="Z57" s="89"/>
      <c r="AA57" s="89"/>
      <c r="AB57" s="89"/>
      <c r="AD57" s="89"/>
      <c r="AF57" s="89"/>
      <c r="AH57" s="89"/>
    </row>
    <row r="58" spans="3:36" ht="12.75" customHeight="1" outlineLevel="1" x14ac:dyDescent="0.2">
      <c r="C58" s="147" t="str">
        <f>'Line Items'!C542</f>
        <v>Independent Station Access Charges</v>
      </c>
      <c r="G58" s="89"/>
      <c r="H58" s="89"/>
      <c r="I58" s="89"/>
      <c r="J58" s="89"/>
      <c r="K58" s="89"/>
      <c r="L58" s="89"/>
      <c r="M58" s="89"/>
      <c r="N58" s="89"/>
      <c r="O58" s="89"/>
      <c r="P58" s="89"/>
      <c r="Q58" s="89"/>
      <c r="R58" s="89"/>
      <c r="S58" s="89"/>
      <c r="T58" s="89"/>
      <c r="U58" s="89"/>
      <c r="V58" s="89"/>
      <c r="W58" s="89"/>
      <c r="X58" s="89"/>
      <c r="Y58" s="89"/>
      <c r="Z58" s="89"/>
      <c r="AA58" s="89"/>
      <c r="AB58" s="89"/>
      <c r="AD58" s="89"/>
      <c r="AF58" s="89"/>
      <c r="AH58" s="89"/>
    </row>
    <row r="59" spans="3:36" ht="12.75" customHeight="1" outlineLevel="1" x14ac:dyDescent="0.2">
      <c r="D59" s="100" t="str">
        <f>'Line Items'!D543</f>
        <v>Independent Station Access Charges: LTC</v>
      </c>
      <c r="E59" s="84"/>
      <c r="F59" s="101" t="s">
        <v>101</v>
      </c>
      <c r="G59" s="173"/>
      <c r="H59" s="173"/>
      <c r="I59" s="173"/>
      <c r="J59" s="173"/>
      <c r="K59" s="173"/>
      <c r="L59" s="173"/>
      <c r="M59" s="173"/>
      <c r="N59" s="173"/>
      <c r="O59" s="173"/>
      <c r="P59" s="173"/>
      <c r="Q59" s="173"/>
      <c r="R59" s="173"/>
      <c r="S59" s="173"/>
      <c r="T59" s="173"/>
      <c r="U59" s="173"/>
      <c r="V59" s="173"/>
      <c r="W59" s="173"/>
      <c r="X59" s="173"/>
      <c r="Y59" s="173"/>
      <c r="Z59" s="173"/>
      <c r="AA59" s="173"/>
      <c r="AB59" s="191"/>
      <c r="AD59" s="547"/>
      <c r="AF59" s="547"/>
      <c r="AH59" s="547"/>
      <c r="AJ59" s="219" t="s">
        <v>511</v>
      </c>
    </row>
    <row r="60" spans="3:36" ht="12.75" customHeight="1" outlineLevel="1" x14ac:dyDescent="0.2">
      <c r="D60" s="106" t="str">
        <f>'Line Items'!D544</f>
        <v>Independent Station Access Charges: QX</v>
      </c>
      <c r="E60" s="88"/>
      <c r="F60" s="107" t="str">
        <f>F59</f>
        <v>£000</v>
      </c>
      <c r="G60" s="175"/>
      <c r="H60" s="175"/>
      <c r="I60" s="175"/>
      <c r="J60" s="175"/>
      <c r="K60" s="175"/>
      <c r="L60" s="175"/>
      <c r="M60" s="175"/>
      <c r="N60" s="175"/>
      <c r="O60" s="175"/>
      <c r="P60" s="175"/>
      <c r="Q60" s="175"/>
      <c r="R60" s="175"/>
      <c r="S60" s="175"/>
      <c r="T60" s="175"/>
      <c r="U60" s="175"/>
      <c r="V60" s="175"/>
      <c r="W60" s="175"/>
      <c r="X60" s="175"/>
      <c r="Y60" s="175"/>
      <c r="Z60" s="175"/>
      <c r="AA60" s="175"/>
      <c r="AB60" s="176"/>
      <c r="AD60" s="548"/>
      <c r="AF60" s="548"/>
      <c r="AH60" s="548"/>
      <c r="AJ60" s="220" t="s">
        <v>512</v>
      </c>
    </row>
    <row r="61" spans="3:36" ht="12.75" customHeight="1" outlineLevel="1" x14ac:dyDescent="0.2">
      <c r="D61" s="106" t="str">
        <f>'Line Items'!D545</f>
        <v>[Independent Station Access Charges Line 3]</v>
      </c>
      <c r="E61" s="88"/>
      <c r="F61" s="107" t="str">
        <f t="shared" ref="F61:F63" si="10">F60</f>
        <v>£000</v>
      </c>
      <c r="G61" s="175"/>
      <c r="H61" s="175"/>
      <c r="I61" s="175"/>
      <c r="J61" s="175"/>
      <c r="K61" s="175"/>
      <c r="L61" s="175"/>
      <c r="M61" s="175"/>
      <c r="N61" s="175"/>
      <c r="O61" s="175"/>
      <c r="P61" s="175"/>
      <c r="Q61" s="175"/>
      <c r="R61" s="175"/>
      <c r="S61" s="175"/>
      <c r="T61" s="175"/>
      <c r="U61" s="175"/>
      <c r="V61" s="175"/>
      <c r="W61" s="175"/>
      <c r="X61" s="175"/>
      <c r="Y61" s="175"/>
      <c r="Z61" s="175"/>
      <c r="AA61" s="175"/>
      <c r="AB61" s="176"/>
      <c r="AD61" s="548"/>
      <c r="AF61" s="548"/>
      <c r="AH61" s="548"/>
      <c r="AJ61" s="220"/>
    </row>
    <row r="62" spans="3:36" ht="12.75" customHeight="1" outlineLevel="1" x14ac:dyDescent="0.2">
      <c r="D62" s="106" t="str">
        <f>'Line Items'!D546</f>
        <v>[Independent Station Access Charges Line 4]</v>
      </c>
      <c r="E62" s="88"/>
      <c r="F62" s="107" t="str">
        <f t="shared" si="10"/>
        <v>£000</v>
      </c>
      <c r="G62" s="175"/>
      <c r="H62" s="175"/>
      <c r="I62" s="175"/>
      <c r="J62" s="175"/>
      <c r="K62" s="175"/>
      <c r="L62" s="175"/>
      <c r="M62" s="175"/>
      <c r="N62" s="175"/>
      <c r="O62" s="175"/>
      <c r="P62" s="175"/>
      <c r="Q62" s="175"/>
      <c r="R62" s="175"/>
      <c r="S62" s="175"/>
      <c r="T62" s="175"/>
      <c r="U62" s="175"/>
      <c r="V62" s="175"/>
      <c r="W62" s="175"/>
      <c r="X62" s="175"/>
      <c r="Y62" s="175"/>
      <c r="Z62" s="175"/>
      <c r="AA62" s="175"/>
      <c r="AB62" s="176"/>
      <c r="AD62" s="548"/>
      <c r="AF62" s="548"/>
      <c r="AH62" s="548"/>
      <c r="AJ62" s="220"/>
    </row>
    <row r="63" spans="3:36" ht="12.75" customHeight="1" outlineLevel="1" x14ac:dyDescent="0.2">
      <c r="D63" s="117" t="str">
        <f>'Line Items'!D547</f>
        <v>[Independent Station Access Charges Line 5]</v>
      </c>
      <c r="E63" s="177"/>
      <c r="F63" s="118" t="str">
        <f t="shared" si="10"/>
        <v>£000</v>
      </c>
      <c r="G63" s="178"/>
      <c r="H63" s="178"/>
      <c r="I63" s="178"/>
      <c r="J63" s="178"/>
      <c r="K63" s="178"/>
      <c r="L63" s="178"/>
      <c r="M63" s="178"/>
      <c r="N63" s="178"/>
      <c r="O63" s="178"/>
      <c r="P63" s="178"/>
      <c r="Q63" s="178"/>
      <c r="R63" s="178"/>
      <c r="S63" s="178"/>
      <c r="T63" s="178"/>
      <c r="U63" s="178"/>
      <c r="V63" s="178"/>
      <c r="W63" s="178"/>
      <c r="X63" s="178"/>
      <c r="Y63" s="178"/>
      <c r="Z63" s="178"/>
      <c r="AA63" s="178"/>
      <c r="AB63" s="179"/>
      <c r="AD63" s="549"/>
      <c r="AF63" s="549"/>
      <c r="AH63" s="549"/>
      <c r="AJ63" s="221"/>
    </row>
    <row r="64" spans="3:36" ht="12.75" customHeight="1" outlineLevel="1" x14ac:dyDescent="0.2">
      <c r="G64" s="89"/>
      <c r="H64" s="89"/>
      <c r="I64" s="89"/>
      <c r="J64" s="89"/>
      <c r="K64" s="89"/>
      <c r="L64" s="89"/>
      <c r="M64" s="89"/>
      <c r="N64" s="89"/>
      <c r="O64" s="89"/>
      <c r="P64" s="89"/>
      <c r="Q64" s="89"/>
      <c r="R64" s="89"/>
      <c r="S64" s="89"/>
      <c r="T64" s="89"/>
      <c r="U64" s="89"/>
      <c r="V64" s="89"/>
      <c r="W64" s="89"/>
      <c r="X64" s="89"/>
      <c r="Y64" s="89"/>
      <c r="Z64" s="89"/>
      <c r="AA64" s="89"/>
      <c r="AB64" s="89"/>
      <c r="AD64" s="89"/>
      <c r="AF64" s="89"/>
      <c r="AH64" s="89"/>
    </row>
    <row r="65" spans="2:36" ht="12.75" customHeight="1" outlineLevel="1" x14ac:dyDescent="0.2">
      <c r="D65" s="234" t="str">
        <f>"Total "&amp;C58</f>
        <v>Total Independent Station Access Charges</v>
      </c>
      <c r="E65" s="235"/>
      <c r="F65" s="236" t="str">
        <f>F63</f>
        <v>£000</v>
      </c>
      <c r="G65" s="237">
        <f>SUM(G59:G63)</f>
        <v>0</v>
      </c>
      <c r="H65" s="237">
        <f t="shared" ref="H65:S65" si="11">SUM(H59:H63)</f>
        <v>0</v>
      </c>
      <c r="I65" s="237">
        <f t="shared" si="11"/>
        <v>0</v>
      </c>
      <c r="J65" s="237">
        <f t="shared" si="11"/>
        <v>0</v>
      </c>
      <c r="K65" s="237">
        <f t="shared" si="11"/>
        <v>0</v>
      </c>
      <c r="L65" s="237">
        <f t="shared" si="11"/>
        <v>0</v>
      </c>
      <c r="M65" s="237">
        <f t="shared" si="11"/>
        <v>0</v>
      </c>
      <c r="N65" s="237">
        <f t="shared" si="11"/>
        <v>0</v>
      </c>
      <c r="O65" s="237">
        <f t="shared" si="11"/>
        <v>0</v>
      </c>
      <c r="P65" s="237">
        <f t="shared" si="11"/>
        <v>0</v>
      </c>
      <c r="Q65" s="237">
        <f t="shared" si="11"/>
        <v>0</v>
      </c>
      <c r="R65" s="237">
        <f t="shared" si="11"/>
        <v>0</v>
      </c>
      <c r="S65" s="237">
        <f t="shared" si="11"/>
        <v>0</v>
      </c>
      <c r="T65" s="237">
        <f>SUM(T59:T63)</f>
        <v>0</v>
      </c>
      <c r="U65" s="237">
        <f>SUM(U59:U63)</f>
        <v>0</v>
      </c>
      <c r="V65" s="237">
        <f t="shared" ref="V65:AB65" si="12">SUM(V59:V63)</f>
        <v>0</v>
      </c>
      <c r="W65" s="237">
        <f t="shared" si="12"/>
        <v>0</v>
      </c>
      <c r="X65" s="237">
        <f t="shared" si="12"/>
        <v>0</v>
      </c>
      <c r="Y65" s="237">
        <f t="shared" si="12"/>
        <v>0</v>
      </c>
      <c r="Z65" s="237">
        <f t="shared" si="12"/>
        <v>0</v>
      </c>
      <c r="AA65" s="237">
        <f t="shared" si="12"/>
        <v>0</v>
      </c>
      <c r="AB65" s="238">
        <f t="shared" si="12"/>
        <v>0</v>
      </c>
      <c r="AD65" s="550">
        <f t="shared" ref="AD65:AF65" si="13">SUM(AD59:AD63)</f>
        <v>0</v>
      </c>
      <c r="AF65" s="550">
        <f t="shared" si="13"/>
        <v>0</v>
      </c>
      <c r="AH65" s="550">
        <f t="shared" ref="AH65" si="14">SUM(AH59:AH63)</f>
        <v>0</v>
      </c>
      <c r="AJ65" s="241"/>
    </row>
    <row r="66" spans="2:36" ht="12.75" customHeight="1" outlineLevel="1" x14ac:dyDescent="0.2">
      <c r="G66" s="89"/>
      <c r="H66" s="89"/>
      <c r="I66" s="89"/>
      <c r="J66" s="89"/>
      <c r="K66" s="89"/>
      <c r="L66" s="89"/>
      <c r="M66" s="89"/>
      <c r="N66" s="89"/>
      <c r="O66" s="89"/>
      <c r="P66" s="89"/>
      <c r="Q66" s="89"/>
      <c r="R66" s="89"/>
      <c r="S66" s="89"/>
      <c r="T66" s="89"/>
      <c r="U66" s="89"/>
      <c r="V66" s="89"/>
      <c r="W66" s="89"/>
      <c r="X66" s="89"/>
      <c r="Y66" s="89"/>
      <c r="Z66" s="89"/>
      <c r="AA66" s="89"/>
      <c r="AB66" s="89"/>
      <c r="AD66" s="89"/>
      <c r="AF66" s="89"/>
      <c r="AH66" s="89"/>
    </row>
    <row r="67" spans="2:36" ht="12.75" customHeight="1" outlineLevel="1" x14ac:dyDescent="0.2">
      <c r="C67" s="147" t="str">
        <f>'Line Items'!C549</f>
        <v>Depot Access Charges</v>
      </c>
      <c r="G67" s="89"/>
      <c r="H67" s="89"/>
      <c r="I67" s="89"/>
      <c r="J67" s="89"/>
      <c r="K67" s="89"/>
      <c r="L67" s="89"/>
      <c r="M67" s="89"/>
      <c r="N67" s="89"/>
      <c r="O67" s="89"/>
      <c r="P67" s="89"/>
      <c r="Q67" s="89"/>
      <c r="R67" s="89"/>
      <c r="S67" s="89"/>
      <c r="T67" s="89"/>
      <c r="U67" s="89"/>
      <c r="V67" s="89"/>
      <c r="W67" s="89"/>
      <c r="X67" s="89"/>
      <c r="Y67" s="89"/>
      <c r="Z67" s="89"/>
      <c r="AA67" s="89"/>
      <c r="AB67" s="89"/>
      <c r="AD67" s="89"/>
      <c r="AF67" s="89"/>
      <c r="AH67" s="89"/>
    </row>
    <row r="68" spans="2:36" ht="12.75" customHeight="1" outlineLevel="1" x14ac:dyDescent="0.2">
      <c r="D68" s="100" t="str">
        <f>'Line Items'!D550</f>
        <v>Depot Charges: Land and Buildings</v>
      </c>
      <c r="E68" s="84"/>
      <c r="F68" s="101" t="s">
        <v>101</v>
      </c>
      <c r="G68" s="173"/>
      <c r="H68" s="173"/>
      <c r="I68" s="173"/>
      <c r="J68" s="173"/>
      <c r="K68" s="173"/>
      <c r="L68" s="173"/>
      <c r="M68" s="173"/>
      <c r="N68" s="173"/>
      <c r="O68" s="173"/>
      <c r="P68" s="173"/>
      <c r="Q68" s="173"/>
      <c r="R68" s="173"/>
      <c r="S68" s="173"/>
      <c r="T68" s="173"/>
      <c r="U68" s="173"/>
      <c r="V68" s="173"/>
      <c r="W68" s="173"/>
      <c r="X68" s="173"/>
      <c r="Y68" s="173"/>
      <c r="Z68" s="173"/>
      <c r="AA68" s="173"/>
      <c r="AB68" s="191"/>
      <c r="AD68" s="547"/>
      <c r="AF68" s="547"/>
      <c r="AH68" s="547"/>
      <c r="AJ68" s="219"/>
    </row>
    <row r="69" spans="2:36" ht="12.75" customHeight="1" outlineLevel="1" x14ac:dyDescent="0.2">
      <c r="D69" s="106" t="str">
        <f>'Line Items'!D551</f>
        <v>Depot Charges: Plant and Machinery</v>
      </c>
      <c r="E69" s="88"/>
      <c r="F69" s="107" t="str">
        <f>F68</f>
        <v>£000</v>
      </c>
      <c r="G69" s="175"/>
      <c r="H69" s="175"/>
      <c r="I69" s="175"/>
      <c r="J69" s="175"/>
      <c r="K69" s="175"/>
      <c r="L69" s="175"/>
      <c r="M69" s="175"/>
      <c r="N69" s="175"/>
      <c r="O69" s="175"/>
      <c r="P69" s="175"/>
      <c r="Q69" s="175"/>
      <c r="R69" s="175"/>
      <c r="S69" s="175"/>
      <c r="T69" s="175"/>
      <c r="U69" s="175"/>
      <c r="V69" s="175"/>
      <c r="W69" s="175"/>
      <c r="X69" s="175"/>
      <c r="Y69" s="175"/>
      <c r="Z69" s="175"/>
      <c r="AA69" s="175"/>
      <c r="AB69" s="176"/>
      <c r="AD69" s="548"/>
      <c r="AF69" s="548"/>
      <c r="AH69" s="548"/>
      <c r="AJ69" s="220"/>
    </row>
    <row r="70" spans="2:36" ht="12.75" customHeight="1" outlineLevel="1" x14ac:dyDescent="0.2">
      <c r="D70" s="106" t="str">
        <f>'Line Items'!D552</f>
        <v>Depot Charges: Other (&lt;£250k p.a.)</v>
      </c>
      <c r="E70" s="88"/>
      <c r="F70" s="107" t="str">
        <f>F69</f>
        <v>£000</v>
      </c>
      <c r="G70" s="175"/>
      <c r="H70" s="175"/>
      <c r="I70" s="175"/>
      <c r="J70" s="175"/>
      <c r="K70" s="175"/>
      <c r="L70" s="175"/>
      <c r="M70" s="175"/>
      <c r="N70" s="175"/>
      <c r="O70" s="175"/>
      <c r="P70" s="175"/>
      <c r="Q70" s="175"/>
      <c r="R70" s="175"/>
      <c r="S70" s="175"/>
      <c r="T70" s="175"/>
      <c r="U70" s="175"/>
      <c r="V70" s="175"/>
      <c r="W70" s="175"/>
      <c r="X70" s="175"/>
      <c r="Y70" s="175"/>
      <c r="Z70" s="175"/>
      <c r="AA70" s="175"/>
      <c r="AB70" s="176"/>
      <c r="AD70" s="548"/>
      <c r="AF70" s="548"/>
      <c r="AH70" s="548"/>
      <c r="AJ70" s="220"/>
    </row>
    <row r="71" spans="2:36" ht="12.75" customHeight="1" outlineLevel="1" x14ac:dyDescent="0.2">
      <c r="D71" s="106" t="str">
        <f>'Line Items'!D553</f>
        <v>Additional Depot Access Charges</v>
      </c>
      <c r="E71" s="88"/>
      <c r="F71" s="107" t="str">
        <f t="shared" ref="F71:F72" si="15">F70</f>
        <v>£000</v>
      </c>
      <c r="G71" s="175"/>
      <c r="H71" s="175"/>
      <c r="I71" s="175"/>
      <c r="J71" s="175"/>
      <c r="K71" s="175"/>
      <c r="L71" s="175"/>
      <c r="M71" s="175"/>
      <c r="N71" s="175"/>
      <c r="O71" s="175"/>
      <c r="P71" s="175"/>
      <c r="Q71" s="175"/>
      <c r="R71" s="175"/>
      <c r="S71" s="175"/>
      <c r="T71" s="175"/>
      <c r="U71" s="175"/>
      <c r="V71" s="175"/>
      <c r="W71" s="175"/>
      <c r="X71" s="175"/>
      <c r="Y71" s="175"/>
      <c r="Z71" s="175"/>
      <c r="AA71" s="175"/>
      <c r="AB71" s="176"/>
      <c r="AD71" s="548"/>
      <c r="AF71" s="548"/>
      <c r="AH71" s="548"/>
      <c r="AJ71" s="220"/>
    </row>
    <row r="72" spans="2:36" ht="12.75" customHeight="1" outlineLevel="1" x14ac:dyDescent="0.2">
      <c r="D72" s="117" t="str">
        <f>'Line Items'!D554</f>
        <v>[Depot Access Charges Line 5]</v>
      </c>
      <c r="E72" s="177"/>
      <c r="F72" s="118" t="str">
        <f t="shared" si="15"/>
        <v>£000</v>
      </c>
      <c r="G72" s="178"/>
      <c r="H72" s="178"/>
      <c r="I72" s="178"/>
      <c r="J72" s="178"/>
      <c r="K72" s="178"/>
      <c r="L72" s="178"/>
      <c r="M72" s="178"/>
      <c r="N72" s="178"/>
      <c r="O72" s="178"/>
      <c r="P72" s="178"/>
      <c r="Q72" s="178"/>
      <c r="R72" s="178"/>
      <c r="S72" s="178"/>
      <c r="T72" s="178"/>
      <c r="U72" s="178"/>
      <c r="V72" s="178"/>
      <c r="W72" s="178"/>
      <c r="X72" s="178"/>
      <c r="Y72" s="178"/>
      <c r="Z72" s="178"/>
      <c r="AA72" s="178"/>
      <c r="AB72" s="179"/>
      <c r="AD72" s="549"/>
      <c r="AF72" s="549"/>
      <c r="AH72" s="549"/>
      <c r="AJ72" s="221"/>
    </row>
    <row r="73" spans="2:36" ht="12.75" customHeight="1" outlineLevel="1" x14ac:dyDescent="0.2">
      <c r="G73" s="89"/>
      <c r="H73" s="89"/>
      <c r="I73" s="89"/>
      <c r="J73" s="89"/>
      <c r="K73" s="89"/>
      <c r="L73" s="89"/>
      <c r="M73" s="89"/>
      <c r="N73" s="89"/>
      <c r="O73" s="89"/>
      <c r="P73" s="89"/>
      <c r="Q73" s="89"/>
      <c r="R73" s="89"/>
      <c r="S73" s="89"/>
      <c r="T73" s="89"/>
      <c r="U73" s="89"/>
      <c r="V73" s="89"/>
      <c r="W73" s="89"/>
      <c r="X73" s="89"/>
      <c r="Y73" s="89"/>
      <c r="Z73" s="89"/>
      <c r="AA73" s="89"/>
      <c r="AB73" s="89"/>
      <c r="AD73" s="89"/>
      <c r="AF73" s="89"/>
      <c r="AH73" s="89"/>
    </row>
    <row r="74" spans="2:36" ht="12.75" customHeight="1" outlineLevel="1" x14ac:dyDescent="0.2">
      <c r="D74" s="234" t="str">
        <f>"Total "&amp;C67</f>
        <v>Total Depot Access Charges</v>
      </c>
      <c r="E74" s="235"/>
      <c r="F74" s="236" t="str">
        <f>F72</f>
        <v>£000</v>
      </c>
      <c r="G74" s="237">
        <f>SUM(G68:G72)</f>
        <v>0</v>
      </c>
      <c r="H74" s="237">
        <f t="shared" ref="H74:S74" si="16">SUM(H68:H72)</f>
        <v>0</v>
      </c>
      <c r="I74" s="237">
        <f t="shared" si="16"/>
        <v>0</v>
      </c>
      <c r="J74" s="237">
        <f t="shared" si="16"/>
        <v>0</v>
      </c>
      <c r="K74" s="237">
        <f t="shared" si="16"/>
        <v>0</v>
      </c>
      <c r="L74" s="237">
        <f t="shared" si="16"/>
        <v>0</v>
      </c>
      <c r="M74" s="237">
        <f t="shared" si="16"/>
        <v>0</v>
      </c>
      <c r="N74" s="237">
        <f t="shared" si="16"/>
        <v>0</v>
      </c>
      <c r="O74" s="237">
        <f t="shared" si="16"/>
        <v>0</v>
      </c>
      <c r="P74" s="237">
        <f t="shared" si="16"/>
        <v>0</v>
      </c>
      <c r="Q74" s="237">
        <f t="shared" si="16"/>
        <v>0</v>
      </c>
      <c r="R74" s="237">
        <f t="shared" si="16"/>
        <v>0</v>
      </c>
      <c r="S74" s="237">
        <f t="shared" si="16"/>
        <v>0</v>
      </c>
      <c r="T74" s="237">
        <f>SUM(T68:T72)</f>
        <v>0</v>
      </c>
      <c r="U74" s="237">
        <f>SUM(U68:U72)</f>
        <v>0</v>
      </c>
      <c r="V74" s="237">
        <f t="shared" ref="V74:AB74" si="17">SUM(V68:V72)</f>
        <v>0</v>
      </c>
      <c r="W74" s="237">
        <f t="shared" si="17"/>
        <v>0</v>
      </c>
      <c r="X74" s="237">
        <f t="shared" si="17"/>
        <v>0</v>
      </c>
      <c r="Y74" s="237">
        <f t="shared" si="17"/>
        <v>0</v>
      </c>
      <c r="Z74" s="237">
        <f t="shared" si="17"/>
        <v>0</v>
      </c>
      <c r="AA74" s="237">
        <f t="shared" si="17"/>
        <v>0</v>
      </c>
      <c r="AB74" s="238">
        <f t="shared" si="17"/>
        <v>0</v>
      </c>
      <c r="AD74" s="550">
        <f t="shared" ref="AD74:AF74" si="18">SUM(AD68:AD72)</f>
        <v>0</v>
      </c>
      <c r="AF74" s="550">
        <f t="shared" si="18"/>
        <v>0</v>
      </c>
      <c r="AH74" s="550">
        <f t="shared" ref="AH74" si="19">SUM(AH68:AH72)</f>
        <v>0</v>
      </c>
      <c r="AJ74" s="241"/>
    </row>
    <row r="75" spans="2:36" x14ac:dyDescent="0.2">
      <c r="G75" s="89"/>
      <c r="H75" s="89"/>
      <c r="I75" s="89"/>
      <c r="J75" s="89"/>
      <c r="K75" s="89"/>
      <c r="L75" s="89"/>
      <c r="M75" s="89"/>
      <c r="N75" s="89"/>
      <c r="O75" s="89"/>
      <c r="P75" s="89"/>
      <c r="Q75" s="89"/>
      <c r="R75" s="89"/>
      <c r="S75" s="89"/>
      <c r="T75" s="89"/>
      <c r="U75" s="89"/>
      <c r="V75" s="89"/>
      <c r="W75" s="89"/>
      <c r="X75" s="89"/>
      <c r="Y75" s="89"/>
      <c r="Z75" s="89"/>
      <c r="AA75" s="89"/>
      <c r="AB75" s="89"/>
      <c r="AD75" s="89"/>
      <c r="AF75" s="89"/>
      <c r="AH75" s="89"/>
    </row>
    <row r="76" spans="2:36" ht="15" x14ac:dyDescent="0.25">
      <c r="B76" s="15" t="str">
        <f>'Line Items'!B556</f>
        <v>Other Network Rail Charges</v>
      </c>
      <c r="C76" s="15"/>
      <c r="D76" s="172"/>
      <c r="E76" s="172"/>
      <c r="F76" s="15"/>
      <c r="G76" s="190"/>
      <c r="H76" s="190"/>
      <c r="I76" s="190"/>
      <c r="J76" s="190"/>
      <c r="K76" s="190"/>
      <c r="L76" s="190"/>
      <c r="M76" s="190"/>
      <c r="N76" s="190"/>
      <c r="O76" s="190"/>
      <c r="P76" s="190"/>
      <c r="Q76" s="190"/>
      <c r="R76" s="190"/>
      <c r="S76" s="190"/>
      <c r="T76" s="190"/>
      <c r="U76" s="190"/>
      <c r="V76" s="190"/>
      <c r="W76" s="190"/>
      <c r="X76" s="190"/>
      <c r="Y76" s="190"/>
      <c r="Z76" s="190"/>
      <c r="AA76" s="190"/>
      <c r="AB76" s="190"/>
      <c r="AC76" s="15"/>
      <c r="AD76" s="190"/>
      <c r="AE76" s="540"/>
      <c r="AF76" s="190"/>
      <c r="AG76" s="540"/>
      <c r="AH76" s="190"/>
      <c r="AI76" s="540"/>
      <c r="AJ76" s="15"/>
    </row>
    <row r="77" spans="2:36" ht="12.75" customHeight="1" outlineLevel="1" x14ac:dyDescent="0.2">
      <c r="G77" s="89"/>
      <c r="H77" s="89"/>
      <c r="I77" s="89"/>
      <c r="J77" s="89"/>
      <c r="K77" s="89"/>
      <c r="L77" s="89"/>
      <c r="M77" s="89"/>
      <c r="N77" s="89"/>
      <c r="O77" s="89"/>
      <c r="P77" s="89"/>
      <c r="Q77" s="89"/>
      <c r="R77" s="89"/>
      <c r="S77" s="89"/>
      <c r="T77" s="89"/>
      <c r="U77" s="89"/>
      <c r="V77" s="89"/>
      <c r="W77" s="89"/>
      <c r="X77" s="89"/>
      <c r="Y77" s="89"/>
      <c r="Z77" s="89"/>
      <c r="AA77" s="89"/>
      <c r="AB77" s="89"/>
      <c r="AD77" s="89"/>
      <c r="AF77" s="89"/>
      <c r="AH77" s="89"/>
    </row>
    <row r="78" spans="2:36" ht="12.75" customHeight="1" outlineLevel="1" x14ac:dyDescent="0.2">
      <c r="C78" s="147" t="str">
        <f>'Line Items'!C558</f>
        <v>EC4T</v>
      </c>
      <c r="G78" s="89"/>
      <c r="H78" s="89"/>
      <c r="I78" s="89"/>
      <c r="J78" s="89"/>
      <c r="K78" s="89"/>
      <c r="L78" s="89"/>
      <c r="M78" s="89"/>
      <c r="N78" s="89"/>
      <c r="O78" s="89"/>
      <c r="P78" s="89"/>
      <c r="Q78" s="89"/>
      <c r="R78" s="89"/>
      <c r="S78" s="89"/>
      <c r="T78" s="89"/>
      <c r="U78" s="89"/>
      <c r="V78" s="89"/>
      <c r="W78" s="89"/>
      <c r="X78" s="89"/>
      <c r="Y78" s="89"/>
      <c r="Z78" s="89"/>
      <c r="AA78" s="89"/>
      <c r="AB78" s="89"/>
      <c r="AD78" s="89"/>
      <c r="AF78" s="89"/>
      <c r="AH78" s="89"/>
    </row>
    <row r="79" spans="2:36" ht="12.75" customHeight="1" outlineLevel="1" x14ac:dyDescent="0.2">
      <c r="D79" s="100" t="str">
        <f>'Line Items'!D559</f>
        <v>EC4T: Electric Current</v>
      </c>
      <c r="E79" s="84"/>
      <c r="F79" s="101" t="s">
        <v>101</v>
      </c>
      <c r="G79" s="173"/>
      <c r="H79" s="173"/>
      <c r="I79" s="174"/>
      <c r="J79" s="173"/>
      <c r="K79" s="173"/>
      <c r="L79" s="174"/>
      <c r="M79" s="173"/>
      <c r="N79" s="173"/>
      <c r="O79" s="173"/>
      <c r="P79" s="173"/>
      <c r="Q79" s="173"/>
      <c r="R79" s="173"/>
      <c r="S79" s="173"/>
      <c r="T79" s="173"/>
      <c r="U79" s="173"/>
      <c r="V79" s="173"/>
      <c r="W79" s="173"/>
      <c r="X79" s="173"/>
      <c r="Y79" s="173"/>
      <c r="Z79" s="173"/>
      <c r="AA79" s="173"/>
      <c r="AB79" s="191"/>
      <c r="AD79" s="547"/>
      <c r="AF79" s="547"/>
      <c r="AH79" s="547"/>
      <c r="AJ79" s="219"/>
    </row>
    <row r="80" spans="2:36" ht="12.75" customHeight="1" outlineLevel="1" x14ac:dyDescent="0.2">
      <c r="D80" s="106" t="str">
        <f>'Line Items'!D560</f>
        <v>Electric Asset Usage Charge (EAUC)</v>
      </c>
      <c r="E80" s="88"/>
      <c r="F80" s="107" t="str">
        <f>F79</f>
        <v>£000</v>
      </c>
      <c r="G80" s="175"/>
      <c r="H80" s="175"/>
      <c r="I80" s="175"/>
      <c r="J80" s="175"/>
      <c r="K80" s="175"/>
      <c r="L80" s="232"/>
      <c r="M80" s="175"/>
      <c r="N80" s="175"/>
      <c r="O80" s="175"/>
      <c r="P80" s="175"/>
      <c r="Q80" s="175"/>
      <c r="R80" s="175"/>
      <c r="S80" s="175"/>
      <c r="T80" s="175"/>
      <c r="U80" s="175"/>
      <c r="V80" s="175"/>
      <c r="W80" s="175"/>
      <c r="X80" s="175"/>
      <c r="Y80" s="175"/>
      <c r="Z80" s="175"/>
      <c r="AA80" s="175"/>
      <c r="AB80" s="176"/>
      <c r="AD80" s="548"/>
      <c r="AF80" s="548"/>
      <c r="AH80" s="548"/>
      <c r="AJ80" s="220"/>
    </row>
    <row r="81" spans="3:36" ht="12.75" customHeight="1" outlineLevel="1" x14ac:dyDescent="0.2">
      <c r="D81" s="106" t="str">
        <f>'Line Items'!D561</f>
        <v>[EC4T Line 3]</v>
      </c>
      <c r="E81" s="88"/>
      <c r="F81" s="107" t="str">
        <f t="shared" ref="F81:F83" si="20">F80</f>
        <v>£000</v>
      </c>
      <c r="G81" s="175"/>
      <c r="H81" s="175"/>
      <c r="I81" s="175"/>
      <c r="J81" s="175"/>
      <c r="K81" s="175"/>
      <c r="L81" s="232"/>
      <c r="M81" s="175"/>
      <c r="N81" s="175"/>
      <c r="O81" s="175"/>
      <c r="P81" s="175"/>
      <c r="Q81" s="175"/>
      <c r="R81" s="175"/>
      <c r="S81" s="175"/>
      <c r="T81" s="175"/>
      <c r="U81" s="175"/>
      <c r="V81" s="175"/>
      <c r="W81" s="175"/>
      <c r="X81" s="175"/>
      <c r="Y81" s="175"/>
      <c r="Z81" s="175"/>
      <c r="AA81" s="175"/>
      <c r="AB81" s="176"/>
      <c r="AD81" s="548"/>
      <c r="AF81" s="548"/>
      <c r="AH81" s="548"/>
      <c r="AJ81" s="220"/>
    </row>
    <row r="82" spans="3:36" ht="12.75" customHeight="1" outlineLevel="1" x14ac:dyDescent="0.2">
      <c r="D82" s="106" t="str">
        <f>'Line Items'!D562</f>
        <v>[EC4T Line 4]</v>
      </c>
      <c r="E82" s="88"/>
      <c r="F82" s="107" t="str">
        <f t="shared" si="20"/>
        <v>£000</v>
      </c>
      <c r="G82" s="175"/>
      <c r="H82" s="175"/>
      <c r="I82" s="175"/>
      <c r="J82" s="175"/>
      <c r="K82" s="175"/>
      <c r="L82" s="232"/>
      <c r="M82" s="175"/>
      <c r="N82" s="175"/>
      <c r="O82" s="175"/>
      <c r="P82" s="175"/>
      <c r="Q82" s="175"/>
      <c r="R82" s="175"/>
      <c r="S82" s="175"/>
      <c r="T82" s="175"/>
      <c r="U82" s="175"/>
      <c r="V82" s="175"/>
      <c r="W82" s="175"/>
      <c r="X82" s="175"/>
      <c r="Y82" s="175"/>
      <c r="Z82" s="175"/>
      <c r="AA82" s="175"/>
      <c r="AB82" s="176"/>
      <c r="AD82" s="548"/>
      <c r="AF82" s="548"/>
      <c r="AH82" s="548"/>
      <c r="AJ82" s="220"/>
    </row>
    <row r="83" spans="3:36" ht="12.75" customHeight="1" outlineLevel="1" x14ac:dyDescent="0.2">
      <c r="D83" s="117" t="str">
        <f>'Line Items'!D563</f>
        <v>[EC4T Line 5]</v>
      </c>
      <c r="E83" s="177"/>
      <c r="F83" s="118" t="str">
        <f t="shared" si="20"/>
        <v>£000</v>
      </c>
      <c r="G83" s="178"/>
      <c r="H83" s="178"/>
      <c r="I83" s="178"/>
      <c r="J83" s="178"/>
      <c r="K83" s="178"/>
      <c r="L83" s="178"/>
      <c r="M83" s="178"/>
      <c r="N83" s="178"/>
      <c r="O83" s="178"/>
      <c r="P83" s="178"/>
      <c r="Q83" s="178"/>
      <c r="R83" s="178"/>
      <c r="S83" s="178"/>
      <c r="T83" s="178"/>
      <c r="U83" s="178"/>
      <c r="V83" s="178"/>
      <c r="W83" s="178"/>
      <c r="X83" s="178"/>
      <c r="Y83" s="178"/>
      <c r="Z83" s="178"/>
      <c r="AA83" s="178"/>
      <c r="AB83" s="179"/>
      <c r="AD83" s="549"/>
      <c r="AF83" s="549"/>
      <c r="AH83" s="549"/>
      <c r="AJ83" s="221"/>
    </row>
    <row r="84" spans="3:36" ht="12.75" customHeight="1" outlineLevel="1" x14ac:dyDescent="0.2">
      <c r="G84" s="89"/>
      <c r="H84" s="89"/>
      <c r="I84" s="89"/>
      <c r="J84" s="89"/>
      <c r="K84" s="89"/>
      <c r="L84" s="89"/>
      <c r="M84" s="89"/>
      <c r="N84" s="89"/>
      <c r="O84" s="89"/>
      <c r="P84" s="89"/>
      <c r="Q84" s="89"/>
      <c r="R84" s="89"/>
      <c r="S84" s="89"/>
      <c r="T84" s="89"/>
      <c r="U84" s="89"/>
      <c r="V84" s="89"/>
      <c r="W84" s="89"/>
      <c r="X84" s="89"/>
      <c r="Y84" s="89"/>
      <c r="Z84" s="89"/>
      <c r="AA84" s="89"/>
      <c r="AB84" s="89"/>
      <c r="AD84" s="89"/>
      <c r="AF84" s="89"/>
      <c r="AH84" s="89"/>
    </row>
    <row r="85" spans="3:36" ht="12.75" customHeight="1" outlineLevel="1" x14ac:dyDescent="0.2">
      <c r="D85" s="234" t="str">
        <f>"Total "&amp;C78</f>
        <v>Total EC4T</v>
      </c>
      <c r="E85" s="235"/>
      <c r="F85" s="236" t="str">
        <f>F83</f>
        <v>£000</v>
      </c>
      <c r="G85" s="237">
        <f>SUM(G79:G83)</f>
        <v>0</v>
      </c>
      <c r="H85" s="237">
        <f t="shared" ref="H85:S85" si="21">SUM(H79:H83)</f>
        <v>0</v>
      </c>
      <c r="I85" s="237">
        <f t="shared" si="21"/>
        <v>0</v>
      </c>
      <c r="J85" s="237">
        <f t="shared" si="21"/>
        <v>0</v>
      </c>
      <c r="K85" s="237">
        <f t="shared" si="21"/>
        <v>0</v>
      </c>
      <c r="L85" s="237">
        <f t="shared" si="21"/>
        <v>0</v>
      </c>
      <c r="M85" s="237">
        <f t="shared" si="21"/>
        <v>0</v>
      </c>
      <c r="N85" s="237">
        <f t="shared" si="21"/>
        <v>0</v>
      </c>
      <c r="O85" s="237">
        <f t="shared" si="21"/>
        <v>0</v>
      </c>
      <c r="P85" s="237">
        <f t="shared" si="21"/>
        <v>0</v>
      </c>
      <c r="Q85" s="237">
        <f t="shared" si="21"/>
        <v>0</v>
      </c>
      <c r="R85" s="237">
        <f t="shared" si="21"/>
        <v>0</v>
      </c>
      <c r="S85" s="237">
        <f t="shared" si="21"/>
        <v>0</v>
      </c>
      <c r="T85" s="237">
        <f>SUM(T79:T83)</f>
        <v>0</v>
      </c>
      <c r="U85" s="237">
        <f>SUM(U79:U83)</f>
        <v>0</v>
      </c>
      <c r="V85" s="237">
        <f t="shared" ref="V85:AB85" si="22">SUM(V79:V83)</f>
        <v>0</v>
      </c>
      <c r="W85" s="237">
        <f t="shared" si="22"/>
        <v>0</v>
      </c>
      <c r="X85" s="237">
        <f t="shared" si="22"/>
        <v>0</v>
      </c>
      <c r="Y85" s="237">
        <f t="shared" si="22"/>
        <v>0</v>
      </c>
      <c r="Z85" s="237">
        <f t="shared" si="22"/>
        <v>0</v>
      </c>
      <c r="AA85" s="237">
        <f t="shared" si="22"/>
        <v>0</v>
      </c>
      <c r="AB85" s="238">
        <f t="shared" si="22"/>
        <v>0</v>
      </c>
      <c r="AD85" s="550">
        <f t="shared" ref="AD85:AF85" si="23">SUM(AD79:AD83)</f>
        <v>0</v>
      </c>
      <c r="AF85" s="550">
        <f t="shared" si="23"/>
        <v>0</v>
      </c>
      <c r="AH85" s="550">
        <f t="shared" ref="AH85" si="24">SUM(AH79:AH83)</f>
        <v>0</v>
      </c>
      <c r="AJ85" s="241"/>
    </row>
    <row r="86" spans="3:36" ht="12.75" customHeight="1" outlineLevel="1" x14ac:dyDescent="0.2">
      <c r="G86" s="89"/>
      <c r="H86" s="89"/>
      <c r="I86" s="89"/>
      <c r="J86" s="89"/>
      <c r="K86" s="89"/>
      <c r="L86" s="89"/>
      <c r="M86" s="89"/>
      <c r="N86" s="89"/>
      <c r="O86" s="89"/>
      <c r="P86" s="89"/>
      <c r="Q86" s="89"/>
      <c r="R86" s="89"/>
      <c r="S86" s="89"/>
      <c r="T86" s="89"/>
      <c r="U86" s="89"/>
      <c r="V86" s="89"/>
      <c r="W86" s="89"/>
      <c r="X86" s="89"/>
      <c r="Y86" s="89"/>
      <c r="Z86" s="89"/>
      <c r="AA86" s="89"/>
      <c r="AB86" s="89"/>
      <c r="AD86" s="89"/>
      <c r="AF86" s="89"/>
      <c r="AH86" s="89"/>
    </row>
    <row r="87" spans="3:36" ht="12.75" customHeight="1" outlineLevel="1" x14ac:dyDescent="0.2">
      <c r="C87" s="147" t="str">
        <f>'Line Items'!C565</f>
        <v>Network Disruption</v>
      </c>
      <c r="G87" s="89"/>
      <c r="H87" s="89"/>
      <c r="I87" s="89"/>
      <c r="J87" s="89"/>
      <c r="K87" s="89"/>
      <c r="L87" s="89"/>
      <c r="M87" s="89"/>
      <c r="N87" s="89"/>
      <c r="O87" s="89"/>
      <c r="P87" s="89"/>
      <c r="Q87" s="89"/>
      <c r="R87" s="89"/>
      <c r="S87" s="89"/>
      <c r="T87" s="89"/>
      <c r="U87" s="89"/>
      <c r="V87" s="89"/>
      <c r="W87" s="89"/>
      <c r="X87" s="89"/>
      <c r="Y87" s="89"/>
      <c r="Z87" s="89"/>
      <c r="AA87" s="89"/>
      <c r="AB87" s="89"/>
      <c r="AD87" s="89"/>
      <c r="AF87" s="89"/>
      <c r="AH87" s="89"/>
    </row>
    <row r="88" spans="3:36" ht="12.75" customHeight="1" outlineLevel="1" x14ac:dyDescent="0.2">
      <c r="D88" s="100" t="str">
        <f>'Line Items'!D566</f>
        <v>Schedule 4 Supplemental Access Charge</v>
      </c>
      <c r="E88" s="84"/>
      <c r="F88" s="101" t="s">
        <v>101</v>
      </c>
      <c r="G88" s="173"/>
      <c r="H88" s="173"/>
      <c r="I88" s="173"/>
      <c r="J88" s="173"/>
      <c r="K88" s="173"/>
      <c r="L88" s="173"/>
      <c r="M88" s="173"/>
      <c r="N88" s="173"/>
      <c r="O88" s="173"/>
      <c r="P88" s="173"/>
      <c r="Q88" s="173"/>
      <c r="R88" s="173"/>
      <c r="S88" s="173"/>
      <c r="T88" s="173"/>
      <c r="U88" s="173"/>
      <c r="V88" s="173"/>
      <c r="W88" s="173"/>
      <c r="X88" s="173"/>
      <c r="Y88" s="173"/>
      <c r="Z88" s="173"/>
      <c r="AA88" s="173"/>
      <c r="AB88" s="191"/>
      <c r="AD88" s="547"/>
      <c r="AF88" s="547"/>
      <c r="AH88" s="547"/>
      <c r="AJ88" s="219"/>
    </row>
    <row r="89" spans="3:36" ht="12.75" customHeight="1" outlineLevel="1" x14ac:dyDescent="0.2">
      <c r="D89" s="106" t="str">
        <f>'Line Items'!D567</f>
        <v>Schedule 4 Compensation Income</v>
      </c>
      <c r="E89" s="88"/>
      <c r="F89" s="107" t="str">
        <f>F88</f>
        <v>£000</v>
      </c>
      <c r="G89" s="175"/>
      <c r="H89" s="175"/>
      <c r="I89" s="175"/>
      <c r="J89" s="175"/>
      <c r="K89" s="175"/>
      <c r="L89" s="175"/>
      <c r="M89" s="175"/>
      <c r="N89" s="175"/>
      <c r="O89" s="175"/>
      <c r="P89" s="175"/>
      <c r="Q89" s="175"/>
      <c r="R89" s="175"/>
      <c r="S89" s="175"/>
      <c r="T89" s="175"/>
      <c r="U89" s="175"/>
      <c r="V89" s="175"/>
      <c r="W89" s="175"/>
      <c r="X89" s="175"/>
      <c r="Y89" s="175"/>
      <c r="Z89" s="175"/>
      <c r="AA89" s="175"/>
      <c r="AB89" s="176"/>
      <c r="AD89" s="548"/>
      <c r="AF89" s="548"/>
      <c r="AH89" s="548"/>
      <c r="AJ89" s="220"/>
    </row>
    <row r="90" spans="3:36" ht="12.75" customHeight="1" outlineLevel="1" x14ac:dyDescent="0.2">
      <c r="D90" s="106" t="str">
        <f>'Line Items'!D568</f>
        <v>Severe Disruption Income under TAA</v>
      </c>
      <c r="E90" s="88"/>
      <c r="F90" s="107" t="str">
        <f>F89</f>
        <v>£000</v>
      </c>
      <c r="G90" s="175"/>
      <c r="H90" s="175"/>
      <c r="I90" s="175"/>
      <c r="J90" s="175"/>
      <c r="K90" s="175"/>
      <c r="L90" s="175"/>
      <c r="M90" s="175"/>
      <c r="N90" s="175"/>
      <c r="O90" s="175"/>
      <c r="P90" s="175"/>
      <c r="Q90" s="175"/>
      <c r="R90" s="175"/>
      <c r="S90" s="175"/>
      <c r="T90" s="175"/>
      <c r="U90" s="175"/>
      <c r="V90" s="175"/>
      <c r="W90" s="175"/>
      <c r="X90" s="175"/>
      <c r="Y90" s="175"/>
      <c r="Z90" s="175"/>
      <c r="AA90" s="175"/>
      <c r="AB90" s="176"/>
      <c r="AD90" s="548"/>
      <c r="AF90" s="548"/>
      <c r="AH90" s="548"/>
      <c r="AJ90" s="220"/>
    </row>
    <row r="91" spans="3:36" ht="12.75" customHeight="1" outlineLevel="1" x14ac:dyDescent="0.2">
      <c r="D91" s="106" t="str">
        <f>'Line Items'!D569</f>
        <v>[Network Disruption Income Line 4]</v>
      </c>
      <c r="E91" s="88"/>
      <c r="F91" s="107" t="str">
        <f>F90</f>
        <v>£000</v>
      </c>
      <c r="G91" s="175"/>
      <c r="H91" s="175"/>
      <c r="I91" s="175"/>
      <c r="J91" s="175"/>
      <c r="K91" s="175"/>
      <c r="L91" s="175"/>
      <c r="M91" s="175"/>
      <c r="N91" s="175"/>
      <c r="O91" s="175"/>
      <c r="P91" s="175"/>
      <c r="Q91" s="175"/>
      <c r="R91" s="175"/>
      <c r="S91" s="175"/>
      <c r="T91" s="175"/>
      <c r="U91" s="175"/>
      <c r="V91" s="175"/>
      <c r="W91" s="175"/>
      <c r="X91" s="175"/>
      <c r="Y91" s="175"/>
      <c r="Z91" s="175"/>
      <c r="AA91" s="175"/>
      <c r="AB91" s="176"/>
      <c r="AD91" s="548"/>
      <c r="AF91" s="548"/>
      <c r="AH91" s="548"/>
      <c r="AJ91" s="220"/>
    </row>
    <row r="92" spans="3:36" ht="12.75" customHeight="1" outlineLevel="1" x14ac:dyDescent="0.2">
      <c r="D92" s="117" t="str">
        <f>'Line Items'!D570</f>
        <v>[Network Disruption Income Line 5]</v>
      </c>
      <c r="E92" s="177"/>
      <c r="F92" s="118" t="str">
        <f>F89</f>
        <v>£000</v>
      </c>
      <c r="G92" s="178"/>
      <c r="H92" s="178"/>
      <c r="I92" s="178"/>
      <c r="J92" s="178"/>
      <c r="K92" s="178"/>
      <c r="L92" s="178"/>
      <c r="M92" s="178"/>
      <c r="N92" s="178"/>
      <c r="O92" s="178"/>
      <c r="P92" s="178"/>
      <c r="Q92" s="178"/>
      <c r="R92" s="178"/>
      <c r="S92" s="178"/>
      <c r="T92" s="178"/>
      <c r="U92" s="178"/>
      <c r="V92" s="178"/>
      <c r="W92" s="178"/>
      <c r="X92" s="178"/>
      <c r="Y92" s="178"/>
      <c r="Z92" s="178"/>
      <c r="AA92" s="178"/>
      <c r="AB92" s="179"/>
      <c r="AD92" s="549"/>
      <c r="AF92" s="549"/>
      <c r="AH92" s="549"/>
      <c r="AJ92" s="221"/>
    </row>
    <row r="93" spans="3:36" ht="12.75" customHeight="1" outlineLevel="1" x14ac:dyDescent="0.2">
      <c r="G93" s="89"/>
      <c r="H93" s="89"/>
      <c r="I93" s="89"/>
      <c r="J93" s="89"/>
      <c r="K93" s="89"/>
      <c r="L93" s="89"/>
      <c r="M93" s="89"/>
      <c r="N93" s="89"/>
      <c r="O93" s="89"/>
      <c r="P93" s="89"/>
      <c r="Q93" s="89"/>
      <c r="R93" s="89"/>
      <c r="S93" s="89"/>
      <c r="T93" s="89"/>
      <c r="U93" s="89"/>
      <c r="V93" s="89"/>
      <c r="W93" s="89"/>
      <c r="X93" s="89"/>
      <c r="Y93" s="89"/>
      <c r="Z93" s="89"/>
      <c r="AA93" s="89"/>
      <c r="AB93" s="89"/>
      <c r="AD93" s="89"/>
      <c r="AF93" s="89"/>
      <c r="AH93" s="89"/>
    </row>
    <row r="94" spans="3:36" ht="12.75" customHeight="1" outlineLevel="1" x14ac:dyDescent="0.2">
      <c r="D94" s="234" t="str">
        <f>"Total "&amp;C87</f>
        <v>Total Network Disruption</v>
      </c>
      <c r="E94" s="235"/>
      <c r="F94" s="236" t="str">
        <f>F92</f>
        <v>£000</v>
      </c>
      <c r="G94" s="237">
        <f>SUM(G88:G92)</f>
        <v>0</v>
      </c>
      <c r="H94" s="237">
        <f t="shared" ref="H94:S94" si="25">SUM(H88:H92)</f>
        <v>0</v>
      </c>
      <c r="I94" s="237">
        <f t="shared" si="25"/>
        <v>0</v>
      </c>
      <c r="J94" s="237">
        <f t="shared" si="25"/>
        <v>0</v>
      </c>
      <c r="K94" s="237">
        <f t="shared" si="25"/>
        <v>0</v>
      </c>
      <c r="L94" s="237">
        <f t="shared" si="25"/>
        <v>0</v>
      </c>
      <c r="M94" s="237">
        <f t="shared" si="25"/>
        <v>0</v>
      </c>
      <c r="N94" s="237">
        <f t="shared" si="25"/>
        <v>0</v>
      </c>
      <c r="O94" s="237">
        <f t="shared" si="25"/>
        <v>0</v>
      </c>
      <c r="P94" s="237">
        <f t="shared" si="25"/>
        <v>0</v>
      </c>
      <c r="Q94" s="237">
        <f t="shared" si="25"/>
        <v>0</v>
      </c>
      <c r="R94" s="237">
        <f t="shared" si="25"/>
        <v>0</v>
      </c>
      <c r="S94" s="237">
        <f t="shared" si="25"/>
        <v>0</v>
      </c>
      <c r="T94" s="237">
        <f>SUM(T88:T92)</f>
        <v>0</v>
      </c>
      <c r="U94" s="237">
        <f>SUM(U88:U92)</f>
        <v>0</v>
      </c>
      <c r="V94" s="237">
        <f t="shared" ref="V94:AB94" si="26">SUM(V88:V92)</f>
        <v>0</v>
      </c>
      <c r="W94" s="237">
        <f t="shared" si="26"/>
        <v>0</v>
      </c>
      <c r="X94" s="237">
        <f t="shared" si="26"/>
        <v>0</v>
      </c>
      <c r="Y94" s="237">
        <f t="shared" si="26"/>
        <v>0</v>
      </c>
      <c r="Z94" s="237">
        <f t="shared" si="26"/>
        <v>0</v>
      </c>
      <c r="AA94" s="237">
        <f t="shared" si="26"/>
        <v>0</v>
      </c>
      <c r="AB94" s="238">
        <f t="shared" si="26"/>
        <v>0</v>
      </c>
      <c r="AD94" s="550">
        <f t="shared" ref="AD94:AF94" si="27">SUM(AD88:AD92)</f>
        <v>0</v>
      </c>
      <c r="AF94" s="550">
        <f t="shared" si="27"/>
        <v>0</v>
      </c>
      <c r="AH94" s="550">
        <f t="shared" ref="AH94" si="28">SUM(AH88:AH92)</f>
        <v>0</v>
      </c>
      <c r="AJ94" s="241"/>
    </row>
    <row r="95" spans="3:36" ht="12.75" customHeight="1" outlineLevel="1" x14ac:dyDescent="0.2">
      <c r="G95" s="89"/>
      <c r="H95" s="89"/>
      <c r="I95" s="89"/>
      <c r="J95" s="89"/>
      <c r="K95" s="89"/>
      <c r="L95" s="89"/>
      <c r="M95" s="89"/>
      <c r="N95" s="89"/>
      <c r="O95" s="89"/>
      <c r="P95" s="89"/>
      <c r="Q95" s="89"/>
      <c r="R95" s="89"/>
      <c r="S95" s="89"/>
      <c r="T95" s="89"/>
      <c r="U95" s="89"/>
      <c r="V95" s="89"/>
      <c r="W95" s="89"/>
      <c r="X95" s="89"/>
      <c r="Y95" s="89"/>
      <c r="Z95" s="89"/>
      <c r="AA95" s="89"/>
      <c r="AB95" s="89"/>
      <c r="AD95" s="89"/>
      <c r="AF95" s="89"/>
      <c r="AH95" s="89"/>
    </row>
    <row r="96" spans="3:36" ht="12.75" customHeight="1" outlineLevel="1" x14ac:dyDescent="0.2">
      <c r="C96" s="147" t="str">
        <f>'Line Items'!C572</f>
        <v>Schedule 8 Supplemental</v>
      </c>
      <c r="G96" s="89"/>
      <c r="H96" s="89"/>
      <c r="I96" s="89"/>
      <c r="J96" s="89"/>
      <c r="K96" s="89"/>
      <c r="L96" s="89"/>
      <c r="M96" s="89"/>
      <c r="N96" s="89"/>
      <c r="O96" s="89"/>
      <c r="P96" s="89"/>
      <c r="Q96" s="89"/>
      <c r="R96" s="89"/>
      <c r="S96" s="89"/>
      <c r="T96" s="89"/>
      <c r="U96" s="89"/>
      <c r="V96" s="89"/>
      <c r="W96" s="89"/>
      <c r="X96" s="89"/>
      <c r="Y96" s="89"/>
      <c r="Z96" s="89"/>
      <c r="AA96" s="89"/>
      <c r="AB96" s="89"/>
      <c r="AD96" s="89"/>
      <c r="AF96" s="89"/>
      <c r="AH96" s="89"/>
    </row>
    <row r="97" spans="3:36" ht="12.75" customHeight="1" outlineLevel="1" x14ac:dyDescent="0.2">
      <c r="D97" s="100" t="str">
        <f>'Line Items'!D573</f>
        <v>Schedule 8 Supplemental Access Charge</v>
      </c>
      <c r="E97" s="84"/>
      <c r="F97" s="101" t="s">
        <v>101</v>
      </c>
      <c r="G97" s="173"/>
      <c r="H97" s="173"/>
      <c r="I97" s="173"/>
      <c r="J97" s="173"/>
      <c r="K97" s="173"/>
      <c r="L97" s="173"/>
      <c r="M97" s="173"/>
      <c r="N97" s="173"/>
      <c r="O97" s="173"/>
      <c r="P97" s="173"/>
      <c r="Q97" s="173"/>
      <c r="R97" s="173"/>
      <c r="S97" s="173"/>
      <c r="T97" s="173"/>
      <c r="U97" s="173"/>
      <c r="V97" s="173"/>
      <c r="W97" s="173"/>
      <c r="X97" s="173"/>
      <c r="Y97" s="173"/>
      <c r="Z97" s="173"/>
      <c r="AA97" s="173"/>
      <c r="AB97" s="191"/>
      <c r="AD97" s="547"/>
      <c r="AF97" s="547"/>
      <c r="AH97" s="547"/>
      <c r="AJ97" s="219"/>
    </row>
    <row r="98" spans="3:36" ht="12.75" customHeight="1" outlineLevel="1" x14ac:dyDescent="0.2">
      <c r="D98" s="106" t="str">
        <f>'Line Items'!D574</f>
        <v>Additional Schedule 8 Supplemental</v>
      </c>
      <c r="E98" s="88"/>
      <c r="F98" s="107" t="str">
        <f>F97</f>
        <v>£000</v>
      </c>
      <c r="G98" s="175"/>
      <c r="H98" s="175"/>
      <c r="I98" s="175"/>
      <c r="J98" s="175"/>
      <c r="K98" s="175"/>
      <c r="L98" s="175"/>
      <c r="M98" s="175"/>
      <c r="N98" s="175"/>
      <c r="O98" s="175"/>
      <c r="P98" s="175"/>
      <c r="Q98" s="175"/>
      <c r="R98" s="175"/>
      <c r="S98" s="175"/>
      <c r="T98" s="175"/>
      <c r="U98" s="175"/>
      <c r="V98" s="175"/>
      <c r="W98" s="175"/>
      <c r="X98" s="175"/>
      <c r="Y98" s="175"/>
      <c r="Z98" s="175"/>
      <c r="AA98" s="175"/>
      <c r="AB98" s="176"/>
      <c r="AD98" s="548"/>
      <c r="AF98" s="548"/>
      <c r="AH98" s="548"/>
      <c r="AJ98" s="220"/>
    </row>
    <row r="99" spans="3:36" ht="12.75" customHeight="1" outlineLevel="1" x14ac:dyDescent="0.2">
      <c r="D99" s="106" t="str">
        <f>'Line Items'!D575</f>
        <v>[Schedule 8 Supplemental Line 3]</v>
      </c>
      <c r="E99" s="88"/>
      <c r="F99" s="107" t="str">
        <f>F98</f>
        <v>£000</v>
      </c>
      <c r="G99" s="175"/>
      <c r="H99" s="175"/>
      <c r="I99" s="175"/>
      <c r="J99" s="175"/>
      <c r="K99" s="175"/>
      <c r="L99" s="175"/>
      <c r="M99" s="175"/>
      <c r="N99" s="175"/>
      <c r="O99" s="175"/>
      <c r="P99" s="175"/>
      <c r="Q99" s="175"/>
      <c r="R99" s="175"/>
      <c r="S99" s="175"/>
      <c r="T99" s="175"/>
      <c r="U99" s="175"/>
      <c r="V99" s="175"/>
      <c r="W99" s="175"/>
      <c r="X99" s="175"/>
      <c r="Y99" s="175"/>
      <c r="Z99" s="175"/>
      <c r="AA99" s="175"/>
      <c r="AB99" s="176"/>
      <c r="AD99" s="548"/>
      <c r="AF99" s="548"/>
      <c r="AH99" s="548"/>
      <c r="AJ99" s="220"/>
    </row>
    <row r="100" spans="3:36" ht="12.75" customHeight="1" outlineLevel="1" x14ac:dyDescent="0.2">
      <c r="D100" s="106" t="str">
        <f>'Line Items'!D576</f>
        <v>[Schedule 8 Supplemental Line 4]</v>
      </c>
      <c r="E100" s="88"/>
      <c r="F100" s="107" t="str">
        <f>F99</f>
        <v>£000</v>
      </c>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6"/>
      <c r="AD100" s="548"/>
      <c r="AF100" s="548"/>
      <c r="AH100" s="548"/>
      <c r="AJ100" s="220"/>
    </row>
    <row r="101" spans="3:36" ht="12.75" customHeight="1" outlineLevel="1" x14ac:dyDescent="0.2">
      <c r="D101" s="117" t="str">
        <f>'Line Items'!D577</f>
        <v>[Schedule 8 Supplemental Line 5]</v>
      </c>
      <c r="E101" s="177"/>
      <c r="F101" s="118" t="str">
        <f>F98</f>
        <v>£000</v>
      </c>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9"/>
      <c r="AD101" s="549"/>
      <c r="AF101" s="549"/>
      <c r="AH101" s="549"/>
      <c r="AJ101" s="221"/>
    </row>
    <row r="102" spans="3:36" ht="12.75" customHeight="1" outlineLevel="1" x14ac:dyDescent="0.2">
      <c r="G102" s="89"/>
      <c r="H102" s="89"/>
      <c r="I102" s="89"/>
      <c r="J102" s="89"/>
      <c r="K102" s="89"/>
      <c r="L102" s="89"/>
      <c r="M102" s="89"/>
      <c r="N102" s="89"/>
      <c r="O102" s="89"/>
      <c r="P102" s="89"/>
      <c r="Q102" s="89"/>
      <c r="R102" s="89"/>
      <c r="S102" s="89"/>
      <c r="T102" s="89"/>
      <c r="U102" s="89"/>
      <c r="V102" s="89"/>
      <c r="W102" s="89"/>
      <c r="X102" s="89"/>
      <c r="Y102" s="89"/>
      <c r="Z102" s="89"/>
      <c r="AA102" s="89"/>
      <c r="AB102" s="89"/>
      <c r="AD102" s="89"/>
      <c r="AF102" s="89"/>
      <c r="AH102" s="89"/>
    </row>
    <row r="103" spans="3:36" ht="12.75" customHeight="1" outlineLevel="1" x14ac:dyDescent="0.2">
      <c r="D103" s="234" t="str">
        <f>C96</f>
        <v>Schedule 8 Supplemental</v>
      </c>
      <c r="E103" s="235"/>
      <c r="F103" s="236" t="str">
        <f>F101</f>
        <v>£000</v>
      </c>
      <c r="G103" s="237">
        <f>SUM(G97:G101)</f>
        <v>0</v>
      </c>
      <c r="H103" s="237">
        <f t="shared" ref="H103:S103" si="29">SUM(H97:H101)</f>
        <v>0</v>
      </c>
      <c r="I103" s="237">
        <f t="shared" si="29"/>
        <v>0</v>
      </c>
      <c r="J103" s="237">
        <f t="shared" si="29"/>
        <v>0</v>
      </c>
      <c r="K103" s="237">
        <f t="shared" si="29"/>
        <v>0</v>
      </c>
      <c r="L103" s="237">
        <f t="shared" si="29"/>
        <v>0</v>
      </c>
      <c r="M103" s="237">
        <f t="shared" si="29"/>
        <v>0</v>
      </c>
      <c r="N103" s="237">
        <f t="shared" si="29"/>
        <v>0</v>
      </c>
      <c r="O103" s="237">
        <f t="shared" si="29"/>
        <v>0</v>
      </c>
      <c r="P103" s="237">
        <f t="shared" si="29"/>
        <v>0</v>
      </c>
      <c r="Q103" s="237">
        <f t="shared" si="29"/>
        <v>0</v>
      </c>
      <c r="R103" s="237">
        <f t="shared" si="29"/>
        <v>0</v>
      </c>
      <c r="S103" s="237">
        <f t="shared" si="29"/>
        <v>0</v>
      </c>
      <c r="T103" s="237">
        <f>SUM(T97:T101)</f>
        <v>0</v>
      </c>
      <c r="U103" s="237">
        <f>SUM(U97:U101)</f>
        <v>0</v>
      </c>
      <c r="V103" s="237">
        <f t="shared" ref="V103:AB103" si="30">SUM(V97:V101)</f>
        <v>0</v>
      </c>
      <c r="W103" s="237">
        <f t="shared" si="30"/>
        <v>0</v>
      </c>
      <c r="X103" s="237">
        <f t="shared" si="30"/>
        <v>0</v>
      </c>
      <c r="Y103" s="237">
        <f t="shared" si="30"/>
        <v>0</v>
      </c>
      <c r="Z103" s="237">
        <f t="shared" si="30"/>
        <v>0</v>
      </c>
      <c r="AA103" s="237">
        <f t="shared" si="30"/>
        <v>0</v>
      </c>
      <c r="AB103" s="238">
        <f t="shared" si="30"/>
        <v>0</v>
      </c>
      <c r="AD103" s="550">
        <f t="shared" ref="AD103:AF103" si="31">SUM(AD97:AD101)</f>
        <v>0</v>
      </c>
      <c r="AF103" s="550">
        <f t="shared" si="31"/>
        <v>0</v>
      </c>
      <c r="AH103" s="550">
        <f t="shared" ref="AH103" si="32">SUM(AH97:AH101)</f>
        <v>0</v>
      </c>
      <c r="AJ103" s="241"/>
    </row>
    <row r="104" spans="3:36" ht="12.75" customHeight="1" outlineLevel="1" x14ac:dyDescent="0.2">
      <c r="G104" s="89"/>
      <c r="H104" s="89"/>
      <c r="I104" s="89"/>
      <c r="J104" s="89"/>
      <c r="K104" s="89"/>
      <c r="L104" s="89"/>
      <c r="M104" s="89"/>
      <c r="N104" s="89"/>
      <c r="O104" s="89"/>
      <c r="P104" s="89"/>
      <c r="Q104" s="89"/>
      <c r="R104" s="89"/>
      <c r="S104" s="89"/>
      <c r="T104" s="89"/>
      <c r="U104" s="89"/>
      <c r="V104" s="89"/>
      <c r="W104" s="89"/>
      <c r="X104" s="89"/>
      <c r="Y104" s="89"/>
      <c r="Z104" s="89"/>
      <c r="AA104" s="89"/>
      <c r="AB104" s="89"/>
      <c r="AD104" s="89"/>
      <c r="AF104" s="89"/>
      <c r="AH104" s="89"/>
    </row>
    <row r="105" spans="3:36" ht="12.75" customHeight="1" outlineLevel="1" x14ac:dyDescent="0.2">
      <c r="C105" s="147" t="str">
        <f>'Line Items'!C579</f>
        <v>Other Network Rail Charges</v>
      </c>
      <c r="G105" s="89"/>
      <c r="H105" s="89"/>
      <c r="I105" s="89"/>
      <c r="J105" s="89"/>
      <c r="K105" s="89"/>
      <c r="L105" s="89"/>
      <c r="M105" s="89"/>
      <c r="N105" s="89"/>
      <c r="O105" s="89"/>
      <c r="P105" s="89"/>
      <c r="Q105" s="89"/>
      <c r="R105" s="89"/>
      <c r="S105" s="89"/>
      <c r="T105" s="89"/>
      <c r="U105" s="89"/>
      <c r="V105" s="89"/>
      <c r="W105" s="89"/>
      <c r="X105" s="89"/>
      <c r="Y105" s="89"/>
      <c r="Z105" s="89"/>
      <c r="AA105" s="89"/>
      <c r="AB105" s="89"/>
      <c r="AD105" s="89"/>
      <c r="AF105" s="89"/>
      <c r="AH105" s="89"/>
    </row>
    <row r="106" spans="3:36" ht="12.75" customHeight="1" outlineLevel="1" x14ac:dyDescent="0.2">
      <c r="D106" s="100" t="str">
        <f>'Line Items'!D580</f>
        <v>Railway Safety Charge</v>
      </c>
      <c r="E106" s="84"/>
      <c r="F106" s="101" t="s">
        <v>101</v>
      </c>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91"/>
      <c r="AD106" s="547"/>
      <c r="AF106" s="547"/>
      <c r="AH106" s="547"/>
      <c r="AJ106" s="219"/>
    </row>
    <row r="107" spans="3:36" ht="12.75" customHeight="1" outlineLevel="1" x14ac:dyDescent="0.2">
      <c r="D107" s="106" t="str">
        <f>'Line Items'!D581</f>
        <v>Minor Works</v>
      </c>
      <c r="E107" s="88"/>
      <c r="F107" s="107" t="str">
        <f>F106</f>
        <v>£000</v>
      </c>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6"/>
      <c r="AD107" s="548"/>
      <c r="AF107" s="548"/>
      <c r="AH107" s="548"/>
      <c r="AJ107" s="220"/>
    </row>
    <row r="108" spans="3:36" ht="12.75" customHeight="1" outlineLevel="1" x14ac:dyDescent="0.2">
      <c r="D108" s="106" t="str">
        <f>'Line Items'!D582</f>
        <v>Other Network Rail Charges (&lt;£250k p.a.)</v>
      </c>
      <c r="E108" s="88"/>
      <c r="F108" s="107" t="str">
        <f>F107</f>
        <v>£000</v>
      </c>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D108" s="548"/>
      <c r="AF108" s="548"/>
      <c r="AH108" s="548"/>
      <c r="AJ108" s="220"/>
    </row>
    <row r="109" spans="3:36" ht="12.75" customHeight="1" outlineLevel="1" x14ac:dyDescent="0.2">
      <c r="D109" s="106" t="str">
        <f>'Line Items'!D583</f>
        <v>[Other Network Rail Charges Line 4]</v>
      </c>
      <c r="E109" s="88"/>
      <c r="F109" s="107" t="str">
        <f>F108</f>
        <v>£000</v>
      </c>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6"/>
      <c r="AD109" s="548"/>
      <c r="AF109" s="548"/>
      <c r="AH109" s="548"/>
      <c r="AJ109" s="220"/>
    </row>
    <row r="110" spans="3:36" ht="12.75" customHeight="1" outlineLevel="1" x14ac:dyDescent="0.2">
      <c r="D110" s="117" t="str">
        <f>'Line Items'!D584</f>
        <v>[Other Network Rail Charges Line 5]</v>
      </c>
      <c r="E110" s="177"/>
      <c r="F110" s="118" t="str">
        <f>F107</f>
        <v>£000</v>
      </c>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9"/>
      <c r="AD110" s="549"/>
      <c r="AF110" s="549"/>
      <c r="AH110" s="549"/>
      <c r="AJ110" s="496" t="s">
        <v>663</v>
      </c>
    </row>
    <row r="111" spans="3:36" ht="12.75" customHeight="1" outlineLevel="1" x14ac:dyDescent="0.2">
      <c r="G111" s="89"/>
      <c r="H111" s="89"/>
      <c r="I111" s="89"/>
      <c r="J111" s="89"/>
      <c r="K111" s="89"/>
      <c r="L111" s="89"/>
      <c r="M111" s="89"/>
      <c r="N111" s="89"/>
      <c r="O111" s="89"/>
      <c r="P111" s="89"/>
      <c r="Q111" s="89"/>
      <c r="R111" s="89"/>
      <c r="S111" s="89"/>
      <c r="T111" s="89"/>
      <c r="U111" s="89"/>
      <c r="V111" s="89"/>
      <c r="W111" s="89"/>
      <c r="X111" s="89"/>
      <c r="Y111" s="89"/>
      <c r="Z111" s="89"/>
      <c r="AA111" s="89"/>
      <c r="AB111" s="89"/>
      <c r="AD111" s="89"/>
      <c r="AF111" s="89"/>
      <c r="AH111" s="89"/>
    </row>
    <row r="112" spans="3:36" ht="12.75" customHeight="1" outlineLevel="1" x14ac:dyDescent="0.2">
      <c r="D112" s="234" t="str">
        <f>C105</f>
        <v>Other Network Rail Charges</v>
      </c>
      <c r="E112" s="235"/>
      <c r="F112" s="236" t="str">
        <f>F110</f>
        <v>£000</v>
      </c>
      <c r="G112" s="237">
        <f>SUM(G106:G110)</f>
        <v>0</v>
      </c>
      <c r="H112" s="237">
        <f t="shared" ref="H112:AB112" si="33">SUM(H106:H110)</f>
        <v>0</v>
      </c>
      <c r="I112" s="237">
        <f t="shared" si="33"/>
        <v>0</v>
      </c>
      <c r="J112" s="237">
        <f t="shared" si="33"/>
        <v>0</v>
      </c>
      <c r="K112" s="237">
        <f t="shared" si="33"/>
        <v>0</v>
      </c>
      <c r="L112" s="237">
        <f t="shared" si="33"/>
        <v>0</v>
      </c>
      <c r="M112" s="237">
        <f t="shared" si="33"/>
        <v>0</v>
      </c>
      <c r="N112" s="237">
        <f t="shared" si="33"/>
        <v>0</v>
      </c>
      <c r="O112" s="237">
        <f t="shared" si="33"/>
        <v>0</v>
      </c>
      <c r="P112" s="237">
        <f t="shared" si="33"/>
        <v>0</v>
      </c>
      <c r="Q112" s="237">
        <f t="shared" si="33"/>
        <v>0</v>
      </c>
      <c r="R112" s="237">
        <f t="shared" si="33"/>
        <v>0</v>
      </c>
      <c r="S112" s="237">
        <f t="shared" si="33"/>
        <v>0</v>
      </c>
      <c r="T112" s="237">
        <f t="shared" si="33"/>
        <v>0</v>
      </c>
      <c r="U112" s="237">
        <f t="shared" si="33"/>
        <v>0</v>
      </c>
      <c r="V112" s="237">
        <f t="shared" si="33"/>
        <v>0</v>
      </c>
      <c r="W112" s="237">
        <f t="shared" si="33"/>
        <v>0</v>
      </c>
      <c r="X112" s="237">
        <f t="shared" si="33"/>
        <v>0</v>
      </c>
      <c r="Y112" s="237">
        <f t="shared" si="33"/>
        <v>0</v>
      </c>
      <c r="Z112" s="237">
        <f t="shared" si="33"/>
        <v>0</v>
      </c>
      <c r="AA112" s="237">
        <f t="shared" si="33"/>
        <v>0</v>
      </c>
      <c r="AB112" s="238">
        <f t="shared" si="33"/>
        <v>0</v>
      </c>
      <c r="AD112" s="550">
        <f t="shared" ref="AD112:AF112" si="34">SUM(AD106:AD110)</f>
        <v>0</v>
      </c>
      <c r="AF112" s="550">
        <f t="shared" si="34"/>
        <v>0</v>
      </c>
      <c r="AH112" s="550">
        <f t="shared" ref="AH112" si="35">SUM(AH106:AH110)</f>
        <v>0</v>
      </c>
      <c r="AJ112" s="241"/>
    </row>
    <row r="113" spans="2:36" ht="12.75" customHeight="1" outlineLevel="1" x14ac:dyDescent="0.2">
      <c r="G113" s="89"/>
      <c r="H113" s="89"/>
      <c r="I113" s="89"/>
      <c r="J113" s="89"/>
      <c r="K113" s="89"/>
      <c r="L113" s="89"/>
      <c r="M113" s="89"/>
      <c r="N113" s="89"/>
      <c r="O113" s="89"/>
      <c r="P113" s="89"/>
      <c r="Q113" s="89"/>
      <c r="R113" s="89"/>
      <c r="S113" s="89"/>
      <c r="T113" s="89"/>
      <c r="U113" s="89"/>
      <c r="V113" s="89"/>
      <c r="W113" s="89"/>
      <c r="X113" s="89"/>
      <c r="Y113" s="89"/>
      <c r="Z113" s="89"/>
      <c r="AA113" s="89"/>
      <c r="AB113" s="89"/>
      <c r="AD113" s="89"/>
      <c r="AF113" s="89"/>
      <c r="AH113" s="89"/>
    </row>
    <row r="114" spans="2:36" ht="12.75" customHeight="1" outlineLevel="1" x14ac:dyDescent="0.2">
      <c r="C114" s="147" t="str">
        <f>'Line Items'!C586</f>
        <v>Other Annualised Capex Charges</v>
      </c>
      <c r="G114" s="89"/>
      <c r="H114" s="89"/>
      <c r="I114" s="89"/>
      <c r="J114" s="89"/>
      <c r="K114" s="89"/>
      <c r="L114" s="89"/>
      <c r="M114" s="89"/>
      <c r="N114" s="89"/>
      <c r="O114" s="89"/>
      <c r="P114" s="89"/>
      <c r="Q114" s="89"/>
      <c r="R114" s="89"/>
      <c r="S114" s="89"/>
      <c r="T114" s="89"/>
      <c r="U114" s="89"/>
      <c r="V114" s="89"/>
      <c r="W114" s="89"/>
      <c r="X114" s="89"/>
      <c r="Y114" s="89"/>
      <c r="Z114" s="89"/>
      <c r="AA114" s="89"/>
      <c r="AB114" s="89"/>
      <c r="AD114" s="89"/>
      <c r="AF114" s="89"/>
      <c r="AH114" s="89"/>
    </row>
    <row r="115" spans="2:36" ht="12.75" customHeight="1" outlineLevel="1" x14ac:dyDescent="0.2">
      <c r="D115" s="100" t="str">
        <f>'Line Items'!D587</f>
        <v>Additional Other Annualised Capex Charges</v>
      </c>
      <c r="E115" s="84"/>
      <c r="F115" s="101" t="s">
        <v>101</v>
      </c>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91"/>
      <c r="AD115" s="547"/>
      <c r="AF115" s="547"/>
      <c r="AH115" s="547"/>
      <c r="AJ115" s="219"/>
    </row>
    <row r="116" spans="2:36" ht="12.75" customHeight="1" outlineLevel="1" x14ac:dyDescent="0.2">
      <c r="D116" s="106" t="str">
        <f>'Line Items'!D588</f>
        <v>[Other Annualised Capex Charges Line 2]</v>
      </c>
      <c r="E116" s="88"/>
      <c r="F116" s="107" t="str">
        <f>F115</f>
        <v>£000</v>
      </c>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6"/>
      <c r="AD116" s="548"/>
      <c r="AF116" s="548"/>
      <c r="AH116" s="548"/>
      <c r="AJ116" s="220"/>
    </row>
    <row r="117" spans="2:36" ht="12.75" customHeight="1" outlineLevel="1" x14ac:dyDescent="0.2">
      <c r="D117" s="106" t="str">
        <f>'Line Items'!D589</f>
        <v>[Other Annualised Capex Charges Line 3]</v>
      </c>
      <c r="E117" s="88"/>
      <c r="F117" s="107" t="str">
        <f>F116</f>
        <v>£000</v>
      </c>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6"/>
      <c r="AD117" s="548"/>
      <c r="AF117" s="548"/>
      <c r="AH117" s="548"/>
      <c r="AJ117" s="220"/>
    </row>
    <row r="118" spans="2:36" ht="12.75" customHeight="1" outlineLevel="1" x14ac:dyDescent="0.2">
      <c r="D118" s="106" t="str">
        <f>'Line Items'!D590</f>
        <v>[Other Annualised Capex Charges Line 4]</v>
      </c>
      <c r="E118" s="88"/>
      <c r="F118" s="107" t="str">
        <f>F117</f>
        <v>£000</v>
      </c>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6"/>
      <c r="AD118" s="548"/>
      <c r="AF118" s="548"/>
      <c r="AH118" s="548"/>
      <c r="AJ118" s="220"/>
    </row>
    <row r="119" spans="2:36" ht="12.75" customHeight="1" outlineLevel="1" x14ac:dyDescent="0.2">
      <c r="D119" s="117" t="str">
        <f>'Line Items'!D591</f>
        <v>[Other Annualised Capex Charges Line 5]</v>
      </c>
      <c r="E119" s="177"/>
      <c r="F119" s="118" t="str">
        <f>F116</f>
        <v>£000</v>
      </c>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9"/>
      <c r="AD119" s="549"/>
      <c r="AF119" s="549"/>
      <c r="AH119" s="549"/>
      <c r="AJ119" s="221"/>
    </row>
    <row r="120" spans="2:36" ht="12.75" customHeight="1" outlineLevel="1" x14ac:dyDescent="0.2">
      <c r="G120" s="89"/>
      <c r="H120" s="89"/>
      <c r="I120" s="89"/>
      <c r="J120" s="89"/>
      <c r="K120" s="89"/>
      <c r="L120" s="89"/>
      <c r="M120" s="89"/>
      <c r="N120" s="89"/>
      <c r="O120" s="89"/>
      <c r="P120" s="89"/>
      <c r="Q120" s="89"/>
      <c r="R120" s="89"/>
      <c r="S120" s="89"/>
      <c r="T120" s="89"/>
      <c r="U120" s="89"/>
      <c r="V120" s="89"/>
      <c r="W120" s="89"/>
      <c r="X120" s="89"/>
      <c r="Y120" s="89"/>
      <c r="Z120" s="89"/>
      <c r="AA120" s="89"/>
      <c r="AB120" s="89"/>
      <c r="AD120" s="89"/>
      <c r="AF120" s="89"/>
      <c r="AH120" s="89"/>
    </row>
    <row r="121" spans="2:36" ht="12.75" customHeight="1" outlineLevel="1" x14ac:dyDescent="0.2">
      <c r="D121" s="234" t="str">
        <f>C114</f>
        <v>Other Annualised Capex Charges</v>
      </c>
      <c r="E121" s="235"/>
      <c r="F121" s="236" t="str">
        <f>F119</f>
        <v>£000</v>
      </c>
      <c r="G121" s="237">
        <f>SUM(G115:G119)</f>
        <v>0</v>
      </c>
      <c r="H121" s="237">
        <f t="shared" ref="H121:S121" si="36">SUM(H115:H119)</f>
        <v>0</v>
      </c>
      <c r="I121" s="237">
        <f t="shared" si="36"/>
        <v>0</v>
      </c>
      <c r="J121" s="237">
        <f t="shared" si="36"/>
        <v>0</v>
      </c>
      <c r="K121" s="237">
        <f t="shared" si="36"/>
        <v>0</v>
      </c>
      <c r="L121" s="237">
        <f t="shared" si="36"/>
        <v>0</v>
      </c>
      <c r="M121" s="237">
        <f t="shared" si="36"/>
        <v>0</v>
      </c>
      <c r="N121" s="237">
        <f t="shared" si="36"/>
        <v>0</v>
      </c>
      <c r="O121" s="237">
        <f t="shared" si="36"/>
        <v>0</v>
      </c>
      <c r="P121" s="237">
        <f t="shared" si="36"/>
        <v>0</v>
      </c>
      <c r="Q121" s="237">
        <f t="shared" si="36"/>
        <v>0</v>
      </c>
      <c r="R121" s="237">
        <f t="shared" si="36"/>
        <v>0</v>
      </c>
      <c r="S121" s="237">
        <f t="shared" si="36"/>
        <v>0</v>
      </c>
      <c r="T121" s="237">
        <f>SUM(T115:T119)</f>
        <v>0</v>
      </c>
      <c r="U121" s="237">
        <f>SUM(U115:U119)</f>
        <v>0</v>
      </c>
      <c r="V121" s="237">
        <f t="shared" ref="V121:AB121" si="37">SUM(V115:V119)</f>
        <v>0</v>
      </c>
      <c r="W121" s="237">
        <f t="shared" si="37"/>
        <v>0</v>
      </c>
      <c r="X121" s="237">
        <f t="shared" si="37"/>
        <v>0</v>
      </c>
      <c r="Y121" s="237">
        <f t="shared" si="37"/>
        <v>0</v>
      </c>
      <c r="Z121" s="237">
        <f t="shared" si="37"/>
        <v>0</v>
      </c>
      <c r="AA121" s="237">
        <f t="shared" si="37"/>
        <v>0</v>
      </c>
      <c r="AB121" s="238">
        <f t="shared" si="37"/>
        <v>0</v>
      </c>
      <c r="AD121" s="550">
        <f t="shared" ref="AD121:AF121" si="38">SUM(AD115:AD119)</f>
        <v>0</v>
      </c>
      <c r="AF121" s="550">
        <f t="shared" si="38"/>
        <v>0</v>
      </c>
      <c r="AH121" s="550">
        <f t="shared" ref="AH121" si="39">SUM(AH115:AH119)</f>
        <v>0</v>
      </c>
      <c r="AJ121" s="241"/>
    </row>
    <row r="122" spans="2:36" x14ac:dyDescent="0.2">
      <c r="G122" s="89"/>
      <c r="H122" s="89"/>
      <c r="I122" s="89"/>
      <c r="J122" s="89"/>
      <c r="K122" s="89"/>
      <c r="L122" s="89"/>
      <c r="M122" s="89"/>
      <c r="N122" s="89"/>
      <c r="O122" s="89"/>
      <c r="P122" s="89"/>
      <c r="Q122" s="89"/>
      <c r="R122" s="89"/>
      <c r="S122" s="89"/>
      <c r="T122" s="89"/>
      <c r="U122" s="89"/>
      <c r="V122" s="89"/>
      <c r="W122" s="89"/>
      <c r="X122" s="89"/>
      <c r="Y122" s="89"/>
      <c r="Z122" s="89"/>
      <c r="AA122" s="89"/>
      <c r="AB122" s="89"/>
      <c r="AD122" s="89"/>
      <c r="AF122" s="89"/>
      <c r="AH122" s="89"/>
    </row>
    <row r="123" spans="2:36" x14ac:dyDescent="0.2">
      <c r="G123" s="89"/>
      <c r="H123" s="89"/>
      <c r="I123" s="89"/>
      <c r="J123" s="89"/>
      <c r="K123" s="89"/>
      <c r="L123" s="89"/>
      <c r="M123" s="89"/>
      <c r="N123" s="89"/>
      <c r="O123" s="89"/>
      <c r="P123" s="89"/>
      <c r="Q123" s="89"/>
      <c r="R123" s="89"/>
      <c r="S123" s="89"/>
      <c r="T123" s="89"/>
      <c r="U123" s="89"/>
      <c r="V123" s="89"/>
      <c r="W123" s="89"/>
      <c r="X123" s="89"/>
      <c r="Y123" s="89"/>
      <c r="Z123" s="89"/>
      <c r="AA123" s="89"/>
      <c r="AB123" s="89"/>
      <c r="AD123" s="89"/>
      <c r="AF123" s="89"/>
      <c r="AH123" s="89"/>
    </row>
    <row r="124" spans="2:36" ht="16.5" x14ac:dyDescent="0.25">
      <c r="B124" s="5" t="str">
        <f>'Line Items'!B593</f>
        <v>ROSCO Funded Infrastructure (Spare)</v>
      </c>
      <c r="C124" s="5"/>
      <c r="D124" s="5"/>
      <c r="E124" s="5"/>
      <c r="F124" s="5"/>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5"/>
      <c r="AD124" s="192"/>
      <c r="AE124" s="5"/>
      <c r="AF124" s="192"/>
      <c r="AG124" s="5"/>
      <c r="AH124" s="192"/>
      <c r="AI124" s="5"/>
      <c r="AJ124" s="5"/>
    </row>
    <row r="125" spans="2:36" ht="12.75" customHeight="1" outlineLevel="1" x14ac:dyDescent="0.2">
      <c r="G125" s="89"/>
      <c r="H125" s="89"/>
      <c r="I125" s="89"/>
      <c r="J125" s="89"/>
      <c r="K125" s="89"/>
      <c r="L125" s="89"/>
      <c r="M125" s="89"/>
      <c r="N125" s="89"/>
      <c r="O125" s="89"/>
      <c r="P125" s="89"/>
      <c r="Q125" s="89"/>
      <c r="R125" s="89"/>
      <c r="S125" s="89"/>
      <c r="T125" s="89"/>
      <c r="U125" s="89"/>
      <c r="V125" s="89"/>
      <c r="W125" s="89"/>
      <c r="X125" s="89"/>
      <c r="Y125" s="89"/>
      <c r="Z125" s="89"/>
      <c r="AA125" s="89"/>
      <c r="AB125" s="89"/>
      <c r="AD125" s="89"/>
      <c r="AF125" s="89"/>
      <c r="AH125" s="89"/>
    </row>
    <row r="126" spans="2:36" ht="12.75" customHeight="1" outlineLevel="1" x14ac:dyDescent="0.2">
      <c r="D126" s="100" t="str">
        <f>'Line Items'!D595</f>
        <v>Additional ROSCO Funded Infrastructure</v>
      </c>
      <c r="E126" s="84"/>
      <c r="F126" s="101" t="s">
        <v>101</v>
      </c>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91"/>
      <c r="AD126" s="547"/>
      <c r="AF126" s="547"/>
      <c r="AH126" s="547"/>
      <c r="AJ126" s="219"/>
    </row>
    <row r="127" spans="2:36" ht="12.75" customHeight="1" outlineLevel="1" x14ac:dyDescent="0.2">
      <c r="D127" s="106" t="str">
        <f>'Line Items'!D596</f>
        <v>[ROSCO Funded Infrastructure (Spare) Line 2]</v>
      </c>
      <c r="E127" s="88"/>
      <c r="F127" s="107" t="str">
        <f>F126</f>
        <v>£000</v>
      </c>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6"/>
      <c r="AD127" s="548"/>
      <c r="AF127" s="548"/>
      <c r="AH127" s="548"/>
      <c r="AJ127" s="220"/>
    </row>
    <row r="128" spans="2:36" ht="12.75" customHeight="1" outlineLevel="1" x14ac:dyDescent="0.2">
      <c r="D128" s="106" t="str">
        <f>'Line Items'!D597</f>
        <v>[ROSCO Funded Infrastructure (Spare) Line 3]</v>
      </c>
      <c r="E128" s="88"/>
      <c r="F128" s="107" t="str">
        <f>F127</f>
        <v>£000</v>
      </c>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6"/>
      <c r="AD128" s="548"/>
      <c r="AF128" s="548"/>
      <c r="AH128" s="548"/>
      <c r="AJ128" s="220"/>
    </row>
    <row r="129" spans="2:36" ht="12.75" customHeight="1" outlineLevel="1" x14ac:dyDescent="0.2">
      <c r="D129" s="106" t="str">
        <f>'Line Items'!D598</f>
        <v>[ROSCO Funded Infrastructure (Spare) Line 4]</v>
      </c>
      <c r="E129" s="88"/>
      <c r="F129" s="107" t="str">
        <f>F128</f>
        <v>£000</v>
      </c>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6"/>
      <c r="AD129" s="548"/>
      <c r="AF129" s="548"/>
      <c r="AH129" s="548"/>
      <c r="AJ129" s="220"/>
    </row>
    <row r="130" spans="2:36" ht="12.75" customHeight="1" outlineLevel="1" x14ac:dyDescent="0.2">
      <c r="D130" s="117" t="str">
        <f>'Line Items'!D599</f>
        <v>[ROSCO Funded Infrastructure (Spare) Line 5]</v>
      </c>
      <c r="E130" s="177"/>
      <c r="F130" s="118" t="str">
        <f>F126</f>
        <v>£000</v>
      </c>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9"/>
      <c r="AD130" s="549"/>
      <c r="AF130" s="549"/>
      <c r="AH130" s="549"/>
      <c r="AJ130" s="221"/>
    </row>
    <row r="131" spans="2:36" ht="12.75" customHeight="1" outlineLevel="1" x14ac:dyDescent="0.2">
      <c r="G131" s="89"/>
      <c r="H131" s="89"/>
      <c r="I131" s="89"/>
      <c r="J131" s="89"/>
      <c r="K131" s="89"/>
      <c r="L131" s="89"/>
      <c r="M131" s="89"/>
      <c r="N131" s="89"/>
      <c r="O131" s="89"/>
      <c r="P131" s="89"/>
      <c r="Q131" s="89"/>
      <c r="R131" s="89"/>
      <c r="S131" s="89"/>
      <c r="T131" s="89"/>
      <c r="U131" s="89"/>
      <c r="V131" s="89"/>
      <c r="W131" s="89"/>
      <c r="X131" s="89"/>
      <c r="Y131" s="89"/>
      <c r="Z131" s="89"/>
      <c r="AA131" s="89"/>
      <c r="AB131" s="89"/>
      <c r="AD131" s="89"/>
      <c r="AF131" s="89"/>
      <c r="AH131" s="89"/>
    </row>
    <row r="132" spans="2:36" ht="12.75" customHeight="1" outlineLevel="1" x14ac:dyDescent="0.2">
      <c r="D132" s="234" t="str">
        <f>B124</f>
        <v>ROSCO Funded Infrastructure (Spare)</v>
      </c>
      <c r="E132" s="235"/>
      <c r="F132" s="236" t="str">
        <f>F130</f>
        <v>£000</v>
      </c>
      <c r="G132" s="237">
        <f>SUM(G126:G130)</f>
        <v>0</v>
      </c>
      <c r="H132" s="237">
        <f t="shared" ref="H132:S132" si="40">SUM(H126:H130)</f>
        <v>0</v>
      </c>
      <c r="I132" s="237">
        <f t="shared" si="40"/>
        <v>0</v>
      </c>
      <c r="J132" s="237">
        <f t="shared" si="40"/>
        <v>0</v>
      </c>
      <c r="K132" s="237">
        <f t="shared" si="40"/>
        <v>0</v>
      </c>
      <c r="L132" s="237">
        <f t="shared" si="40"/>
        <v>0</v>
      </c>
      <c r="M132" s="237">
        <f t="shared" si="40"/>
        <v>0</v>
      </c>
      <c r="N132" s="237">
        <f t="shared" si="40"/>
        <v>0</v>
      </c>
      <c r="O132" s="237">
        <f t="shared" si="40"/>
        <v>0</v>
      </c>
      <c r="P132" s="237">
        <f t="shared" si="40"/>
        <v>0</v>
      </c>
      <c r="Q132" s="237">
        <f t="shared" si="40"/>
        <v>0</v>
      </c>
      <c r="R132" s="237">
        <f t="shared" si="40"/>
        <v>0</v>
      </c>
      <c r="S132" s="237">
        <f t="shared" si="40"/>
        <v>0</v>
      </c>
      <c r="T132" s="237">
        <f>SUM(T126:T130)</f>
        <v>0</v>
      </c>
      <c r="U132" s="237">
        <f>SUM(U126:U130)</f>
        <v>0</v>
      </c>
      <c r="V132" s="237">
        <f t="shared" ref="V132:AB132" si="41">SUM(V126:V130)</f>
        <v>0</v>
      </c>
      <c r="W132" s="237">
        <f t="shared" si="41"/>
        <v>0</v>
      </c>
      <c r="X132" s="237">
        <f t="shared" si="41"/>
        <v>0</v>
      </c>
      <c r="Y132" s="237">
        <f t="shared" si="41"/>
        <v>0</v>
      </c>
      <c r="Z132" s="237">
        <f t="shared" si="41"/>
        <v>0</v>
      </c>
      <c r="AA132" s="237">
        <f t="shared" si="41"/>
        <v>0</v>
      </c>
      <c r="AB132" s="238">
        <f t="shared" si="41"/>
        <v>0</v>
      </c>
      <c r="AD132" s="550">
        <f t="shared" ref="AD132:AF132" si="42">SUM(AD126:AD130)</f>
        <v>0</v>
      </c>
      <c r="AF132" s="550">
        <f t="shared" si="42"/>
        <v>0</v>
      </c>
      <c r="AH132" s="550">
        <f t="shared" ref="AH132" si="43">SUM(AH126:AH130)</f>
        <v>0</v>
      </c>
      <c r="AJ132" s="241"/>
    </row>
    <row r="133" spans="2:36" x14ac:dyDescent="0.2">
      <c r="G133" s="89"/>
      <c r="H133" s="89"/>
      <c r="I133" s="89"/>
      <c r="J133" s="89"/>
      <c r="K133" s="89"/>
      <c r="L133" s="89"/>
      <c r="M133" s="89"/>
      <c r="N133" s="89"/>
      <c r="O133" s="89"/>
      <c r="P133" s="89"/>
      <c r="Q133" s="89"/>
      <c r="R133" s="89"/>
      <c r="S133" s="89"/>
      <c r="T133" s="89"/>
      <c r="U133" s="89"/>
      <c r="V133" s="89"/>
      <c r="W133" s="89"/>
      <c r="X133" s="89"/>
      <c r="Y133" s="89"/>
      <c r="Z133" s="89"/>
      <c r="AA133" s="89"/>
      <c r="AB133" s="89"/>
      <c r="AD133" s="89"/>
      <c r="AF133" s="89"/>
      <c r="AH133" s="89"/>
    </row>
    <row r="134" spans="2:36" x14ac:dyDescent="0.2">
      <c r="G134" s="89"/>
      <c r="H134" s="89"/>
      <c r="I134" s="89"/>
      <c r="J134" s="89"/>
      <c r="K134" s="89"/>
      <c r="L134" s="89"/>
      <c r="M134" s="89"/>
      <c r="N134" s="89"/>
      <c r="O134" s="89"/>
      <c r="P134" s="89"/>
      <c r="Q134" s="89"/>
      <c r="R134" s="89"/>
      <c r="S134" s="89"/>
      <c r="T134" s="89"/>
      <c r="U134" s="89"/>
      <c r="V134" s="89"/>
      <c r="W134" s="89"/>
      <c r="X134" s="89"/>
      <c r="Y134" s="89"/>
      <c r="Z134" s="89"/>
      <c r="AA134" s="89"/>
      <c r="AB134" s="89"/>
      <c r="AD134" s="89"/>
      <c r="AF134" s="89"/>
      <c r="AH134" s="89"/>
    </row>
    <row r="135" spans="2:36" ht="16.5" x14ac:dyDescent="0.25">
      <c r="B135" s="5" t="str">
        <f>'Line Items'!B601</f>
        <v>Privately Funded Infrastructure (Spare)</v>
      </c>
      <c r="C135" s="5"/>
      <c r="D135" s="5"/>
      <c r="E135" s="5"/>
      <c r="F135" s="5"/>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5"/>
      <c r="AD135" s="192"/>
      <c r="AE135" s="5"/>
      <c r="AF135" s="192"/>
      <c r="AG135" s="5"/>
      <c r="AH135" s="192"/>
      <c r="AI135" s="5"/>
      <c r="AJ135" s="5"/>
    </row>
    <row r="136" spans="2:36" ht="12.75" customHeight="1" outlineLevel="1" x14ac:dyDescent="0.2">
      <c r="G136" s="89"/>
      <c r="H136" s="89"/>
      <c r="I136" s="89"/>
      <c r="J136" s="89"/>
      <c r="K136" s="89"/>
      <c r="L136" s="89"/>
      <c r="M136" s="89"/>
      <c r="N136" s="89"/>
      <c r="O136" s="89"/>
      <c r="P136" s="89"/>
      <c r="Q136" s="89"/>
      <c r="R136" s="89"/>
      <c r="S136" s="89"/>
      <c r="T136" s="89"/>
      <c r="U136" s="89"/>
      <c r="V136" s="89"/>
      <c r="W136" s="89"/>
      <c r="X136" s="89"/>
      <c r="Y136" s="89"/>
      <c r="Z136" s="89"/>
      <c r="AA136" s="89"/>
      <c r="AB136" s="89"/>
      <c r="AD136" s="89"/>
      <c r="AF136" s="89"/>
      <c r="AH136" s="89"/>
    </row>
    <row r="137" spans="2:36" ht="12.75" customHeight="1" outlineLevel="1" x14ac:dyDescent="0.2">
      <c r="D137" s="100" t="str">
        <f>'Line Items'!D603</f>
        <v>Additional Privately Funded Infrastructure</v>
      </c>
      <c r="E137" s="84"/>
      <c r="F137" s="101" t="s">
        <v>101</v>
      </c>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91"/>
      <c r="AD137" s="547"/>
      <c r="AF137" s="547"/>
      <c r="AH137" s="547"/>
      <c r="AJ137" s="219"/>
    </row>
    <row r="138" spans="2:36" ht="12.75" customHeight="1" outlineLevel="1" x14ac:dyDescent="0.2">
      <c r="D138" s="106" t="str">
        <f>'Line Items'!D604</f>
        <v>[Privately Funded Infrastructure (Spare) Line 2]</v>
      </c>
      <c r="E138" s="88"/>
      <c r="F138" s="107" t="str">
        <f>F137</f>
        <v>£000</v>
      </c>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6"/>
      <c r="AD138" s="548"/>
      <c r="AF138" s="548"/>
      <c r="AH138" s="548"/>
      <c r="AJ138" s="220"/>
    </row>
    <row r="139" spans="2:36" ht="12.75" customHeight="1" outlineLevel="1" x14ac:dyDescent="0.2">
      <c r="D139" s="106" t="str">
        <f>'Line Items'!D605</f>
        <v>[Privately Funded Infrastructure (Spare) Line 3]</v>
      </c>
      <c r="E139" s="88"/>
      <c r="F139" s="107" t="str">
        <f>F138</f>
        <v>£000</v>
      </c>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6"/>
      <c r="AD139" s="548"/>
      <c r="AF139" s="548"/>
      <c r="AH139" s="548"/>
      <c r="AJ139" s="220"/>
    </row>
    <row r="140" spans="2:36" ht="12.75" customHeight="1" outlineLevel="1" x14ac:dyDescent="0.2">
      <c r="D140" s="106" t="str">
        <f>'Line Items'!D606</f>
        <v>[Privately Funded Infrastructure (Spare) Line 4]</v>
      </c>
      <c r="E140" s="88"/>
      <c r="F140" s="107" t="str">
        <f>F139</f>
        <v>£000</v>
      </c>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6"/>
      <c r="AD140" s="548"/>
      <c r="AF140" s="548"/>
      <c r="AH140" s="548"/>
      <c r="AJ140" s="220"/>
    </row>
    <row r="141" spans="2:36" ht="12.75" customHeight="1" outlineLevel="1" x14ac:dyDescent="0.2">
      <c r="D141" s="117" t="str">
        <f>'Line Items'!D607</f>
        <v>[Privately Funded Infrastructure (Spare) Line 5]</v>
      </c>
      <c r="E141" s="177"/>
      <c r="F141" s="118" t="str">
        <f>F137</f>
        <v>£000</v>
      </c>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9"/>
      <c r="AD141" s="549"/>
      <c r="AF141" s="549"/>
      <c r="AH141" s="549"/>
      <c r="AJ141" s="221"/>
    </row>
    <row r="142" spans="2:36" ht="12.75" customHeight="1" outlineLevel="1" x14ac:dyDescent="0.2">
      <c r="G142" s="89"/>
      <c r="H142" s="89"/>
      <c r="I142" s="89"/>
      <c r="J142" s="89"/>
      <c r="K142" s="89"/>
      <c r="L142" s="89"/>
      <c r="M142" s="89"/>
      <c r="N142" s="89"/>
      <c r="O142" s="89"/>
      <c r="P142" s="89"/>
      <c r="Q142" s="89"/>
      <c r="R142" s="89"/>
      <c r="S142" s="89"/>
      <c r="T142" s="89"/>
      <c r="U142" s="89"/>
      <c r="V142" s="89"/>
      <c r="W142" s="89"/>
      <c r="X142" s="89"/>
      <c r="Y142" s="89"/>
      <c r="Z142" s="89"/>
      <c r="AA142" s="89"/>
      <c r="AB142" s="89"/>
      <c r="AD142" s="89"/>
      <c r="AF142" s="89"/>
      <c r="AH142" s="89"/>
    </row>
    <row r="143" spans="2:36" ht="12.75" customHeight="1" outlineLevel="1" x14ac:dyDescent="0.2">
      <c r="D143" s="234" t="str">
        <f>B135</f>
        <v>Privately Funded Infrastructure (Spare)</v>
      </c>
      <c r="E143" s="235"/>
      <c r="F143" s="236" t="str">
        <f>F141</f>
        <v>£000</v>
      </c>
      <c r="G143" s="237">
        <f>SUM(G137:G141)</f>
        <v>0</v>
      </c>
      <c r="H143" s="237">
        <f t="shared" ref="H143:S143" si="44">SUM(H137:H141)</f>
        <v>0</v>
      </c>
      <c r="I143" s="237">
        <f t="shared" si="44"/>
        <v>0</v>
      </c>
      <c r="J143" s="237">
        <f t="shared" si="44"/>
        <v>0</v>
      </c>
      <c r="K143" s="237">
        <f t="shared" si="44"/>
        <v>0</v>
      </c>
      <c r="L143" s="237">
        <f t="shared" si="44"/>
        <v>0</v>
      </c>
      <c r="M143" s="237">
        <f t="shared" si="44"/>
        <v>0</v>
      </c>
      <c r="N143" s="237">
        <f t="shared" si="44"/>
        <v>0</v>
      </c>
      <c r="O143" s="237">
        <f t="shared" si="44"/>
        <v>0</v>
      </c>
      <c r="P143" s="237">
        <f t="shared" si="44"/>
        <v>0</v>
      </c>
      <c r="Q143" s="237">
        <f t="shared" si="44"/>
        <v>0</v>
      </c>
      <c r="R143" s="237">
        <f t="shared" si="44"/>
        <v>0</v>
      </c>
      <c r="S143" s="237">
        <f t="shared" si="44"/>
        <v>0</v>
      </c>
      <c r="T143" s="237">
        <f>SUM(T137:T141)</f>
        <v>0</v>
      </c>
      <c r="U143" s="237">
        <f>SUM(U137:U141)</f>
        <v>0</v>
      </c>
      <c r="V143" s="237">
        <f t="shared" ref="V143:AB143" si="45">SUM(V137:V141)</f>
        <v>0</v>
      </c>
      <c r="W143" s="237">
        <f t="shared" si="45"/>
        <v>0</v>
      </c>
      <c r="X143" s="237">
        <f t="shared" si="45"/>
        <v>0</v>
      </c>
      <c r="Y143" s="237">
        <f t="shared" si="45"/>
        <v>0</v>
      </c>
      <c r="Z143" s="237">
        <f t="shared" si="45"/>
        <v>0</v>
      </c>
      <c r="AA143" s="237">
        <f t="shared" si="45"/>
        <v>0</v>
      </c>
      <c r="AB143" s="238">
        <f t="shared" si="45"/>
        <v>0</v>
      </c>
      <c r="AD143" s="550">
        <f t="shared" ref="AD143:AF143" si="46">SUM(AD137:AD141)</f>
        <v>0</v>
      </c>
      <c r="AF143" s="550">
        <f t="shared" si="46"/>
        <v>0</v>
      </c>
      <c r="AH143" s="550">
        <f t="shared" ref="AH143" si="47">SUM(AH137:AH141)</f>
        <v>0</v>
      </c>
      <c r="AJ143" s="241"/>
    </row>
    <row r="144" spans="2:36" x14ac:dyDescent="0.2">
      <c r="G144" s="89"/>
      <c r="H144" s="89"/>
      <c r="I144" s="89"/>
      <c r="J144" s="89"/>
      <c r="K144" s="89"/>
      <c r="L144" s="89"/>
      <c r="M144" s="89"/>
      <c r="N144" s="89"/>
      <c r="O144" s="89"/>
      <c r="P144" s="89"/>
      <c r="Q144" s="89"/>
      <c r="R144" s="89"/>
      <c r="S144" s="89"/>
      <c r="T144" s="89"/>
      <c r="U144" s="89"/>
      <c r="V144" s="89"/>
      <c r="W144" s="89"/>
      <c r="X144" s="89"/>
      <c r="Y144" s="89"/>
      <c r="Z144" s="89"/>
      <c r="AA144" s="89"/>
      <c r="AB144" s="89"/>
      <c r="AD144" s="89"/>
      <c r="AF144" s="89"/>
      <c r="AH144" s="89"/>
    </row>
    <row r="145" spans="2:36" x14ac:dyDescent="0.2">
      <c r="G145" s="89"/>
      <c r="H145" s="89"/>
      <c r="I145" s="89"/>
      <c r="J145" s="89"/>
      <c r="K145" s="89"/>
      <c r="L145" s="89"/>
      <c r="M145" s="89"/>
      <c r="N145" s="89"/>
      <c r="O145" s="89"/>
      <c r="P145" s="89"/>
      <c r="Q145" s="89"/>
      <c r="R145" s="89"/>
      <c r="S145" s="89"/>
      <c r="T145" s="89"/>
      <c r="U145" s="89"/>
      <c r="V145" s="89"/>
      <c r="W145" s="89"/>
      <c r="X145" s="89"/>
      <c r="Y145" s="89"/>
      <c r="Z145" s="89"/>
      <c r="AA145" s="89"/>
      <c r="AB145" s="89"/>
      <c r="AD145" s="89"/>
      <c r="AF145" s="89"/>
      <c r="AH145" s="89"/>
    </row>
    <row r="146" spans="2:36" ht="16.5" x14ac:dyDescent="0.25">
      <c r="B146" s="5" t="str">
        <f>'Line Items'!B609</f>
        <v>Other Funded Infrastructure (Spare)</v>
      </c>
      <c r="C146" s="5"/>
      <c r="D146" s="5"/>
      <c r="E146" s="5"/>
      <c r="F146" s="5"/>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5"/>
      <c r="AD146" s="192"/>
      <c r="AE146" s="5"/>
      <c r="AF146" s="192"/>
      <c r="AG146" s="5"/>
      <c r="AH146" s="192"/>
      <c r="AI146" s="5"/>
      <c r="AJ146" s="5"/>
    </row>
    <row r="147" spans="2:36" ht="12.75" customHeight="1" outlineLevel="1" x14ac:dyDescent="0.2">
      <c r="G147" s="89"/>
      <c r="H147" s="89"/>
      <c r="I147" s="89"/>
      <c r="J147" s="89"/>
      <c r="K147" s="89"/>
      <c r="L147" s="89"/>
      <c r="M147" s="89"/>
      <c r="N147" s="89"/>
      <c r="O147" s="89"/>
      <c r="P147" s="89"/>
      <c r="Q147" s="89"/>
      <c r="R147" s="89"/>
      <c r="S147" s="89"/>
      <c r="T147" s="89"/>
      <c r="U147" s="89"/>
      <c r="V147" s="89"/>
      <c r="W147" s="89"/>
      <c r="X147" s="89"/>
      <c r="Y147" s="89"/>
      <c r="Z147" s="89"/>
      <c r="AA147" s="89"/>
      <c r="AB147" s="89"/>
      <c r="AD147" s="89"/>
      <c r="AF147" s="89"/>
      <c r="AH147" s="89"/>
    </row>
    <row r="148" spans="2:36" ht="12.75" customHeight="1" outlineLevel="1" x14ac:dyDescent="0.2">
      <c r="D148" s="100" t="str">
        <f>'Line Items'!D611</f>
        <v>Additional Other Funded Infrastructure</v>
      </c>
      <c r="E148" s="84"/>
      <c r="F148" s="101" t="s">
        <v>101</v>
      </c>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91"/>
      <c r="AD148" s="547"/>
      <c r="AF148" s="547"/>
      <c r="AH148" s="547"/>
      <c r="AJ148" s="219"/>
    </row>
    <row r="149" spans="2:36" ht="12.75" customHeight="1" outlineLevel="1" x14ac:dyDescent="0.2">
      <c r="D149" s="106" t="str">
        <f>'Line Items'!D612</f>
        <v>[Other Funded Infrastructure (Spare) Line 2]</v>
      </c>
      <c r="E149" s="88"/>
      <c r="F149" s="107" t="str">
        <f>F148</f>
        <v>£000</v>
      </c>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6"/>
      <c r="AD149" s="548"/>
      <c r="AF149" s="548"/>
      <c r="AH149" s="548"/>
      <c r="AJ149" s="220"/>
    </row>
    <row r="150" spans="2:36" ht="12.75" customHeight="1" outlineLevel="1" x14ac:dyDescent="0.2">
      <c r="D150" s="106" t="str">
        <f>'Line Items'!D613</f>
        <v>[Other Funded Infrastructure (Spare) Line 3]</v>
      </c>
      <c r="E150" s="88"/>
      <c r="F150" s="107" t="str">
        <f>F149</f>
        <v>£000</v>
      </c>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6"/>
      <c r="AD150" s="548"/>
      <c r="AF150" s="548"/>
      <c r="AH150" s="548"/>
      <c r="AJ150" s="220"/>
    </row>
    <row r="151" spans="2:36" ht="12.75" customHeight="1" outlineLevel="1" x14ac:dyDescent="0.2">
      <c r="D151" s="106" t="str">
        <f>'Line Items'!D614</f>
        <v>[Other Funded Infrastructure (Spare) Line 4]</v>
      </c>
      <c r="E151" s="88"/>
      <c r="F151" s="107" t="str">
        <f>F150</f>
        <v>£000</v>
      </c>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6"/>
      <c r="AD151" s="548"/>
      <c r="AF151" s="548"/>
      <c r="AH151" s="548"/>
      <c r="AJ151" s="220"/>
    </row>
    <row r="152" spans="2:36" ht="12.75" customHeight="1" outlineLevel="1" x14ac:dyDescent="0.2">
      <c r="D152" s="117" t="str">
        <f>'Line Items'!D615</f>
        <v>[Other Funded Infrastructure (Spare) Line 5]</v>
      </c>
      <c r="E152" s="177"/>
      <c r="F152" s="118" t="str">
        <f>F148</f>
        <v>£000</v>
      </c>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9"/>
      <c r="AD152" s="549"/>
      <c r="AF152" s="549"/>
      <c r="AH152" s="549"/>
      <c r="AJ152" s="221"/>
    </row>
    <row r="153" spans="2:36" ht="12.75" customHeight="1" outlineLevel="1" x14ac:dyDescent="0.2">
      <c r="G153" s="89"/>
      <c r="H153" s="89"/>
      <c r="I153" s="89"/>
      <c r="J153" s="89"/>
      <c r="K153" s="89"/>
      <c r="L153" s="89"/>
      <c r="M153" s="89"/>
      <c r="N153" s="89"/>
      <c r="O153" s="89"/>
      <c r="P153" s="89"/>
      <c r="Q153" s="89"/>
      <c r="R153" s="89"/>
      <c r="S153" s="89"/>
      <c r="T153" s="89"/>
      <c r="U153" s="89"/>
      <c r="V153" s="89"/>
      <c r="W153" s="89"/>
      <c r="X153" s="89"/>
      <c r="Y153" s="89"/>
      <c r="Z153" s="89"/>
      <c r="AA153" s="89"/>
      <c r="AB153" s="89"/>
      <c r="AD153" s="89"/>
      <c r="AF153" s="89"/>
      <c r="AH153" s="89"/>
    </row>
    <row r="154" spans="2:36" ht="12.75" customHeight="1" outlineLevel="1" x14ac:dyDescent="0.2">
      <c r="D154" s="234" t="str">
        <f>B146</f>
        <v>Other Funded Infrastructure (Spare)</v>
      </c>
      <c r="E154" s="235"/>
      <c r="F154" s="236" t="str">
        <f>F152</f>
        <v>£000</v>
      </c>
      <c r="G154" s="237">
        <f>SUM(G148:G152)</f>
        <v>0</v>
      </c>
      <c r="H154" s="237">
        <f t="shared" ref="H154:S154" si="48">SUM(H148:H152)</f>
        <v>0</v>
      </c>
      <c r="I154" s="237">
        <f t="shared" si="48"/>
        <v>0</v>
      </c>
      <c r="J154" s="237">
        <f t="shared" si="48"/>
        <v>0</v>
      </c>
      <c r="K154" s="237">
        <f t="shared" si="48"/>
        <v>0</v>
      </c>
      <c r="L154" s="237">
        <f t="shared" si="48"/>
        <v>0</v>
      </c>
      <c r="M154" s="237">
        <f t="shared" si="48"/>
        <v>0</v>
      </c>
      <c r="N154" s="237">
        <f t="shared" si="48"/>
        <v>0</v>
      </c>
      <c r="O154" s="237">
        <f t="shared" si="48"/>
        <v>0</v>
      </c>
      <c r="P154" s="237">
        <f t="shared" si="48"/>
        <v>0</v>
      </c>
      <c r="Q154" s="237">
        <f t="shared" si="48"/>
        <v>0</v>
      </c>
      <c r="R154" s="237">
        <f t="shared" si="48"/>
        <v>0</v>
      </c>
      <c r="S154" s="237">
        <f t="shared" si="48"/>
        <v>0</v>
      </c>
      <c r="T154" s="237">
        <f>SUM(T148:T152)</f>
        <v>0</v>
      </c>
      <c r="U154" s="237">
        <f>SUM(U148:U152)</f>
        <v>0</v>
      </c>
      <c r="V154" s="237">
        <f t="shared" ref="V154:AB154" si="49">SUM(V148:V152)</f>
        <v>0</v>
      </c>
      <c r="W154" s="237">
        <f t="shared" si="49"/>
        <v>0</v>
      </c>
      <c r="X154" s="237">
        <f t="shared" si="49"/>
        <v>0</v>
      </c>
      <c r="Y154" s="237">
        <f t="shared" si="49"/>
        <v>0</v>
      </c>
      <c r="Z154" s="237">
        <f t="shared" si="49"/>
        <v>0</v>
      </c>
      <c r="AA154" s="237">
        <f t="shared" si="49"/>
        <v>0</v>
      </c>
      <c r="AB154" s="238">
        <f t="shared" si="49"/>
        <v>0</v>
      </c>
      <c r="AD154" s="550">
        <f t="shared" ref="AD154:AF154" si="50">SUM(AD148:AD152)</f>
        <v>0</v>
      </c>
      <c r="AF154" s="550">
        <f t="shared" si="50"/>
        <v>0</v>
      </c>
      <c r="AH154" s="550">
        <f t="shared" ref="AH154" si="51">SUM(AH148:AH152)</f>
        <v>0</v>
      </c>
      <c r="AJ154" s="241"/>
    </row>
    <row r="155" spans="2:36" x14ac:dyDescent="0.2">
      <c r="G155" s="89"/>
      <c r="H155" s="89"/>
      <c r="I155" s="89"/>
      <c r="J155" s="89"/>
      <c r="K155" s="89"/>
      <c r="L155" s="89"/>
      <c r="M155" s="89"/>
      <c r="N155" s="89"/>
      <c r="O155" s="89"/>
      <c r="P155" s="89"/>
      <c r="Q155" s="89"/>
      <c r="R155" s="89"/>
      <c r="S155" s="89"/>
      <c r="T155" s="89"/>
      <c r="U155" s="89"/>
      <c r="V155" s="89"/>
      <c r="W155" s="89"/>
      <c r="X155" s="89"/>
      <c r="Y155" s="89"/>
      <c r="Z155" s="89"/>
      <c r="AA155" s="89"/>
      <c r="AB155" s="89"/>
      <c r="AD155" s="89"/>
      <c r="AF155" s="89"/>
      <c r="AH155" s="89"/>
    </row>
    <row r="156" spans="2:36" x14ac:dyDescent="0.2">
      <c r="G156" s="89"/>
      <c r="H156" s="89"/>
      <c r="I156" s="89"/>
      <c r="J156" s="89"/>
      <c r="K156" s="89"/>
      <c r="L156" s="89"/>
      <c r="M156" s="89"/>
      <c r="N156" s="89"/>
      <c r="O156" s="89"/>
      <c r="P156" s="89"/>
      <c r="Q156" s="89"/>
      <c r="R156" s="89"/>
      <c r="S156" s="89"/>
      <c r="T156" s="89"/>
      <c r="U156" s="89"/>
      <c r="V156" s="89"/>
      <c r="W156" s="89"/>
      <c r="X156" s="89"/>
      <c r="Y156" s="89"/>
      <c r="Z156" s="89"/>
      <c r="AA156" s="89"/>
      <c r="AB156" s="89"/>
      <c r="AD156" s="89"/>
      <c r="AF156" s="89"/>
      <c r="AH156" s="89"/>
    </row>
    <row r="157" spans="2:36" ht="16.5" x14ac:dyDescent="0.25">
      <c r="B157" s="5" t="s">
        <v>513</v>
      </c>
      <c r="C157" s="5"/>
      <c r="D157" s="5"/>
      <c r="E157" s="5"/>
      <c r="F157" s="5"/>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5"/>
      <c r="AD157" s="192"/>
      <c r="AE157" s="5"/>
      <c r="AF157" s="192"/>
      <c r="AG157" s="5"/>
      <c r="AH157" s="192"/>
      <c r="AI157" s="5"/>
      <c r="AJ157" s="5"/>
    </row>
    <row r="158" spans="2:36" ht="12.75" customHeight="1" outlineLevel="1" x14ac:dyDescent="0.2">
      <c r="G158" s="89"/>
      <c r="H158" s="89"/>
      <c r="I158" s="89"/>
      <c r="J158" s="89"/>
      <c r="K158" s="89"/>
      <c r="L158" s="89"/>
      <c r="M158" s="89"/>
      <c r="N158" s="89"/>
      <c r="O158" s="89"/>
      <c r="P158" s="89"/>
      <c r="Q158" s="89"/>
      <c r="R158" s="89"/>
      <c r="S158" s="89"/>
      <c r="T158" s="89"/>
      <c r="U158" s="89"/>
      <c r="V158" s="89"/>
      <c r="W158" s="89"/>
      <c r="X158" s="89"/>
      <c r="Y158" s="89"/>
      <c r="Z158" s="89"/>
      <c r="AA158" s="89"/>
      <c r="AB158" s="89"/>
      <c r="AD158" s="89"/>
      <c r="AF158" s="89"/>
      <c r="AH158" s="89"/>
    </row>
    <row r="159" spans="2:36" ht="12.75" customHeight="1" outlineLevel="1" x14ac:dyDescent="0.2">
      <c r="D159" s="100" t="str">
        <f>D23</f>
        <v>Total Secondary Station Access Charges</v>
      </c>
      <c r="E159" s="84"/>
      <c r="F159" s="186" t="str">
        <f t="shared" ref="F159:AB159" si="52">F23</f>
        <v>£000</v>
      </c>
      <c r="G159" s="85">
        <f t="shared" si="52"/>
        <v>0</v>
      </c>
      <c r="H159" s="85">
        <f t="shared" si="52"/>
        <v>0</v>
      </c>
      <c r="I159" s="85">
        <f t="shared" si="52"/>
        <v>0</v>
      </c>
      <c r="J159" s="85">
        <f t="shared" si="52"/>
        <v>0</v>
      </c>
      <c r="K159" s="85">
        <f t="shared" si="52"/>
        <v>0</v>
      </c>
      <c r="L159" s="85">
        <f t="shared" si="52"/>
        <v>0</v>
      </c>
      <c r="M159" s="85">
        <f t="shared" si="52"/>
        <v>0</v>
      </c>
      <c r="N159" s="85">
        <f t="shared" si="52"/>
        <v>0</v>
      </c>
      <c r="O159" s="85">
        <f t="shared" si="52"/>
        <v>0</v>
      </c>
      <c r="P159" s="85">
        <f t="shared" si="52"/>
        <v>0</v>
      </c>
      <c r="Q159" s="85">
        <f t="shared" si="52"/>
        <v>0</v>
      </c>
      <c r="R159" s="85">
        <f t="shared" si="52"/>
        <v>0</v>
      </c>
      <c r="S159" s="85">
        <f t="shared" si="52"/>
        <v>0</v>
      </c>
      <c r="T159" s="85">
        <f t="shared" si="52"/>
        <v>0</v>
      </c>
      <c r="U159" s="85">
        <f t="shared" si="52"/>
        <v>0</v>
      </c>
      <c r="V159" s="85">
        <f t="shared" si="52"/>
        <v>0</v>
      </c>
      <c r="W159" s="85">
        <f t="shared" si="52"/>
        <v>0</v>
      </c>
      <c r="X159" s="85">
        <f t="shared" si="52"/>
        <v>0</v>
      </c>
      <c r="Y159" s="85">
        <f t="shared" si="52"/>
        <v>0</v>
      </c>
      <c r="Z159" s="85">
        <f t="shared" si="52"/>
        <v>0</v>
      </c>
      <c r="AA159" s="85">
        <f t="shared" si="52"/>
        <v>0</v>
      </c>
      <c r="AB159" s="86">
        <f t="shared" si="52"/>
        <v>0</v>
      </c>
      <c r="AD159" s="551">
        <f>AD23</f>
        <v>0</v>
      </c>
      <c r="AF159" s="551">
        <f>AF23</f>
        <v>0</v>
      </c>
      <c r="AH159" s="551">
        <f>AH23</f>
        <v>0</v>
      </c>
      <c r="AJ159" s="187"/>
    </row>
    <row r="160" spans="2:36" ht="12.75" customHeight="1" outlineLevel="1" x14ac:dyDescent="0.2">
      <c r="D160" s="106" t="str">
        <f>D36</f>
        <v>Total Track Access Charges</v>
      </c>
      <c r="E160" s="88"/>
      <c r="F160" s="107" t="str">
        <f t="shared" ref="F160:AB160" si="53">F36</f>
        <v>£000</v>
      </c>
      <c r="G160" s="89">
        <f t="shared" si="53"/>
        <v>0</v>
      </c>
      <c r="H160" s="89">
        <f t="shared" si="53"/>
        <v>0</v>
      </c>
      <c r="I160" s="89">
        <f t="shared" si="53"/>
        <v>0</v>
      </c>
      <c r="J160" s="89">
        <f t="shared" si="53"/>
        <v>0</v>
      </c>
      <c r="K160" s="89">
        <f t="shared" si="53"/>
        <v>0</v>
      </c>
      <c r="L160" s="89">
        <f t="shared" si="53"/>
        <v>0</v>
      </c>
      <c r="M160" s="89">
        <f t="shared" si="53"/>
        <v>0</v>
      </c>
      <c r="N160" s="89">
        <f t="shared" si="53"/>
        <v>0</v>
      </c>
      <c r="O160" s="89">
        <f t="shared" si="53"/>
        <v>0</v>
      </c>
      <c r="P160" s="89">
        <f t="shared" si="53"/>
        <v>0</v>
      </c>
      <c r="Q160" s="89">
        <f t="shared" si="53"/>
        <v>0</v>
      </c>
      <c r="R160" s="89">
        <f t="shared" si="53"/>
        <v>0</v>
      </c>
      <c r="S160" s="89">
        <f t="shared" si="53"/>
        <v>0</v>
      </c>
      <c r="T160" s="89">
        <f t="shared" si="53"/>
        <v>0</v>
      </c>
      <c r="U160" s="89">
        <f t="shared" si="53"/>
        <v>0</v>
      </c>
      <c r="V160" s="89">
        <f t="shared" si="53"/>
        <v>0</v>
      </c>
      <c r="W160" s="89">
        <f t="shared" si="53"/>
        <v>0</v>
      </c>
      <c r="X160" s="89">
        <f t="shared" si="53"/>
        <v>0</v>
      </c>
      <c r="Y160" s="89">
        <f t="shared" si="53"/>
        <v>0</v>
      </c>
      <c r="Z160" s="89">
        <f t="shared" si="53"/>
        <v>0</v>
      </c>
      <c r="AA160" s="89">
        <f t="shared" si="53"/>
        <v>0</v>
      </c>
      <c r="AB160" s="90">
        <f t="shared" si="53"/>
        <v>0</v>
      </c>
      <c r="AD160" s="552">
        <f>AD36</f>
        <v>0</v>
      </c>
      <c r="AF160" s="552">
        <f>AF36</f>
        <v>0</v>
      </c>
      <c r="AH160" s="552">
        <f>AH36</f>
        <v>0</v>
      </c>
      <c r="AJ160" s="188"/>
    </row>
    <row r="161" spans="2:36" ht="12.75" customHeight="1" outlineLevel="1" x14ac:dyDescent="0.2">
      <c r="D161" s="106" t="str">
        <f>B38</f>
        <v>Station &amp; Depot Access Charges</v>
      </c>
      <c r="E161" s="88"/>
      <c r="F161" s="107" t="str">
        <f>F74</f>
        <v>£000</v>
      </c>
      <c r="G161" s="89">
        <f>SUM(G56,G65,G74)</f>
        <v>0</v>
      </c>
      <c r="H161" s="89">
        <f t="shared" ref="H161:AH161" si="54">SUM(H56,H65,H74)</f>
        <v>0</v>
      </c>
      <c r="I161" s="89">
        <f t="shared" si="54"/>
        <v>0</v>
      </c>
      <c r="J161" s="89">
        <f t="shared" si="54"/>
        <v>0</v>
      </c>
      <c r="K161" s="89">
        <f t="shared" si="54"/>
        <v>0</v>
      </c>
      <c r="L161" s="89">
        <f t="shared" si="54"/>
        <v>0</v>
      </c>
      <c r="M161" s="89">
        <f t="shared" si="54"/>
        <v>0</v>
      </c>
      <c r="N161" s="89">
        <f t="shared" si="54"/>
        <v>0</v>
      </c>
      <c r="O161" s="89">
        <f t="shared" si="54"/>
        <v>0</v>
      </c>
      <c r="P161" s="89">
        <f t="shared" si="54"/>
        <v>0</v>
      </c>
      <c r="Q161" s="89">
        <f t="shared" si="54"/>
        <v>0</v>
      </c>
      <c r="R161" s="89">
        <f t="shared" si="54"/>
        <v>0</v>
      </c>
      <c r="S161" s="89">
        <f t="shared" si="54"/>
        <v>0</v>
      </c>
      <c r="T161" s="89">
        <f t="shared" si="54"/>
        <v>0</v>
      </c>
      <c r="U161" s="89">
        <f t="shared" si="54"/>
        <v>0</v>
      </c>
      <c r="V161" s="89">
        <f t="shared" si="54"/>
        <v>0</v>
      </c>
      <c r="W161" s="89">
        <f t="shared" si="54"/>
        <v>0</v>
      </c>
      <c r="X161" s="89">
        <f t="shared" si="54"/>
        <v>0</v>
      </c>
      <c r="Y161" s="89">
        <f t="shared" si="54"/>
        <v>0</v>
      </c>
      <c r="Z161" s="89">
        <f t="shared" si="54"/>
        <v>0</v>
      </c>
      <c r="AA161" s="89">
        <f t="shared" si="54"/>
        <v>0</v>
      </c>
      <c r="AB161" s="90">
        <f t="shared" si="54"/>
        <v>0</v>
      </c>
      <c r="AD161" s="552">
        <f t="shared" si="54"/>
        <v>0</v>
      </c>
      <c r="AF161" s="552">
        <f t="shared" si="54"/>
        <v>0</v>
      </c>
      <c r="AH161" s="552">
        <f t="shared" si="54"/>
        <v>0</v>
      </c>
      <c r="AJ161" s="188"/>
    </row>
    <row r="162" spans="2:36" ht="12.75" customHeight="1" outlineLevel="1" x14ac:dyDescent="0.2">
      <c r="D162" s="106" t="str">
        <f>B76</f>
        <v>Other Network Rail Charges</v>
      </c>
      <c r="E162" s="88"/>
      <c r="F162" s="107" t="str">
        <f>F121</f>
        <v>£000</v>
      </c>
      <c r="G162" s="89">
        <f>SUM(G85,G94,G103,G112,G121)</f>
        <v>0</v>
      </c>
      <c r="H162" s="89">
        <f t="shared" ref="H162:S162" si="55">SUM(H85,H94,H103,H112,H121)</f>
        <v>0</v>
      </c>
      <c r="I162" s="89">
        <f t="shared" si="55"/>
        <v>0</v>
      </c>
      <c r="J162" s="89">
        <f t="shared" si="55"/>
        <v>0</v>
      </c>
      <c r="K162" s="89">
        <f t="shared" si="55"/>
        <v>0</v>
      </c>
      <c r="L162" s="89">
        <f t="shared" si="55"/>
        <v>0</v>
      </c>
      <c r="M162" s="89">
        <f t="shared" si="55"/>
        <v>0</v>
      </c>
      <c r="N162" s="89">
        <f t="shared" si="55"/>
        <v>0</v>
      </c>
      <c r="O162" s="89">
        <f t="shared" si="55"/>
        <v>0</v>
      </c>
      <c r="P162" s="89">
        <f t="shared" si="55"/>
        <v>0</v>
      </c>
      <c r="Q162" s="89">
        <f t="shared" si="55"/>
        <v>0</v>
      </c>
      <c r="R162" s="89">
        <f t="shared" si="55"/>
        <v>0</v>
      </c>
      <c r="S162" s="89">
        <f t="shared" si="55"/>
        <v>0</v>
      </c>
      <c r="T162" s="89">
        <f>SUM(T85,T94,T103,T112,T121)</f>
        <v>0</v>
      </c>
      <c r="U162" s="89">
        <f>SUM(U85,U94,U103,U112,U121)</f>
        <v>0</v>
      </c>
      <c r="V162" s="89">
        <f t="shared" ref="V162:AB162" si="56">SUM(V85,V94,V103,V112,V121)</f>
        <v>0</v>
      </c>
      <c r="W162" s="89">
        <f t="shared" si="56"/>
        <v>0</v>
      </c>
      <c r="X162" s="89">
        <f t="shared" si="56"/>
        <v>0</v>
      </c>
      <c r="Y162" s="89">
        <f t="shared" si="56"/>
        <v>0</v>
      </c>
      <c r="Z162" s="89">
        <f t="shared" si="56"/>
        <v>0</v>
      </c>
      <c r="AA162" s="89">
        <f t="shared" si="56"/>
        <v>0</v>
      </c>
      <c r="AB162" s="90">
        <f t="shared" si="56"/>
        <v>0</v>
      </c>
      <c r="AD162" s="552">
        <f t="shared" ref="AD162:AF162" si="57">SUM(AD85,AD94,AD103,AD112,AD121)</f>
        <v>0</v>
      </c>
      <c r="AF162" s="552">
        <f t="shared" si="57"/>
        <v>0</v>
      </c>
      <c r="AH162" s="552">
        <f t="shared" ref="AH162" si="58">SUM(AH85,AH94,AH103,AH112,AH121)</f>
        <v>0</v>
      </c>
      <c r="AJ162" s="188"/>
    </row>
    <row r="163" spans="2:36" ht="12.75" customHeight="1" outlineLevel="1" x14ac:dyDescent="0.2">
      <c r="D163" s="106" t="str">
        <f>B124</f>
        <v>ROSCO Funded Infrastructure (Spare)</v>
      </c>
      <c r="E163" s="88"/>
      <c r="F163" s="107" t="str">
        <f t="shared" ref="F163" si="59">F132</f>
        <v>£000</v>
      </c>
      <c r="G163" s="89">
        <f>G132</f>
        <v>0</v>
      </c>
      <c r="H163" s="89">
        <f t="shared" ref="H163:S163" si="60">H132</f>
        <v>0</v>
      </c>
      <c r="I163" s="89">
        <f t="shared" si="60"/>
        <v>0</v>
      </c>
      <c r="J163" s="89">
        <f t="shared" si="60"/>
        <v>0</v>
      </c>
      <c r="K163" s="89">
        <f t="shared" si="60"/>
        <v>0</v>
      </c>
      <c r="L163" s="89">
        <f t="shared" si="60"/>
        <v>0</v>
      </c>
      <c r="M163" s="89">
        <f t="shared" si="60"/>
        <v>0</v>
      </c>
      <c r="N163" s="89">
        <f t="shared" si="60"/>
        <v>0</v>
      </c>
      <c r="O163" s="89">
        <f t="shared" si="60"/>
        <v>0</v>
      </c>
      <c r="P163" s="89">
        <f t="shared" si="60"/>
        <v>0</v>
      </c>
      <c r="Q163" s="89">
        <f t="shared" si="60"/>
        <v>0</v>
      </c>
      <c r="R163" s="89">
        <f t="shared" si="60"/>
        <v>0</v>
      </c>
      <c r="S163" s="89">
        <f t="shared" si="60"/>
        <v>0</v>
      </c>
      <c r="T163" s="89">
        <f>T132</f>
        <v>0</v>
      </c>
      <c r="U163" s="89">
        <f>U132</f>
        <v>0</v>
      </c>
      <c r="V163" s="89">
        <f t="shared" ref="V163:AB163" si="61">V132</f>
        <v>0</v>
      </c>
      <c r="W163" s="89">
        <f t="shared" si="61"/>
        <v>0</v>
      </c>
      <c r="X163" s="89">
        <f t="shared" si="61"/>
        <v>0</v>
      </c>
      <c r="Y163" s="89">
        <f t="shared" si="61"/>
        <v>0</v>
      </c>
      <c r="Z163" s="89">
        <f t="shared" si="61"/>
        <v>0</v>
      </c>
      <c r="AA163" s="89">
        <f t="shared" si="61"/>
        <v>0</v>
      </c>
      <c r="AB163" s="90">
        <f t="shared" si="61"/>
        <v>0</v>
      </c>
      <c r="AD163" s="552">
        <f t="shared" ref="AD163:AF163" si="62">AD132</f>
        <v>0</v>
      </c>
      <c r="AF163" s="552">
        <f t="shared" si="62"/>
        <v>0</v>
      </c>
      <c r="AH163" s="552">
        <f t="shared" ref="AH163" si="63">AH132</f>
        <v>0</v>
      </c>
      <c r="AJ163" s="188"/>
    </row>
    <row r="164" spans="2:36" ht="12.75" customHeight="1" outlineLevel="1" x14ac:dyDescent="0.2">
      <c r="D164" s="106" t="str">
        <f>B135</f>
        <v>Privately Funded Infrastructure (Spare)</v>
      </c>
      <c r="E164" s="88"/>
      <c r="F164" s="107" t="str">
        <f t="shared" ref="F164" si="64">F143</f>
        <v>£000</v>
      </c>
      <c r="G164" s="89">
        <f>G143</f>
        <v>0</v>
      </c>
      <c r="H164" s="89">
        <f t="shared" ref="H164:AB164" si="65">H143</f>
        <v>0</v>
      </c>
      <c r="I164" s="89">
        <f t="shared" si="65"/>
        <v>0</v>
      </c>
      <c r="J164" s="89">
        <f t="shared" si="65"/>
        <v>0</v>
      </c>
      <c r="K164" s="89">
        <f t="shared" si="65"/>
        <v>0</v>
      </c>
      <c r="L164" s="89">
        <f t="shared" si="65"/>
        <v>0</v>
      </c>
      <c r="M164" s="89">
        <f t="shared" si="65"/>
        <v>0</v>
      </c>
      <c r="N164" s="89">
        <f t="shared" si="65"/>
        <v>0</v>
      </c>
      <c r="O164" s="89">
        <f t="shared" si="65"/>
        <v>0</v>
      </c>
      <c r="P164" s="89">
        <f t="shared" si="65"/>
        <v>0</v>
      </c>
      <c r="Q164" s="89">
        <f t="shared" si="65"/>
        <v>0</v>
      </c>
      <c r="R164" s="89">
        <f t="shared" si="65"/>
        <v>0</v>
      </c>
      <c r="S164" s="89">
        <f t="shared" si="65"/>
        <v>0</v>
      </c>
      <c r="T164" s="89">
        <f t="shared" si="65"/>
        <v>0</v>
      </c>
      <c r="U164" s="89">
        <f t="shared" si="65"/>
        <v>0</v>
      </c>
      <c r="V164" s="89">
        <f t="shared" si="65"/>
        <v>0</v>
      </c>
      <c r="W164" s="89">
        <f t="shared" si="65"/>
        <v>0</v>
      </c>
      <c r="X164" s="89">
        <f t="shared" si="65"/>
        <v>0</v>
      </c>
      <c r="Y164" s="89">
        <f t="shared" si="65"/>
        <v>0</v>
      </c>
      <c r="Z164" s="89">
        <f t="shared" si="65"/>
        <v>0</v>
      </c>
      <c r="AA164" s="89">
        <f t="shared" si="65"/>
        <v>0</v>
      </c>
      <c r="AB164" s="90">
        <f t="shared" si="65"/>
        <v>0</v>
      </c>
      <c r="AD164" s="552">
        <f t="shared" ref="AD164:AF164" si="66">AD143</f>
        <v>0</v>
      </c>
      <c r="AF164" s="552">
        <f t="shared" si="66"/>
        <v>0</v>
      </c>
      <c r="AH164" s="552">
        <f t="shared" ref="AH164" si="67">AH143</f>
        <v>0</v>
      </c>
      <c r="AJ164" s="188"/>
    </row>
    <row r="165" spans="2:36" ht="12.75" customHeight="1" outlineLevel="1" x14ac:dyDescent="0.2">
      <c r="D165" s="117" t="str">
        <f>B146</f>
        <v>Other Funded Infrastructure (Spare)</v>
      </c>
      <c r="E165" s="177"/>
      <c r="F165" s="118" t="str">
        <f t="shared" ref="F165" si="68">F154</f>
        <v>£000</v>
      </c>
      <c r="G165" s="93">
        <f>G154</f>
        <v>0</v>
      </c>
      <c r="H165" s="93">
        <f t="shared" ref="H165:AB165" si="69">H154</f>
        <v>0</v>
      </c>
      <c r="I165" s="93">
        <f t="shared" si="69"/>
        <v>0</v>
      </c>
      <c r="J165" s="93">
        <f t="shared" si="69"/>
        <v>0</v>
      </c>
      <c r="K165" s="93">
        <f t="shared" si="69"/>
        <v>0</v>
      </c>
      <c r="L165" s="93">
        <f t="shared" si="69"/>
        <v>0</v>
      </c>
      <c r="M165" s="93">
        <f t="shared" si="69"/>
        <v>0</v>
      </c>
      <c r="N165" s="93">
        <f t="shared" si="69"/>
        <v>0</v>
      </c>
      <c r="O165" s="93">
        <f t="shared" si="69"/>
        <v>0</v>
      </c>
      <c r="P165" s="93">
        <f t="shared" si="69"/>
        <v>0</v>
      </c>
      <c r="Q165" s="93">
        <f t="shared" si="69"/>
        <v>0</v>
      </c>
      <c r="R165" s="93">
        <f t="shared" si="69"/>
        <v>0</v>
      </c>
      <c r="S165" s="93">
        <f t="shared" si="69"/>
        <v>0</v>
      </c>
      <c r="T165" s="93">
        <f t="shared" si="69"/>
        <v>0</v>
      </c>
      <c r="U165" s="93">
        <f t="shared" si="69"/>
        <v>0</v>
      </c>
      <c r="V165" s="93">
        <f t="shared" si="69"/>
        <v>0</v>
      </c>
      <c r="W165" s="93">
        <f t="shared" si="69"/>
        <v>0</v>
      </c>
      <c r="X165" s="93">
        <f t="shared" si="69"/>
        <v>0</v>
      </c>
      <c r="Y165" s="93">
        <f t="shared" si="69"/>
        <v>0</v>
      </c>
      <c r="Z165" s="93">
        <f t="shared" si="69"/>
        <v>0</v>
      </c>
      <c r="AA165" s="93">
        <f t="shared" si="69"/>
        <v>0</v>
      </c>
      <c r="AB165" s="94">
        <f t="shared" si="69"/>
        <v>0</v>
      </c>
      <c r="AD165" s="553">
        <f t="shared" ref="AD165:AF165" si="70">AD154</f>
        <v>0</v>
      </c>
      <c r="AF165" s="553">
        <f t="shared" si="70"/>
        <v>0</v>
      </c>
      <c r="AH165" s="553">
        <f t="shared" ref="AH165" si="71">AH154</f>
        <v>0</v>
      </c>
      <c r="AJ165" s="189"/>
    </row>
    <row r="166" spans="2:36" ht="12.75" customHeight="1" outlineLevel="1" x14ac:dyDescent="0.2">
      <c r="G166" s="89"/>
      <c r="H166" s="89"/>
      <c r="I166" s="89"/>
      <c r="J166" s="89"/>
      <c r="K166" s="89"/>
      <c r="L166" s="89"/>
      <c r="M166" s="89"/>
      <c r="N166" s="89"/>
      <c r="O166" s="89"/>
      <c r="P166" s="89"/>
      <c r="Q166" s="89"/>
      <c r="R166" s="89"/>
      <c r="S166" s="89"/>
      <c r="T166" s="89"/>
      <c r="U166" s="89"/>
      <c r="V166" s="89"/>
      <c r="W166" s="89"/>
      <c r="X166" s="89"/>
      <c r="Y166" s="89"/>
      <c r="Z166" s="89"/>
      <c r="AA166" s="89"/>
      <c r="AB166" s="89"/>
      <c r="AD166" s="89"/>
      <c r="AF166" s="89"/>
      <c r="AH166" s="89"/>
    </row>
    <row r="167" spans="2:36" ht="12.75" customHeight="1" outlineLevel="1" x14ac:dyDescent="0.2">
      <c r="D167" s="234" t="str">
        <f>B157</f>
        <v>Total Infrastructure Charges</v>
      </c>
      <c r="E167" s="235"/>
      <c r="F167" s="236" t="str">
        <f>F165</f>
        <v>£000</v>
      </c>
      <c r="G167" s="237">
        <f>SUM(G159:G165)</f>
        <v>0</v>
      </c>
      <c r="H167" s="237">
        <f t="shared" ref="H167:S167" si="72">SUM(H159:H165)</f>
        <v>0</v>
      </c>
      <c r="I167" s="237">
        <f t="shared" si="72"/>
        <v>0</v>
      </c>
      <c r="J167" s="237">
        <f t="shared" si="72"/>
        <v>0</v>
      </c>
      <c r="K167" s="237">
        <f t="shared" si="72"/>
        <v>0</v>
      </c>
      <c r="L167" s="237">
        <f t="shared" si="72"/>
        <v>0</v>
      </c>
      <c r="M167" s="237">
        <f t="shared" si="72"/>
        <v>0</v>
      </c>
      <c r="N167" s="237">
        <f t="shared" si="72"/>
        <v>0</v>
      </c>
      <c r="O167" s="237">
        <f t="shared" si="72"/>
        <v>0</v>
      </c>
      <c r="P167" s="237">
        <f t="shared" si="72"/>
        <v>0</v>
      </c>
      <c r="Q167" s="237">
        <f t="shared" si="72"/>
        <v>0</v>
      </c>
      <c r="R167" s="237">
        <f t="shared" si="72"/>
        <v>0</v>
      </c>
      <c r="S167" s="237">
        <f t="shared" si="72"/>
        <v>0</v>
      </c>
      <c r="T167" s="237">
        <f>SUM(T159:T165)</f>
        <v>0</v>
      </c>
      <c r="U167" s="237">
        <f>SUM(U159:U165)</f>
        <v>0</v>
      </c>
      <c r="V167" s="237">
        <f t="shared" ref="V167:AB167" si="73">SUM(V159:V165)</f>
        <v>0</v>
      </c>
      <c r="W167" s="237">
        <f t="shared" si="73"/>
        <v>0</v>
      </c>
      <c r="X167" s="237">
        <f t="shared" si="73"/>
        <v>0</v>
      </c>
      <c r="Y167" s="237">
        <f t="shared" si="73"/>
        <v>0</v>
      </c>
      <c r="Z167" s="237">
        <f t="shared" si="73"/>
        <v>0</v>
      </c>
      <c r="AA167" s="237">
        <f t="shared" si="73"/>
        <v>0</v>
      </c>
      <c r="AB167" s="238">
        <f t="shared" si="73"/>
        <v>0</v>
      </c>
      <c r="AD167" s="550">
        <f t="shared" ref="AD167:AF167" si="74">SUM(AD159:AD165)</f>
        <v>0</v>
      </c>
      <c r="AF167" s="550">
        <f t="shared" si="74"/>
        <v>0</v>
      </c>
      <c r="AH167" s="550">
        <f t="shared" ref="AH167" si="75">SUM(AH159:AH165)</f>
        <v>0</v>
      </c>
      <c r="AJ167" s="241"/>
    </row>
    <row r="168" spans="2:36" x14ac:dyDescent="0.2">
      <c r="G168" s="89"/>
      <c r="H168" s="89"/>
      <c r="I168" s="89"/>
      <c r="J168" s="89"/>
      <c r="K168" s="89"/>
      <c r="L168" s="89"/>
      <c r="M168" s="89"/>
      <c r="N168" s="89"/>
      <c r="O168" s="89"/>
      <c r="P168" s="89"/>
      <c r="Q168" s="89"/>
      <c r="R168" s="89"/>
      <c r="S168" s="89"/>
      <c r="T168" s="89"/>
      <c r="U168" s="89"/>
      <c r="V168" s="89"/>
      <c r="W168" s="89"/>
      <c r="X168" s="89"/>
      <c r="Y168" s="89"/>
      <c r="Z168" s="89"/>
      <c r="AA168" s="89"/>
      <c r="AB168" s="89"/>
      <c r="AD168" s="89"/>
      <c r="AF168" s="89"/>
      <c r="AH168" s="89"/>
    </row>
    <row r="169" spans="2:36" x14ac:dyDescent="0.2">
      <c r="G169" s="89"/>
      <c r="H169" s="89"/>
      <c r="I169" s="89"/>
      <c r="J169" s="89"/>
      <c r="K169" s="89"/>
      <c r="L169" s="89"/>
      <c r="M169" s="89"/>
      <c r="N169" s="89"/>
      <c r="O169" s="89"/>
      <c r="P169" s="89"/>
      <c r="Q169" s="89"/>
      <c r="R169" s="89"/>
      <c r="S169" s="89"/>
      <c r="T169" s="89"/>
      <c r="U169" s="89"/>
      <c r="V169" s="89"/>
      <c r="W169" s="89"/>
      <c r="X169" s="89"/>
      <c r="Y169" s="89"/>
      <c r="Z169" s="89"/>
      <c r="AA169" s="89"/>
      <c r="AB169" s="89"/>
      <c r="AD169" s="89"/>
      <c r="AF169" s="89"/>
      <c r="AH169" s="89"/>
    </row>
    <row r="170" spans="2:36" ht="16.5" x14ac:dyDescent="0.25">
      <c r="B170" s="5" t="s">
        <v>514</v>
      </c>
      <c r="C170" s="5"/>
      <c r="D170" s="5"/>
      <c r="E170" s="5"/>
      <c r="F170" s="5"/>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5"/>
      <c r="AD170" s="192"/>
      <c r="AE170" s="5"/>
      <c r="AF170" s="192"/>
      <c r="AG170" s="5"/>
      <c r="AH170" s="192"/>
      <c r="AI170" s="5"/>
      <c r="AJ170" s="5"/>
    </row>
    <row r="171" spans="2:36" ht="12.75" customHeight="1" outlineLevel="1" x14ac:dyDescent="0.2">
      <c r="G171" s="89"/>
      <c r="H171" s="89"/>
      <c r="I171" s="89"/>
      <c r="J171" s="89"/>
      <c r="K171" s="89"/>
      <c r="L171" s="89"/>
      <c r="M171" s="89"/>
      <c r="N171" s="89"/>
      <c r="O171" s="89"/>
      <c r="P171" s="89"/>
      <c r="Q171" s="89"/>
      <c r="R171" s="89"/>
      <c r="S171" s="89"/>
      <c r="T171" s="89"/>
      <c r="U171" s="89"/>
      <c r="V171" s="89"/>
      <c r="W171" s="89"/>
      <c r="X171" s="89"/>
      <c r="Y171" s="89"/>
      <c r="Z171" s="89"/>
      <c r="AA171" s="89"/>
      <c r="AB171" s="89"/>
      <c r="AD171" s="89"/>
      <c r="AF171" s="89"/>
      <c r="AH171" s="89"/>
    </row>
    <row r="172" spans="2:36" ht="12.75" customHeight="1" outlineLevel="1" x14ac:dyDescent="0.2">
      <c r="D172" s="100" t="str">
        <f>'Line Items'!D619</f>
        <v>[Exceptionals (Spare) Line 1]</v>
      </c>
      <c r="E172" s="84"/>
      <c r="F172" s="101" t="s">
        <v>101</v>
      </c>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91"/>
      <c r="AD172" s="547"/>
      <c r="AF172" s="547"/>
      <c r="AH172" s="547"/>
      <c r="AJ172" s="219"/>
    </row>
    <row r="173" spans="2:36" ht="12.75" customHeight="1" outlineLevel="1" x14ac:dyDescent="0.2">
      <c r="D173" s="106" t="str">
        <f>'Line Items'!D620</f>
        <v>[Exceptionals (Spare) Line 2]</v>
      </c>
      <c r="E173" s="88"/>
      <c r="F173" s="107" t="str">
        <f>F172</f>
        <v>£000</v>
      </c>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6"/>
      <c r="AD173" s="548"/>
      <c r="AF173" s="548"/>
      <c r="AH173" s="548"/>
      <c r="AJ173" s="220"/>
    </row>
    <row r="174" spans="2:36" ht="12.75" customHeight="1" outlineLevel="1" x14ac:dyDescent="0.2">
      <c r="D174" s="106" t="str">
        <f>'Line Items'!D621</f>
        <v>[Exceptionals (Spare) Line 3]</v>
      </c>
      <c r="E174" s="88"/>
      <c r="F174" s="107" t="str">
        <f>F173</f>
        <v>£000</v>
      </c>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D174" s="548"/>
      <c r="AF174" s="548"/>
      <c r="AH174" s="548"/>
      <c r="AJ174" s="220"/>
    </row>
    <row r="175" spans="2:36" ht="12.75" customHeight="1" outlineLevel="1" x14ac:dyDescent="0.2">
      <c r="D175" s="106" t="str">
        <f>'Line Items'!D622</f>
        <v>[Exceptionals (Spare) Line 4]</v>
      </c>
      <c r="E175" s="88"/>
      <c r="F175" s="107" t="str">
        <f>F174</f>
        <v>£000</v>
      </c>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6"/>
      <c r="AD175" s="548"/>
      <c r="AF175" s="548"/>
      <c r="AH175" s="548"/>
      <c r="AJ175" s="220"/>
    </row>
    <row r="176" spans="2:36" ht="12.75" customHeight="1" outlineLevel="1" x14ac:dyDescent="0.2">
      <c r="D176" s="117" t="str">
        <f>'Line Items'!D623</f>
        <v>[Exceptionals (Spare) Line 5]</v>
      </c>
      <c r="E176" s="177"/>
      <c r="F176" s="118" t="str">
        <f>F172</f>
        <v>£000</v>
      </c>
      <c r="G176" s="178"/>
      <c r="H176" s="178"/>
      <c r="I176" s="178"/>
      <c r="J176" s="178"/>
      <c r="K176" s="178"/>
      <c r="L176" s="178"/>
      <c r="M176" s="178"/>
      <c r="N176" s="178"/>
      <c r="O176" s="178"/>
      <c r="P176" s="178"/>
      <c r="Q176" s="178"/>
      <c r="R176" s="178"/>
      <c r="S176" s="178"/>
      <c r="T176" s="178"/>
      <c r="U176" s="178"/>
      <c r="V176" s="178"/>
      <c r="W176" s="178"/>
      <c r="X176" s="178"/>
      <c r="Y176" s="178"/>
      <c r="Z176" s="178"/>
      <c r="AA176" s="178"/>
      <c r="AB176" s="179"/>
      <c r="AD176" s="549"/>
      <c r="AF176" s="549"/>
      <c r="AH176" s="549"/>
      <c r="AJ176" s="221"/>
    </row>
    <row r="177" spans="2:36" ht="12.75" customHeight="1" outlineLevel="1" x14ac:dyDescent="0.2">
      <c r="G177" s="89"/>
      <c r="H177" s="89"/>
      <c r="I177" s="89"/>
      <c r="J177" s="89"/>
      <c r="K177" s="89"/>
      <c r="L177" s="89"/>
      <c r="M177" s="89"/>
      <c r="N177" s="89"/>
      <c r="O177" s="89"/>
      <c r="P177" s="89"/>
      <c r="Q177" s="89"/>
      <c r="R177" s="89"/>
      <c r="S177" s="89"/>
      <c r="T177" s="89"/>
      <c r="U177" s="89"/>
      <c r="V177" s="89"/>
      <c r="W177" s="89"/>
      <c r="X177" s="89"/>
      <c r="Y177" s="89"/>
      <c r="Z177" s="89"/>
      <c r="AA177" s="89"/>
      <c r="AB177" s="89"/>
      <c r="AD177" s="89"/>
      <c r="AF177" s="89"/>
      <c r="AH177" s="89"/>
    </row>
    <row r="178" spans="2:36" ht="12.75" customHeight="1" outlineLevel="1" x14ac:dyDescent="0.2">
      <c r="D178" s="234" t="str">
        <f>"Total "&amp;B170</f>
        <v>Total Exceptional Items</v>
      </c>
      <c r="E178" s="235"/>
      <c r="F178" s="236" t="str">
        <f>F176</f>
        <v>£000</v>
      </c>
      <c r="G178" s="237">
        <f t="shared" ref="G178:U178" si="76">SUM(G172:G176)</f>
        <v>0</v>
      </c>
      <c r="H178" s="237">
        <f t="shared" si="76"/>
        <v>0</v>
      </c>
      <c r="I178" s="237">
        <f t="shared" si="76"/>
        <v>0</v>
      </c>
      <c r="J178" s="237">
        <f t="shared" si="76"/>
        <v>0</v>
      </c>
      <c r="K178" s="237">
        <f t="shared" si="76"/>
        <v>0</v>
      </c>
      <c r="L178" s="237">
        <f t="shared" si="76"/>
        <v>0</v>
      </c>
      <c r="M178" s="237">
        <f t="shared" si="76"/>
        <v>0</v>
      </c>
      <c r="N178" s="237">
        <f t="shared" si="76"/>
        <v>0</v>
      </c>
      <c r="O178" s="237">
        <f t="shared" si="76"/>
        <v>0</v>
      </c>
      <c r="P178" s="237">
        <f t="shared" si="76"/>
        <v>0</v>
      </c>
      <c r="Q178" s="237">
        <f t="shared" si="76"/>
        <v>0</v>
      </c>
      <c r="R178" s="237">
        <f t="shared" si="76"/>
        <v>0</v>
      </c>
      <c r="S178" s="237">
        <f t="shared" si="76"/>
        <v>0</v>
      </c>
      <c r="T178" s="237">
        <f t="shared" si="76"/>
        <v>0</v>
      </c>
      <c r="U178" s="237">
        <f t="shared" si="76"/>
        <v>0</v>
      </c>
      <c r="V178" s="237">
        <f t="shared" ref="V178:AB178" si="77">SUM(V172:V176)</f>
        <v>0</v>
      </c>
      <c r="W178" s="237">
        <f t="shared" si="77"/>
        <v>0</v>
      </c>
      <c r="X178" s="237">
        <f t="shared" si="77"/>
        <v>0</v>
      </c>
      <c r="Y178" s="237">
        <f t="shared" si="77"/>
        <v>0</v>
      </c>
      <c r="Z178" s="237">
        <f t="shared" si="77"/>
        <v>0</v>
      </c>
      <c r="AA178" s="237">
        <f t="shared" si="77"/>
        <v>0</v>
      </c>
      <c r="AB178" s="238">
        <f t="shared" si="77"/>
        <v>0</v>
      </c>
      <c r="AD178" s="550">
        <f t="shared" ref="AD178:AF178" si="78">SUM(AD172:AD176)</f>
        <v>0</v>
      </c>
      <c r="AF178" s="550">
        <f t="shared" si="78"/>
        <v>0</v>
      </c>
      <c r="AH178" s="550">
        <f t="shared" ref="AH178" si="79">SUM(AH172:AH176)</f>
        <v>0</v>
      </c>
      <c r="AJ178" s="241"/>
    </row>
    <row r="179" spans="2:36" x14ac:dyDescent="0.2">
      <c r="G179" s="89"/>
      <c r="H179" s="89"/>
      <c r="I179" s="89"/>
      <c r="J179" s="89"/>
      <c r="K179" s="89"/>
      <c r="L179" s="89"/>
      <c r="M179" s="89"/>
      <c r="N179" s="89"/>
      <c r="O179" s="89"/>
      <c r="P179" s="89"/>
      <c r="Q179" s="89"/>
      <c r="R179" s="89"/>
      <c r="S179" s="89"/>
      <c r="T179" s="89"/>
      <c r="U179" s="89"/>
      <c r="V179" s="89"/>
      <c r="W179" s="89"/>
      <c r="X179" s="89"/>
      <c r="Y179" s="89"/>
      <c r="Z179" s="89"/>
      <c r="AA179" s="89"/>
      <c r="AB179" s="89"/>
      <c r="AD179" s="89"/>
      <c r="AF179" s="89"/>
      <c r="AH179" s="89"/>
    </row>
    <row r="180" spans="2:36" x14ac:dyDescent="0.2">
      <c r="G180" s="89"/>
      <c r="H180" s="89"/>
      <c r="I180" s="89"/>
      <c r="J180" s="89"/>
      <c r="K180" s="89"/>
      <c r="L180" s="89"/>
      <c r="M180" s="89"/>
      <c r="N180" s="89"/>
      <c r="O180" s="89"/>
      <c r="P180" s="89"/>
      <c r="Q180" s="89"/>
      <c r="R180" s="89"/>
      <c r="S180" s="89"/>
      <c r="T180" s="89"/>
      <c r="U180" s="89"/>
      <c r="V180" s="89"/>
      <c r="W180" s="89"/>
      <c r="X180" s="89"/>
      <c r="Y180" s="89"/>
      <c r="Z180" s="89"/>
      <c r="AA180" s="89"/>
      <c r="AB180" s="89"/>
      <c r="AD180" s="89"/>
      <c r="AF180" s="89"/>
      <c r="AH180" s="89"/>
    </row>
    <row r="181" spans="2:36" ht="16.5" x14ac:dyDescent="0.25">
      <c r="B181" s="5" t="s">
        <v>515</v>
      </c>
      <c r="C181" s="5"/>
      <c r="D181" s="5"/>
      <c r="E181" s="5"/>
      <c r="F181" s="5"/>
      <c r="G181" s="192"/>
      <c r="H181" s="192"/>
      <c r="I181" s="192"/>
      <c r="J181" s="192"/>
      <c r="K181" s="192"/>
      <c r="L181" s="192"/>
      <c r="M181" s="192"/>
      <c r="N181" s="192"/>
      <c r="O181" s="192"/>
      <c r="P181" s="192"/>
      <c r="Q181" s="192"/>
      <c r="R181" s="192"/>
      <c r="S181" s="192"/>
      <c r="T181" s="192"/>
      <c r="U181" s="192"/>
      <c r="V181" s="192"/>
      <c r="W181" s="192"/>
      <c r="X181" s="192"/>
      <c r="Y181" s="192"/>
      <c r="Z181" s="192"/>
      <c r="AA181" s="192"/>
      <c r="AB181" s="192"/>
      <c r="AC181" s="5"/>
      <c r="AD181" s="192"/>
      <c r="AE181" s="5"/>
      <c r="AF181" s="192"/>
      <c r="AG181" s="5"/>
      <c r="AH181" s="192"/>
      <c r="AI181" s="5"/>
      <c r="AJ181" s="5"/>
    </row>
    <row r="182" spans="2:36" ht="12.75" customHeight="1" outlineLevel="1" x14ac:dyDescent="0.2">
      <c r="G182" s="89"/>
      <c r="H182" s="89"/>
      <c r="I182" s="89"/>
      <c r="J182" s="89"/>
      <c r="K182" s="89"/>
      <c r="L182" s="89"/>
      <c r="M182" s="89"/>
      <c r="N182" s="89"/>
      <c r="O182" s="89"/>
      <c r="P182" s="89"/>
      <c r="Q182" s="89"/>
      <c r="R182" s="89"/>
      <c r="S182" s="89"/>
      <c r="T182" s="89"/>
      <c r="U182" s="89"/>
      <c r="V182" s="89"/>
      <c r="W182" s="89"/>
      <c r="X182" s="89"/>
      <c r="Y182" s="89"/>
      <c r="Z182" s="89"/>
      <c r="AA182" s="89"/>
      <c r="AB182" s="89"/>
      <c r="AD182" s="89"/>
      <c r="AF182" s="89"/>
      <c r="AH182" s="89"/>
    </row>
    <row r="183" spans="2:36" ht="12.75" customHeight="1" outlineLevel="1" x14ac:dyDescent="0.2">
      <c r="D183" s="100" t="str">
        <f>'Line Items'!D627</f>
        <v>[Contingencies (Spare) Line 1]</v>
      </c>
      <c r="E183" s="84"/>
      <c r="F183" s="101" t="s">
        <v>101</v>
      </c>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91"/>
      <c r="AD183" s="547"/>
      <c r="AF183" s="547"/>
      <c r="AH183" s="547"/>
      <c r="AJ183" s="219"/>
    </row>
    <row r="184" spans="2:36" ht="12.75" customHeight="1" outlineLevel="1" x14ac:dyDescent="0.2">
      <c r="D184" s="106" t="str">
        <f>'Line Items'!D628</f>
        <v>[Contingencies (Spare) Line 2]</v>
      </c>
      <c r="E184" s="88"/>
      <c r="F184" s="107" t="str">
        <f>F183</f>
        <v>£000</v>
      </c>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6"/>
      <c r="AD184" s="548"/>
      <c r="AF184" s="548"/>
      <c r="AH184" s="548"/>
      <c r="AJ184" s="220"/>
    </row>
    <row r="185" spans="2:36" ht="12.75" customHeight="1" outlineLevel="1" x14ac:dyDescent="0.2">
      <c r="D185" s="106" t="str">
        <f>'Line Items'!D629</f>
        <v>[Contingencies (Spare) Line 3]</v>
      </c>
      <c r="E185" s="88"/>
      <c r="F185" s="107" t="str">
        <f>F184</f>
        <v>£000</v>
      </c>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6"/>
      <c r="AD185" s="548"/>
      <c r="AF185" s="548"/>
      <c r="AH185" s="548"/>
      <c r="AJ185" s="220"/>
    </row>
    <row r="186" spans="2:36" ht="12.75" customHeight="1" outlineLevel="1" x14ac:dyDescent="0.2">
      <c r="D186" s="106" t="str">
        <f>'Line Items'!D630</f>
        <v>[Contingencies (Spare) Line 4]</v>
      </c>
      <c r="E186" s="88"/>
      <c r="F186" s="107" t="str">
        <f>F185</f>
        <v>£000</v>
      </c>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6"/>
      <c r="AD186" s="548"/>
      <c r="AF186" s="548"/>
      <c r="AH186" s="548"/>
      <c r="AJ186" s="220"/>
    </row>
    <row r="187" spans="2:36" ht="12.75" customHeight="1" outlineLevel="1" x14ac:dyDescent="0.2">
      <c r="D187" s="117" t="str">
        <f>'Line Items'!D631</f>
        <v>[Contingencies (Spare) Line 5]</v>
      </c>
      <c r="E187" s="177"/>
      <c r="F187" s="118" t="str">
        <f>F183</f>
        <v>£000</v>
      </c>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9"/>
      <c r="AD187" s="549"/>
      <c r="AF187" s="549"/>
      <c r="AH187" s="549"/>
      <c r="AJ187" s="221"/>
    </row>
    <row r="188" spans="2:36" ht="12.75" customHeight="1" outlineLevel="1" x14ac:dyDescent="0.2">
      <c r="G188" s="89"/>
      <c r="H188" s="89"/>
      <c r="I188" s="89"/>
      <c r="J188" s="89"/>
      <c r="K188" s="89"/>
      <c r="L188" s="89"/>
      <c r="M188" s="89"/>
      <c r="N188" s="89"/>
      <c r="O188" s="89"/>
      <c r="P188" s="89"/>
      <c r="Q188" s="89"/>
      <c r="R188" s="89"/>
      <c r="S188" s="89"/>
      <c r="T188" s="89"/>
      <c r="U188" s="89"/>
      <c r="V188" s="89"/>
      <c r="W188" s="89"/>
      <c r="X188" s="89"/>
      <c r="Y188" s="89"/>
      <c r="Z188" s="89"/>
      <c r="AA188" s="89"/>
      <c r="AB188" s="89"/>
      <c r="AD188" s="89"/>
      <c r="AF188" s="89"/>
      <c r="AH188" s="89"/>
    </row>
    <row r="189" spans="2:36" ht="12.75" customHeight="1" outlineLevel="1" x14ac:dyDescent="0.2">
      <c r="D189" s="234" t="str">
        <f>"Total "&amp;B181</f>
        <v>Total Contingency Costs</v>
      </c>
      <c r="E189" s="235"/>
      <c r="F189" s="236" t="str">
        <f>F187</f>
        <v>£000</v>
      </c>
      <c r="G189" s="237">
        <f t="shared" ref="G189:AB189" si="80">SUM(G183:G187)</f>
        <v>0</v>
      </c>
      <c r="H189" s="237">
        <f t="shared" si="80"/>
        <v>0</v>
      </c>
      <c r="I189" s="237">
        <f t="shared" si="80"/>
        <v>0</v>
      </c>
      <c r="J189" s="237">
        <f t="shared" si="80"/>
        <v>0</v>
      </c>
      <c r="K189" s="237">
        <f t="shared" si="80"/>
        <v>0</v>
      </c>
      <c r="L189" s="237">
        <f t="shared" si="80"/>
        <v>0</v>
      </c>
      <c r="M189" s="237">
        <f t="shared" si="80"/>
        <v>0</v>
      </c>
      <c r="N189" s="237">
        <f t="shared" si="80"/>
        <v>0</v>
      </c>
      <c r="O189" s="237">
        <f t="shared" si="80"/>
        <v>0</v>
      </c>
      <c r="P189" s="237">
        <f t="shared" si="80"/>
        <v>0</v>
      </c>
      <c r="Q189" s="237">
        <f t="shared" si="80"/>
        <v>0</v>
      </c>
      <c r="R189" s="237">
        <f t="shared" si="80"/>
        <v>0</v>
      </c>
      <c r="S189" s="237">
        <f t="shared" si="80"/>
        <v>0</v>
      </c>
      <c r="T189" s="237">
        <f t="shared" si="80"/>
        <v>0</v>
      </c>
      <c r="U189" s="237">
        <f t="shared" si="80"/>
        <v>0</v>
      </c>
      <c r="V189" s="237">
        <f t="shared" si="80"/>
        <v>0</v>
      </c>
      <c r="W189" s="237">
        <f t="shared" si="80"/>
        <v>0</v>
      </c>
      <c r="X189" s="237">
        <f t="shared" si="80"/>
        <v>0</v>
      </c>
      <c r="Y189" s="237">
        <f t="shared" si="80"/>
        <v>0</v>
      </c>
      <c r="Z189" s="237">
        <f t="shared" si="80"/>
        <v>0</v>
      </c>
      <c r="AA189" s="237">
        <f t="shared" si="80"/>
        <v>0</v>
      </c>
      <c r="AB189" s="238">
        <f t="shared" si="80"/>
        <v>0</v>
      </c>
      <c r="AD189" s="550">
        <f t="shared" ref="AD189:AF189" si="81">SUM(AD183:AD187)</f>
        <v>0</v>
      </c>
      <c r="AF189" s="550">
        <f t="shared" si="81"/>
        <v>0</v>
      </c>
      <c r="AH189" s="550">
        <f t="shared" ref="AH189" si="82">SUM(AH183:AH187)</f>
        <v>0</v>
      </c>
      <c r="AJ189" s="241"/>
    </row>
    <row r="192" spans="2:36" ht="16.5" x14ac:dyDescent="0.25">
      <c r="B192" s="5" t="s">
        <v>20</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sheetData>
  <mergeCells count="4">
    <mergeCell ref="D9:E9"/>
    <mergeCell ref="F9:F11"/>
    <mergeCell ref="AJ9:AJ11"/>
    <mergeCell ref="D10:E11"/>
  </mergeCells>
  <pageMargins left="0.39370078740157483" right="0.39370078740157483" top="0.39370078740157483" bottom="0.39370078740157483" header="0.31496062992125984" footer="0.31496062992125984"/>
  <pageSetup paperSize="8" fitToHeight="9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outlinePr summaryBelow="0"/>
  </sheetPr>
  <dimension ref="B2:AL246"/>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sheetView>
  </sheetViews>
  <sheetFormatPr defaultColWidth="9" defaultRowHeight="12.75" outlineLevelRow="1" outlineLevelCol="1" x14ac:dyDescent="0.2"/>
  <cols>
    <col min="1" max="1" width="3.28515625" style="3" customWidth="1"/>
    <col min="2" max="3" width="3" style="3" customWidth="1"/>
    <col min="4" max="5" width="21.85546875" style="3" customWidth="1"/>
    <col min="6" max="6" width="10.42578125" style="3" customWidth="1"/>
    <col min="7" max="21" width="11.28515625" style="3" customWidth="1"/>
    <col min="22" max="28" width="11.28515625" style="3" customWidth="1" outlineLevel="1"/>
    <col min="29" max="29" width="3.7109375" style="3" customWidth="1"/>
    <col min="30" max="30" width="11.28515625" style="3" customWidth="1"/>
    <col min="31" max="31" width="3.7109375" style="3" customWidth="1"/>
    <col min="32" max="32" width="11.28515625" style="3" customWidth="1"/>
    <col min="33" max="33" width="3.7109375" style="3" customWidth="1"/>
    <col min="34" max="34" width="11.28515625" style="3" customWidth="1"/>
    <col min="35" max="35" width="3.7109375" style="3" customWidth="1"/>
    <col min="36" max="36" width="92.7109375" style="3" customWidth="1"/>
    <col min="39" max="16384" width="9" style="3"/>
  </cols>
  <sheetData>
    <row r="2" spans="2:36"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2:36"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2:36" x14ac:dyDescent="0.2">
      <c r="B4" s="1" t="str">
        <f>'Template Cover'!B4</f>
        <v>Sheet:</v>
      </c>
      <c r="C4" s="2"/>
      <c r="D4" s="2"/>
      <c r="E4" s="2"/>
      <c r="F4" s="2"/>
      <c r="G4" s="2" t="str">
        <f ca="1">MID(CELL("filename",$A$1),FIND("]",CELL("filename",$A$1))+1,99)</f>
        <v>Performance</v>
      </c>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2:36"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2:36"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2:36"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9" spans="2:36" ht="38.25" x14ac:dyDescent="0.2">
      <c r="D9" s="793" t="str">
        <f>RN_Switch</f>
        <v>Nominal</v>
      </c>
      <c r="E9" s="806"/>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c r="AJ9" s="790" t="s">
        <v>427</v>
      </c>
    </row>
    <row r="10" spans="2:36" ht="25.5" x14ac:dyDescent="0.2">
      <c r="D10" s="797" t="str">
        <f>Option_Switch</f>
        <v>Base Model</v>
      </c>
      <c r="E10" s="798"/>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c r="AJ10" s="795"/>
    </row>
    <row r="11" spans="2:36" x14ac:dyDescent="0.2">
      <c r="D11" s="803"/>
      <c r="E11" s="804"/>
      <c r="F11" s="792" t="s">
        <v>85</v>
      </c>
      <c r="G11" s="649" t="str">
        <f>IF(Timeline!G30="","",Timeline!G30)</f>
        <v/>
      </c>
      <c r="H11" s="649"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c r="AJ11" s="796"/>
    </row>
    <row r="13" spans="2:36" ht="16.5" x14ac:dyDescent="0.25">
      <c r="B13" s="5" t="s">
        <v>516</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5" spans="2:36" ht="15" x14ac:dyDescent="0.25">
      <c r="B15" s="15" t="s">
        <v>517</v>
      </c>
      <c r="C15" s="15"/>
      <c r="D15" s="172"/>
      <c r="E15" s="172"/>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540"/>
      <c r="AF15" s="15"/>
      <c r="AG15" s="540"/>
      <c r="AH15" s="15"/>
      <c r="AI15" s="540"/>
      <c r="AJ15" s="15"/>
    </row>
    <row r="16" spans="2:36" ht="12.75" customHeight="1" outlineLevel="1" x14ac:dyDescent="0.2"/>
    <row r="17" spans="3:36" ht="12.75" customHeight="1" outlineLevel="1" x14ac:dyDescent="0.2">
      <c r="C17" s="138" t="str">
        <f>B$15&amp;": TOC Peak"</f>
        <v>Average Minutes Lateness: TOC Peak</v>
      </c>
    </row>
    <row r="18" spans="3:36" ht="12.75" customHeight="1" outlineLevel="1" x14ac:dyDescent="0.2">
      <c r="D18" s="100" t="str">
        <f>'Line Items'!D638</f>
        <v>EB01 GE Metro</v>
      </c>
      <c r="E18" s="84"/>
      <c r="F18" s="101" t="s">
        <v>518</v>
      </c>
      <c r="G18" s="173"/>
      <c r="H18" s="173"/>
      <c r="I18" s="173"/>
      <c r="J18" s="173"/>
      <c r="K18" s="173"/>
      <c r="L18" s="173"/>
      <c r="M18" s="173"/>
      <c r="N18" s="173"/>
      <c r="O18" s="173"/>
      <c r="P18" s="173"/>
      <c r="Q18" s="173"/>
      <c r="R18" s="173"/>
      <c r="S18" s="173"/>
      <c r="T18" s="173"/>
      <c r="U18" s="173"/>
      <c r="V18" s="173"/>
      <c r="W18" s="173"/>
      <c r="X18" s="173"/>
      <c r="Y18" s="173"/>
      <c r="Z18" s="173"/>
      <c r="AA18" s="173"/>
      <c r="AB18" s="191"/>
      <c r="AD18" s="547"/>
      <c r="AF18" s="547"/>
      <c r="AH18" s="547"/>
      <c r="AJ18" s="219"/>
    </row>
    <row r="19" spans="3:36" ht="12.75" customHeight="1" outlineLevel="1" x14ac:dyDescent="0.2">
      <c r="D19" s="106" t="str">
        <f>'Line Items'!D639</f>
        <v>EB02 Southend and Southminster</v>
      </c>
      <c r="E19" s="88"/>
      <c r="F19" s="107" t="str">
        <f t="shared" ref="F19:F37" si="0">F18</f>
        <v>Mins</v>
      </c>
      <c r="G19" s="175"/>
      <c r="H19" s="175"/>
      <c r="I19" s="175"/>
      <c r="J19" s="175"/>
      <c r="K19" s="175"/>
      <c r="L19" s="175"/>
      <c r="M19" s="175"/>
      <c r="N19" s="175"/>
      <c r="O19" s="175"/>
      <c r="P19" s="175"/>
      <c r="Q19" s="175"/>
      <c r="R19" s="175"/>
      <c r="S19" s="175"/>
      <c r="T19" s="175"/>
      <c r="U19" s="175"/>
      <c r="V19" s="175"/>
      <c r="W19" s="175"/>
      <c r="X19" s="175"/>
      <c r="Y19" s="175"/>
      <c r="Z19" s="175"/>
      <c r="AA19" s="175"/>
      <c r="AB19" s="176"/>
      <c r="AD19" s="548"/>
      <c r="AF19" s="548"/>
      <c r="AH19" s="548"/>
      <c r="AJ19" s="91"/>
    </row>
    <row r="20" spans="3:36" ht="12.75" customHeight="1" outlineLevel="1" x14ac:dyDescent="0.2">
      <c r="D20" s="106" t="str">
        <f>'Line Items'!D640</f>
        <v>EB03 GE Outers</v>
      </c>
      <c r="E20" s="88"/>
      <c r="F20" s="107" t="str">
        <f t="shared" si="0"/>
        <v>Mins</v>
      </c>
      <c r="G20" s="175"/>
      <c r="H20" s="175"/>
      <c r="I20" s="175"/>
      <c r="J20" s="175"/>
      <c r="K20" s="175"/>
      <c r="L20" s="175"/>
      <c r="M20" s="175"/>
      <c r="N20" s="175"/>
      <c r="O20" s="175"/>
      <c r="P20" s="175"/>
      <c r="Q20" s="175"/>
      <c r="R20" s="175"/>
      <c r="S20" s="175"/>
      <c r="T20" s="175"/>
      <c r="U20" s="175"/>
      <c r="V20" s="175"/>
      <c r="W20" s="175"/>
      <c r="X20" s="175"/>
      <c r="Y20" s="175"/>
      <c r="Z20" s="175"/>
      <c r="AA20" s="175"/>
      <c r="AB20" s="176"/>
      <c r="AD20" s="548"/>
      <c r="AF20" s="548"/>
      <c r="AH20" s="548"/>
      <c r="AJ20" s="220"/>
    </row>
    <row r="21" spans="3:36" ht="12.75" customHeight="1" outlineLevel="1" x14ac:dyDescent="0.2">
      <c r="D21" s="106" t="str">
        <f>'Line Items'!D641</f>
        <v>EB04 Anglia Inter City</v>
      </c>
      <c r="E21" s="88"/>
      <c r="F21" s="107" t="str">
        <f t="shared" si="0"/>
        <v>Mins</v>
      </c>
      <c r="G21" s="175"/>
      <c r="H21" s="175"/>
      <c r="I21" s="175"/>
      <c r="J21" s="175"/>
      <c r="K21" s="175"/>
      <c r="L21" s="175"/>
      <c r="M21" s="175"/>
      <c r="N21" s="175"/>
      <c r="O21" s="175"/>
      <c r="P21" s="175"/>
      <c r="Q21" s="175"/>
      <c r="R21" s="175"/>
      <c r="S21" s="175"/>
      <c r="T21" s="175"/>
      <c r="U21" s="175"/>
      <c r="V21" s="175"/>
      <c r="W21" s="175"/>
      <c r="X21" s="175"/>
      <c r="Y21" s="175"/>
      <c r="Z21" s="175"/>
      <c r="AA21" s="175"/>
      <c r="AB21" s="176"/>
      <c r="AD21" s="548"/>
      <c r="AF21" s="548"/>
      <c r="AH21" s="548"/>
      <c r="AJ21" s="220"/>
    </row>
    <row r="22" spans="3:36" ht="12.75" customHeight="1" outlineLevel="1" x14ac:dyDescent="0.2">
      <c r="D22" s="106" t="str">
        <f>'Line Items'!D642</f>
        <v>EB05 Anglia Locals</v>
      </c>
      <c r="E22" s="88"/>
      <c r="F22" s="107" t="str">
        <f t="shared" si="0"/>
        <v>Mins</v>
      </c>
      <c r="G22" s="175"/>
      <c r="H22" s="175"/>
      <c r="I22" s="175"/>
      <c r="J22" s="175"/>
      <c r="K22" s="175"/>
      <c r="L22" s="175"/>
      <c r="M22" s="175"/>
      <c r="N22" s="175"/>
      <c r="O22" s="175"/>
      <c r="P22" s="175"/>
      <c r="Q22" s="175"/>
      <c r="R22" s="175"/>
      <c r="S22" s="175"/>
      <c r="T22" s="175"/>
      <c r="U22" s="175"/>
      <c r="V22" s="175"/>
      <c r="W22" s="175"/>
      <c r="X22" s="175"/>
      <c r="Y22" s="175"/>
      <c r="Z22" s="175"/>
      <c r="AA22" s="175"/>
      <c r="AB22" s="176"/>
      <c r="AD22" s="548"/>
      <c r="AF22" s="548"/>
      <c r="AH22" s="548"/>
      <c r="AJ22" s="220"/>
    </row>
    <row r="23" spans="3:36" ht="12.75" customHeight="1" outlineLevel="1" x14ac:dyDescent="0.2">
      <c r="D23" s="106" t="str">
        <f>'Line Items'!D643</f>
        <v>EB06 West Anglia Outers</v>
      </c>
      <c r="E23" s="88"/>
      <c r="F23" s="107" t="str">
        <f t="shared" si="0"/>
        <v>Mins</v>
      </c>
      <c r="G23" s="175"/>
      <c r="H23" s="175"/>
      <c r="I23" s="175"/>
      <c r="J23" s="175"/>
      <c r="K23" s="175"/>
      <c r="L23" s="175"/>
      <c r="M23" s="175"/>
      <c r="N23" s="175"/>
      <c r="O23" s="175"/>
      <c r="P23" s="175"/>
      <c r="Q23" s="175"/>
      <c r="R23" s="175"/>
      <c r="S23" s="175"/>
      <c r="T23" s="175"/>
      <c r="U23" s="175"/>
      <c r="V23" s="175"/>
      <c r="W23" s="175"/>
      <c r="X23" s="175"/>
      <c r="Y23" s="175"/>
      <c r="Z23" s="175"/>
      <c r="AA23" s="175"/>
      <c r="AB23" s="176"/>
      <c r="AD23" s="548"/>
      <c r="AF23" s="548"/>
      <c r="AH23" s="548"/>
      <c r="AJ23" s="220"/>
    </row>
    <row r="24" spans="3:36" ht="12.75" customHeight="1" outlineLevel="1" x14ac:dyDescent="0.2">
      <c r="D24" s="106" t="str">
        <f>'Line Items'!D644</f>
        <v>EB07 West Anglia Inners Devolved</v>
      </c>
      <c r="E24" s="88"/>
      <c r="F24" s="107" t="str">
        <f t="shared" si="0"/>
        <v>Mins</v>
      </c>
      <c r="G24" s="175"/>
      <c r="H24" s="175"/>
      <c r="I24" s="175"/>
      <c r="J24" s="175"/>
      <c r="K24" s="175"/>
      <c r="L24" s="175"/>
      <c r="M24" s="175"/>
      <c r="N24" s="175"/>
      <c r="O24" s="175"/>
      <c r="P24" s="175"/>
      <c r="Q24" s="175"/>
      <c r="R24" s="175"/>
      <c r="S24" s="175"/>
      <c r="T24" s="175"/>
      <c r="U24" s="175"/>
      <c r="V24" s="175"/>
      <c r="W24" s="175"/>
      <c r="X24" s="175"/>
      <c r="Y24" s="175"/>
      <c r="Z24" s="175"/>
      <c r="AA24" s="175"/>
      <c r="AB24" s="176"/>
      <c r="AD24" s="548"/>
      <c r="AF24" s="548"/>
      <c r="AH24" s="548"/>
      <c r="AJ24" s="220"/>
    </row>
    <row r="25" spans="3:36" ht="12.75" customHeight="1" outlineLevel="1" x14ac:dyDescent="0.2">
      <c r="D25" s="106" t="str">
        <f>'Line Items'!D645</f>
        <v>EB07 West Anglia Inners Retained</v>
      </c>
      <c r="E25" s="88"/>
      <c r="F25" s="107" t="str">
        <f t="shared" si="0"/>
        <v>Mins</v>
      </c>
      <c r="G25" s="175"/>
      <c r="H25" s="175"/>
      <c r="I25" s="175"/>
      <c r="J25" s="175"/>
      <c r="K25" s="175"/>
      <c r="L25" s="175"/>
      <c r="M25" s="175"/>
      <c r="N25" s="175"/>
      <c r="O25" s="175"/>
      <c r="P25" s="175"/>
      <c r="Q25" s="175"/>
      <c r="R25" s="175"/>
      <c r="S25" s="175"/>
      <c r="T25" s="175"/>
      <c r="U25" s="175"/>
      <c r="V25" s="175"/>
      <c r="W25" s="175"/>
      <c r="X25" s="175"/>
      <c r="Y25" s="175"/>
      <c r="Z25" s="175"/>
      <c r="AA25" s="175"/>
      <c r="AB25" s="176"/>
      <c r="AD25" s="548"/>
      <c r="AF25" s="548"/>
      <c r="AH25" s="548"/>
      <c r="AJ25" s="220"/>
    </row>
    <row r="26" spans="3:36" ht="12.75" customHeight="1" outlineLevel="1" x14ac:dyDescent="0.2">
      <c r="D26" s="106" t="str">
        <f>'Line Items'!D646</f>
        <v>[Schedule 8 Performance Service Groups Line 9]</v>
      </c>
      <c r="E26" s="88"/>
      <c r="F26" s="107" t="str">
        <f t="shared" si="0"/>
        <v>Mins</v>
      </c>
      <c r="G26" s="175"/>
      <c r="H26" s="175"/>
      <c r="I26" s="175"/>
      <c r="J26" s="175"/>
      <c r="K26" s="175"/>
      <c r="L26" s="175"/>
      <c r="M26" s="175"/>
      <c r="N26" s="175"/>
      <c r="O26" s="175"/>
      <c r="P26" s="175"/>
      <c r="Q26" s="175"/>
      <c r="R26" s="175"/>
      <c r="S26" s="175"/>
      <c r="T26" s="175"/>
      <c r="U26" s="175"/>
      <c r="V26" s="175"/>
      <c r="W26" s="175"/>
      <c r="X26" s="175"/>
      <c r="Y26" s="175"/>
      <c r="Z26" s="175"/>
      <c r="AA26" s="175"/>
      <c r="AB26" s="176"/>
      <c r="AD26" s="548"/>
      <c r="AF26" s="548"/>
      <c r="AH26" s="548"/>
      <c r="AJ26" s="220"/>
    </row>
    <row r="27" spans="3:36" ht="12.75" customHeight="1" outlineLevel="1" x14ac:dyDescent="0.2">
      <c r="D27" s="106" t="str">
        <f>'Line Items'!D647</f>
        <v>[Schedule 8 Performance Service Groups Line 10]</v>
      </c>
      <c r="E27" s="88"/>
      <c r="F27" s="107" t="str">
        <f t="shared" si="0"/>
        <v>Mins</v>
      </c>
      <c r="G27" s="175"/>
      <c r="H27" s="175"/>
      <c r="I27" s="175"/>
      <c r="J27" s="175"/>
      <c r="K27" s="175"/>
      <c r="L27" s="175"/>
      <c r="M27" s="175"/>
      <c r="N27" s="175"/>
      <c r="O27" s="175"/>
      <c r="P27" s="175"/>
      <c r="Q27" s="175"/>
      <c r="R27" s="175"/>
      <c r="S27" s="175"/>
      <c r="T27" s="175"/>
      <c r="U27" s="175"/>
      <c r="V27" s="175"/>
      <c r="W27" s="175"/>
      <c r="X27" s="175"/>
      <c r="Y27" s="175"/>
      <c r="Z27" s="175"/>
      <c r="AA27" s="175"/>
      <c r="AB27" s="176"/>
      <c r="AD27" s="548"/>
      <c r="AF27" s="548"/>
      <c r="AH27" s="548"/>
      <c r="AJ27" s="220"/>
    </row>
    <row r="28" spans="3:36" ht="12.75" customHeight="1" outlineLevel="1" x14ac:dyDescent="0.2">
      <c r="D28" s="106" t="str">
        <f>'Line Items'!D648</f>
        <v>[Schedule 8 Performance Service Groups Line 11]</v>
      </c>
      <c r="E28" s="88"/>
      <c r="F28" s="107" t="str">
        <f t="shared" si="0"/>
        <v>Mins</v>
      </c>
      <c r="G28" s="175"/>
      <c r="H28" s="175"/>
      <c r="I28" s="175"/>
      <c r="J28" s="175"/>
      <c r="K28" s="175"/>
      <c r="L28" s="175"/>
      <c r="M28" s="175"/>
      <c r="N28" s="175"/>
      <c r="O28" s="175"/>
      <c r="P28" s="175"/>
      <c r="Q28" s="175"/>
      <c r="R28" s="175"/>
      <c r="S28" s="175"/>
      <c r="T28" s="175"/>
      <c r="U28" s="175"/>
      <c r="V28" s="175"/>
      <c r="W28" s="175"/>
      <c r="X28" s="175"/>
      <c r="Y28" s="175"/>
      <c r="Z28" s="175"/>
      <c r="AA28" s="175"/>
      <c r="AB28" s="176"/>
      <c r="AD28" s="548"/>
      <c r="AF28" s="548"/>
      <c r="AH28" s="548"/>
      <c r="AJ28" s="220"/>
    </row>
    <row r="29" spans="3:36" ht="12.75" customHeight="1" outlineLevel="1" x14ac:dyDescent="0.2">
      <c r="D29" s="106" t="str">
        <f>'Line Items'!D649</f>
        <v>[Schedule 8 Performance Service Groups Line 12]</v>
      </c>
      <c r="E29" s="88"/>
      <c r="F29" s="107" t="str">
        <f t="shared" si="0"/>
        <v>Mins</v>
      </c>
      <c r="G29" s="175"/>
      <c r="H29" s="175"/>
      <c r="I29" s="175"/>
      <c r="J29" s="175"/>
      <c r="K29" s="175"/>
      <c r="L29" s="175"/>
      <c r="M29" s="175"/>
      <c r="N29" s="175"/>
      <c r="O29" s="175"/>
      <c r="P29" s="175"/>
      <c r="Q29" s="175"/>
      <c r="R29" s="175"/>
      <c r="S29" s="175"/>
      <c r="T29" s="175"/>
      <c r="U29" s="175"/>
      <c r="V29" s="175"/>
      <c r="W29" s="175"/>
      <c r="X29" s="175"/>
      <c r="Y29" s="175"/>
      <c r="Z29" s="175"/>
      <c r="AA29" s="175"/>
      <c r="AB29" s="176"/>
      <c r="AD29" s="548"/>
      <c r="AF29" s="548"/>
      <c r="AH29" s="548"/>
      <c r="AJ29" s="220"/>
    </row>
    <row r="30" spans="3:36" ht="12.75" customHeight="1" outlineLevel="1" x14ac:dyDescent="0.2">
      <c r="D30" s="106" t="str">
        <f>'Line Items'!D650</f>
        <v>[Schedule 8 Performance Service Groups Line 13]</v>
      </c>
      <c r="E30" s="88"/>
      <c r="F30" s="107" t="str">
        <f t="shared" si="0"/>
        <v>Mins</v>
      </c>
      <c r="G30" s="175"/>
      <c r="H30" s="175"/>
      <c r="I30" s="175"/>
      <c r="J30" s="175"/>
      <c r="K30" s="175"/>
      <c r="L30" s="175"/>
      <c r="M30" s="175"/>
      <c r="N30" s="175"/>
      <c r="O30" s="175"/>
      <c r="P30" s="175"/>
      <c r="Q30" s="175"/>
      <c r="R30" s="175"/>
      <c r="S30" s="175"/>
      <c r="T30" s="175"/>
      <c r="U30" s="175"/>
      <c r="V30" s="175"/>
      <c r="W30" s="175"/>
      <c r="X30" s="175"/>
      <c r="Y30" s="175"/>
      <c r="Z30" s="175"/>
      <c r="AA30" s="175"/>
      <c r="AB30" s="176"/>
      <c r="AD30" s="548"/>
      <c r="AF30" s="548"/>
      <c r="AH30" s="548"/>
      <c r="AJ30" s="220"/>
    </row>
    <row r="31" spans="3:36" ht="12.75" customHeight="1" outlineLevel="1" x14ac:dyDescent="0.2">
      <c r="D31" s="106" t="str">
        <f>'Line Items'!D651</f>
        <v>[Schedule 8 Performance Service Groups Line 14]</v>
      </c>
      <c r="E31" s="88"/>
      <c r="F31" s="107" t="str">
        <f t="shared" si="0"/>
        <v>Mins</v>
      </c>
      <c r="G31" s="175"/>
      <c r="H31" s="175"/>
      <c r="I31" s="175"/>
      <c r="J31" s="175"/>
      <c r="K31" s="175"/>
      <c r="L31" s="175"/>
      <c r="M31" s="175"/>
      <c r="N31" s="175"/>
      <c r="O31" s="175"/>
      <c r="P31" s="175"/>
      <c r="Q31" s="175"/>
      <c r="R31" s="175"/>
      <c r="S31" s="175"/>
      <c r="T31" s="175"/>
      <c r="U31" s="175"/>
      <c r="V31" s="175"/>
      <c r="W31" s="175"/>
      <c r="X31" s="175"/>
      <c r="Y31" s="175"/>
      <c r="Z31" s="175"/>
      <c r="AA31" s="175"/>
      <c r="AB31" s="176"/>
      <c r="AD31" s="548"/>
      <c r="AF31" s="548"/>
      <c r="AH31" s="548"/>
      <c r="AJ31" s="220"/>
    </row>
    <row r="32" spans="3:36" ht="12.75" customHeight="1" outlineLevel="1" x14ac:dyDescent="0.2">
      <c r="D32" s="106" t="str">
        <f>'Line Items'!D652</f>
        <v>[Schedule 8 Performance Service Groups Line 15]</v>
      </c>
      <c r="E32" s="88"/>
      <c r="F32" s="107" t="str">
        <f t="shared" si="0"/>
        <v>Mins</v>
      </c>
      <c r="G32" s="175"/>
      <c r="H32" s="175"/>
      <c r="I32" s="175"/>
      <c r="J32" s="175"/>
      <c r="K32" s="175"/>
      <c r="L32" s="175"/>
      <c r="M32" s="175"/>
      <c r="N32" s="175"/>
      <c r="O32" s="175"/>
      <c r="P32" s="175"/>
      <c r="Q32" s="175"/>
      <c r="R32" s="175"/>
      <c r="S32" s="175"/>
      <c r="T32" s="175"/>
      <c r="U32" s="175"/>
      <c r="V32" s="175"/>
      <c r="W32" s="175"/>
      <c r="X32" s="175"/>
      <c r="Y32" s="175"/>
      <c r="Z32" s="175"/>
      <c r="AA32" s="175"/>
      <c r="AB32" s="176"/>
      <c r="AD32" s="548"/>
      <c r="AF32" s="548"/>
      <c r="AH32" s="548"/>
      <c r="AJ32" s="220"/>
    </row>
    <row r="33" spans="3:36" ht="12.75" customHeight="1" outlineLevel="1" x14ac:dyDescent="0.2">
      <c r="D33" s="106" t="str">
        <f>'Line Items'!D653</f>
        <v>[Schedule 8 Performance Service Groups Line 16]</v>
      </c>
      <c r="E33" s="88"/>
      <c r="F33" s="107" t="str">
        <f t="shared" si="0"/>
        <v>Mins</v>
      </c>
      <c r="G33" s="175"/>
      <c r="H33" s="175"/>
      <c r="I33" s="175"/>
      <c r="J33" s="175"/>
      <c r="K33" s="175"/>
      <c r="L33" s="175"/>
      <c r="M33" s="175"/>
      <c r="N33" s="175"/>
      <c r="O33" s="175"/>
      <c r="P33" s="175"/>
      <c r="Q33" s="175"/>
      <c r="R33" s="175"/>
      <c r="S33" s="175"/>
      <c r="T33" s="175"/>
      <c r="U33" s="175"/>
      <c r="V33" s="175"/>
      <c r="W33" s="175"/>
      <c r="X33" s="175"/>
      <c r="Y33" s="175"/>
      <c r="Z33" s="175"/>
      <c r="AA33" s="175"/>
      <c r="AB33" s="176"/>
      <c r="AD33" s="548"/>
      <c r="AF33" s="548"/>
      <c r="AH33" s="548"/>
      <c r="AJ33" s="220"/>
    </row>
    <row r="34" spans="3:36" ht="12.75" customHeight="1" outlineLevel="1" x14ac:dyDescent="0.2">
      <c r="D34" s="106" t="str">
        <f>'Line Items'!D654</f>
        <v>[Schedule 8 Performance Service Groups Line 17]</v>
      </c>
      <c r="E34" s="88"/>
      <c r="F34" s="107" t="str">
        <f t="shared" si="0"/>
        <v>Mins</v>
      </c>
      <c r="G34" s="175"/>
      <c r="H34" s="175"/>
      <c r="I34" s="175"/>
      <c r="J34" s="175"/>
      <c r="K34" s="175"/>
      <c r="L34" s="175"/>
      <c r="M34" s="175"/>
      <c r="N34" s="175"/>
      <c r="O34" s="175"/>
      <c r="P34" s="175"/>
      <c r="Q34" s="175"/>
      <c r="R34" s="175"/>
      <c r="S34" s="175"/>
      <c r="T34" s="175"/>
      <c r="U34" s="175"/>
      <c r="V34" s="175"/>
      <c r="W34" s="175"/>
      <c r="X34" s="175"/>
      <c r="Y34" s="175"/>
      <c r="Z34" s="175"/>
      <c r="AA34" s="175"/>
      <c r="AB34" s="176"/>
      <c r="AD34" s="548"/>
      <c r="AF34" s="548"/>
      <c r="AH34" s="548"/>
      <c r="AJ34" s="220"/>
    </row>
    <row r="35" spans="3:36" ht="12.75" customHeight="1" outlineLevel="1" x14ac:dyDescent="0.2">
      <c r="D35" s="106" t="str">
        <f>'Line Items'!D655</f>
        <v>[Schedule 8 Performance Service Groups Line 18]</v>
      </c>
      <c r="E35" s="88"/>
      <c r="F35" s="107" t="str">
        <f t="shared" si="0"/>
        <v>Mins</v>
      </c>
      <c r="G35" s="175"/>
      <c r="H35" s="175"/>
      <c r="I35" s="175"/>
      <c r="J35" s="175"/>
      <c r="K35" s="175"/>
      <c r="L35" s="175"/>
      <c r="M35" s="175"/>
      <c r="N35" s="175"/>
      <c r="O35" s="175"/>
      <c r="P35" s="175"/>
      <c r="Q35" s="175"/>
      <c r="R35" s="175"/>
      <c r="S35" s="175"/>
      <c r="T35" s="175"/>
      <c r="U35" s="175"/>
      <c r="V35" s="175"/>
      <c r="W35" s="175"/>
      <c r="X35" s="175"/>
      <c r="Y35" s="175"/>
      <c r="Z35" s="175"/>
      <c r="AA35" s="175"/>
      <c r="AB35" s="176"/>
      <c r="AD35" s="548"/>
      <c r="AF35" s="548"/>
      <c r="AH35" s="548"/>
      <c r="AJ35" s="220"/>
    </row>
    <row r="36" spans="3:36" ht="12.75" customHeight="1" outlineLevel="1" x14ac:dyDescent="0.2">
      <c r="D36" s="106" t="str">
        <f>'Line Items'!D656</f>
        <v>[Schedule 8 Performance Service Groups Line 19]</v>
      </c>
      <c r="E36" s="88"/>
      <c r="F36" s="107" t="str">
        <f t="shared" si="0"/>
        <v>Mins</v>
      </c>
      <c r="G36" s="175"/>
      <c r="H36" s="175"/>
      <c r="I36" s="175"/>
      <c r="J36" s="175"/>
      <c r="K36" s="175"/>
      <c r="L36" s="175"/>
      <c r="M36" s="175"/>
      <c r="N36" s="175"/>
      <c r="O36" s="175"/>
      <c r="P36" s="175"/>
      <c r="Q36" s="175"/>
      <c r="R36" s="175"/>
      <c r="S36" s="175"/>
      <c r="T36" s="175"/>
      <c r="U36" s="175"/>
      <c r="V36" s="175"/>
      <c r="W36" s="175"/>
      <c r="X36" s="175"/>
      <c r="Y36" s="175"/>
      <c r="Z36" s="175"/>
      <c r="AA36" s="175"/>
      <c r="AB36" s="176"/>
      <c r="AD36" s="548"/>
      <c r="AF36" s="548"/>
      <c r="AH36" s="548"/>
      <c r="AJ36" s="220"/>
    </row>
    <row r="37" spans="3:36" ht="12.75" customHeight="1" outlineLevel="1" x14ac:dyDescent="0.2">
      <c r="D37" s="117" t="str">
        <f>'Line Items'!D657</f>
        <v>[Schedule 8 Performance Service Groups Line 20]</v>
      </c>
      <c r="E37" s="177"/>
      <c r="F37" s="118" t="str">
        <f t="shared" si="0"/>
        <v>Mins</v>
      </c>
      <c r="G37" s="178"/>
      <c r="H37" s="178"/>
      <c r="I37" s="178"/>
      <c r="J37" s="178"/>
      <c r="K37" s="178"/>
      <c r="L37" s="178"/>
      <c r="M37" s="178"/>
      <c r="N37" s="178"/>
      <c r="O37" s="178"/>
      <c r="P37" s="178"/>
      <c r="Q37" s="178"/>
      <c r="R37" s="178"/>
      <c r="S37" s="178"/>
      <c r="T37" s="178"/>
      <c r="U37" s="178"/>
      <c r="V37" s="178"/>
      <c r="W37" s="178"/>
      <c r="X37" s="178"/>
      <c r="Y37" s="178"/>
      <c r="Z37" s="178"/>
      <c r="AA37" s="178"/>
      <c r="AB37" s="179"/>
      <c r="AD37" s="549"/>
      <c r="AF37" s="549"/>
      <c r="AH37" s="549"/>
      <c r="AJ37" s="221"/>
    </row>
    <row r="38" spans="3:36" ht="12.75" customHeight="1" outlineLevel="1" x14ac:dyDescent="0.2">
      <c r="G38" s="89"/>
      <c r="H38" s="89"/>
      <c r="I38" s="89"/>
      <c r="J38" s="89"/>
      <c r="K38" s="89"/>
      <c r="L38" s="89"/>
      <c r="M38" s="89"/>
      <c r="N38" s="89"/>
      <c r="O38" s="89"/>
      <c r="P38" s="89"/>
      <c r="Q38" s="89"/>
      <c r="R38" s="89"/>
      <c r="S38" s="89"/>
      <c r="T38" s="89"/>
      <c r="U38" s="89"/>
      <c r="V38" s="89"/>
      <c r="W38" s="89"/>
      <c r="X38" s="89"/>
      <c r="Y38" s="89"/>
      <c r="Z38" s="89"/>
      <c r="AA38" s="89"/>
      <c r="AB38" s="89"/>
      <c r="AD38" s="89"/>
      <c r="AF38" s="89"/>
      <c r="AH38" s="89"/>
    </row>
    <row r="39" spans="3:36" ht="12.75" customHeight="1" outlineLevel="1" x14ac:dyDescent="0.2">
      <c r="C39" s="138" t="str">
        <f>B$15&amp;": NR Peak"</f>
        <v>Average Minutes Lateness: NR Peak</v>
      </c>
      <c r="G39" s="89"/>
      <c r="H39" s="89"/>
      <c r="I39" s="89"/>
      <c r="J39" s="89"/>
      <c r="K39" s="89"/>
      <c r="L39" s="89"/>
      <c r="M39" s="89"/>
      <c r="N39" s="89"/>
      <c r="O39" s="89"/>
      <c r="P39" s="89"/>
      <c r="Q39" s="89"/>
      <c r="R39" s="89"/>
      <c r="S39" s="89"/>
      <c r="T39" s="89"/>
      <c r="U39" s="89"/>
      <c r="V39" s="89"/>
      <c r="W39" s="89"/>
      <c r="X39" s="89"/>
      <c r="Y39" s="89"/>
      <c r="Z39" s="89"/>
      <c r="AA39" s="89"/>
      <c r="AB39" s="89"/>
      <c r="AD39" s="89"/>
      <c r="AF39" s="89"/>
      <c r="AH39" s="89"/>
    </row>
    <row r="40" spans="3:36" ht="12.75" customHeight="1" outlineLevel="1" x14ac:dyDescent="0.2">
      <c r="D40" s="100" t="str">
        <f t="shared" ref="D40:D47" si="1">D18</f>
        <v>EB01 GE Metro</v>
      </c>
      <c r="E40" s="84"/>
      <c r="F40" s="186" t="str">
        <f t="shared" ref="F40:F47" si="2">F18</f>
        <v>Mins</v>
      </c>
      <c r="G40" s="173"/>
      <c r="H40" s="173"/>
      <c r="I40" s="173"/>
      <c r="J40" s="173"/>
      <c r="K40" s="173"/>
      <c r="L40" s="173"/>
      <c r="M40" s="173"/>
      <c r="N40" s="173"/>
      <c r="O40" s="173"/>
      <c r="P40" s="173"/>
      <c r="Q40" s="173"/>
      <c r="R40" s="173"/>
      <c r="S40" s="173"/>
      <c r="T40" s="173"/>
      <c r="U40" s="173"/>
      <c r="V40" s="173"/>
      <c r="W40" s="173"/>
      <c r="X40" s="173"/>
      <c r="Y40" s="173"/>
      <c r="Z40" s="173"/>
      <c r="AA40" s="173"/>
      <c r="AB40" s="191"/>
      <c r="AD40" s="547"/>
      <c r="AF40" s="547"/>
      <c r="AH40" s="547"/>
      <c r="AJ40" s="207"/>
    </row>
    <row r="41" spans="3:36" ht="12.75" customHeight="1" outlineLevel="1" x14ac:dyDescent="0.2">
      <c r="D41" s="106" t="str">
        <f t="shared" si="1"/>
        <v>EB02 Southend and Southminster</v>
      </c>
      <c r="E41" s="88"/>
      <c r="F41" s="107" t="str">
        <f t="shared" si="2"/>
        <v>Mins</v>
      </c>
      <c r="G41" s="175"/>
      <c r="H41" s="175"/>
      <c r="I41" s="175"/>
      <c r="J41" s="175"/>
      <c r="K41" s="175"/>
      <c r="L41" s="175"/>
      <c r="M41" s="175"/>
      <c r="N41" s="175"/>
      <c r="O41" s="175"/>
      <c r="P41" s="175"/>
      <c r="Q41" s="175"/>
      <c r="R41" s="175"/>
      <c r="S41" s="175"/>
      <c r="T41" s="175"/>
      <c r="U41" s="175"/>
      <c r="V41" s="175"/>
      <c r="W41" s="175"/>
      <c r="X41" s="175"/>
      <c r="Y41" s="175"/>
      <c r="Z41" s="175"/>
      <c r="AA41" s="175"/>
      <c r="AB41" s="176"/>
      <c r="AD41" s="548"/>
      <c r="AF41" s="548"/>
      <c r="AH41" s="548"/>
      <c r="AJ41" s="91"/>
    </row>
    <row r="42" spans="3:36" ht="12.75" customHeight="1" outlineLevel="1" x14ac:dyDescent="0.2">
      <c r="D42" s="106" t="str">
        <f t="shared" si="1"/>
        <v>EB03 GE Outers</v>
      </c>
      <c r="E42" s="88"/>
      <c r="F42" s="107" t="str">
        <f t="shared" si="2"/>
        <v>Mins</v>
      </c>
      <c r="G42" s="175"/>
      <c r="H42" s="175"/>
      <c r="I42" s="175"/>
      <c r="J42" s="175"/>
      <c r="K42" s="175"/>
      <c r="L42" s="175"/>
      <c r="M42" s="175"/>
      <c r="N42" s="175"/>
      <c r="O42" s="175"/>
      <c r="P42" s="175"/>
      <c r="Q42" s="175"/>
      <c r="R42" s="175"/>
      <c r="S42" s="175"/>
      <c r="T42" s="175"/>
      <c r="U42" s="175"/>
      <c r="V42" s="175"/>
      <c r="W42" s="175"/>
      <c r="X42" s="175"/>
      <c r="Y42" s="175"/>
      <c r="Z42" s="175"/>
      <c r="AA42" s="175"/>
      <c r="AB42" s="176"/>
      <c r="AD42" s="548"/>
      <c r="AF42" s="548"/>
      <c r="AH42" s="548"/>
      <c r="AJ42" s="220"/>
    </row>
    <row r="43" spans="3:36" ht="12.75" customHeight="1" outlineLevel="1" x14ac:dyDescent="0.2">
      <c r="D43" s="106" t="str">
        <f t="shared" si="1"/>
        <v>EB04 Anglia Inter City</v>
      </c>
      <c r="E43" s="88"/>
      <c r="F43" s="107" t="str">
        <f t="shared" si="2"/>
        <v>Mins</v>
      </c>
      <c r="G43" s="175"/>
      <c r="H43" s="175"/>
      <c r="I43" s="175"/>
      <c r="J43" s="175"/>
      <c r="K43" s="175"/>
      <c r="L43" s="175"/>
      <c r="M43" s="175"/>
      <c r="N43" s="175"/>
      <c r="O43" s="175"/>
      <c r="P43" s="175"/>
      <c r="Q43" s="175"/>
      <c r="R43" s="175"/>
      <c r="S43" s="175"/>
      <c r="T43" s="175"/>
      <c r="U43" s="175"/>
      <c r="V43" s="175"/>
      <c r="W43" s="175"/>
      <c r="X43" s="175"/>
      <c r="Y43" s="175"/>
      <c r="Z43" s="175"/>
      <c r="AA43" s="175"/>
      <c r="AB43" s="176"/>
      <c r="AD43" s="548"/>
      <c r="AF43" s="548"/>
      <c r="AH43" s="548"/>
      <c r="AJ43" s="220"/>
    </row>
    <row r="44" spans="3:36" ht="12.75" customHeight="1" outlineLevel="1" x14ac:dyDescent="0.2">
      <c r="D44" s="106" t="str">
        <f t="shared" si="1"/>
        <v>EB05 Anglia Locals</v>
      </c>
      <c r="E44" s="88"/>
      <c r="F44" s="107" t="str">
        <f t="shared" si="2"/>
        <v>Mins</v>
      </c>
      <c r="G44" s="175"/>
      <c r="H44" s="175"/>
      <c r="I44" s="175"/>
      <c r="J44" s="175"/>
      <c r="K44" s="175"/>
      <c r="L44" s="175"/>
      <c r="M44" s="175"/>
      <c r="N44" s="175"/>
      <c r="O44" s="175"/>
      <c r="P44" s="175"/>
      <c r="Q44" s="175"/>
      <c r="R44" s="175"/>
      <c r="S44" s="175"/>
      <c r="T44" s="175"/>
      <c r="U44" s="175"/>
      <c r="V44" s="175"/>
      <c r="W44" s="175"/>
      <c r="X44" s="175"/>
      <c r="Y44" s="175"/>
      <c r="Z44" s="175"/>
      <c r="AA44" s="175"/>
      <c r="AB44" s="176"/>
      <c r="AD44" s="548"/>
      <c r="AF44" s="548"/>
      <c r="AH44" s="548"/>
      <c r="AJ44" s="220"/>
    </row>
    <row r="45" spans="3:36" ht="12.75" customHeight="1" outlineLevel="1" x14ac:dyDescent="0.2">
      <c r="D45" s="106" t="str">
        <f t="shared" si="1"/>
        <v>EB06 West Anglia Outers</v>
      </c>
      <c r="E45" s="88"/>
      <c r="F45" s="107" t="str">
        <f t="shared" si="2"/>
        <v>Mins</v>
      </c>
      <c r="G45" s="175"/>
      <c r="H45" s="175"/>
      <c r="I45" s="175"/>
      <c r="J45" s="175"/>
      <c r="K45" s="175"/>
      <c r="L45" s="175"/>
      <c r="M45" s="175"/>
      <c r="N45" s="175"/>
      <c r="O45" s="175"/>
      <c r="P45" s="175"/>
      <c r="Q45" s="175"/>
      <c r="R45" s="175"/>
      <c r="S45" s="175"/>
      <c r="T45" s="175"/>
      <c r="U45" s="175"/>
      <c r="V45" s="175"/>
      <c r="W45" s="175"/>
      <c r="X45" s="175"/>
      <c r="Y45" s="175"/>
      <c r="Z45" s="175"/>
      <c r="AA45" s="175"/>
      <c r="AB45" s="176"/>
      <c r="AD45" s="548"/>
      <c r="AF45" s="548"/>
      <c r="AH45" s="548"/>
      <c r="AJ45" s="220"/>
    </row>
    <row r="46" spans="3:36" ht="12.75" customHeight="1" outlineLevel="1" x14ac:dyDescent="0.2">
      <c r="D46" s="106" t="str">
        <f t="shared" si="1"/>
        <v>EB07 West Anglia Inners Devolved</v>
      </c>
      <c r="E46" s="88"/>
      <c r="F46" s="107" t="str">
        <f t="shared" si="2"/>
        <v>Mins</v>
      </c>
      <c r="G46" s="175"/>
      <c r="H46" s="175"/>
      <c r="I46" s="175"/>
      <c r="J46" s="175"/>
      <c r="K46" s="175"/>
      <c r="L46" s="175"/>
      <c r="M46" s="175"/>
      <c r="N46" s="175"/>
      <c r="O46" s="175"/>
      <c r="P46" s="175"/>
      <c r="Q46" s="175"/>
      <c r="R46" s="175"/>
      <c r="S46" s="175"/>
      <c r="T46" s="175"/>
      <c r="U46" s="175"/>
      <c r="V46" s="175"/>
      <c r="W46" s="175"/>
      <c r="X46" s="175"/>
      <c r="Y46" s="175"/>
      <c r="Z46" s="175"/>
      <c r="AA46" s="175"/>
      <c r="AB46" s="176"/>
      <c r="AD46" s="548"/>
      <c r="AF46" s="548"/>
      <c r="AH46" s="548"/>
      <c r="AJ46" s="220"/>
    </row>
    <row r="47" spans="3:36" ht="12.75" customHeight="1" outlineLevel="1" x14ac:dyDescent="0.2">
      <c r="D47" s="106" t="str">
        <f t="shared" si="1"/>
        <v>EB07 West Anglia Inners Retained</v>
      </c>
      <c r="E47" s="88"/>
      <c r="F47" s="107" t="str">
        <f t="shared" si="2"/>
        <v>Mins</v>
      </c>
      <c r="G47" s="175"/>
      <c r="H47" s="175"/>
      <c r="I47" s="175"/>
      <c r="J47" s="175"/>
      <c r="K47" s="175"/>
      <c r="L47" s="175"/>
      <c r="M47" s="175"/>
      <c r="N47" s="175"/>
      <c r="O47" s="175"/>
      <c r="P47" s="175"/>
      <c r="Q47" s="175"/>
      <c r="R47" s="175"/>
      <c r="S47" s="175"/>
      <c r="T47" s="175"/>
      <c r="U47" s="175"/>
      <c r="V47" s="175"/>
      <c r="W47" s="175"/>
      <c r="X47" s="175"/>
      <c r="Y47" s="175"/>
      <c r="Z47" s="175"/>
      <c r="AA47" s="175"/>
      <c r="AB47" s="176"/>
      <c r="AD47" s="548"/>
      <c r="AF47" s="548"/>
      <c r="AH47" s="548"/>
      <c r="AJ47" s="220"/>
    </row>
    <row r="48" spans="3:36" ht="12.75" customHeight="1" outlineLevel="1" x14ac:dyDescent="0.2">
      <c r="D48" s="106" t="str">
        <f t="shared" ref="D48:D59" si="3">D26</f>
        <v>[Schedule 8 Performance Service Groups Line 9]</v>
      </c>
      <c r="E48" s="88"/>
      <c r="F48" s="107" t="str">
        <f t="shared" ref="F48:F59" si="4">F26</f>
        <v>Mins</v>
      </c>
      <c r="G48" s="175"/>
      <c r="H48" s="175"/>
      <c r="I48" s="175"/>
      <c r="J48" s="175"/>
      <c r="K48" s="175"/>
      <c r="L48" s="175"/>
      <c r="M48" s="175"/>
      <c r="N48" s="175"/>
      <c r="O48" s="175"/>
      <c r="P48" s="175"/>
      <c r="Q48" s="175"/>
      <c r="R48" s="175"/>
      <c r="S48" s="175"/>
      <c r="T48" s="175"/>
      <c r="U48" s="175"/>
      <c r="V48" s="175"/>
      <c r="W48" s="175"/>
      <c r="X48" s="175"/>
      <c r="Y48" s="175"/>
      <c r="Z48" s="175"/>
      <c r="AA48" s="175"/>
      <c r="AB48" s="176"/>
      <c r="AD48" s="548"/>
      <c r="AF48" s="548"/>
      <c r="AH48" s="548"/>
      <c r="AJ48" s="220"/>
    </row>
    <row r="49" spans="3:36" ht="12.75" customHeight="1" outlineLevel="1" x14ac:dyDescent="0.2">
      <c r="D49" s="106" t="str">
        <f t="shared" si="3"/>
        <v>[Schedule 8 Performance Service Groups Line 10]</v>
      </c>
      <c r="E49" s="88"/>
      <c r="F49" s="107" t="str">
        <f t="shared" si="4"/>
        <v>Mins</v>
      </c>
      <c r="G49" s="175"/>
      <c r="H49" s="175"/>
      <c r="I49" s="175"/>
      <c r="J49" s="175"/>
      <c r="K49" s="175"/>
      <c r="L49" s="175"/>
      <c r="M49" s="175"/>
      <c r="N49" s="175"/>
      <c r="O49" s="175"/>
      <c r="P49" s="175"/>
      <c r="Q49" s="175"/>
      <c r="R49" s="175"/>
      <c r="S49" s="175"/>
      <c r="T49" s="175"/>
      <c r="U49" s="175"/>
      <c r="V49" s="175"/>
      <c r="W49" s="175"/>
      <c r="X49" s="175"/>
      <c r="Y49" s="175"/>
      <c r="Z49" s="175"/>
      <c r="AA49" s="175"/>
      <c r="AB49" s="176"/>
      <c r="AD49" s="548"/>
      <c r="AF49" s="548"/>
      <c r="AH49" s="548"/>
      <c r="AJ49" s="220"/>
    </row>
    <row r="50" spans="3:36" ht="12.75" customHeight="1" outlineLevel="1" x14ac:dyDescent="0.2">
      <c r="D50" s="106" t="str">
        <f t="shared" si="3"/>
        <v>[Schedule 8 Performance Service Groups Line 11]</v>
      </c>
      <c r="E50" s="88"/>
      <c r="F50" s="107" t="str">
        <f t="shared" si="4"/>
        <v>Mins</v>
      </c>
      <c r="G50" s="175"/>
      <c r="H50" s="175"/>
      <c r="I50" s="175"/>
      <c r="J50" s="175"/>
      <c r="K50" s="175"/>
      <c r="L50" s="175"/>
      <c r="M50" s="175"/>
      <c r="N50" s="175"/>
      <c r="O50" s="175"/>
      <c r="P50" s="175"/>
      <c r="Q50" s="175"/>
      <c r="R50" s="175"/>
      <c r="S50" s="175"/>
      <c r="T50" s="175"/>
      <c r="U50" s="175"/>
      <c r="V50" s="175"/>
      <c r="W50" s="175"/>
      <c r="X50" s="175"/>
      <c r="Y50" s="175"/>
      <c r="Z50" s="175"/>
      <c r="AA50" s="175"/>
      <c r="AB50" s="176"/>
      <c r="AD50" s="548"/>
      <c r="AF50" s="548"/>
      <c r="AH50" s="548"/>
      <c r="AJ50" s="220"/>
    </row>
    <row r="51" spans="3:36" ht="12.75" customHeight="1" outlineLevel="1" x14ac:dyDescent="0.2">
      <c r="D51" s="106" t="str">
        <f t="shared" si="3"/>
        <v>[Schedule 8 Performance Service Groups Line 12]</v>
      </c>
      <c r="E51" s="88"/>
      <c r="F51" s="107" t="str">
        <f t="shared" si="4"/>
        <v>Mins</v>
      </c>
      <c r="G51" s="175"/>
      <c r="H51" s="175"/>
      <c r="I51" s="175"/>
      <c r="J51" s="175"/>
      <c r="K51" s="175"/>
      <c r="L51" s="175"/>
      <c r="M51" s="175"/>
      <c r="N51" s="175"/>
      <c r="O51" s="175"/>
      <c r="P51" s="175"/>
      <c r="Q51" s="175"/>
      <c r="R51" s="175"/>
      <c r="S51" s="175"/>
      <c r="T51" s="175"/>
      <c r="U51" s="175"/>
      <c r="V51" s="175"/>
      <c r="W51" s="175"/>
      <c r="X51" s="175"/>
      <c r="Y51" s="175"/>
      <c r="Z51" s="175"/>
      <c r="AA51" s="175"/>
      <c r="AB51" s="176"/>
      <c r="AD51" s="548"/>
      <c r="AF51" s="548"/>
      <c r="AH51" s="548"/>
      <c r="AJ51" s="220"/>
    </row>
    <row r="52" spans="3:36" ht="12.75" customHeight="1" outlineLevel="1" x14ac:dyDescent="0.2">
      <c r="D52" s="106" t="str">
        <f t="shared" si="3"/>
        <v>[Schedule 8 Performance Service Groups Line 13]</v>
      </c>
      <c r="E52" s="88"/>
      <c r="F52" s="107" t="str">
        <f t="shared" si="4"/>
        <v>Mins</v>
      </c>
      <c r="G52" s="175"/>
      <c r="H52" s="175"/>
      <c r="I52" s="175"/>
      <c r="J52" s="175"/>
      <c r="K52" s="175"/>
      <c r="L52" s="175"/>
      <c r="M52" s="175"/>
      <c r="N52" s="175"/>
      <c r="O52" s="175"/>
      <c r="P52" s="175"/>
      <c r="Q52" s="175"/>
      <c r="R52" s="175"/>
      <c r="S52" s="175"/>
      <c r="T52" s="175"/>
      <c r="U52" s="175"/>
      <c r="V52" s="175"/>
      <c r="W52" s="175"/>
      <c r="X52" s="175"/>
      <c r="Y52" s="175"/>
      <c r="Z52" s="175"/>
      <c r="AA52" s="175"/>
      <c r="AB52" s="176"/>
      <c r="AD52" s="548"/>
      <c r="AF52" s="548"/>
      <c r="AH52" s="548"/>
      <c r="AJ52" s="220"/>
    </row>
    <row r="53" spans="3:36" ht="12.75" customHeight="1" outlineLevel="1" x14ac:dyDescent="0.2">
      <c r="D53" s="106" t="str">
        <f t="shared" si="3"/>
        <v>[Schedule 8 Performance Service Groups Line 14]</v>
      </c>
      <c r="E53" s="88"/>
      <c r="F53" s="107" t="str">
        <f t="shared" si="4"/>
        <v>Mins</v>
      </c>
      <c r="G53" s="175"/>
      <c r="H53" s="175"/>
      <c r="I53" s="175"/>
      <c r="J53" s="175"/>
      <c r="K53" s="175"/>
      <c r="L53" s="175"/>
      <c r="M53" s="175"/>
      <c r="N53" s="175"/>
      <c r="O53" s="175"/>
      <c r="P53" s="175"/>
      <c r="Q53" s="175"/>
      <c r="R53" s="175"/>
      <c r="S53" s="175"/>
      <c r="T53" s="175"/>
      <c r="U53" s="175"/>
      <c r="V53" s="175"/>
      <c r="W53" s="175"/>
      <c r="X53" s="175"/>
      <c r="Y53" s="175"/>
      <c r="Z53" s="175"/>
      <c r="AA53" s="175"/>
      <c r="AB53" s="176"/>
      <c r="AD53" s="548"/>
      <c r="AF53" s="548"/>
      <c r="AH53" s="548"/>
      <c r="AJ53" s="220"/>
    </row>
    <row r="54" spans="3:36" ht="12.75" customHeight="1" outlineLevel="1" x14ac:dyDescent="0.2">
      <c r="D54" s="106" t="str">
        <f t="shared" si="3"/>
        <v>[Schedule 8 Performance Service Groups Line 15]</v>
      </c>
      <c r="E54" s="88"/>
      <c r="F54" s="107" t="str">
        <f t="shared" si="4"/>
        <v>Mins</v>
      </c>
      <c r="G54" s="175"/>
      <c r="H54" s="175"/>
      <c r="I54" s="175"/>
      <c r="J54" s="175"/>
      <c r="K54" s="175"/>
      <c r="L54" s="175"/>
      <c r="M54" s="175"/>
      <c r="N54" s="175"/>
      <c r="O54" s="175"/>
      <c r="P54" s="175"/>
      <c r="Q54" s="175"/>
      <c r="R54" s="175"/>
      <c r="S54" s="175"/>
      <c r="T54" s="175"/>
      <c r="U54" s="175"/>
      <c r="V54" s="175"/>
      <c r="W54" s="175"/>
      <c r="X54" s="175"/>
      <c r="Y54" s="175"/>
      <c r="Z54" s="175"/>
      <c r="AA54" s="175"/>
      <c r="AB54" s="176"/>
      <c r="AD54" s="548"/>
      <c r="AF54" s="548"/>
      <c r="AH54" s="548"/>
      <c r="AJ54" s="220"/>
    </row>
    <row r="55" spans="3:36" ht="12.75" customHeight="1" outlineLevel="1" x14ac:dyDescent="0.2">
      <c r="D55" s="106" t="str">
        <f t="shared" si="3"/>
        <v>[Schedule 8 Performance Service Groups Line 16]</v>
      </c>
      <c r="E55" s="88"/>
      <c r="F55" s="107" t="str">
        <f t="shared" si="4"/>
        <v>Mins</v>
      </c>
      <c r="G55" s="175"/>
      <c r="H55" s="175"/>
      <c r="I55" s="175"/>
      <c r="J55" s="175"/>
      <c r="K55" s="175"/>
      <c r="L55" s="175"/>
      <c r="M55" s="175"/>
      <c r="N55" s="175"/>
      <c r="O55" s="175"/>
      <c r="P55" s="175"/>
      <c r="Q55" s="175"/>
      <c r="R55" s="175"/>
      <c r="S55" s="175"/>
      <c r="T55" s="175"/>
      <c r="U55" s="175"/>
      <c r="V55" s="175"/>
      <c r="W55" s="175"/>
      <c r="X55" s="175"/>
      <c r="Y55" s="175"/>
      <c r="Z55" s="175"/>
      <c r="AA55" s="175"/>
      <c r="AB55" s="176"/>
      <c r="AD55" s="548"/>
      <c r="AF55" s="548"/>
      <c r="AH55" s="548"/>
      <c r="AJ55" s="220"/>
    </row>
    <row r="56" spans="3:36" ht="12.75" customHeight="1" outlineLevel="1" x14ac:dyDescent="0.2">
      <c r="D56" s="106" t="str">
        <f t="shared" si="3"/>
        <v>[Schedule 8 Performance Service Groups Line 17]</v>
      </c>
      <c r="E56" s="88"/>
      <c r="F56" s="107" t="str">
        <f t="shared" si="4"/>
        <v>Mins</v>
      </c>
      <c r="G56" s="175"/>
      <c r="H56" s="175"/>
      <c r="I56" s="175"/>
      <c r="J56" s="175"/>
      <c r="K56" s="175"/>
      <c r="L56" s="175"/>
      <c r="M56" s="175"/>
      <c r="N56" s="175"/>
      <c r="O56" s="175"/>
      <c r="P56" s="175"/>
      <c r="Q56" s="175"/>
      <c r="R56" s="175"/>
      <c r="S56" s="175"/>
      <c r="T56" s="175"/>
      <c r="U56" s="175"/>
      <c r="V56" s="175"/>
      <c r="W56" s="175"/>
      <c r="X56" s="175"/>
      <c r="Y56" s="175"/>
      <c r="Z56" s="175"/>
      <c r="AA56" s="175"/>
      <c r="AB56" s="176"/>
      <c r="AD56" s="548"/>
      <c r="AF56" s="548"/>
      <c r="AH56" s="548"/>
      <c r="AJ56" s="220"/>
    </row>
    <row r="57" spans="3:36" ht="12.75" customHeight="1" outlineLevel="1" x14ac:dyDescent="0.2">
      <c r="D57" s="106" t="str">
        <f t="shared" si="3"/>
        <v>[Schedule 8 Performance Service Groups Line 18]</v>
      </c>
      <c r="E57" s="88"/>
      <c r="F57" s="107" t="str">
        <f t="shared" si="4"/>
        <v>Mins</v>
      </c>
      <c r="G57" s="175"/>
      <c r="H57" s="175"/>
      <c r="I57" s="175"/>
      <c r="J57" s="175"/>
      <c r="K57" s="175"/>
      <c r="L57" s="175"/>
      <c r="M57" s="175"/>
      <c r="N57" s="175"/>
      <c r="O57" s="175"/>
      <c r="P57" s="175"/>
      <c r="Q57" s="175"/>
      <c r="R57" s="175"/>
      <c r="S57" s="175"/>
      <c r="T57" s="175"/>
      <c r="U57" s="175"/>
      <c r="V57" s="175"/>
      <c r="W57" s="175"/>
      <c r="X57" s="175"/>
      <c r="Y57" s="175"/>
      <c r="Z57" s="175"/>
      <c r="AA57" s="175"/>
      <c r="AB57" s="176"/>
      <c r="AD57" s="548"/>
      <c r="AF57" s="548"/>
      <c r="AH57" s="548"/>
      <c r="AJ57" s="220"/>
    </row>
    <row r="58" spans="3:36" ht="12.75" customHeight="1" outlineLevel="1" x14ac:dyDescent="0.2">
      <c r="D58" s="106" t="str">
        <f t="shared" si="3"/>
        <v>[Schedule 8 Performance Service Groups Line 19]</v>
      </c>
      <c r="E58" s="88"/>
      <c r="F58" s="107" t="str">
        <f t="shared" si="4"/>
        <v>Mins</v>
      </c>
      <c r="G58" s="175"/>
      <c r="H58" s="175"/>
      <c r="I58" s="175"/>
      <c r="J58" s="175"/>
      <c r="K58" s="175"/>
      <c r="L58" s="175"/>
      <c r="M58" s="175"/>
      <c r="N58" s="175"/>
      <c r="O58" s="175"/>
      <c r="P58" s="175"/>
      <c r="Q58" s="175"/>
      <c r="R58" s="175"/>
      <c r="S58" s="175"/>
      <c r="T58" s="175"/>
      <c r="U58" s="175"/>
      <c r="V58" s="175"/>
      <c r="W58" s="175"/>
      <c r="X58" s="175"/>
      <c r="Y58" s="175"/>
      <c r="Z58" s="175"/>
      <c r="AA58" s="175"/>
      <c r="AB58" s="176"/>
      <c r="AD58" s="548"/>
      <c r="AF58" s="548"/>
      <c r="AH58" s="548"/>
      <c r="AJ58" s="220"/>
    </row>
    <row r="59" spans="3:36" ht="12.75" customHeight="1" outlineLevel="1" x14ac:dyDescent="0.2">
      <c r="D59" s="117" t="str">
        <f t="shared" si="3"/>
        <v>[Schedule 8 Performance Service Groups Line 20]</v>
      </c>
      <c r="E59" s="177"/>
      <c r="F59" s="118" t="str">
        <f t="shared" si="4"/>
        <v>Mins</v>
      </c>
      <c r="G59" s="178"/>
      <c r="H59" s="178"/>
      <c r="I59" s="178"/>
      <c r="J59" s="178"/>
      <c r="K59" s="178"/>
      <c r="L59" s="178"/>
      <c r="M59" s="178"/>
      <c r="N59" s="178"/>
      <c r="O59" s="178"/>
      <c r="P59" s="178"/>
      <c r="Q59" s="178"/>
      <c r="R59" s="178"/>
      <c r="S59" s="178"/>
      <c r="T59" s="178"/>
      <c r="U59" s="178"/>
      <c r="V59" s="178"/>
      <c r="W59" s="178"/>
      <c r="X59" s="178"/>
      <c r="Y59" s="178"/>
      <c r="Z59" s="178"/>
      <c r="AA59" s="178"/>
      <c r="AB59" s="179"/>
      <c r="AD59" s="549"/>
      <c r="AF59" s="549"/>
      <c r="AH59" s="549"/>
      <c r="AJ59" s="209"/>
    </row>
    <row r="60" spans="3:36" ht="12.75" customHeight="1" outlineLevel="1" x14ac:dyDescent="0.2">
      <c r="G60" s="89"/>
      <c r="H60" s="89"/>
      <c r="I60" s="89"/>
      <c r="J60" s="89"/>
      <c r="K60" s="89"/>
      <c r="L60" s="89"/>
      <c r="M60" s="89"/>
      <c r="N60" s="89"/>
      <c r="O60" s="89"/>
      <c r="P60" s="89"/>
      <c r="Q60" s="89"/>
      <c r="R60" s="89"/>
      <c r="S60" s="89"/>
      <c r="T60" s="89"/>
      <c r="U60" s="89"/>
      <c r="V60" s="89"/>
      <c r="W60" s="89"/>
      <c r="X60" s="89"/>
      <c r="Y60" s="89"/>
      <c r="Z60" s="89"/>
      <c r="AA60" s="89"/>
      <c r="AB60" s="89"/>
      <c r="AD60" s="89"/>
      <c r="AF60" s="89"/>
      <c r="AH60" s="89"/>
    </row>
    <row r="61" spans="3:36" ht="12.75" customHeight="1" outlineLevel="1" x14ac:dyDescent="0.2">
      <c r="C61" s="138" t="str">
        <f>B$15&amp;": TOC Off Peak"</f>
        <v>Average Minutes Lateness: TOC Off Peak</v>
      </c>
      <c r="G61" s="89"/>
      <c r="H61" s="89"/>
      <c r="I61" s="89"/>
      <c r="J61" s="89"/>
      <c r="K61" s="89"/>
      <c r="L61" s="89"/>
      <c r="M61" s="89"/>
      <c r="N61" s="89"/>
      <c r="O61" s="89"/>
      <c r="P61" s="89"/>
      <c r="Q61" s="89"/>
      <c r="R61" s="89"/>
      <c r="S61" s="89"/>
      <c r="T61" s="89"/>
      <c r="U61" s="89"/>
      <c r="V61" s="89"/>
      <c r="W61" s="89"/>
      <c r="X61" s="89"/>
      <c r="Y61" s="89"/>
      <c r="Z61" s="89"/>
      <c r="AA61" s="89"/>
      <c r="AB61" s="89"/>
      <c r="AD61" s="89"/>
      <c r="AF61" s="89"/>
      <c r="AH61" s="89"/>
    </row>
    <row r="62" spans="3:36" ht="12.75" customHeight="1" outlineLevel="1" x14ac:dyDescent="0.2">
      <c r="D62" s="100" t="str">
        <f t="shared" ref="D62:D70" si="5">D18</f>
        <v>EB01 GE Metro</v>
      </c>
      <c r="E62" s="84"/>
      <c r="F62" s="186" t="str">
        <f t="shared" ref="F62:F70" si="6">F40</f>
        <v>Mins</v>
      </c>
      <c r="G62" s="173"/>
      <c r="H62" s="173"/>
      <c r="I62" s="173"/>
      <c r="J62" s="173"/>
      <c r="K62" s="173"/>
      <c r="L62" s="173"/>
      <c r="M62" s="173"/>
      <c r="N62" s="173"/>
      <c r="O62" s="173"/>
      <c r="P62" s="173"/>
      <c r="Q62" s="173"/>
      <c r="R62" s="173"/>
      <c r="S62" s="173"/>
      <c r="T62" s="173"/>
      <c r="U62" s="173"/>
      <c r="V62" s="173"/>
      <c r="W62" s="173"/>
      <c r="X62" s="173"/>
      <c r="Y62" s="173"/>
      <c r="Z62" s="173"/>
      <c r="AA62" s="173"/>
      <c r="AB62" s="191"/>
      <c r="AD62" s="547"/>
      <c r="AF62" s="547"/>
      <c r="AH62" s="547"/>
      <c r="AJ62" s="207"/>
    </row>
    <row r="63" spans="3:36" ht="12.75" customHeight="1" outlineLevel="1" x14ac:dyDescent="0.2">
      <c r="D63" s="106" t="str">
        <f t="shared" si="5"/>
        <v>EB02 Southend and Southminster</v>
      </c>
      <c r="E63" s="88"/>
      <c r="F63" s="107" t="str">
        <f t="shared" si="6"/>
        <v>Mins</v>
      </c>
      <c r="G63" s="175"/>
      <c r="H63" s="175"/>
      <c r="I63" s="175"/>
      <c r="J63" s="175"/>
      <c r="K63" s="175"/>
      <c r="L63" s="175"/>
      <c r="M63" s="175"/>
      <c r="N63" s="175"/>
      <c r="O63" s="175"/>
      <c r="P63" s="175"/>
      <c r="Q63" s="175"/>
      <c r="R63" s="175"/>
      <c r="S63" s="175"/>
      <c r="T63" s="175"/>
      <c r="U63" s="175"/>
      <c r="V63" s="175"/>
      <c r="W63" s="175"/>
      <c r="X63" s="175"/>
      <c r="Y63" s="175"/>
      <c r="Z63" s="175"/>
      <c r="AA63" s="175"/>
      <c r="AB63" s="176"/>
      <c r="AD63" s="548"/>
      <c r="AF63" s="548"/>
      <c r="AH63" s="548"/>
      <c r="AJ63" s="91"/>
    </row>
    <row r="64" spans="3:36" ht="12.75" customHeight="1" outlineLevel="1" x14ac:dyDescent="0.2">
      <c r="D64" s="106" t="str">
        <f t="shared" si="5"/>
        <v>EB03 GE Outers</v>
      </c>
      <c r="E64" s="88"/>
      <c r="F64" s="107" t="str">
        <f t="shared" si="6"/>
        <v>Mins</v>
      </c>
      <c r="G64" s="175"/>
      <c r="H64" s="175"/>
      <c r="I64" s="175"/>
      <c r="J64" s="175"/>
      <c r="K64" s="175"/>
      <c r="L64" s="175"/>
      <c r="M64" s="175"/>
      <c r="N64" s="175"/>
      <c r="O64" s="175"/>
      <c r="P64" s="175"/>
      <c r="Q64" s="175"/>
      <c r="R64" s="175"/>
      <c r="S64" s="175"/>
      <c r="T64" s="175"/>
      <c r="U64" s="175"/>
      <c r="V64" s="175"/>
      <c r="W64" s="175"/>
      <c r="X64" s="175"/>
      <c r="Y64" s="175"/>
      <c r="Z64" s="175"/>
      <c r="AA64" s="175"/>
      <c r="AB64" s="176"/>
      <c r="AD64" s="548"/>
      <c r="AF64" s="548"/>
      <c r="AH64" s="548"/>
      <c r="AJ64" s="220"/>
    </row>
    <row r="65" spans="4:36" ht="12.75" customHeight="1" outlineLevel="1" x14ac:dyDescent="0.2">
      <c r="D65" s="106" t="str">
        <f t="shared" si="5"/>
        <v>EB04 Anglia Inter City</v>
      </c>
      <c r="E65" s="88"/>
      <c r="F65" s="107" t="str">
        <f t="shared" si="6"/>
        <v>Mins</v>
      </c>
      <c r="G65" s="175"/>
      <c r="H65" s="175"/>
      <c r="I65" s="175"/>
      <c r="J65" s="175"/>
      <c r="K65" s="175"/>
      <c r="L65" s="175"/>
      <c r="M65" s="175"/>
      <c r="N65" s="175"/>
      <c r="O65" s="175"/>
      <c r="P65" s="175"/>
      <c r="Q65" s="175"/>
      <c r="R65" s="175"/>
      <c r="S65" s="175"/>
      <c r="T65" s="175"/>
      <c r="U65" s="175"/>
      <c r="V65" s="175"/>
      <c r="W65" s="175"/>
      <c r="X65" s="175"/>
      <c r="Y65" s="175"/>
      <c r="Z65" s="175"/>
      <c r="AA65" s="175"/>
      <c r="AB65" s="176"/>
      <c r="AD65" s="548"/>
      <c r="AF65" s="548"/>
      <c r="AH65" s="548"/>
      <c r="AJ65" s="220"/>
    </row>
    <row r="66" spans="4:36" ht="12.75" customHeight="1" outlineLevel="1" x14ac:dyDescent="0.2">
      <c r="D66" s="106" t="str">
        <f t="shared" si="5"/>
        <v>EB05 Anglia Locals</v>
      </c>
      <c r="E66" s="88"/>
      <c r="F66" s="107" t="str">
        <f t="shared" si="6"/>
        <v>Mins</v>
      </c>
      <c r="G66" s="175"/>
      <c r="H66" s="175"/>
      <c r="I66" s="175"/>
      <c r="J66" s="175"/>
      <c r="K66" s="175"/>
      <c r="L66" s="175"/>
      <c r="M66" s="175"/>
      <c r="N66" s="175"/>
      <c r="O66" s="175"/>
      <c r="P66" s="175"/>
      <c r="Q66" s="175"/>
      <c r="R66" s="175"/>
      <c r="S66" s="175"/>
      <c r="T66" s="175"/>
      <c r="U66" s="175"/>
      <c r="V66" s="175"/>
      <c r="W66" s="175"/>
      <c r="X66" s="175"/>
      <c r="Y66" s="175"/>
      <c r="Z66" s="175"/>
      <c r="AA66" s="175"/>
      <c r="AB66" s="176"/>
      <c r="AD66" s="548"/>
      <c r="AF66" s="548"/>
      <c r="AH66" s="548"/>
      <c r="AJ66" s="220"/>
    </row>
    <row r="67" spans="4:36" ht="12.75" customHeight="1" outlineLevel="1" x14ac:dyDescent="0.2">
      <c r="D67" s="106" t="str">
        <f t="shared" si="5"/>
        <v>EB06 West Anglia Outers</v>
      </c>
      <c r="E67" s="88"/>
      <c r="F67" s="107" t="str">
        <f t="shared" si="6"/>
        <v>Mins</v>
      </c>
      <c r="G67" s="175"/>
      <c r="H67" s="175"/>
      <c r="I67" s="175"/>
      <c r="J67" s="175"/>
      <c r="K67" s="175"/>
      <c r="L67" s="175"/>
      <c r="M67" s="175"/>
      <c r="N67" s="175"/>
      <c r="O67" s="175"/>
      <c r="P67" s="175"/>
      <c r="Q67" s="175"/>
      <c r="R67" s="175"/>
      <c r="S67" s="175"/>
      <c r="T67" s="175"/>
      <c r="U67" s="175"/>
      <c r="V67" s="175"/>
      <c r="W67" s="175"/>
      <c r="X67" s="175"/>
      <c r="Y67" s="175"/>
      <c r="Z67" s="175"/>
      <c r="AA67" s="175"/>
      <c r="AB67" s="176"/>
      <c r="AD67" s="548"/>
      <c r="AF67" s="548"/>
      <c r="AH67" s="548"/>
      <c r="AJ67" s="220"/>
    </row>
    <row r="68" spans="4:36" ht="12.75" customHeight="1" outlineLevel="1" x14ac:dyDescent="0.2">
      <c r="D68" s="106" t="str">
        <f t="shared" si="5"/>
        <v>EB07 West Anglia Inners Devolved</v>
      </c>
      <c r="E68" s="88"/>
      <c r="F68" s="107" t="str">
        <f t="shared" si="6"/>
        <v>Mins</v>
      </c>
      <c r="G68" s="175"/>
      <c r="H68" s="175"/>
      <c r="I68" s="175"/>
      <c r="J68" s="175"/>
      <c r="K68" s="175"/>
      <c r="L68" s="175"/>
      <c r="M68" s="175"/>
      <c r="N68" s="175"/>
      <c r="O68" s="175"/>
      <c r="P68" s="175"/>
      <c r="Q68" s="175"/>
      <c r="R68" s="175"/>
      <c r="S68" s="175"/>
      <c r="T68" s="175"/>
      <c r="U68" s="175"/>
      <c r="V68" s="175"/>
      <c r="W68" s="175"/>
      <c r="X68" s="175"/>
      <c r="Y68" s="175"/>
      <c r="Z68" s="175"/>
      <c r="AA68" s="175"/>
      <c r="AB68" s="176"/>
      <c r="AD68" s="548"/>
      <c r="AF68" s="548"/>
      <c r="AH68" s="548"/>
      <c r="AJ68" s="220"/>
    </row>
    <row r="69" spans="4:36" ht="12.75" customHeight="1" outlineLevel="1" x14ac:dyDescent="0.2">
      <c r="D69" s="106" t="str">
        <f t="shared" si="5"/>
        <v>EB07 West Anglia Inners Retained</v>
      </c>
      <c r="E69" s="88"/>
      <c r="F69" s="107" t="str">
        <f t="shared" si="6"/>
        <v>Mins</v>
      </c>
      <c r="G69" s="175"/>
      <c r="H69" s="175"/>
      <c r="I69" s="175"/>
      <c r="J69" s="175"/>
      <c r="K69" s="175"/>
      <c r="L69" s="175"/>
      <c r="M69" s="175"/>
      <c r="N69" s="175"/>
      <c r="O69" s="175"/>
      <c r="P69" s="175"/>
      <c r="Q69" s="175"/>
      <c r="R69" s="175"/>
      <c r="S69" s="175"/>
      <c r="T69" s="175"/>
      <c r="U69" s="175"/>
      <c r="V69" s="175"/>
      <c r="W69" s="175"/>
      <c r="X69" s="175"/>
      <c r="Y69" s="175"/>
      <c r="Z69" s="175"/>
      <c r="AA69" s="175"/>
      <c r="AB69" s="176"/>
      <c r="AD69" s="548"/>
      <c r="AF69" s="548"/>
      <c r="AH69" s="548"/>
      <c r="AJ69" s="220"/>
    </row>
    <row r="70" spans="4:36" ht="12.75" customHeight="1" outlineLevel="1" x14ac:dyDescent="0.2">
      <c r="D70" s="106" t="str">
        <f t="shared" si="5"/>
        <v>[Schedule 8 Performance Service Groups Line 9]</v>
      </c>
      <c r="E70" s="88"/>
      <c r="F70" s="107" t="str">
        <f t="shared" si="6"/>
        <v>Mins</v>
      </c>
      <c r="G70" s="175"/>
      <c r="H70" s="175"/>
      <c r="I70" s="175"/>
      <c r="J70" s="175"/>
      <c r="K70" s="175"/>
      <c r="L70" s="175"/>
      <c r="M70" s="175"/>
      <c r="N70" s="175"/>
      <c r="O70" s="175"/>
      <c r="P70" s="175"/>
      <c r="Q70" s="175"/>
      <c r="R70" s="175"/>
      <c r="S70" s="175"/>
      <c r="T70" s="175"/>
      <c r="U70" s="175"/>
      <c r="V70" s="175"/>
      <c r="W70" s="175"/>
      <c r="X70" s="175"/>
      <c r="Y70" s="175"/>
      <c r="Z70" s="175"/>
      <c r="AA70" s="175"/>
      <c r="AB70" s="176"/>
      <c r="AD70" s="548"/>
      <c r="AF70" s="548"/>
      <c r="AH70" s="548"/>
      <c r="AJ70" s="220"/>
    </row>
    <row r="71" spans="4:36" ht="12.75" customHeight="1" outlineLevel="1" x14ac:dyDescent="0.2">
      <c r="D71" s="106" t="str">
        <f t="shared" ref="D71:D81" si="7">D27</f>
        <v>[Schedule 8 Performance Service Groups Line 10]</v>
      </c>
      <c r="E71" s="88"/>
      <c r="F71" s="107" t="str">
        <f t="shared" ref="F71:F81" si="8">F49</f>
        <v>Mins</v>
      </c>
      <c r="G71" s="175"/>
      <c r="H71" s="175"/>
      <c r="I71" s="175"/>
      <c r="J71" s="175"/>
      <c r="K71" s="175"/>
      <c r="L71" s="175"/>
      <c r="M71" s="175"/>
      <c r="N71" s="175"/>
      <c r="O71" s="175"/>
      <c r="P71" s="175"/>
      <c r="Q71" s="175"/>
      <c r="R71" s="175"/>
      <c r="S71" s="175"/>
      <c r="T71" s="175"/>
      <c r="U71" s="175"/>
      <c r="V71" s="175"/>
      <c r="W71" s="175"/>
      <c r="X71" s="175"/>
      <c r="Y71" s="175"/>
      <c r="Z71" s="175"/>
      <c r="AA71" s="175"/>
      <c r="AB71" s="176"/>
      <c r="AD71" s="548"/>
      <c r="AF71" s="548"/>
      <c r="AH71" s="548"/>
      <c r="AJ71" s="220"/>
    </row>
    <row r="72" spans="4:36" ht="12.75" customHeight="1" outlineLevel="1" x14ac:dyDescent="0.2">
      <c r="D72" s="106" t="str">
        <f t="shared" si="7"/>
        <v>[Schedule 8 Performance Service Groups Line 11]</v>
      </c>
      <c r="E72" s="88"/>
      <c r="F72" s="107" t="str">
        <f t="shared" si="8"/>
        <v>Mins</v>
      </c>
      <c r="G72" s="175"/>
      <c r="H72" s="175"/>
      <c r="I72" s="175"/>
      <c r="J72" s="175"/>
      <c r="K72" s="175"/>
      <c r="L72" s="175"/>
      <c r="M72" s="175"/>
      <c r="N72" s="175"/>
      <c r="O72" s="175"/>
      <c r="P72" s="175"/>
      <c r="Q72" s="175"/>
      <c r="R72" s="175"/>
      <c r="S72" s="175"/>
      <c r="T72" s="175"/>
      <c r="U72" s="175"/>
      <c r="V72" s="175"/>
      <c r="W72" s="175"/>
      <c r="X72" s="175"/>
      <c r="Y72" s="175"/>
      <c r="Z72" s="175"/>
      <c r="AA72" s="175"/>
      <c r="AB72" s="176"/>
      <c r="AD72" s="548"/>
      <c r="AF72" s="548"/>
      <c r="AH72" s="548"/>
      <c r="AJ72" s="220"/>
    </row>
    <row r="73" spans="4:36" ht="12.75" customHeight="1" outlineLevel="1" x14ac:dyDescent="0.2">
      <c r="D73" s="106" t="str">
        <f t="shared" si="7"/>
        <v>[Schedule 8 Performance Service Groups Line 12]</v>
      </c>
      <c r="E73" s="88"/>
      <c r="F73" s="107" t="str">
        <f t="shared" si="8"/>
        <v>Mins</v>
      </c>
      <c r="G73" s="175"/>
      <c r="H73" s="175"/>
      <c r="I73" s="175"/>
      <c r="J73" s="175"/>
      <c r="K73" s="175"/>
      <c r="L73" s="175"/>
      <c r="M73" s="175"/>
      <c r="N73" s="175"/>
      <c r="O73" s="175"/>
      <c r="P73" s="175"/>
      <c r="Q73" s="175"/>
      <c r="R73" s="175"/>
      <c r="S73" s="175"/>
      <c r="T73" s="175"/>
      <c r="U73" s="175"/>
      <c r="V73" s="175"/>
      <c r="W73" s="175"/>
      <c r="X73" s="175"/>
      <c r="Y73" s="175"/>
      <c r="Z73" s="175"/>
      <c r="AA73" s="175"/>
      <c r="AB73" s="176"/>
      <c r="AD73" s="548"/>
      <c r="AF73" s="548"/>
      <c r="AH73" s="548"/>
      <c r="AJ73" s="220"/>
    </row>
    <row r="74" spans="4:36" ht="12.75" customHeight="1" outlineLevel="1" x14ac:dyDescent="0.2">
      <c r="D74" s="106" t="str">
        <f t="shared" si="7"/>
        <v>[Schedule 8 Performance Service Groups Line 13]</v>
      </c>
      <c r="E74" s="88"/>
      <c r="F74" s="107" t="str">
        <f t="shared" si="8"/>
        <v>Mins</v>
      </c>
      <c r="G74" s="175"/>
      <c r="H74" s="175"/>
      <c r="I74" s="175"/>
      <c r="J74" s="175"/>
      <c r="K74" s="175"/>
      <c r="L74" s="175"/>
      <c r="M74" s="175"/>
      <c r="N74" s="175"/>
      <c r="O74" s="175"/>
      <c r="P74" s="175"/>
      <c r="Q74" s="175"/>
      <c r="R74" s="175"/>
      <c r="S74" s="175"/>
      <c r="T74" s="175"/>
      <c r="U74" s="175"/>
      <c r="V74" s="175"/>
      <c r="W74" s="175"/>
      <c r="X74" s="175"/>
      <c r="Y74" s="175"/>
      <c r="Z74" s="175"/>
      <c r="AA74" s="175"/>
      <c r="AB74" s="176"/>
      <c r="AD74" s="548"/>
      <c r="AF74" s="548"/>
      <c r="AH74" s="548"/>
      <c r="AJ74" s="220"/>
    </row>
    <row r="75" spans="4:36" ht="12.75" customHeight="1" outlineLevel="1" x14ac:dyDescent="0.2">
      <c r="D75" s="106" t="str">
        <f t="shared" si="7"/>
        <v>[Schedule 8 Performance Service Groups Line 14]</v>
      </c>
      <c r="E75" s="88"/>
      <c r="F75" s="107" t="str">
        <f t="shared" si="8"/>
        <v>Mins</v>
      </c>
      <c r="G75" s="175"/>
      <c r="H75" s="175"/>
      <c r="I75" s="175"/>
      <c r="J75" s="175"/>
      <c r="K75" s="175"/>
      <c r="L75" s="175"/>
      <c r="M75" s="175"/>
      <c r="N75" s="175"/>
      <c r="O75" s="175"/>
      <c r="P75" s="175"/>
      <c r="Q75" s="175"/>
      <c r="R75" s="175"/>
      <c r="S75" s="175"/>
      <c r="T75" s="175"/>
      <c r="U75" s="175"/>
      <c r="V75" s="175"/>
      <c r="W75" s="175"/>
      <c r="X75" s="175"/>
      <c r="Y75" s="175"/>
      <c r="Z75" s="175"/>
      <c r="AA75" s="175"/>
      <c r="AB75" s="176"/>
      <c r="AD75" s="548"/>
      <c r="AF75" s="548"/>
      <c r="AH75" s="548"/>
      <c r="AJ75" s="220"/>
    </row>
    <row r="76" spans="4:36" ht="12.75" customHeight="1" outlineLevel="1" x14ac:dyDescent="0.2">
      <c r="D76" s="106" t="str">
        <f t="shared" si="7"/>
        <v>[Schedule 8 Performance Service Groups Line 15]</v>
      </c>
      <c r="E76" s="88"/>
      <c r="F76" s="107" t="str">
        <f t="shared" si="8"/>
        <v>Mins</v>
      </c>
      <c r="G76" s="175"/>
      <c r="H76" s="175"/>
      <c r="I76" s="175"/>
      <c r="J76" s="175"/>
      <c r="K76" s="175"/>
      <c r="L76" s="175"/>
      <c r="M76" s="175"/>
      <c r="N76" s="175"/>
      <c r="O76" s="175"/>
      <c r="P76" s="175"/>
      <c r="Q76" s="175"/>
      <c r="R76" s="175"/>
      <c r="S76" s="175"/>
      <c r="T76" s="175"/>
      <c r="U76" s="175"/>
      <c r="V76" s="175"/>
      <c r="W76" s="175"/>
      <c r="X76" s="175"/>
      <c r="Y76" s="175"/>
      <c r="Z76" s="175"/>
      <c r="AA76" s="175"/>
      <c r="AB76" s="176"/>
      <c r="AD76" s="548"/>
      <c r="AF76" s="548"/>
      <c r="AH76" s="548"/>
      <c r="AJ76" s="220"/>
    </row>
    <row r="77" spans="4:36" ht="12.75" customHeight="1" outlineLevel="1" x14ac:dyDescent="0.2">
      <c r="D77" s="106" t="str">
        <f t="shared" si="7"/>
        <v>[Schedule 8 Performance Service Groups Line 16]</v>
      </c>
      <c r="E77" s="88"/>
      <c r="F77" s="107" t="str">
        <f t="shared" si="8"/>
        <v>Mins</v>
      </c>
      <c r="G77" s="175"/>
      <c r="H77" s="175"/>
      <c r="I77" s="175"/>
      <c r="J77" s="175"/>
      <c r="K77" s="175"/>
      <c r="L77" s="175"/>
      <c r="M77" s="175"/>
      <c r="N77" s="175"/>
      <c r="O77" s="175"/>
      <c r="P77" s="175"/>
      <c r="Q77" s="175"/>
      <c r="R77" s="175"/>
      <c r="S77" s="175"/>
      <c r="T77" s="175"/>
      <c r="U77" s="175"/>
      <c r="V77" s="175"/>
      <c r="W77" s="175"/>
      <c r="X77" s="175"/>
      <c r="Y77" s="175"/>
      <c r="Z77" s="175"/>
      <c r="AA77" s="175"/>
      <c r="AB77" s="176"/>
      <c r="AD77" s="548"/>
      <c r="AF77" s="548"/>
      <c r="AH77" s="548"/>
      <c r="AJ77" s="220"/>
    </row>
    <row r="78" spans="4:36" ht="12.75" customHeight="1" outlineLevel="1" x14ac:dyDescent="0.2">
      <c r="D78" s="106" t="str">
        <f t="shared" si="7"/>
        <v>[Schedule 8 Performance Service Groups Line 17]</v>
      </c>
      <c r="E78" s="88"/>
      <c r="F78" s="107" t="str">
        <f t="shared" si="8"/>
        <v>Mins</v>
      </c>
      <c r="G78" s="175"/>
      <c r="H78" s="175"/>
      <c r="I78" s="175"/>
      <c r="J78" s="175"/>
      <c r="K78" s="175"/>
      <c r="L78" s="175"/>
      <c r="M78" s="175"/>
      <c r="N78" s="175"/>
      <c r="O78" s="175"/>
      <c r="P78" s="175"/>
      <c r="Q78" s="175"/>
      <c r="R78" s="175"/>
      <c r="S78" s="175"/>
      <c r="T78" s="175"/>
      <c r="U78" s="175"/>
      <c r="V78" s="175"/>
      <c r="W78" s="175"/>
      <c r="X78" s="175"/>
      <c r="Y78" s="175"/>
      <c r="Z78" s="175"/>
      <c r="AA78" s="175"/>
      <c r="AB78" s="176"/>
      <c r="AD78" s="548"/>
      <c r="AF78" s="548"/>
      <c r="AH78" s="548"/>
      <c r="AJ78" s="220"/>
    </row>
    <row r="79" spans="4:36" ht="12.75" customHeight="1" outlineLevel="1" x14ac:dyDescent="0.2">
      <c r="D79" s="106" t="str">
        <f t="shared" si="7"/>
        <v>[Schedule 8 Performance Service Groups Line 18]</v>
      </c>
      <c r="E79" s="88"/>
      <c r="F79" s="107" t="str">
        <f t="shared" si="8"/>
        <v>Mins</v>
      </c>
      <c r="G79" s="175"/>
      <c r="H79" s="175"/>
      <c r="I79" s="175"/>
      <c r="J79" s="175"/>
      <c r="K79" s="175"/>
      <c r="L79" s="175"/>
      <c r="M79" s="175"/>
      <c r="N79" s="175"/>
      <c r="O79" s="175"/>
      <c r="P79" s="175"/>
      <c r="Q79" s="175"/>
      <c r="R79" s="175"/>
      <c r="S79" s="175"/>
      <c r="T79" s="175"/>
      <c r="U79" s="175"/>
      <c r="V79" s="175"/>
      <c r="W79" s="175"/>
      <c r="X79" s="175"/>
      <c r="Y79" s="175"/>
      <c r="Z79" s="175"/>
      <c r="AA79" s="175"/>
      <c r="AB79" s="176"/>
      <c r="AD79" s="548"/>
      <c r="AF79" s="548"/>
      <c r="AH79" s="548"/>
      <c r="AJ79" s="220"/>
    </row>
    <row r="80" spans="4:36" ht="12.75" customHeight="1" outlineLevel="1" x14ac:dyDescent="0.2">
      <c r="D80" s="106" t="str">
        <f t="shared" si="7"/>
        <v>[Schedule 8 Performance Service Groups Line 19]</v>
      </c>
      <c r="E80" s="88"/>
      <c r="F80" s="107" t="str">
        <f t="shared" si="8"/>
        <v>Mins</v>
      </c>
      <c r="G80" s="175"/>
      <c r="H80" s="175"/>
      <c r="I80" s="175"/>
      <c r="J80" s="175"/>
      <c r="K80" s="175"/>
      <c r="L80" s="175"/>
      <c r="M80" s="175"/>
      <c r="N80" s="175"/>
      <c r="O80" s="175"/>
      <c r="P80" s="175"/>
      <c r="Q80" s="175"/>
      <c r="R80" s="175"/>
      <c r="S80" s="175"/>
      <c r="T80" s="175"/>
      <c r="U80" s="175"/>
      <c r="V80" s="175"/>
      <c r="W80" s="175"/>
      <c r="X80" s="175"/>
      <c r="Y80" s="175"/>
      <c r="Z80" s="175"/>
      <c r="AA80" s="175"/>
      <c r="AB80" s="176"/>
      <c r="AD80" s="548"/>
      <c r="AF80" s="548"/>
      <c r="AH80" s="548"/>
      <c r="AJ80" s="220"/>
    </row>
    <row r="81" spans="3:36" ht="12.75" customHeight="1" outlineLevel="1" x14ac:dyDescent="0.2">
      <c r="D81" s="117" t="str">
        <f t="shared" si="7"/>
        <v>[Schedule 8 Performance Service Groups Line 20]</v>
      </c>
      <c r="E81" s="177"/>
      <c r="F81" s="118" t="str">
        <f t="shared" si="8"/>
        <v>Mins</v>
      </c>
      <c r="G81" s="178"/>
      <c r="H81" s="178"/>
      <c r="I81" s="178"/>
      <c r="J81" s="178"/>
      <c r="K81" s="178"/>
      <c r="L81" s="178"/>
      <c r="M81" s="178"/>
      <c r="N81" s="178"/>
      <c r="O81" s="178"/>
      <c r="P81" s="178"/>
      <c r="Q81" s="178"/>
      <c r="R81" s="178"/>
      <c r="S81" s="178"/>
      <c r="T81" s="178"/>
      <c r="U81" s="178"/>
      <c r="V81" s="178"/>
      <c r="W81" s="178"/>
      <c r="X81" s="178"/>
      <c r="Y81" s="178"/>
      <c r="Z81" s="178"/>
      <c r="AA81" s="178"/>
      <c r="AB81" s="179"/>
      <c r="AD81" s="549"/>
      <c r="AF81" s="549"/>
      <c r="AH81" s="549"/>
      <c r="AJ81" s="209"/>
    </row>
    <row r="82" spans="3:36" ht="12.75" customHeight="1" outlineLevel="1" x14ac:dyDescent="0.2">
      <c r="G82" s="89"/>
      <c r="H82" s="89"/>
      <c r="I82" s="89"/>
      <c r="J82" s="89"/>
      <c r="K82" s="89"/>
      <c r="L82" s="89"/>
      <c r="M82" s="89"/>
      <c r="N82" s="89"/>
      <c r="O82" s="89"/>
      <c r="P82" s="89"/>
      <c r="Q82" s="89"/>
      <c r="R82" s="89"/>
      <c r="S82" s="89"/>
      <c r="T82" s="89"/>
      <c r="U82" s="89"/>
      <c r="V82" s="89"/>
      <c r="W82" s="89"/>
      <c r="X82" s="89"/>
      <c r="Y82" s="89"/>
      <c r="Z82" s="89"/>
      <c r="AA82" s="89"/>
      <c r="AB82" s="89"/>
      <c r="AD82" s="89"/>
      <c r="AF82" s="89"/>
      <c r="AH82" s="89"/>
    </row>
    <row r="83" spans="3:36" ht="12.75" customHeight="1" outlineLevel="1" x14ac:dyDescent="0.2">
      <c r="C83" s="138" t="str">
        <f>B$15&amp;": NR Off Peak"</f>
        <v>Average Minutes Lateness: NR Off Peak</v>
      </c>
      <c r="G83" s="89"/>
      <c r="H83" s="89"/>
      <c r="I83" s="89"/>
      <c r="J83" s="89"/>
      <c r="K83" s="89"/>
      <c r="L83" s="89"/>
      <c r="M83" s="89"/>
      <c r="N83" s="89"/>
      <c r="O83" s="89"/>
      <c r="P83" s="89"/>
      <c r="Q83" s="89"/>
      <c r="R83" s="89"/>
      <c r="S83" s="89"/>
      <c r="T83" s="89"/>
      <c r="U83" s="89"/>
      <c r="V83" s="89"/>
      <c r="W83" s="89"/>
      <c r="X83" s="89"/>
      <c r="Y83" s="89"/>
      <c r="Z83" s="89"/>
      <c r="AA83" s="89"/>
      <c r="AB83" s="89"/>
      <c r="AD83" s="89"/>
      <c r="AF83" s="89"/>
      <c r="AH83" s="89"/>
    </row>
    <row r="84" spans="3:36" ht="12.75" customHeight="1" outlineLevel="1" x14ac:dyDescent="0.2">
      <c r="D84" s="100" t="str">
        <f t="shared" ref="D84:D92" si="9">D40</f>
        <v>EB01 GE Metro</v>
      </c>
      <c r="E84" s="84"/>
      <c r="F84" s="186" t="str">
        <f t="shared" ref="F84:F92" si="10">F62</f>
        <v>Mins</v>
      </c>
      <c r="G84" s="173"/>
      <c r="H84" s="173"/>
      <c r="I84" s="173"/>
      <c r="J84" s="173"/>
      <c r="K84" s="173"/>
      <c r="L84" s="173"/>
      <c r="M84" s="173"/>
      <c r="N84" s="173"/>
      <c r="O84" s="173"/>
      <c r="P84" s="173"/>
      <c r="Q84" s="173"/>
      <c r="R84" s="173"/>
      <c r="S84" s="173"/>
      <c r="T84" s="173"/>
      <c r="U84" s="173"/>
      <c r="V84" s="173"/>
      <c r="W84" s="173"/>
      <c r="X84" s="173"/>
      <c r="Y84" s="173"/>
      <c r="Z84" s="173"/>
      <c r="AA84" s="173"/>
      <c r="AB84" s="191"/>
      <c r="AD84" s="547"/>
      <c r="AF84" s="547"/>
      <c r="AH84" s="547"/>
      <c r="AJ84" s="207"/>
    </row>
    <row r="85" spans="3:36" ht="12.75" customHeight="1" outlineLevel="1" x14ac:dyDescent="0.2">
      <c r="D85" s="106" t="str">
        <f t="shared" si="9"/>
        <v>EB02 Southend and Southminster</v>
      </c>
      <c r="E85" s="88"/>
      <c r="F85" s="107" t="str">
        <f t="shared" si="10"/>
        <v>Mins</v>
      </c>
      <c r="G85" s="175"/>
      <c r="H85" s="175"/>
      <c r="I85" s="175"/>
      <c r="J85" s="175"/>
      <c r="K85" s="175"/>
      <c r="L85" s="175"/>
      <c r="M85" s="175"/>
      <c r="N85" s="175"/>
      <c r="O85" s="175"/>
      <c r="P85" s="175"/>
      <c r="Q85" s="175"/>
      <c r="R85" s="175"/>
      <c r="S85" s="175"/>
      <c r="T85" s="175"/>
      <c r="U85" s="175"/>
      <c r="V85" s="175"/>
      <c r="W85" s="175"/>
      <c r="X85" s="175"/>
      <c r="Y85" s="175"/>
      <c r="Z85" s="175"/>
      <c r="AA85" s="175"/>
      <c r="AB85" s="176"/>
      <c r="AD85" s="548"/>
      <c r="AF85" s="548"/>
      <c r="AH85" s="548"/>
      <c r="AJ85" s="91"/>
    </row>
    <row r="86" spans="3:36" ht="12.75" customHeight="1" outlineLevel="1" x14ac:dyDescent="0.2">
      <c r="D86" s="106" t="str">
        <f t="shared" si="9"/>
        <v>EB03 GE Outers</v>
      </c>
      <c r="E86" s="88"/>
      <c r="F86" s="107" t="str">
        <f t="shared" si="10"/>
        <v>Mins</v>
      </c>
      <c r="G86" s="175"/>
      <c r="H86" s="175"/>
      <c r="I86" s="175"/>
      <c r="J86" s="175"/>
      <c r="K86" s="175"/>
      <c r="L86" s="175"/>
      <c r="M86" s="175"/>
      <c r="N86" s="175"/>
      <c r="O86" s="175"/>
      <c r="P86" s="175"/>
      <c r="Q86" s="175"/>
      <c r="R86" s="175"/>
      <c r="S86" s="175"/>
      <c r="T86" s="175"/>
      <c r="U86" s="175"/>
      <c r="V86" s="175"/>
      <c r="W86" s="175"/>
      <c r="X86" s="175"/>
      <c r="Y86" s="175"/>
      <c r="Z86" s="175"/>
      <c r="AA86" s="175"/>
      <c r="AB86" s="176"/>
      <c r="AD86" s="548"/>
      <c r="AF86" s="548"/>
      <c r="AH86" s="548"/>
      <c r="AJ86" s="220"/>
    </row>
    <row r="87" spans="3:36" ht="12.75" customHeight="1" outlineLevel="1" x14ac:dyDescent="0.2">
      <c r="D87" s="106" t="str">
        <f t="shared" si="9"/>
        <v>EB04 Anglia Inter City</v>
      </c>
      <c r="E87" s="88"/>
      <c r="F87" s="107" t="str">
        <f t="shared" si="10"/>
        <v>Mins</v>
      </c>
      <c r="G87" s="175"/>
      <c r="H87" s="175"/>
      <c r="I87" s="175"/>
      <c r="J87" s="175"/>
      <c r="K87" s="175"/>
      <c r="L87" s="175"/>
      <c r="M87" s="175"/>
      <c r="N87" s="175"/>
      <c r="O87" s="175"/>
      <c r="P87" s="175"/>
      <c r="Q87" s="175"/>
      <c r="R87" s="175"/>
      <c r="S87" s="175"/>
      <c r="T87" s="175"/>
      <c r="U87" s="175"/>
      <c r="V87" s="175"/>
      <c r="W87" s="175"/>
      <c r="X87" s="175"/>
      <c r="Y87" s="175"/>
      <c r="Z87" s="175"/>
      <c r="AA87" s="175"/>
      <c r="AB87" s="176"/>
      <c r="AD87" s="548"/>
      <c r="AF87" s="548"/>
      <c r="AH87" s="548"/>
      <c r="AJ87" s="220"/>
    </row>
    <row r="88" spans="3:36" ht="12.75" customHeight="1" outlineLevel="1" x14ac:dyDescent="0.2">
      <c r="D88" s="106" t="str">
        <f t="shared" si="9"/>
        <v>EB05 Anglia Locals</v>
      </c>
      <c r="E88" s="88"/>
      <c r="F88" s="107" t="str">
        <f t="shared" si="10"/>
        <v>Mins</v>
      </c>
      <c r="G88" s="175"/>
      <c r="H88" s="175"/>
      <c r="I88" s="175"/>
      <c r="J88" s="175"/>
      <c r="K88" s="175"/>
      <c r="L88" s="175"/>
      <c r="M88" s="175"/>
      <c r="N88" s="175"/>
      <c r="O88" s="175"/>
      <c r="P88" s="175"/>
      <c r="Q88" s="175"/>
      <c r="R88" s="175"/>
      <c r="S88" s="175"/>
      <c r="T88" s="175"/>
      <c r="U88" s="175"/>
      <c r="V88" s="175"/>
      <c r="W88" s="175"/>
      <c r="X88" s="175"/>
      <c r="Y88" s="175"/>
      <c r="Z88" s="175"/>
      <c r="AA88" s="175"/>
      <c r="AB88" s="176"/>
      <c r="AD88" s="548"/>
      <c r="AF88" s="548"/>
      <c r="AH88" s="548"/>
      <c r="AJ88" s="220"/>
    </row>
    <row r="89" spans="3:36" ht="12.75" customHeight="1" outlineLevel="1" x14ac:dyDescent="0.2">
      <c r="D89" s="106" t="str">
        <f t="shared" si="9"/>
        <v>EB06 West Anglia Outers</v>
      </c>
      <c r="E89" s="88"/>
      <c r="F89" s="107" t="str">
        <f t="shared" si="10"/>
        <v>Mins</v>
      </c>
      <c r="G89" s="175"/>
      <c r="H89" s="175"/>
      <c r="I89" s="175"/>
      <c r="J89" s="175"/>
      <c r="K89" s="175"/>
      <c r="L89" s="175"/>
      <c r="M89" s="175"/>
      <c r="N89" s="175"/>
      <c r="O89" s="175"/>
      <c r="P89" s="175"/>
      <c r="Q89" s="175"/>
      <c r="R89" s="175"/>
      <c r="S89" s="175"/>
      <c r="T89" s="175"/>
      <c r="U89" s="175"/>
      <c r="V89" s="175"/>
      <c r="W89" s="175"/>
      <c r="X89" s="175"/>
      <c r="Y89" s="175"/>
      <c r="Z89" s="175"/>
      <c r="AA89" s="175"/>
      <c r="AB89" s="176"/>
      <c r="AD89" s="548"/>
      <c r="AF89" s="548"/>
      <c r="AH89" s="548"/>
      <c r="AJ89" s="220"/>
    </row>
    <row r="90" spans="3:36" ht="12.75" customHeight="1" outlineLevel="1" x14ac:dyDescent="0.2">
      <c r="D90" s="106" t="str">
        <f t="shared" si="9"/>
        <v>EB07 West Anglia Inners Devolved</v>
      </c>
      <c r="E90" s="88"/>
      <c r="F90" s="107" t="str">
        <f t="shared" si="10"/>
        <v>Mins</v>
      </c>
      <c r="G90" s="175"/>
      <c r="H90" s="175"/>
      <c r="I90" s="175"/>
      <c r="J90" s="175"/>
      <c r="K90" s="175"/>
      <c r="L90" s="175"/>
      <c r="M90" s="175"/>
      <c r="N90" s="175"/>
      <c r="O90" s="175"/>
      <c r="P90" s="175"/>
      <c r="Q90" s="175"/>
      <c r="R90" s="175"/>
      <c r="S90" s="175"/>
      <c r="T90" s="175"/>
      <c r="U90" s="175"/>
      <c r="V90" s="175"/>
      <c r="W90" s="175"/>
      <c r="X90" s="175"/>
      <c r="Y90" s="175"/>
      <c r="Z90" s="175"/>
      <c r="AA90" s="175"/>
      <c r="AB90" s="176"/>
      <c r="AD90" s="548"/>
      <c r="AF90" s="548"/>
      <c r="AH90" s="548"/>
      <c r="AJ90" s="220"/>
    </row>
    <row r="91" spans="3:36" ht="12.75" customHeight="1" outlineLevel="1" x14ac:dyDescent="0.2">
      <c r="D91" s="106" t="str">
        <f t="shared" si="9"/>
        <v>EB07 West Anglia Inners Retained</v>
      </c>
      <c r="E91" s="88"/>
      <c r="F91" s="107" t="str">
        <f t="shared" si="10"/>
        <v>Mins</v>
      </c>
      <c r="G91" s="175"/>
      <c r="H91" s="175"/>
      <c r="I91" s="175"/>
      <c r="J91" s="175"/>
      <c r="K91" s="175"/>
      <c r="L91" s="175"/>
      <c r="M91" s="175"/>
      <c r="N91" s="175"/>
      <c r="O91" s="175"/>
      <c r="P91" s="175"/>
      <c r="Q91" s="175"/>
      <c r="R91" s="175"/>
      <c r="S91" s="175"/>
      <c r="T91" s="175"/>
      <c r="U91" s="175"/>
      <c r="V91" s="175"/>
      <c r="W91" s="175"/>
      <c r="X91" s="175"/>
      <c r="Y91" s="175"/>
      <c r="Z91" s="175"/>
      <c r="AA91" s="175"/>
      <c r="AB91" s="176"/>
      <c r="AD91" s="548"/>
      <c r="AF91" s="548"/>
      <c r="AH91" s="548"/>
      <c r="AJ91" s="220"/>
    </row>
    <row r="92" spans="3:36" ht="12.75" customHeight="1" outlineLevel="1" x14ac:dyDescent="0.2">
      <c r="D92" s="106" t="str">
        <f t="shared" si="9"/>
        <v>[Schedule 8 Performance Service Groups Line 9]</v>
      </c>
      <c r="E92" s="88"/>
      <c r="F92" s="107" t="str">
        <f t="shared" si="10"/>
        <v>Mins</v>
      </c>
      <c r="G92" s="175"/>
      <c r="H92" s="175"/>
      <c r="I92" s="175"/>
      <c r="J92" s="175"/>
      <c r="K92" s="175"/>
      <c r="L92" s="175"/>
      <c r="M92" s="175"/>
      <c r="N92" s="175"/>
      <c r="O92" s="175"/>
      <c r="P92" s="175"/>
      <c r="Q92" s="175"/>
      <c r="R92" s="175"/>
      <c r="S92" s="175"/>
      <c r="T92" s="175"/>
      <c r="U92" s="175"/>
      <c r="V92" s="175"/>
      <c r="W92" s="175"/>
      <c r="X92" s="175"/>
      <c r="Y92" s="175"/>
      <c r="Z92" s="175"/>
      <c r="AA92" s="175"/>
      <c r="AB92" s="176"/>
      <c r="AD92" s="548"/>
      <c r="AF92" s="548"/>
      <c r="AH92" s="548"/>
      <c r="AJ92" s="220"/>
    </row>
    <row r="93" spans="3:36" ht="12.75" customHeight="1" outlineLevel="1" x14ac:dyDescent="0.2">
      <c r="D93" s="106" t="str">
        <f t="shared" ref="D93:D103" si="11">D49</f>
        <v>[Schedule 8 Performance Service Groups Line 10]</v>
      </c>
      <c r="E93" s="88"/>
      <c r="F93" s="107" t="str">
        <f t="shared" ref="F93:F103" si="12">F71</f>
        <v>Mins</v>
      </c>
      <c r="G93" s="175"/>
      <c r="H93" s="175"/>
      <c r="I93" s="175"/>
      <c r="J93" s="175"/>
      <c r="K93" s="175"/>
      <c r="L93" s="175"/>
      <c r="M93" s="175"/>
      <c r="N93" s="175"/>
      <c r="O93" s="175"/>
      <c r="P93" s="175"/>
      <c r="Q93" s="175"/>
      <c r="R93" s="175"/>
      <c r="S93" s="175"/>
      <c r="T93" s="175"/>
      <c r="U93" s="175"/>
      <c r="V93" s="175"/>
      <c r="W93" s="175"/>
      <c r="X93" s="175"/>
      <c r="Y93" s="175"/>
      <c r="Z93" s="175"/>
      <c r="AA93" s="175"/>
      <c r="AB93" s="176"/>
      <c r="AD93" s="548"/>
      <c r="AF93" s="548"/>
      <c r="AH93" s="548"/>
      <c r="AJ93" s="220"/>
    </row>
    <row r="94" spans="3:36" ht="12.75" customHeight="1" outlineLevel="1" x14ac:dyDescent="0.2">
      <c r="D94" s="106" t="str">
        <f t="shared" si="11"/>
        <v>[Schedule 8 Performance Service Groups Line 11]</v>
      </c>
      <c r="E94" s="88"/>
      <c r="F94" s="107" t="str">
        <f t="shared" si="12"/>
        <v>Mins</v>
      </c>
      <c r="G94" s="175"/>
      <c r="H94" s="175"/>
      <c r="I94" s="175"/>
      <c r="J94" s="175"/>
      <c r="K94" s="175"/>
      <c r="L94" s="175"/>
      <c r="M94" s="175"/>
      <c r="N94" s="175"/>
      <c r="O94" s="175"/>
      <c r="P94" s="175"/>
      <c r="Q94" s="175"/>
      <c r="R94" s="175"/>
      <c r="S94" s="175"/>
      <c r="T94" s="175"/>
      <c r="U94" s="175"/>
      <c r="V94" s="175"/>
      <c r="W94" s="175"/>
      <c r="X94" s="175"/>
      <c r="Y94" s="175"/>
      <c r="Z94" s="175"/>
      <c r="AA94" s="175"/>
      <c r="AB94" s="176"/>
      <c r="AD94" s="548"/>
      <c r="AF94" s="548"/>
      <c r="AH94" s="548"/>
      <c r="AJ94" s="220"/>
    </row>
    <row r="95" spans="3:36" ht="12.75" customHeight="1" outlineLevel="1" x14ac:dyDescent="0.2">
      <c r="D95" s="106" t="str">
        <f t="shared" si="11"/>
        <v>[Schedule 8 Performance Service Groups Line 12]</v>
      </c>
      <c r="E95" s="88"/>
      <c r="F95" s="107" t="str">
        <f t="shared" si="12"/>
        <v>Mins</v>
      </c>
      <c r="G95" s="175"/>
      <c r="H95" s="175"/>
      <c r="I95" s="175"/>
      <c r="J95" s="175"/>
      <c r="K95" s="175"/>
      <c r="L95" s="175"/>
      <c r="M95" s="175"/>
      <c r="N95" s="175"/>
      <c r="O95" s="175"/>
      <c r="P95" s="175"/>
      <c r="Q95" s="175"/>
      <c r="R95" s="175"/>
      <c r="S95" s="175"/>
      <c r="T95" s="175"/>
      <c r="U95" s="175"/>
      <c r="V95" s="175"/>
      <c r="W95" s="175"/>
      <c r="X95" s="175"/>
      <c r="Y95" s="175"/>
      <c r="Z95" s="175"/>
      <c r="AA95" s="175"/>
      <c r="AB95" s="176"/>
      <c r="AD95" s="548"/>
      <c r="AF95" s="548"/>
      <c r="AH95" s="548"/>
      <c r="AJ95" s="220"/>
    </row>
    <row r="96" spans="3:36" ht="12.75" customHeight="1" outlineLevel="1" x14ac:dyDescent="0.2">
      <c r="D96" s="106" t="str">
        <f t="shared" si="11"/>
        <v>[Schedule 8 Performance Service Groups Line 13]</v>
      </c>
      <c r="E96" s="88"/>
      <c r="F96" s="107" t="str">
        <f t="shared" si="12"/>
        <v>Mins</v>
      </c>
      <c r="G96" s="175"/>
      <c r="H96" s="175"/>
      <c r="I96" s="175"/>
      <c r="J96" s="175"/>
      <c r="K96" s="175"/>
      <c r="L96" s="175"/>
      <c r="M96" s="175"/>
      <c r="N96" s="175"/>
      <c r="O96" s="175"/>
      <c r="P96" s="175"/>
      <c r="Q96" s="175"/>
      <c r="R96" s="175"/>
      <c r="S96" s="175"/>
      <c r="T96" s="175"/>
      <c r="U96" s="175"/>
      <c r="V96" s="175"/>
      <c r="W96" s="175"/>
      <c r="X96" s="175"/>
      <c r="Y96" s="175"/>
      <c r="Z96" s="175"/>
      <c r="AA96" s="175"/>
      <c r="AB96" s="176"/>
      <c r="AD96" s="548"/>
      <c r="AF96" s="548"/>
      <c r="AH96" s="548"/>
      <c r="AJ96" s="220"/>
    </row>
    <row r="97" spans="2:36" ht="12.75" customHeight="1" outlineLevel="1" x14ac:dyDescent="0.2">
      <c r="D97" s="106" t="str">
        <f t="shared" si="11"/>
        <v>[Schedule 8 Performance Service Groups Line 14]</v>
      </c>
      <c r="E97" s="88"/>
      <c r="F97" s="107" t="str">
        <f t="shared" si="12"/>
        <v>Mins</v>
      </c>
      <c r="G97" s="175"/>
      <c r="H97" s="175"/>
      <c r="I97" s="175"/>
      <c r="J97" s="175"/>
      <c r="K97" s="175"/>
      <c r="L97" s="175"/>
      <c r="M97" s="175"/>
      <c r="N97" s="175"/>
      <c r="O97" s="175"/>
      <c r="P97" s="175"/>
      <c r="Q97" s="175"/>
      <c r="R97" s="175"/>
      <c r="S97" s="175"/>
      <c r="T97" s="175"/>
      <c r="U97" s="175"/>
      <c r="V97" s="175"/>
      <c r="W97" s="175"/>
      <c r="X97" s="175"/>
      <c r="Y97" s="175"/>
      <c r="Z97" s="175"/>
      <c r="AA97" s="175"/>
      <c r="AB97" s="176"/>
      <c r="AD97" s="548"/>
      <c r="AF97" s="548"/>
      <c r="AH97" s="548"/>
      <c r="AJ97" s="220"/>
    </row>
    <row r="98" spans="2:36" ht="12.75" customHeight="1" outlineLevel="1" x14ac:dyDescent="0.2">
      <c r="D98" s="106" t="str">
        <f t="shared" si="11"/>
        <v>[Schedule 8 Performance Service Groups Line 15]</v>
      </c>
      <c r="E98" s="88"/>
      <c r="F98" s="107" t="str">
        <f t="shared" si="12"/>
        <v>Mins</v>
      </c>
      <c r="G98" s="175"/>
      <c r="H98" s="175"/>
      <c r="I98" s="175"/>
      <c r="J98" s="175"/>
      <c r="K98" s="175"/>
      <c r="L98" s="175"/>
      <c r="M98" s="175"/>
      <c r="N98" s="175"/>
      <c r="O98" s="175"/>
      <c r="P98" s="175"/>
      <c r="Q98" s="175"/>
      <c r="R98" s="175"/>
      <c r="S98" s="175"/>
      <c r="T98" s="175"/>
      <c r="U98" s="175"/>
      <c r="V98" s="175"/>
      <c r="W98" s="175"/>
      <c r="X98" s="175"/>
      <c r="Y98" s="175"/>
      <c r="Z98" s="175"/>
      <c r="AA98" s="175"/>
      <c r="AB98" s="176"/>
      <c r="AD98" s="548"/>
      <c r="AF98" s="548"/>
      <c r="AH98" s="548"/>
      <c r="AJ98" s="220"/>
    </row>
    <row r="99" spans="2:36" ht="12.75" customHeight="1" outlineLevel="1" x14ac:dyDescent="0.2">
      <c r="D99" s="106" t="str">
        <f t="shared" si="11"/>
        <v>[Schedule 8 Performance Service Groups Line 16]</v>
      </c>
      <c r="E99" s="88"/>
      <c r="F99" s="107" t="str">
        <f t="shared" si="12"/>
        <v>Mins</v>
      </c>
      <c r="G99" s="175"/>
      <c r="H99" s="175"/>
      <c r="I99" s="175"/>
      <c r="J99" s="175"/>
      <c r="K99" s="175"/>
      <c r="L99" s="175"/>
      <c r="M99" s="175"/>
      <c r="N99" s="175"/>
      <c r="O99" s="175"/>
      <c r="P99" s="175"/>
      <c r="Q99" s="175"/>
      <c r="R99" s="175"/>
      <c r="S99" s="175"/>
      <c r="T99" s="175"/>
      <c r="U99" s="175"/>
      <c r="V99" s="175"/>
      <c r="W99" s="175"/>
      <c r="X99" s="175"/>
      <c r="Y99" s="175"/>
      <c r="Z99" s="175"/>
      <c r="AA99" s="175"/>
      <c r="AB99" s="176"/>
      <c r="AD99" s="548"/>
      <c r="AF99" s="548"/>
      <c r="AH99" s="548"/>
      <c r="AJ99" s="220"/>
    </row>
    <row r="100" spans="2:36" ht="12.75" customHeight="1" outlineLevel="1" x14ac:dyDescent="0.2">
      <c r="D100" s="106" t="str">
        <f t="shared" si="11"/>
        <v>[Schedule 8 Performance Service Groups Line 17]</v>
      </c>
      <c r="E100" s="88"/>
      <c r="F100" s="107" t="str">
        <f t="shared" si="12"/>
        <v>Mins</v>
      </c>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6"/>
      <c r="AD100" s="548"/>
      <c r="AF100" s="548"/>
      <c r="AH100" s="548"/>
      <c r="AJ100" s="220"/>
    </row>
    <row r="101" spans="2:36" ht="12.75" customHeight="1" outlineLevel="1" x14ac:dyDescent="0.2">
      <c r="D101" s="106" t="str">
        <f t="shared" si="11"/>
        <v>[Schedule 8 Performance Service Groups Line 18]</v>
      </c>
      <c r="E101" s="88"/>
      <c r="F101" s="107" t="str">
        <f t="shared" si="12"/>
        <v>Mins</v>
      </c>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6"/>
      <c r="AD101" s="548"/>
      <c r="AF101" s="548"/>
      <c r="AH101" s="548"/>
      <c r="AJ101" s="220"/>
    </row>
    <row r="102" spans="2:36" ht="12.75" customHeight="1" outlineLevel="1" x14ac:dyDescent="0.2">
      <c r="D102" s="106" t="str">
        <f t="shared" si="11"/>
        <v>[Schedule 8 Performance Service Groups Line 19]</v>
      </c>
      <c r="E102" s="88"/>
      <c r="F102" s="107" t="str">
        <f t="shared" si="12"/>
        <v>Mins</v>
      </c>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6"/>
      <c r="AD102" s="548"/>
      <c r="AF102" s="548"/>
      <c r="AH102" s="548"/>
      <c r="AJ102" s="220"/>
    </row>
    <row r="103" spans="2:36" ht="12.75" customHeight="1" outlineLevel="1" x14ac:dyDescent="0.2">
      <c r="D103" s="117" t="str">
        <f t="shared" si="11"/>
        <v>[Schedule 8 Performance Service Groups Line 20]</v>
      </c>
      <c r="E103" s="177"/>
      <c r="F103" s="118" t="str">
        <f t="shared" si="12"/>
        <v>Mins</v>
      </c>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9"/>
      <c r="AD103" s="549"/>
      <c r="AF103" s="549"/>
      <c r="AH103" s="549"/>
      <c r="AJ103" s="209"/>
    </row>
    <row r="104" spans="2:36" x14ac:dyDescent="0.2">
      <c r="G104" s="89"/>
      <c r="H104" s="89"/>
      <c r="I104" s="89"/>
      <c r="J104" s="89"/>
      <c r="K104" s="89"/>
      <c r="L104" s="89"/>
      <c r="M104" s="89"/>
      <c r="N104" s="89"/>
      <c r="O104" s="89"/>
      <c r="P104" s="89"/>
      <c r="Q104" s="89"/>
      <c r="R104" s="89"/>
      <c r="S104" s="89"/>
      <c r="T104" s="89"/>
      <c r="U104" s="89"/>
      <c r="V104" s="89"/>
      <c r="W104" s="89"/>
      <c r="X104" s="89"/>
      <c r="Y104" s="89"/>
      <c r="Z104" s="89"/>
      <c r="AA104" s="89"/>
      <c r="AB104" s="89"/>
      <c r="AD104" s="89"/>
      <c r="AF104" s="89"/>
      <c r="AH104" s="89"/>
    </row>
    <row r="105" spans="2:36" ht="15" x14ac:dyDescent="0.25">
      <c r="B105" s="15" t="s">
        <v>519</v>
      </c>
      <c r="C105" s="15"/>
      <c r="D105" s="172"/>
      <c r="E105" s="172"/>
      <c r="F105" s="15"/>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5"/>
      <c r="AD105" s="190"/>
      <c r="AE105" s="540"/>
      <c r="AF105" s="190"/>
      <c r="AG105" s="540"/>
      <c r="AH105" s="190"/>
      <c r="AI105" s="540"/>
      <c r="AJ105" s="15"/>
    </row>
    <row r="106" spans="2:36" ht="12.75" customHeight="1" outlineLevel="1" x14ac:dyDescent="0.2">
      <c r="G106" s="89"/>
      <c r="H106" s="89"/>
      <c r="I106" s="89"/>
      <c r="J106" s="89"/>
      <c r="K106" s="89"/>
      <c r="L106" s="89"/>
      <c r="M106" s="89"/>
      <c r="N106" s="89"/>
      <c r="O106" s="89"/>
      <c r="P106" s="89"/>
      <c r="Q106" s="89"/>
      <c r="R106" s="89"/>
      <c r="S106" s="89"/>
      <c r="T106" s="89"/>
      <c r="U106" s="89"/>
      <c r="V106" s="89"/>
      <c r="W106" s="89"/>
      <c r="X106" s="89"/>
      <c r="Y106" s="89"/>
      <c r="Z106" s="89"/>
      <c r="AA106" s="89"/>
      <c r="AB106" s="89"/>
      <c r="AD106" s="89"/>
      <c r="AF106" s="89"/>
      <c r="AH106" s="89"/>
    </row>
    <row r="107" spans="2:36" ht="12.75" customHeight="1" outlineLevel="1" x14ac:dyDescent="0.2">
      <c r="C107" s="138" t="str">
        <f>B$105&amp;": TOC Peak"</f>
        <v>Schedule 8 Payments: TOC Peak</v>
      </c>
      <c r="G107" s="89"/>
      <c r="H107" s="89"/>
      <c r="I107" s="89"/>
      <c r="J107" s="89"/>
      <c r="K107" s="89"/>
      <c r="L107" s="89"/>
      <c r="M107" s="89"/>
      <c r="N107" s="89"/>
      <c r="O107" s="89"/>
      <c r="P107" s="89"/>
      <c r="Q107" s="89"/>
      <c r="R107" s="89"/>
      <c r="S107" s="89"/>
      <c r="T107" s="89"/>
      <c r="U107" s="89"/>
      <c r="V107" s="89"/>
      <c r="W107" s="89"/>
      <c r="X107" s="89"/>
      <c r="Y107" s="89"/>
      <c r="Z107" s="89"/>
      <c r="AA107" s="89"/>
      <c r="AB107" s="89"/>
      <c r="AD107" s="89"/>
      <c r="AF107" s="89"/>
      <c r="AH107" s="89"/>
    </row>
    <row r="108" spans="2:36" ht="12.75" customHeight="1" outlineLevel="1" x14ac:dyDescent="0.2">
      <c r="D108" s="100" t="str">
        <f t="shared" ref="D108:D114" si="13">D18</f>
        <v>EB01 GE Metro</v>
      </c>
      <c r="E108" s="84"/>
      <c r="F108" s="101" t="s">
        <v>101</v>
      </c>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91"/>
      <c r="AD108" s="547"/>
      <c r="AF108" s="547"/>
      <c r="AH108" s="547"/>
      <c r="AJ108" s="207"/>
    </row>
    <row r="109" spans="2:36" ht="12.75" customHeight="1" outlineLevel="1" x14ac:dyDescent="0.2">
      <c r="D109" s="106" t="str">
        <f t="shared" si="13"/>
        <v>EB02 Southend and Southminster</v>
      </c>
      <c r="E109" s="88"/>
      <c r="F109" s="107" t="str">
        <f t="shared" ref="F109:F127" si="14">F108</f>
        <v>£000</v>
      </c>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6"/>
      <c r="AD109" s="548"/>
      <c r="AF109" s="548"/>
      <c r="AH109" s="548"/>
      <c r="AJ109" s="91"/>
    </row>
    <row r="110" spans="2:36" ht="12.75" customHeight="1" outlineLevel="1" x14ac:dyDescent="0.2">
      <c r="D110" s="106" t="str">
        <f t="shared" si="13"/>
        <v>EB03 GE Outers</v>
      </c>
      <c r="E110" s="88"/>
      <c r="F110" s="107" t="str">
        <f t="shared" si="14"/>
        <v>£000</v>
      </c>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6"/>
      <c r="AD110" s="548"/>
      <c r="AF110" s="548"/>
      <c r="AH110" s="548"/>
      <c r="AJ110" s="220"/>
    </row>
    <row r="111" spans="2:36" ht="12.75" customHeight="1" outlineLevel="1" x14ac:dyDescent="0.2">
      <c r="D111" s="106" t="str">
        <f t="shared" si="13"/>
        <v>EB04 Anglia Inter City</v>
      </c>
      <c r="E111" s="88"/>
      <c r="F111" s="107" t="str">
        <f t="shared" si="14"/>
        <v>£000</v>
      </c>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6"/>
      <c r="AD111" s="548"/>
      <c r="AF111" s="548"/>
      <c r="AH111" s="548"/>
      <c r="AJ111" s="220"/>
    </row>
    <row r="112" spans="2:36" ht="12.75" customHeight="1" outlineLevel="1" x14ac:dyDescent="0.2">
      <c r="D112" s="106" t="str">
        <f t="shared" si="13"/>
        <v>EB05 Anglia Locals</v>
      </c>
      <c r="E112" s="88"/>
      <c r="F112" s="107" t="str">
        <f t="shared" si="14"/>
        <v>£000</v>
      </c>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6"/>
      <c r="AD112" s="548"/>
      <c r="AF112" s="548"/>
      <c r="AH112" s="548"/>
      <c r="AJ112" s="220"/>
    </row>
    <row r="113" spans="4:36" ht="12.75" customHeight="1" outlineLevel="1" x14ac:dyDescent="0.2">
      <c r="D113" s="106" t="str">
        <f t="shared" si="13"/>
        <v>EB06 West Anglia Outers</v>
      </c>
      <c r="E113" s="88"/>
      <c r="F113" s="107" t="str">
        <f t="shared" si="14"/>
        <v>£000</v>
      </c>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6"/>
      <c r="AD113" s="548"/>
      <c r="AF113" s="548"/>
      <c r="AH113" s="548"/>
      <c r="AJ113" s="220"/>
    </row>
    <row r="114" spans="4:36" ht="12.75" customHeight="1" outlineLevel="1" x14ac:dyDescent="0.2">
      <c r="D114" s="106" t="str">
        <f t="shared" si="13"/>
        <v>EB07 West Anglia Inners Devolved</v>
      </c>
      <c r="E114" s="88"/>
      <c r="F114" s="107" t="str">
        <f t="shared" si="14"/>
        <v>£000</v>
      </c>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6"/>
      <c r="AD114" s="548"/>
      <c r="AF114" s="548"/>
      <c r="AH114" s="548"/>
      <c r="AJ114" s="220"/>
    </row>
    <row r="115" spans="4:36" ht="12.75" customHeight="1" outlineLevel="1" x14ac:dyDescent="0.2">
      <c r="D115" s="106" t="str">
        <f t="shared" ref="D115:D127" si="15">D25</f>
        <v>EB07 West Anglia Inners Retained</v>
      </c>
      <c r="E115" s="88"/>
      <c r="F115" s="107" t="str">
        <f t="shared" si="14"/>
        <v>£000</v>
      </c>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6"/>
      <c r="AD115" s="548"/>
      <c r="AF115" s="548"/>
      <c r="AH115" s="548"/>
      <c r="AJ115" s="220"/>
    </row>
    <row r="116" spans="4:36" ht="12.75" customHeight="1" outlineLevel="1" x14ac:dyDescent="0.2">
      <c r="D116" s="106" t="str">
        <f t="shared" si="15"/>
        <v>[Schedule 8 Performance Service Groups Line 9]</v>
      </c>
      <c r="E116" s="88"/>
      <c r="F116" s="107" t="str">
        <f t="shared" si="14"/>
        <v>£000</v>
      </c>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6"/>
      <c r="AD116" s="548"/>
      <c r="AF116" s="548"/>
      <c r="AH116" s="548"/>
      <c r="AJ116" s="220"/>
    </row>
    <row r="117" spans="4:36" ht="12.75" customHeight="1" outlineLevel="1" x14ac:dyDescent="0.2">
      <c r="D117" s="106" t="str">
        <f t="shared" si="15"/>
        <v>[Schedule 8 Performance Service Groups Line 10]</v>
      </c>
      <c r="E117" s="88"/>
      <c r="F117" s="107" t="str">
        <f t="shared" si="14"/>
        <v>£000</v>
      </c>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6"/>
      <c r="AD117" s="548"/>
      <c r="AF117" s="548"/>
      <c r="AH117" s="548"/>
      <c r="AJ117" s="220"/>
    </row>
    <row r="118" spans="4:36" ht="12.75" customHeight="1" outlineLevel="1" x14ac:dyDescent="0.2">
      <c r="D118" s="106" t="str">
        <f t="shared" si="15"/>
        <v>[Schedule 8 Performance Service Groups Line 11]</v>
      </c>
      <c r="E118" s="88"/>
      <c r="F118" s="107" t="str">
        <f t="shared" si="14"/>
        <v>£000</v>
      </c>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6"/>
      <c r="AD118" s="548"/>
      <c r="AF118" s="548"/>
      <c r="AH118" s="548"/>
      <c r="AJ118" s="220"/>
    </row>
    <row r="119" spans="4:36" ht="12.75" customHeight="1" outlineLevel="1" x14ac:dyDescent="0.2">
      <c r="D119" s="106" t="str">
        <f t="shared" si="15"/>
        <v>[Schedule 8 Performance Service Groups Line 12]</v>
      </c>
      <c r="E119" s="88"/>
      <c r="F119" s="107" t="str">
        <f t="shared" si="14"/>
        <v>£000</v>
      </c>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6"/>
      <c r="AD119" s="548"/>
      <c r="AF119" s="548"/>
      <c r="AH119" s="548"/>
      <c r="AJ119" s="220"/>
    </row>
    <row r="120" spans="4:36" ht="12.75" customHeight="1" outlineLevel="1" x14ac:dyDescent="0.2">
      <c r="D120" s="106" t="str">
        <f t="shared" si="15"/>
        <v>[Schedule 8 Performance Service Groups Line 13]</v>
      </c>
      <c r="E120" s="88"/>
      <c r="F120" s="107" t="str">
        <f t="shared" si="14"/>
        <v>£000</v>
      </c>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6"/>
      <c r="AD120" s="548"/>
      <c r="AF120" s="548"/>
      <c r="AH120" s="548"/>
      <c r="AJ120" s="220"/>
    </row>
    <row r="121" spans="4:36" ht="12.75" customHeight="1" outlineLevel="1" x14ac:dyDescent="0.2">
      <c r="D121" s="106" t="str">
        <f t="shared" si="15"/>
        <v>[Schedule 8 Performance Service Groups Line 14]</v>
      </c>
      <c r="E121" s="88"/>
      <c r="F121" s="107" t="str">
        <f t="shared" si="14"/>
        <v>£000</v>
      </c>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D121" s="548"/>
      <c r="AF121" s="548"/>
      <c r="AH121" s="548"/>
      <c r="AJ121" s="220"/>
    </row>
    <row r="122" spans="4:36" ht="12.75" customHeight="1" outlineLevel="1" x14ac:dyDescent="0.2">
      <c r="D122" s="106" t="str">
        <f t="shared" si="15"/>
        <v>[Schedule 8 Performance Service Groups Line 15]</v>
      </c>
      <c r="E122" s="88"/>
      <c r="F122" s="107" t="str">
        <f t="shared" si="14"/>
        <v>£000</v>
      </c>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6"/>
      <c r="AD122" s="548"/>
      <c r="AF122" s="548"/>
      <c r="AH122" s="548"/>
      <c r="AJ122" s="220"/>
    </row>
    <row r="123" spans="4:36" ht="12.75" customHeight="1" outlineLevel="1" x14ac:dyDescent="0.2">
      <c r="D123" s="106" t="str">
        <f t="shared" si="15"/>
        <v>[Schedule 8 Performance Service Groups Line 16]</v>
      </c>
      <c r="E123" s="88"/>
      <c r="F123" s="107" t="str">
        <f t="shared" si="14"/>
        <v>£000</v>
      </c>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6"/>
      <c r="AD123" s="548"/>
      <c r="AF123" s="548"/>
      <c r="AH123" s="548"/>
      <c r="AJ123" s="220"/>
    </row>
    <row r="124" spans="4:36" ht="12.75" customHeight="1" outlineLevel="1" x14ac:dyDescent="0.2">
      <c r="D124" s="106" t="str">
        <f t="shared" si="15"/>
        <v>[Schedule 8 Performance Service Groups Line 17]</v>
      </c>
      <c r="E124" s="88"/>
      <c r="F124" s="107" t="str">
        <f t="shared" si="14"/>
        <v>£000</v>
      </c>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6"/>
      <c r="AD124" s="548"/>
      <c r="AF124" s="548"/>
      <c r="AH124" s="548"/>
      <c r="AJ124" s="220"/>
    </row>
    <row r="125" spans="4:36" ht="12.75" customHeight="1" outlineLevel="1" x14ac:dyDescent="0.2">
      <c r="D125" s="106" t="str">
        <f t="shared" si="15"/>
        <v>[Schedule 8 Performance Service Groups Line 18]</v>
      </c>
      <c r="E125" s="88"/>
      <c r="F125" s="107" t="str">
        <f t="shared" si="14"/>
        <v>£000</v>
      </c>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6"/>
      <c r="AD125" s="548"/>
      <c r="AF125" s="548"/>
      <c r="AH125" s="548"/>
      <c r="AJ125" s="220"/>
    </row>
    <row r="126" spans="4:36" ht="12.75" customHeight="1" outlineLevel="1" x14ac:dyDescent="0.2">
      <c r="D126" s="106" t="str">
        <f t="shared" si="15"/>
        <v>[Schedule 8 Performance Service Groups Line 19]</v>
      </c>
      <c r="E126" s="88"/>
      <c r="F126" s="107" t="str">
        <f t="shared" si="14"/>
        <v>£000</v>
      </c>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6"/>
      <c r="AD126" s="548"/>
      <c r="AF126" s="548"/>
      <c r="AH126" s="548"/>
      <c r="AJ126" s="220"/>
    </row>
    <row r="127" spans="4:36" ht="12.75" customHeight="1" outlineLevel="1" x14ac:dyDescent="0.2">
      <c r="D127" s="117" t="str">
        <f t="shared" si="15"/>
        <v>[Schedule 8 Performance Service Groups Line 20]</v>
      </c>
      <c r="E127" s="177"/>
      <c r="F127" s="118" t="str">
        <f t="shared" si="14"/>
        <v>£000</v>
      </c>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9"/>
      <c r="AD127" s="549"/>
      <c r="AF127" s="549"/>
      <c r="AH127" s="549"/>
      <c r="AJ127" s="209"/>
    </row>
    <row r="128" spans="4:36" ht="12.75" customHeight="1" outlineLevel="1" x14ac:dyDescent="0.2">
      <c r="G128" s="89"/>
      <c r="H128" s="89"/>
      <c r="I128" s="89"/>
      <c r="J128" s="89"/>
      <c r="K128" s="89"/>
      <c r="L128" s="89"/>
      <c r="M128" s="89"/>
      <c r="N128" s="89"/>
      <c r="O128" s="89"/>
      <c r="P128" s="89"/>
      <c r="Q128" s="89"/>
      <c r="R128" s="89"/>
      <c r="S128" s="89"/>
      <c r="T128" s="89"/>
      <c r="U128" s="89"/>
      <c r="V128" s="89"/>
      <c r="W128" s="89"/>
      <c r="X128" s="89"/>
      <c r="Y128" s="89"/>
      <c r="Z128" s="89"/>
      <c r="AA128" s="89"/>
      <c r="AB128" s="89"/>
      <c r="AD128" s="89"/>
      <c r="AF128" s="89"/>
      <c r="AH128" s="89"/>
    </row>
    <row r="129" spans="3:36" ht="12.75" customHeight="1" outlineLevel="1" x14ac:dyDescent="0.2">
      <c r="D129" s="234" t="str">
        <f>C107</f>
        <v>Schedule 8 Payments: TOC Peak</v>
      </c>
      <c r="E129" s="235"/>
      <c r="F129" s="236" t="str">
        <f>F127</f>
        <v>£000</v>
      </c>
      <c r="G129" s="237">
        <f t="shared" ref="G129:AB129" si="16">SUM(G108:G127)</f>
        <v>0</v>
      </c>
      <c r="H129" s="237">
        <f t="shared" si="16"/>
        <v>0</v>
      </c>
      <c r="I129" s="237">
        <f t="shared" si="16"/>
        <v>0</v>
      </c>
      <c r="J129" s="237">
        <f t="shared" si="16"/>
        <v>0</v>
      </c>
      <c r="K129" s="237">
        <f t="shared" si="16"/>
        <v>0</v>
      </c>
      <c r="L129" s="237">
        <f t="shared" si="16"/>
        <v>0</v>
      </c>
      <c r="M129" s="237">
        <f t="shared" si="16"/>
        <v>0</v>
      </c>
      <c r="N129" s="237">
        <f t="shared" si="16"/>
        <v>0</v>
      </c>
      <c r="O129" s="237">
        <f t="shared" si="16"/>
        <v>0</v>
      </c>
      <c r="P129" s="237">
        <f t="shared" si="16"/>
        <v>0</v>
      </c>
      <c r="Q129" s="237">
        <f t="shared" si="16"/>
        <v>0</v>
      </c>
      <c r="R129" s="237">
        <f t="shared" si="16"/>
        <v>0</v>
      </c>
      <c r="S129" s="237">
        <f t="shared" si="16"/>
        <v>0</v>
      </c>
      <c r="T129" s="237">
        <f t="shared" si="16"/>
        <v>0</v>
      </c>
      <c r="U129" s="237">
        <f t="shared" si="16"/>
        <v>0</v>
      </c>
      <c r="V129" s="237">
        <f t="shared" si="16"/>
        <v>0</v>
      </c>
      <c r="W129" s="237">
        <f t="shared" si="16"/>
        <v>0</v>
      </c>
      <c r="X129" s="237">
        <f t="shared" si="16"/>
        <v>0</v>
      </c>
      <c r="Y129" s="237">
        <f t="shared" si="16"/>
        <v>0</v>
      </c>
      <c r="Z129" s="237">
        <f t="shared" si="16"/>
        <v>0</v>
      </c>
      <c r="AA129" s="237">
        <f t="shared" si="16"/>
        <v>0</v>
      </c>
      <c r="AB129" s="238">
        <f t="shared" si="16"/>
        <v>0</v>
      </c>
      <c r="AD129" s="550">
        <f t="shared" ref="AD129:AF129" si="17">SUM(AD108:AD127)</f>
        <v>0</v>
      </c>
      <c r="AF129" s="550">
        <f t="shared" si="17"/>
        <v>0</v>
      </c>
      <c r="AH129" s="550">
        <f t="shared" ref="AH129" si="18">SUM(AH108:AH127)</f>
        <v>0</v>
      </c>
      <c r="AJ129" s="241"/>
    </row>
    <row r="130" spans="3:36" ht="12.75" customHeight="1" outlineLevel="1" x14ac:dyDescent="0.2">
      <c r="G130" s="89"/>
      <c r="H130" s="89"/>
      <c r="I130" s="89"/>
      <c r="J130" s="89"/>
      <c r="K130" s="89"/>
      <c r="L130" s="89"/>
      <c r="M130" s="89"/>
      <c r="N130" s="89"/>
      <c r="O130" s="89"/>
      <c r="P130" s="89"/>
      <c r="Q130" s="89"/>
      <c r="R130" s="89"/>
      <c r="S130" s="89"/>
      <c r="T130" s="89"/>
      <c r="U130" s="89"/>
      <c r="V130" s="89"/>
      <c r="W130" s="89"/>
      <c r="X130" s="89"/>
      <c r="Y130" s="89"/>
      <c r="Z130" s="89"/>
      <c r="AA130" s="89"/>
      <c r="AB130" s="89"/>
      <c r="AD130" s="89"/>
      <c r="AF130" s="89"/>
      <c r="AH130" s="89"/>
    </row>
    <row r="131" spans="3:36" ht="12.75" customHeight="1" outlineLevel="1" x14ac:dyDescent="0.2">
      <c r="C131" s="138" t="str">
        <f>B$105&amp;": NR Peak"</f>
        <v>Schedule 8 Payments: NR Peak</v>
      </c>
      <c r="G131" s="89"/>
      <c r="H131" s="89"/>
      <c r="I131" s="89"/>
      <c r="J131" s="89"/>
      <c r="K131" s="89"/>
      <c r="L131" s="89"/>
      <c r="M131" s="89"/>
      <c r="N131" s="89"/>
      <c r="O131" s="89"/>
      <c r="P131" s="89"/>
      <c r="Q131" s="89"/>
      <c r="R131" s="89"/>
      <c r="S131" s="89"/>
      <c r="T131" s="89"/>
      <c r="U131" s="89"/>
      <c r="V131" s="89"/>
      <c r="W131" s="89"/>
      <c r="X131" s="89"/>
      <c r="Y131" s="89"/>
      <c r="Z131" s="89"/>
      <c r="AA131" s="89"/>
      <c r="AB131" s="89"/>
      <c r="AD131" s="89"/>
      <c r="AF131" s="89"/>
      <c r="AH131" s="89"/>
    </row>
    <row r="132" spans="3:36" ht="12.75" customHeight="1" outlineLevel="1" x14ac:dyDescent="0.2">
      <c r="D132" s="100" t="str">
        <f t="shared" ref="D132:D139" si="19">D18</f>
        <v>EB01 GE Metro</v>
      </c>
      <c r="E132" s="84"/>
      <c r="F132" s="186" t="str">
        <f t="shared" ref="F132:F139" si="20">F108</f>
        <v>£000</v>
      </c>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91"/>
      <c r="AD132" s="547"/>
      <c r="AF132" s="547"/>
      <c r="AH132" s="547"/>
      <c r="AJ132" s="207"/>
    </row>
    <row r="133" spans="3:36" ht="12.75" customHeight="1" outlineLevel="1" x14ac:dyDescent="0.2">
      <c r="D133" s="106" t="str">
        <f t="shared" si="19"/>
        <v>EB02 Southend and Southminster</v>
      </c>
      <c r="E133" s="88"/>
      <c r="F133" s="107" t="str">
        <f t="shared" si="20"/>
        <v>£000</v>
      </c>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6"/>
      <c r="AD133" s="548"/>
      <c r="AF133" s="548"/>
      <c r="AH133" s="548"/>
      <c r="AJ133" s="91"/>
    </row>
    <row r="134" spans="3:36" ht="12.75" customHeight="1" outlineLevel="1" x14ac:dyDescent="0.2">
      <c r="D134" s="106" t="str">
        <f t="shared" si="19"/>
        <v>EB03 GE Outers</v>
      </c>
      <c r="E134" s="88"/>
      <c r="F134" s="107" t="str">
        <f t="shared" si="20"/>
        <v>£000</v>
      </c>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6"/>
      <c r="AD134" s="548"/>
      <c r="AF134" s="548"/>
      <c r="AH134" s="548"/>
      <c r="AJ134" s="220"/>
    </row>
    <row r="135" spans="3:36" ht="12.75" customHeight="1" outlineLevel="1" x14ac:dyDescent="0.2">
      <c r="D135" s="106" t="str">
        <f t="shared" si="19"/>
        <v>EB04 Anglia Inter City</v>
      </c>
      <c r="E135" s="88"/>
      <c r="F135" s="107" t="str">
        <f t="shared" si="20"/>
        <v>£000</v>
      </c>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6"/>
      <c r="AD135" s="548"/>
      <c r="AF135" s="548"/>
      <c r="AH135" s="548"/>
      <c r="AJ135" s="220"/>
    </row>
    <row r="136" spans="3:36" ht="12.75" customHeight="1" outlineLevel="1" x14ac:dyDescent="0.2">
      <c r="D136" s="106" t="str">
        <f t="shared" si="19"/>
        <v>EB05 Anglia Locals</v>
      </c>
      <c r="E136" s="88"/>
      <c r="F136" s="107" t="str">
        <f t="shared" si="20"/>
        <v>£000</v>
      </c>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6"/>
      <c r="AD136" s="548"/>
      <c r="AF136" s="548"/>
      <c r="AH136" s="548"/>
      <c r="AJ136" s="220"/>
    </row>
    <row r="137" spans="3:36" ht="12.75" customHeight="1" outlineLevel="1" x14ac:dyDescent="0.2">
      <c r="D137" s="106" t="str">
        <f t="shared" si="19"/>
        <v>EB06 West Anglia Outers</v>
      </c>
      <c r="E137" s="88"/>
      <c r="F137" s="107" t="str">
        <f t="shared" si="20"/>
        <v>£000</v>
      </c>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6"/>
      <c r="AD137" s="548"/>
      <c r="AF137" s="548"/>
      <c r="AH137" s="548"/>
      <c r="AJ137" s="220"/>
    </row>
    <row r="138" spans="3:36" ht="12.75" customHeight="1" outlineLevel="1" x14ac:dyDescent="0.2">
      <c r="D138" s="106" t="str">
        <f t="shared" si="19"/>
        <v>EB07 West Anglia Inners Devolved</v>
      </c>
      <c r="E138" s="88"/>
      <c r="F138" s="107" t="str">
        <f t="shared" si="20"/>
        <v>£000</v>
      </c>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6"/>
      <c r="AD138" s="548"/>
      <c r="AF138" s="548"/>
      <c r="AH138" s="548"/>
      <c r="AJ138" s="220"/>
    </row>
    <row r="139" spans="3:36" ht="12.75" customHeight="1" outlineLevel="1" x14ac:dyDescent="0.2">
      <c r="D139" s="106" t="str">
        <f t="shared" si="19"/>
        <v>EB07 West Anglia Inners Retained</v>
      </c>
      <c r="E139" s="88"/>
      <c r="F139" s="107" t="str">
        <f t="shared" si="20"/>
        <v>£000</v>
      </c>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6"/>
      <c r="AD139" s="548"/>
      <c r="AF139" s="548"/>
      <c r="AH139" s="548"/>
      <c r="AJ139" s="220"/>
    </row>
    <row r="140" spans="3:36" ht="12.75" customHeight="1" outlineLevel="1" x14ac:dyDescent="0.2">
      <c r="D140" s="106" t="str">
        <f t="shared" ref="D140:D151" si="21">D26</f>
        <v>[Schedule 8 Performance Service Groups Line 9]</v>
      </c>
      <c r="E140" s="88"/>
      <c r="F140" s="107" t="str">
        <f t="shared" ref="F140:F151" si="22">F116</f>
        <v>£000</v>
      </c>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6"/>
      <c r="AD140" s="548"/>
      <c r="AF140" s="548"/>
      <c r="AH140" s="548"/>
      <c r="AJ140" s="220"/>
    </row>
    <row r="141" spans="3:36" ht="12.75" customHeight="1" outlineLevel="1" x14ac:dyDescent="0.2">
      <c r="D141" s="106" t="str">
        <f t="shared" si="21"/>
        <v>[Schedule 8 Performance Service Groups Line 10]</v>
      </c>
      <c r="E141" s="88"/>
      <c r="F141" s="107" t="str">
        <f t="shared" si="22"/>
        <v>£000</v>
      </c>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6"/>
      <c r="AD141" s="548"/>
      <c r="AF141" s="548"/>
      <c r="AH141" s="548"/>
      <c r="AJ141" s="220"/>
    </row>
    <row r="142" spans="3:36" ht="12.75" customHeight="1" outlineLevel="1" x14ac:dyDescent="0.2">
      <c r="D142" s="106" t="str">
        <f t="shared" si="21"/>
        <v>[Schedule 8 Performance Service Groups Line 11]</v>
      </c>
      <c r="E142" s="88"/>
      <c r="F142" s="107" t="str">
        <f t="shared" si="22"/>
        <v>£000</v>
      </c>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6"/>
      <c r="AD142" s="548"/>
      <c r="AF142" s="548"/>
      <c r="AH142" s="548"/>
      <c r="AJ142" s="220"/>
    </row>
    <row r="143" spans="3:36" ht="12.75" customHeight="1" outlineLevel="1" x14ac:dyDescent="0.2">
      <c r="D143" s="106" t="str">
        <f t="shared" si="21"/>
        <v>[Schedule 8 Performance Service Groups Line 12]</v>
      </c>
      <c r="E143" s="88"/>
      <c r="F143" s="107" t="str">
        <f t="shared" si="22"/>
        <v>£000</v>
      </c>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6"/>
      <c r="AD143" s="548"/>
      <c r="AF143" s="548"/>
      <c r="AH143" s="548"/>
      <c r="AJ143" s="220"/>
    </row>
    <row r="144" spans="3:36" ht="12.75" customHeight="1" outlineLevel="1" x14ac:dyDescent="0.2">
      <c r="D144" s="106" t="str">
        <f t="shared" si="21"/>
        <v>[Schedule 8 Performance Service Groups Line 13]</v>
      </c>
      <c r="E144" s="88"/>
      <c r="F144" s="107" t="str">
        <f t="shared" si="22"/>
        <v>£000</v>
      </c>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6"/>
      <c r="AD144" s="548"/>
      <c r="AF144" s="548"/>
      <c r="AH144" s="548"/>
      <c r="AJ144" s="220"/>
    </row>
    <row r="145" spans="3:36" ht="12.75" customHeight="1" outlineLevel="1" x14ac:dyDescent="0.2">
      <c r="D145" s="106" t="str">
        <f t="shared" si="21"/>
        <v>[Schedule 8 Performance Service Groups Line 14]</v>
      </c>
      <c r="E145" s="88"/>
      <c r="F145" s="107" t="str">
        <f t="shared" si="22"/>
        <v>£000</v>
      </c>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6"/>
      <c r="AD145" s="548"/>
      <c r="AF145" s="548"/>
      <c r="AH145" s="548"/>
      <c r="AJ145" s="220"/>
    </row>
    <row r="146" spans="3:36" ht="12.75" customHeight="1" outlineLevel="1" x14ac:dyDescent="0.2">
      <c r="D146" s="106" t="str">
        <f t="shared" si="21"/>
        <v>[Schedule 8 Performance Service Groups Line 15]</v>
      </c>
      <c r="E146" s="88"/>
      <c r="F146" s="107" t="str">
        <f t="shared" si="22"/>
        <v>£000</v>
      </c>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6"/>
      <c r="AD146" s="548"/>
      <c r="AF146" s="548"/>
      <c r="AH146" s="548"/>
      <c r="AJ146" s="220"/>
    </row>
    <row r="147" spans="3:36" ht="12.75" customHeight="1" outlineLevel="1" x14ac:dyDescent="0.2">
      <c r="D147" s="106" t="str">
        <f t="shared" si="21"/>
        <v>[Schedule 8 Performance Service Groups Line 16]</v>
      </c>
      <c r="E147" s="88"/>
      <c r="F147" s="107" t="str">
        <f t="shared" si="22"/>
        <v>£000</v>
      </c>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D147" s="548"/>
      <c r="AF147" s="548"/>
      <c r="AH147" s="548"/>
      <c r="AJ147" s="220"/>
    </row>
    <row r="148" spans="3:36" ht="12.75" customHeight="1" outlineLevel="1" x14ac:dyDescent="0.2">
      <c r="D148" s="106" t="str">
        <f t="shared" si="21"/>
        <v>[Schedule 8 Performance Service Groups Line 17]</v>
      </c>
      <c r="E148" s="88"/>
      <c r="F148" s="107" t="str">
        <f t="shared" si="22"/>
        <v>£000</v>
      </c>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6"/>
      <c r="AD148" s="548"/>
      <c r="AF148" s="548"/>
      <c r="AH148" s="548"/>
      <c r="AJ148" s="220"/>
    </row>
    <row r="149" spans="3:36" ht="12.75" customHeight="1" outlineLevel="1" x14ac:dyDescent="0.2">
      <c r="D149" s="106" t="str">
        <f t="shared" si="21"/>
        <v>[Schedule 8 Performance Service Groups Line 18]</v>
      </c>
      <c r="E149" s="88"/>
      <c r="F149" s="107" t="str">
        <f t="shared" si="22"/>
        <v>£000</v>
      </c>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6"/>
      <c r="AD149" s="548"/>
      <c r="AF149" s="548"/>
      <c r="AH149" s="548"/>
      <c r="AJ149" s="220"/>
    </row>
    <row r="150" spans="3:36" ht="12.75" customHeight="1" outlineLevel="1" x14ac:dyDescent="0.2">
      <c r="D150" s="106" t="str">
        <f t="shared" si="21"/>
        <v>[Schedule 8 Performance Service Groups Line 19]</v>
      </c>
      <c r="E150" s="88"/>
      <c r="F150" s="107" t="str">
        <f t="shared" si="22"/>
        <v>£000</v>
      </c>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6"/>
      <c r="AD150" s="548"/>
      <c r="AF150" s="548"/>
      <c r="AH150" s="548"/>
      <c r="AJ150" s="220"/>
    </row>
    <row r="151" spans="3:36" ht="12.75" customHeight="1" outlineLevel="1" x14ac:dyDescent="0.2">
      <c r="D151" s="117" t="str">
        <f t="shared" si="21"/>
        <v>[Schedule 8 Performance Service Groups Line 20]</v>
      </c>
      <c r="E151" s="177"/>
      <c r="F151" s="118" t="str">
        <f t="shared" si="22"/>
        <v>£000</v>
      </c>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9"/>
      <c r="AD151" s="549"/>
      <c r="AF151" s="549"/>
      <c r="AH151" s="549"/>
      <c r="AJ151" s="209"/>
    </row>
    <row r="152" spans="3:36" ht="12.75" customHeight="1" outlineLevel="1" x14ac:dyDescent="0.2">
      <c r="G152" s="89"/>
      <c r="H152" s="89"/>
      <c r="I152" s="89"/>
      <c r="J152" s="89"/>
      <c r="K152" s="89"/>
      <c r="L152" s="89"/>
      <c r="M152" s="89"/>
      <c r="N152" s="89"/>
      <c r="O152" s="89"/>
      <c r="P152" s="89"/>
      <c r="Q152" s="89"/>
      <c r="R152" s="89"/>
      <c r="S152" s="89"/>
      <c r="T152" s="89"/>
      <c r="U152" s="89"/>
      <c r="V152" s="89"/>
      <c r="W152" s="89"/>
      <c r="X152" s="89"/>
      <c r="Y152" s="89"/>
      <c r="Z152" s="89"/>
      <c r="AA152" s="89"/>
      <c r="AB152" s="89"/>
      <c r="AD152" s="89"/>
      <c r="AF152" s="89"/>
      <c r="AH152" s="89"/>
    </row>
    <row r="153" spans="3:36" ht="12.75" customHeight="1" outlineLevel="1" x14ac:dyDescent="0.2">
      <c r="D153" s="234" t="str">
        <f>C131</f>
        <v>Schedule 8 Payments: NR Peak</v>
      </c>
      <c r="E153" s="235"/>
      <c r="F153" s="236" t="str">
        <f>F151</f>
        <v>£000</v>
      </c>
      <c r="G153" s="237">
        <f t="shared" ref="G153:AB153" si="23">SUM(G132:G151)</f>
        <v>0</v>
      </c>
      <c r="H153" s="237">
        <f t="shared" si="23"/>
        <v>0</v>
      </c>
      <c r="I153" s="237">
        <f t="shared" si="23"/>
        <v>0</v>
      </c>
      <c r="J153" s="237">
        <f t="shared" si="23"/>
        <v>0</v>
      </c>
      <c r="K153" s="237">
        <f t="shared" si="23"/>
        <v>0</v>
      </c>
      <c r="L153" s="237">
        <f t="shared" si="23"/>
        <v>0</v>
      </c>
      <c r="M153" s="237">
        <f t="shared" si="23"/>
        <v>0</v>
      </c>
      <c r="N153" s="237">
        <f t="shared" si="23"/>
        <v>0</v>
      </c>
      <c r="O153" s="237">
        <f t="shared" si="23"/>
        <v>0</v>
      </c>
      <c r="P153" s="237">
        <f t="shared" si="23"/>
        <v>0</v>
      </c>
      <c r="Q153" s="237">
        <f t="shared" si="23"/>
        <v>0</v>
      </c>
      <c r="R153" s="237">
        <f t="shared" si="23"/>
        <v>0</v>
      </c>
      <c r="S153" s="237">
        <f t="shared" si="23"/>
        <v>0</v>
      </c>
      <c r="T153" s="237">
        <f t="shared" si="23"/>
        <v>0</v>
      </c>
      <c r="U153" s="237">
        <f t="shared" si="23"/>
        <v>0</v>
      </c>
      <c r="V153" s="237">
        <f t="shared" si="23"/>
        <v>0</v>
      </c>
      <c r="W153" s="237">
        <f t="shared" si="23"/>
        <v>0</v>
      </c>
      <c r="X153" s="237">
        <f t="shared" si="23"/>
        <v>0</v>
      </c>
      <c r="Y153" s="237">
        <f t="shared" si="23"/>
        <v>0</v>
      </c>
      <c r="Z153" s="237">
        <f t="shared" si="23"/>
        <v>0</v>
      </c>
      <c r="AA153" s="237">
        <f t="shared" si="23"/>
        <v>0</v>
      </c>
      <c r="AB153" s="238">
        <f t="shared" si="23"/>
        <v>0</v>
      </c>
      <c r="AD153" s="550">
        <f t="shared" ref="AD153:AF153" si="24">SUM(AD132:AD151)</f>
        <v>0</v>
      </c>
      <c r="AF153" s="550">
        <f t="shared" si="24"/>
        <v>0</v>
      </c>
      <c r="AH153" s="550">
        <f t="shared" ref="AH153" si="25">SUM(AH132:AH151)</f>
        <v>0</v>
      </c>
      <c r="AJ153" s="241"/>
    </row>
    <row r="154" spans="3:36" ht="12.75" customHeight="1" outlineLevel="1" x14ac:dyDescent="0.2">
      <c r="G154" s="89"/>
      <c r="H154" s="89"/>
      <c r="I154" s="89"/>
      <c r="J154" s="89"/>
      <c r="K154" s="89"/>
      <c r="L154" s="89"/>
      <c r="M154" s="89"/>
      <c r="N154" s="89"/>
      <c r="O154" s="89"/>
      <c r="P154" s="89"/>
      <c r="Q154" s="89"/>
      <c r="R154" s="89"/>
      <c r="S154" s="89"/>
      <c r="T154" s="89"/>
      <c r="U154" s="89"/>
      <c r="V154" s="89"/>
      <c r="W154" s="89"/>
      <c r="X154" s="89"/>
      <c r="Y154" s="89"/>
      <c r="Z154" s="89"/>
      <c r="AA154" s="89"/>
      <c r="AB154" s="89"/>
      <c r="AD154" s="89"/>
      <c r="AF154" s="89"/>
      <c r="AH154" s="89"/>
    </row>
    <row r="155" spans="3:36" ht="12.75" customHeight="1" outlineLevel="1" x14ac:dyDescent="0.2">
      <c r="C155" s="138" t="str">
        <f>B$105&amp;": TOC Off Peak"</f>
        <v>Schedule 8 Payments: TOC Off Peak</v>
      </c>
      <c r="G155" s="89"/>
      <c r="H155" s="89"/>
      <c r="I155" s="89"/>
      <c r="J155" s="89"/>
      <c r="K155" s="89"/>
      <c r="L155" s="89"/>
      <c r="M155" s="89"/>
      <c r="N155" s="89"/>
      <c r="O155" s="89"/>
      <c r="P155" s="89"/>
      <c r="Q155" s="89"/>
      <c r="R155" s="89"/>
      <c r="S155" s="89"/>
      <c r="T155" s="89"/>
      <c r="U155" s="89"/>
      <c r="V155" s="89"/>
      <c r="W155" s="89"/>
      <c r="X155" s="89"/>
      <c r="Y155" s="89"/>
      <c r="Z155" s="89"/>
      <c r="AA155" s="89"/>
      <c r="AB155" s="89"/>
      <c r="AD155" s="89"/>
      <c r="AF155" s="89"/>
      <c r="AH155" s="89"/>
    </row>
    <row r="156" spans="3:36" ht="12.75" customHeight="1" outlineLevel="1" x14ac:dyDescent="0.2">
      <c r="D156" s="100" t="str">
        <f t="shared" ref="D156:D162" si="26">D40</f>
        <v>EB01 GE Metro</v>
      </c>
      <c r="E156" s="84"/>
      <c r="F156" s="186" t="str">
        <f t="shared" ref="F156:F162" si="27">F132</f>
        <v>£000</v>
      </c>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91"/>
      <c r="AD156" s="547"/>
      <c r="AF156" s="547"/>
      <c r="AH156" s="547"/>
      <c r="AJ156" s="207"/>
    </row>
    <row r="157" spans="3:36" ht="12.75" customHeight="1" outlineLevel="1" x14ac:dyDescent="0.2">
      <c r="D157" s="106" t="str">
        <f t="shared" si="26"/>
        <v>EB02 Southend and Southminster</v>
      </c>
      <c r="E157" s="88"/>
      <c r="F157" s="107" t="str">
        <f t="shared" si="27"/>
        <v>£000</v>
      </c>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6"/>
      <c r="AD157" s="548"/>
      <c r="AF157" s="548"/>
      <c r="AH157" s="548"/>
      <c r="AJ157" s="91"/>
    </row>
    <row r="158" spans="3:36" ht="12.75" customHeight="1" outlineLevel="1" x14ac:dyDescent="0.2">
      <c r="D158" s="106" t="str">
        <f t="shared" si="26"/>
        <v>EB03 GE Outers</v>
      </c>
      <c r="E158" s="88"/>
      <c r="F158" s="107" t="str">
        <f t="shared" si="27"/>
        <v>£000</v>
      </c>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6"/>
      <c r="AD158" s="548"/>
      <c r="AF158" s="548"/>
      <c r="AH158" s="548"/>
      <c r="AJ158" s="220"/>
    </row>
    <row r="159" spans="3:36" ht="12.75" customHeight="1" outlineLevel="1" x14ac:dyDescent="0.2">
      <c r="D159" s="106" t="str">
        <f t="shared" si="26"/>
        <v>EB04 Anglia Inter City</v>
      </c>
      <c r="E159" s="88"/>
      <c r="F159" s="107" t="str">
        <f t="shared" si="27"/>
        <v>£000</v>
      </c>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6"/>
      <c r="AD159" s="548"/>
      <c r="AF159" s="548"/>
      <c r="AH159" s="548"/>
      <c r="AJ159" s="220"/>
    </row>
    <row r="160" spans="3:36" ht="12.75" customHeight="1" outlineLevel="1" x14ac:dyDescent="0.2">
      <c r="D160" s="106" t="str">
        <f t="shared" si="26"/>
        <v>EB05 Anglia Locals</v>
      </c>
      <c r="E160" s="88"/>
      <c r="F160" s="107" t="str">
        <f t="shared" si="27"/>
        <v>£000</v>
      </c>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6"/>
      <c r="AD160" s="548"/>
      <c r="AF160" s="548"/>
      <c r="AH160" s="548"/>
      <c r="AJ160" s="220"/>
    </row>
    <row r="161" spans="4:36" ht="12.75" customHeight="1" outlineLevel="1" x14ac:dyDescent="0.2">
      <c r="D161" s="106" t="str">
        <f t="shared" si="26"/>
        <v>EB06 West Anglia Outers</v>
      </c>
      <c r="E161" s="88"/>
      <c r="F161" s="107" t="str">
        <f t="shared" si="27"/>
        <v>£000</v>
      </c>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D161" s="548"/>
      <c r="AF161" s="548"/>
      <c r="AH161" s="548"/>
      <c r="AJ161" s="220"/>
    </row>
    <row r="162" spans="4:36" ht="12.75" customHeight="1" outlineLevel="1" x14ac:dyDescent="0.2">
      <c r="D162" s="106" t="str">
        <f t="shared" si="26"/>
        <v>EB07 West Anglia Inners Devolved</v>
      </c>
      <c r="E162" s="88"/>
      <c r="F162" s="107" t="str">
        <f t="shared" si="27"/>
        <v>£000</v>
      </c>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6"/>
      <c r="AD162" s="548"/>
      <c r="AF162" s="548"/>
      <c r="AH162" s="548"/>
      <c r="AJ162" s="220"/>
    </row>
    <row r="163" spans="4:36" ht="12.75" customHeight="1" outlineLevel="1" x14ac:dyDescent="0.2">
      <c r="D163" s="106" t="str">
        <f t="shared" ref="D163:D175" si="28">D47</f>
        <v>EB07 West Anglia Inners Retained</v>
      </c>
      <c r="E163" s="88"/>
      <c r="F163" s="107" t="str">
        <f t="shared" ref="F163:F175" si="29">F139</f>
        <v>£000</v>
      </c>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6"/>
      <c r="AD163" s="548"/>
      <c r="AF163" s="548"/>
      <c r="AH163" s="548"/>
      <c r="AJ163" s="220"/>
    </row>
    <row r="164" spans="4:36" ht="12.75" customHeight="1" outlineLevel="1" x14ac:dyDescent="0.2">
      <c r="D164" s="106" t="str">
        <f t="shared" si="28"/>
        <v>[Schedule 8 Performance Service Groups Line 9]</v>
      </c>
      <c r="E164" s="88"/>
      <c r="F164" s="107" t="str">
        <f t="shared" si="29"/>
        <v>£000</v>
      </c>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6"/>
      <c r="AD164" s="548"/>
      <c r="AF164" s="548"/>
      <c r="AH164" s="548"/>
      <c r="AJ164" s="220"/>
    </row>
    <row r="165" spans="4:36" ht="12.75" customHeight="1" outlineLevel="1" x14ac:dyDescent="0.2">
      <c r="D165" s="106" t="str">
        <f t="shared" si="28"/>
        <v>[Schedule 8 Performance Service Groups Line 10]</v>
      </c>
      <c r="E165" s="88"/>
      <c r="F165" s="107" t="str">
        <f t="shared" si="29"/>
        <v>£000</v>
      </c>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6"/>
      <c r="AD165" s="548"/>
      <c r="AF165" s="548"/>
      <c r="AH165" s="548"/>
      <c r="AJ165" s="220"/>
    </row>
    <row r="166" spans="4:36" ht="12.75" customHeight="1" outlineLevel="1" x14ac:dyDescent="0.2">
      <c r="D166" s="106" t="str">
        <f t="shared" si="28"/>
        <v>[Schedule 8 Performance Service Groups Line 11]</v>
      </c>
      <c r="E166" s="88"/>
      <c r="F166" s="107" t="str">
        <f t="shared" si="29"/>
        <v>£000</v>
      </c>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6"/>
      <c r="AD166" s="548"/>
      <c r="AF166" s="548"/>
      <c r="AH166" s="548"/>
      <c r="AJ166" s="220"/>
    </row>
    <row r="167" spans="4:36" ht="12.75" customHeight="1" outlineLevel="1" x14ac:dyDescent="0.2">
      <c r="D167" s="106" t="str">
        <f t="shared" si="28"/>
        <v>[Schedule 8 Performance Service Groups Line 12]</v>
      </c>
      <c r="E167" s="88"/>
      <c r="F167" s="107" t="str">
        <f t="shared" si="29"/>
        <v>£000</v>
      </c>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6"/>
      <c r="AD167" s="548"/>
      <c r="AF167" s="548"/>
      <c r="AH167" s="548"/>
      <c r="AJ167" s="220"/>
    </row>
    <row r="168" spans="4:36" ht="12.75" customHeight="1" outlineLevel="1" x14ac:dyDescent="0.2">
      <c r="D168" s="106" t="str">
        <f t="shared" si="28"/>
        <v>[Schedule 8 Performance Service Groups Line 13]</v>
      </c>
      <c r="E168" s="88"/>
      <c r="F168" s="107" t="str">
        <f t="shared" si="29"/>
        <v>£000</v>
      </c>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6"/>
      <c r="AD168" s="548"/>
      <c r="AF168" s="548"/>
      <c r="AH168" s="548"/>
      <c r="AJ168" s="220"/>
    </row>
    <row r="169" spans="4:36" ht="12.75" customHeight="1" outlineLevel="1" x14ac:dyDescent="0.2">
      <c r="D169" s="106" t="str">
        <f t="shared" si="28"/>
        <v>[Schedule 8 Performance Service Groups Line 14]</v>
      </c>
      <c r="E169" s="88"/>
      <c r="F169" s="107" t="str">
        <f t="shared" si="29"/>
        <v>£000</v>
      </c>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6"/>
      <c r="AD169" s="548"/>
      <c r="AF169" s="548"/>
      <c r="AH169" s="548"/>
      <c r="AJ169" s="220"/>
    </row>
    <row r="170" spans="4:36" ht="12.75" customHeight="1" outlineLevel="1" x14ac:dyDescent="0.2">
      <c r="D170" s="106" t="str">
        <f t="shared" si="28"/>
        <v>[Schedule 8 Performance Service Groups Line 15]</v>
      </c>
      <c r="E170" s="88"/>
      <c r="F170" s="107" t="str">
        <f t="shared" si="29"/>
        <v>£000</v>
      </c>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6"/>
      <c r="AD170" s="548"/>
      <c r="AF170" s="548"/>
      <c r="AH170" s="548"/>
      <c r="AJ170" s="220"/>
    </row>
    <row r="171" spans="4:36" ht="12.75" customHeight="1" outlineLevel="1" x14ac:dyDescent="0.2">
      <c r="D171" s="106" t="str">
        <f t="shared" si="28"/>
        <v>[Schedule 8 Performance Service Groups Line 16]</v>
      </c>
      <c r="E171" s="88"/>
      <c r="F171" s="107" t="str">
        <f t="shared" si="29"/>
        <v>£000</v>
      </c>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6"/>
      <c r="AD171" s="548"/>
      <c r="AF171" s="548"/>
      <c r="AH171" s="548"/>
      <c r="AJ171" s="220"/>
    </row>
    <row r="172" spans="4:36" ht="12.75" customHeight="1" outlineLevel="1" x14ac:dyDescent="0.2">
      <c r="D172" s="106" t="str">
        <f t="shared" si="28"/>
        <v>[Schedule 8 Performance Service Groups Line 17]</v>
      </c>
      <c r="E172" s="88"/>
      <c r="F172" s="107" t="str">
        <f t="shared" si="29"/>
        <v>£000</v>
      </c>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6"/>
      <c r="AD172" s="548"/>
      <c r="AF172" s="548"/>
      <c r="AH172" s="548"/>
      <c r="AJ172" s="220"/>
    </row>
    <row r="173" spans="4:36" ht="12.75" customHeight="1" outlineLevel="1" x14ac:dyDescent="0.2">
      <c r="D173" s="106" t="str">
        <f t="shared" si="28"/>
        <v>[Schedule 8 Performance Service Groups Line 18]</v>
      </c>
      <c r="E173" s="88"/>
      <c r="F173" s="107" t="str">
        <f t="shared" si="29"/>
        <v>£000</v>
      </c>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6"/>
      <c r="AD173" s="548"/>
      <c r="AF173" s="548"/>
      <c r="AH173" s="548"/>
      <c r="AJ173" s="220"/>
    </row>
    <row r="174" spans="4:36" ht="12.75" customHeight="1" outlineLevel="1" x14ac:dyDescent="0.2">
      <c r="D174" s="106" t="str">
        <f t="shared" si="28"/>
        <v>[Schedule 8 Performance Service Groups Line 19]</v>
      </c>
      <c r="E174" s="88"/>
      <c r="F174" s="107" t="str">
        <f t="shared" si="29"/>
        <v>£000</v>
      </c>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D174" s="548"/>
      <c r="AF174" s="548"/>
      <c r="AH174" s="548"/>
      <c r="AJ174" s="220"/>
    </row>
    <row r="175" spans="4:36" ht="12.75" customHeight="1" outlineLevel="1" x14ac:dyDescent="0.2">
      <c r="D175" s="117" t="str">
        <f t="shared" si="28"/>
        <v>[Schedule 8 Performance Service Groups Line 20]</v>
      </c>
      <c r="E175" s="177"/>
      <c r="F175" s="118" t="str">
        <f t="shared" si="29"/>
        <v>£000</v>
      </c>
      <c r="G175" s="178"/>
      <c r="H175" s="178"/>
      <c r="I175" s="178"/>
      <c r="J175" s="178"/>
      <c r="K175" s="178"/>
      <c r="L175" s="178"/>
      <c r="M175" s="178"/>
      <c r="N175" s="178"/>
      <c r="O175" s="178"/>
      <c r="P175" s="178"/>
      <c r="Q175" s="178"/>
      <c r="R175" s="178"/>
      <c r="S175" s="178"/>
      <c r="T175" s="178"/>
      <c r="U175" s="178"/>
      <c r="V175" s="178"/>
      <c r="W175" s="178"/>
      <c r="X175" s="178"/>
      <c r="Y175" s="178"/>
      <c r="Z175" s="178"/>
      <c r="AA175" s="178"/>
      <c r="AB175" s="179"/>
      <c r="AD175" s="549"/>
      <c r="AF175" s="549"/>
      <c r="AH175" s="549"/>
      <c r="AJ175" s="209"/>
    </row>
    <row r="176" spans="4:36" ht="12.75" customHeight="1" outlineLevel="1" x14ac:dyDescent="0.2">
      <c r="G176" s="89"/>
      <c r="H176" s="89"/>
      <c r="I176" s="89"/>
      <c r="J176" s="89"/>
      <c r="K176" s="89"/>
      <c r="L176" s="89"/>
      <c r="M176" s="89"/>
      <c r="N176" s="89"/>
      <c r="O176" s="89"/>
      <c r="P176" s="89"/>
      <c r="Q176" s="89"/>
      <c r="R176" s="89"/>
      <c r="S176" s="89"/>
      <c r="T176" s="89"/>
      <c r="U176" s="89"/>
      <c r="V176" s="89"/>
      <c r="W176" s="89"/>
      <c r="X176" s="89"/>
      <c r="Y176" s="89"/>
      <c r="Z176" s="89"/>
      <c r="AA176" s="89"/>
      <c r="AB176" s="89"/>
      <c r="AD176" s="89"/>
      <c r="AF176" s="89"/>
      <c r="AH176" s="89"/>
    </row>
    <row r="177" spans="3:36" ht="12.75" customHeight="1" outlineLevel="1" x14ac:dyDescent="0.2">
      <c r="D177" s="234" t="str">
        <f>C155</f>
        <v>Schedule 8 Payments: TOC Off Peak</v>
      </c>
      <c r="E177" s="235"/>
      <c r="F177" s="236" t="str">
        <f>F175</f>
        <v>£000</v>
      </c>
      <c r="G177" s="237">
        <f t="shared" ref="G177:AB177" si="30">SUM(G156:G175)</f>
        <v>0</v>
      </c>
      <c r="H177" s="237">
        <f t="shared" si="30"/>
        <v>0</v>
      </c>
      <c r="I177" s="237">
        <f t="shared" si="30"/>
        <v>0</v>
      </c>
      <c r="J177" s="237">
        <f t="shared" si="30"/>
        <v>0</v>
      </c>
      <c r="K177" s="237">
        <f t="shared" si="30"/>
        <v>0</v>
      </c>
      <c r="L177" s="237">
        <f t="shared" si="30"/>
        <v>0</v>
      </c>
      <c r="M177" s="237">
        <f t="shared" si="30"/>
        <v>0</v>
      </c>
      <c r="N177" s="237">
        <f t="shared" si="30"/>
        <v>0</v>
      </c>
      <c r="O177" s="237">
        <f t="shared" si="30"/>
        <v>0</v>
      </c>
      <c r="P177" s="237">
        <f t="shared" si="30"/>
        <v>0</v>
      </c>
      <c r="Q177" s="237">
        <f t="shared" si="30"/>
        <v>0</v>
      </c>
      <c r="R177" s="237">
        <f t="shared" si="30"/>
        <v>0</v>
      </c>
      <c r="S177" s="237">
        <f t="shared" si="30"/>
        <v>0</v>
      </c>
      <c r="T177" s="237">
        <f t="shared" si="30"/>
        <v>0</v>
      </c>
      <c r="U177" s="237">
        <f t="shared" si="30"/>
        <v>0</v>
      </c>
      <c r="V177" s="237">
        <f t="shared" si="30"/>
        <v>0</v>
      </c>
      <c r="W177" s="237">
        <f t="shared" si="30"/>
        <v>0</v>
      </c>
      <c r="X177" s="237">
        <f t="shared" si="30"/>
        <v>0</v>
      </c>
      <c r="Y177" s="237">
        <f t="shared" si="30"/>
        <v>0</v>
      </c>
      <c r="Z177" s="237">
        <f t="shared" si="30"/>
        <v>0</v>
      </c>
      <c r="AA177" s="237">
        <f t="shared" si="30"/>
        <v>0</v>
      </c>
      <c r="AB177" s="238">
        <f t="shared" si="30"/>
        <v>0</v>
      </c>
      <c r="AD177" s="550">
        <f t="shared" ref="AD177:AF177" si="31">SUM(AD156:AD175)</f>
        <v>0</v>
      </c>
      <c r="AF177" s="550">
        <f t="shared" si="31"/>
        <v>0</v>
      </c>
      <c r="AH177" s="550">
        <f t="shared" ref="AH177" si="32">SUM(AH156:AH175)</f>
        <v>0</v>
      </c>
      <c r="AJ177" s="241"/>
    </row>
    <row r="178" spans="3:36" ht="12.75" customHeight="1" outlineLevel="1" x14ac:dyDescent="0.2">
      <c r="G178" s="89"/>
      <c r="H178" s="89"/>
      <c r="I178" s="89"/>
      <c r="J178" s="89"/>
      <c r="K178" s="89"/>
      <c r="L178" s="89"/>
      <c r="M178" s="89"/>
      <c r="N178" s="89"/>
      <c r="O178" s="89"/>
      <c r="P178" s="89"/>
      <c r="Q178" s="89"/>
      <c r="R178" s="89"/>
      <c r="S178" s="89"/>
      <c r="T178" s="89"/>
      <c r="U178" s="89"/>
      <c r="V178" s="89"/>
      <c r="W178" s="89"/>
      <c r="X178" s="89"/>
      <c r="Y178" s="89"/>
      <c r="Z178" s="89"/>
      <c r="AA178" s="89"/>
      <c r="AB178" s="89"/>
      <c r="AD178" s="89"/>
      <c r="AF178" s="89"/>
      <c r="AH178" s="89"/>
    </row>
    <row r="179" spans="3:36" ht="12.75" customHeight="1" outlineLevel="1" x14ac:dyDescent="0.2">
      <c r="C179" s="138" t="str">
        <f>B$105&amp;": NR Off Peak"</f>
        <v>Schedule 8 Payments: NR Off Peak</v>
      </c>
      <c r="G179" s="89"/>
      <c r="H179" s="89"/>
      <c r="I179" s="89"/>
      <c r="J179" s="89"/>
      <c r="K179" s="89"/>
      <c r="L179" s="89"/>
      <c r="M179" s="89"/>
      <c r="N179" s="89"/>
      <c r="O179" s="89"/>
      <c r="P179" s="89"/>
      <c r="Q179" s="89"/>
      <c r="R179" s="89"/>
      <c r="S179" s="89"/>
      <c r="T179" s="89"/>
      <c r="U179" s="89"/>
      <c r="V179" s="89"/>
      <c r="W179" s="89"/>
      <c r="X179" s="89"/>
      <c r="Y179" s="89"/>
      <c r="Z179" s="89"/>
      <c r="AA179" s="89"/>
      <c r="AB179" s="89"/>
      <c r="AD179" s="89"/>
      <c r="AF179" s="89"/>
      <c r="AH179" s="89"/>
    </row>
    <row r="180" spans="3:36" ht="12.75" customHeight="1" outlineLevel="1" x14ac:dyDescent="0.2">
      <c r="D180" s="100" t="str">
        <f t="shared" ref="D180:D187" si="33">D62</f>
        <v>EB01 GE Metro</v>
      </c>
      <c r="E180" s="84"/>
      <c r="F180" s="186" t="str">
        <f t="shared" ref="F180:F187" si="34">F156</f>
        <v>£000</v>
      </c>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91"/>
      <c r="AD180" s="547"/>
      <c r="AF180" s="547"/>
      <c r="AH180" s="547"/>
      <c r="AJ180" s="207"/>
    </row>
    <row r="181" spans="3:36" ht="12.75" customHeight="1" outlineLevel="1" x14ac:dyDescent="0.2">
      <c r="D181" s="106" t="str">
        <f t="shared" si="33"/>
        <v>EB02 Southend and Southminster</v>
      </c>
      <c r="E181" s="88"/>
      <c r="F181" s="107" t="str">
        <f t="shared" si="34"/>
        <v>£000</v>
      </c>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6"/>
      <c r="AD181" s="548"/>
      <c r="AF181" s="548"/>
      <c r="AH181" s="548"/>
      <c r="AJ181" s="91"/>
    </row>
    <row r="182" spans="3:36" ht="12.75" customHeight="1" outlineLevel="1" x14ac:dyDescent="0.2">
      <c r="D182" s="106" t="str">
        <f t="shared" si="33"/>
        <v>EB03 GE Outers</v>
      </c>
      <c r="E182" s="88"/>
      <c r="F182" s="107" t="str">
        <f t="shared" si="34"/>
        <v>£000</v>
      </c>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6"/>
      <c r="AD182" s="548"/>
      <c r="AF182" s="548"/>
      <c r="AH182" s="548"/>
      <c r="AJ182" s="220"/>
    </row>
    <row r="183" spans="3:36" ht="12.75" customHeight="1" outlineLevel="1" x14ac:dyDescent="0.2">
      <c r="D183" s="106" t="str">
        <f t="shared" si="33"/>
        <v>EB04 Anglia Inter City</v>
      </c>
      <c r="E183" s="88"/>
      <c r="F183" s="107" t="str">
        <f t="shared" si="34"/>
        <v>£000</v>
      </c>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6"/>
      <c r="AD183" s="548"/>
      <c r="AF183" s="548"/>
      <c r="AH183" s="548"/>
      <c r="AJ183" s="220"/>
    </row>
    <row r="184" spans="3:36" ht="12.75" customHeight="1" outlineLevel="1" x14ac:dyDescent="0.2">
      <c r="D184" s="106" t="str">
        <f t="shared" si="33"/>
        <v>EB05 Anglia Locals</v>
      </c>
      <c r="E184" s="88"/>
      <c r="F184" s="107" t="str">
        <f t="shared" si="34"/>
        <v>£000</v>
      </c>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6"/>
      <c r="AD184" s="548"/>
      <c r="AF184" s="548"/>
      <c r="AH184" s="548"/>
      <c r="AJ184" s="220"/>
    </row>
    <row r="185" spans="3:36" ht="12.75" customHeight="1" outlineLevel="1" x14ac:dyDescent="0.2">
      <c r="D185" s="106" t="str">
        <f t="shared" si="33"/>
        <v>EB06 West Anglia Outers</v>
      </c>
      <c r="E185" s="88"/>
      <c r="F185" s="107" t="str">
        <f t="shared" si="34"/>
        <v>£000</v>
      </c>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6"/>
      <c r="AD185" s="548"/>
      <c r="AF185" s="548"/>
      <c r="AH185" s="548"/>
      <c r="AJ185" s="220"/>
    </row>
    <row r="186" spans="3:36" ht="12.75" customHeight="1" outlineLevel="1" x14ac:dyDescent="0.2">
      <c r="D186" s="106" t="str">
        <f t="shared" si="33"/>
        <v>EB07 West Anglia Inners Devolved</v>
      </c>
      <c r="E186" s="88"/>
      <c r="F186" s="107" t="str">
        <f t="shared" si="34"/>
        <v>£000</v>
      </c>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6"/>
      <c r="AD186" s="548"/>
      <c r="AF186" s="548"/>
      <c r="AH186" s="548"/>
      <c r="AJ186" s="220"/>
    </row>
    <row r="187" spans="3:36" ht="12.75" customHeight="1" outlineLevel="1" x14ac:dyDescent="0.2">
      <c r="D187" s="106" t="str">
        <f t="shared" si="33"/>
        <v>EB07 West Anglia Inners Retained</v>
      </c>
      <c r="E187" s="88"/>
      <c r="F187" s="107" t="str">
        <f t="shared" si="34"/>
        <v>£000</v>
      </c>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D187" s="548"/>
      <c r="AF187" s="548"/>
      <c r="AH187" s="548"/>
      <c r="AJ187" s="220"/>
    </row>
    <row r="188" spans="3:36" ht="12.75" customHeight="1" outlineLevel="1" x14ac:dyDescent="0.2">
      <c r="D188" s="106" t="str">
        <f t="shared" ref="D188:D199" si="35">D70</f>
        <v>[Schedule 8 Performance Service Groups Line 9]</v>
      </c>
      <c r="E188" s="88"/>
      <c r="F188" s="107" t="str">
        <f t="shared" ref="F188:F199" si="36">F164</f>
        <v>£000</v>
      </c>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6"/>
      <c r="AD188" s="548"/>
      <c r="AF188" s="548"/>
      <c r="AH188" s="548"/>
      <c r="AJ188" s="220"/>
    </row>
    <row r="189" spans="3:36" ht="12.75" customHeight="1" outlineLevel="1" x14ac:dyDescent="0.2">
      <c r="D189" s="106" t="str">
        <f t="shared" si="35"/>
        <v>[Schedule 8 Performance Service Groups Line 10]</v>
      </c>
      <c r="E189" s="88"/>
      <c r="F189" s="107" t="str">
        <f t="shared" si="36"/>
        <v>£000</v>
      </c>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6"/>
      <c r="AD189" s="548"/>
      <c r="AF189" s="548"/>
      <c r="AH189" s="548"/>
      <c r="AJ189" s="220"/>
    </row>
    <row r="190" spans="3:36" ht="12.75" customHeight="1" outlineLevel="1" x14ac:dyDescent="0.2">
      <c r="D190" s="106" t="str">
        <f t="shared" si="35"/>
        <v>[Schedule 8 Performance Service Groups Line 11]</v>
      </c>
      <c r="E190" s="88"/>
      <c r="F190" s="107" t="str">
        <f t="shared" si="36"/>
        <v>£000</v>
      </c>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6"/>
      <c r="AD190" s="548"/>
      <c r="AF190" s="548"/>
      <c r="AH190" s="548"/>
      <c r="AJ190" s="220"/>
    </row>
    <row r="191" spans="3:36" ht="12.75" customHeight="1" outlineLevel="1" x14ac:dyDescent="0.2">
      <c r="D191" s="106" t="str">
        <f t="shared" si="35"/>
        <v>[Schedule 8 Performance Service Groups Line 12]</v>
      </c>
      <c r="E191" s="88"/>
      <c r="F191" s="107" t="str">
        <f t="shared" si="36"/>
        <v>£000</v>
      </c>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6"/>
      <c r="AD191" s="548"/>
      <c r="AF191" s="548"/>
      <c r="AH191" s="548"/>
      <c r="AJ191" s="220"/>
    </row>
    <row r="192" spans="3:36" ht="12.75" customHeight="1" outlineLevel="1" x14ac:dyDescent="0.2">
      <c r="D192" s="106" t="str">
        <f t="shared" si="35"/>
        <v>[Schedule 8 Performance Service Groups Line 13]</v>
      </c>
      <c r="E192" s="88"/>
      <c r="F192" s="107" t="str">
        <f t="shared" si="36"/>
        <v>£000</v>
      </c>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6"/>
      <c r="AD192" s="548"/>
      <c r="AF192" s="548"/>
      <c r="AH192" s="548"/>
      <c r="AJ192" s="220"/>
    </row>
    <row r="193" spans="3:36" ht="12.75" customHeight="1" outlineLevel="1" x14ac:dyDescent="0.2">
      <c r="D193" s="106" t="str">
        <f t="shared" si="35"/>
        <v>[Schedule 8 Performance Service Groups Line 14]</v>
      </c>
      <c r="E193" s="88"/>
      <c r="F193" s="107" t="str">
        <f t="shared" si="36"/>
        <v>£000</v>
      </c>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6"/>
      <c r="AD193" s="548"/>
      <c r="AF193" s="548"/>
      <c r="AH193" s="548"/>
      <c r="AJ193" s="220"/>
    </row>
    <row r="194" spans="3:36" ht="12.75" customHeight="1" outlineLevel="1" x14ac:dyDescent="0.2">
      <c r="D194" s="106" t="str">
        <f t="shared" si="35"/>
        <v>[Schedule 8 Performance Service Groups Line 15]</v>
      </c>
      <c r="E194" s="88"/>
      <c r="F194" s="107" t="str">
        <f t="shared" si="36"/>
        <v>£000</v>
      </c>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6"/>
      <c r="AD194" s="548"/>
      <c r="AF194" s="548"/>
      <c r="AH194" s="548"/>
      <c r="AJ194" s="220"/>
    </row>
    <row r="195" spans="3:36" ht="12.75" customHeight="1" outlineLevel="1" x14ac:dyDescent="0.2">
      <c r="D195" s="106" t="str">
        <f t="shared" si="35"/>
        <v>[Schedule 8 Performance Service Groups Line 16]</v>
      </c>
      <c r="E195" s="88"/>
      <c r="F195" s="107" t="str">
        <f t="shared" si="36"/>
        <v>£000</v>
      </c>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6"/>
      <c r="AD195" s="548"/>
      <c r="AF195" s="548"/>
      <c r="AH195" s="548"/>
      <c r="AJ195" s="220"/>
    </row>
    <row r="196" spans="3:36" ht="12.75" customHeight="1" outlineLevel="1" x14ac:dyDescent="0.2">
      <c r="D196" s="106" t="str">
        <f t="shared" si="35"/>
        <v>[Schedule 8 Performance Service Groups Line 17]</v>
      </c>
      <c r="E196" s="88"/>
      <c r="F196" s="107" t="str">
        <f t="shared" si="36"/>
        <v>£000</v>
      </c>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6"/>
      <c r="AD196" s="548"/>
      <c r="AF196" s="548"/>
      <c r="AH196" s="548"/>
      <c r="AJ196" s="220"/>
    </row>
    <row r="197" spans="3:36" ht="12.75" customHeight="1" outlineLevel="1" x14ac:dyDescent="0.2">
      <c r="D197" s="106" t="str">
        <f t="shared" si="35"/>
        <v>[Schedule 8 Performance Service Groups Line 18]</v>
      </c>
      <c r="E197" s="88"/>
      <c r="F197" s="107" t="str">
        <f t="shared" si="36"/>
        <v>£000</v>
      </c>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6"/>
      <c r="AD197" s="548"/>
      <c r="AF197" s="548"/>
      <c r="AH197" s="548"/>
      <c r="AJ197" s="220"/>
    </row>
    <row r="198" spans="3:36" ht="12.75" customHeight="1" outlineLevel="1" x14ac:dyDescent="0.2">
      <c r="D198" s="106" t="str">
        <f t="shared" si="35"/>
        <v>[Schedule 8 Performance Service Groups Line 19]</v>
      </c>
      <c r="E198" s="88"/>
      <c r="F198" s="107" t="str">
        <f t="shared" si="36"/>
        <v>£000</v>
      </c>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6"/>
      <c r="AD198" s="548"/>
      <c r="AF198" s="548"/>
      <c r="AH198" s="548"/>
      <c r="AJ198" s="220"/>
    </row>
    <row r="199" spans="3:36" ht="12.75" customHeight="1" outlineLevel="1" x14ac:dyDescent="0.2">
      <c r="D199" s="117" t="str">
        <f t="shared" si="35"/>
        <v>[Schedule 8 Performance Service Groups Line 20]</v>
      </c>
      <c r="E199" s="177"/>
      <c r="F199" s="118" t="str">
        <f t="shared" si="36"/>
        <v>£000</v>
      </c>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9"/>
      <c r="AD199" s="549"/>
      <c r="AF199" s="549"/>
      <c r="AH199" s="549"/>
      <c r="AJ199" s="209"/>
    </row>
    <row r="200" spans="3:36" ht="12.75" customHeight="1" outlineLevel="1" x14ac:dyDescent="0.2">
      <c r="G200" s="89"/>
      <c r="H200" s="89"/>
      <c r="I200" s="89"/>
      <c r="J200" s="89"/>
      <c r="K200" s="89"/>
      <c r="L200" s="89"/>
      <c r="M200" s="89"/>
      <c r="N200" s="89"/>
      <c r="O200" s="89"/>
      <c r="P200" s="89"/>
      <c r="Q200" s="89"/>
      <c r="R200" s="89"/>
      <c r="S200" s="89"/>
      <c r="T200" s="89"/>
      <c r="U200" s="89"/>
      <c r="V200" s="89"/>
      <c r="W200" s="89"/>
      <c r="X200" s="89"/>
      <c r="Y200" s="89"/>
      <c r="Z200" s="89"/>
      <c r="AA200" s="89"/>
      <c r="AB200" s="89"/>
      <c r="AD200" s="89"/>
      <c r="AF200" s="89"/>
      <c r="AH200" s="89"/>
    </row>
    <row r="201" spans="3:36" ht="12.75" customHeight="1" outlineLevel="1" x14ac:dyDescent="0.2">
      <c r="D201" s="234" t="str">
        <f>C179</f>
        <v>Schedule 8 Payments: NR Off Peak</v>
      </c>
      <c r="E201" s="235"/>
      <c r="F201" s="236" t="str">
        <f>F199</f>
        <v>£000</v>
      </c>
      <c r="G201" s="237">
        <f t="shared" ref="G201:AB201" si="37">SUM(G180:G199)</f>
        <v>0</v>
      </c>
      <c r="H201" s="237">
        <f t="shared" si="37"/>
        <v>0</v>
      </c>
      <c r="I201" s="237">
        <f t="shared" si="37"/>
        <v>0</v>
      </c>
      <c r="J201" s="237">
        <f t="shared" si="37"/>
        <v>0</v>
      </c>
      <c r="K201" s="237">
        <f t="shared" si="37"/>
        <v>0</v>
      </c>
      <c r="L201" s="237">
        <f t="shared" si="37"/>
        <v>0</v>
      </c>
      <c r="M201" s="237">
        <f t="shared" si="37"/>
        <v>0</v>
      </c>
      <c r="N201" s="237">
        <f t="shared" si="37"/>
        <v>0</v>
      </c>
      <c r="O201" s="237">
        <f t="shared" si="37"/>
        <v>0</v>
      </c>
      <c r="P201" s="237">
        <f t="shared" si="37"/>
        <v>0</v>
      </c>
      <c r="Q201" s="237">
        <f t="shared" si="37"/>
        <v>0</v>
      </c>
      <c r="R201" s="237">
        <f t="shared" si="37"/>
        <v>0</v>
      </c>
      <c r="S201" s="237">
        <f t="shared" si="37"/>
        <v>0</v>
      </c>
      <c r="T201" s="237">
        <f t="shared" si="37"/>
        <v>0</v>
      </c>
      <c r="U201" s="237">
        <f t="shared" si="37"/>
        <v>0</v>
      </c>
      <c r="V201" s="237">
        <f t="shared" si="37"/>
        <v>0</v>
      </c>
      <c r="W201" s="237">
        <f t="shared" si="37"/>
        <v>0</v>
      </c>
      <c r="X201" s="237">
        <f t="shared" si="37"/>
        <v>0</v>
      </c>
      <c r="Y201" s="237">
        <f t="shared" si="37"/>
        <v>0</v>
      </c>
      <c r="Z201" s="237">
        <f t="shared" si="37"/>
        <v>0</v>
      </c>
      <c r="AA201" s="237">
        <f t="shared" si="37"/>
        <v>0</v>
      </c>
      <c r="AB201" s="238">
        <f t="shared" si="37"/>
        <v>0</v>
      </c>
      <c r="AD201" s="550">
        <f t="shared" ref="AD201:AF201" si="38">SUM(AD180:AD199)</f>
        <v>0</v>
      </c>
      <c r="AF201" s="550">
        <f t="shared" si="38"/>
        <v>0</v>
      </c>
      <c r="AH201" s="550">
        <f t="shared" ref="AH201" si="39">SUM(AH180:AH199)</f>
        <v>0</v>
      </c>
      <c r="AJ201" s="241"/>
    </row>
    <row r="202" spans="3:36" ht="12.75" customHeight="1" outlineLevel="1" x14ac:dyDescent="0.2">
      <c r="G202" s="89"/>
      <c r="H202" s="89"/>
      <c r="I202" s="89"/>
      <c r="J202" s="89"/>
      <c r="K202" s="89"/>
      <c r="L202" s="89"/>
      <c r="M202" s="89"/>
      <c r="N202" s="89"/>
      <c r="O202" s="89"/>
      <c r="P202" s="89"/>
      <c r="Q202" s="89"/>
      <c r="R202" s="89"/>
      <c r="S202" s="89"/>
      <c r="T202" s="89"/>
      <c r="U202" s="89"/>
      <c r="V202" s="89"/>
      <c r="W202" s="89"/>
      <c r="X202" s="89"/>
      <c r="Y202" s="89"/>
      <c r="Z202" s="89"/>
      <c r="AA202" s="89"/>
      <c r="AB202" s="89"/>
      <c r="AD202" s="89"/>
      <c r="AF202" s="89"/>
      <c r="AH202" s="89"/>
    </row>
    <row r="203" spans="3:36" ht="12.75" customHeight="1" outlineLevel="1" x14ac:dyDescent="0.2">
      <c r="C203" s="138" t="s">
        <v>520</v>
      </c>
      <c r="G203" s="89"/>
      <c r="H203" s="89"/>
      <c r="I203" s="89"/>
      <c r="J203" s="89"/>
      <c r="K203" s="89"/>
      <c r="L203" s="89"/>
      <c r="M203" s="89"/>
      <c r="N203" s="89"/>
      <c r="O203" s="89"/>
      <c r="P203" s="89"/>
      <c r="Q203" s="89"/>
      <c r="R203" s="89"/>
      <c r="S203" s="89"/>
      <c r="T203" s="89"/>
      <c r="U203" s="89"/>
      <c r="V203" s="89"/>
      <c r="W203" s="89"/>
      <c r="X203" s="89"/>
      <c r="Y203" s="89"/>
      <c r="Z203" s="89"/>
      <c r="AA203" s="89"/>
      <c r="AB203" s="89"/>
      <c r="AD203" s="89"/>
      <c r="AF203" s="89"/>
      <c r="AH203" s="89"/>
    </row>
    <row r="204" spans="3:36" ht="12.75" customHeight="1" outlineLevel="1" x14ac:dyDescent="0.2">
      <c r="D204" s="100" t="str">
        <f>D129</f>
        <v>Schedule 8 Payments: TOC Peak</v>
      </c>
      <c r="E204" s="84"/>
      <c r="F204" s="186" t="str">
        <f t="shared" ref="F204" si="40">F129</f>
        <v>£000</v>
      </c>
      <c r="G204" s="85">
        <f>G129</f>
        <v>0</v>
      </c>
      <c r="H204" s="85">
        <f t="shared" ref="H204:AB204" si="41">H129</f>
        <v>0</v>
      </c>
      <c r="I204" s="85">
        <f t="shared" si="41"/>
        <v>0</v>
      </c>
      <c r="J204" s="85">
        <f t="shared" si="41"/>
        <v>0</v>
      </c>
      <c r="K204" s="85">
        <f t="shared" si="41"/>
        <v>0</v>
      </c>
      <c r="L204" s="85">
        <f t="shared" si="41"/>
        <v>0</v>
      </c>
      <c r="M204" s="85">
        <f t="shared" si="41"/>
        <v>0</v>
      </c>
      <c r="N204" s="85">
        <f t="shared" si="41"/>
        <v>0</v>
      </c>
      <c r="O204" s="85">
        <f t="shared" si="41"/>
        <v>0</v>
      </c>
      <c r="P204" s="85">
        <f t="shared" si="41"/>
        <v>0</v>
      </c>
      <c r="Q204" s="85">
        <f t="shared" si="41"/>
        <v>0</v>
      </c>
      <c r="R204" s="85">
        <f t="shared" si="41"/>
        <v>0</v>
      </c>
      <c r="S204" s="85">
        <f t="shared" si="41"/>
        <v>0</v>
      </c>
      <c r="T204" s="85">
        <f t="shared" si="41"/>
        <v>0</v>
      </c>
      <c r="U204" s="85">
        <f t="shared" si="41"/>
        <v>0</v>
      </c>
      <c r="V204" s="85">
        <f t="shared" si="41"/>
        <v>0</v>
      </c>
      <c r="W204" s="85">
        <f t="shared" si="41"/>
        <v>0</v>
      </c>
      <c r="X204" s="85">
        <f t="shared" si="41"/>
        <v>0</v>
      </c>
      <c r="Y204" s="85">
        <f t="shared" si="41"/>
        <v>0</v>
      </c>
      <c r="Z204" s="85">
        <f t="shared" si="41"/>
        <v>0</v>
      </c>
      <c r="AA204" s="85">
        <f t="shared" si="41"/>
        <v>0</v>
      </c>
      <c r="AB204" s="86">
        <f t="shared" si="41"/>
        <v>0</v>
      </c>
      <c r="AD204" s="551">
        <f t="shared" ref="AD204:AF204" si="42">AD129</f>
        <v>0</v>
      </c>
      <c r="AF204" s="551">
        <f t="shared" si="42"/>
        <v>0</v>
      </c>
      <c r="AH204" s="551">
        <f t="shared" ref="AH204" si="43">AH129</f>
        <v>0</v>
      </c>
      <c r="AJ204" s="187"/>
    </row>
    <row r="205" spans="3:36" ht="12.75" customHeight="1" outlineLevel="1" x14ac:dyDescent="0.2">
      <c r="D205" s="106" t="str">
        <f>D153</f>
        <v>Schedule 8 Payments: NR Peak</v>
      </c>
      <c r="E205" s="88"/>
      <c r="F205" s="107" t="str">
        <f t="shared" ref="F205:AB205" si="44">F153</f>
        <v>£000</v>
      </c>
      <c r="G205" s="89">
        <f t="shared" si="44"/>
        <v>0</v>
      </c>
      <c r="H205" s="89">
        <f t="shared" si="44"/>
        <v>0</v>
      </c>
      <c r="I205" s="89">
        <f t="shared" si="44"/>
        <v>0</v>
      </c>
      <c r="J205" s="89">
        <f t="shared" si="44"/>
        <v>0</v>
      </c>
      <c r="K205" s="89">
        <f t="shared" si="44"/>
        <v>0</v>
      </c>
      <c r="L205" s="89">
        <f t="shared" si="44"/>
        <v>0</v>
      </c>
      <c r="M205" s="89">
        <f t="shared" si="44"/>
        <v>0</v>
      </c>
      <c r="N205" s="89">
        <f t="shared" si="44"/>
        <v>0</v>
      </c>
      <c r="O205" s="89">
        <f t="shared" si="44"/>
        <v>0</v>
      </c>
      <c r="P205" s="89">
        <f t="shared" si="44"/>
        <v>0</v>
      </c>
      <c r="Q205" s="89">
        <f t="shared" si="44"/>
        <v>0</v>
      </c>
      <c r="R205" s="89">
        <f t="shared" si="44"/>
        <v>0</v>
      </c>
      <c r="S205" s="89">
        <f t="shared" si="44"/>
        <v>0</v>
      </c>
      <c r="T205" s="89">
        <f t="shared" si="44"/>
        <v>0</v>
      </c>
      <c r="U205" s="89">
        <f t="shared" si="44"/>
        <v>0</v>
      </c>
      <c r="V205" s="89">
        <f t="shared" si="44"/>
        <v>0</v>
      </c>
      <c r="W205" s="89">
        <f t="shared" si="44"/>
        <v>0</v>
      </c>
      <c r="X205" s="89">
        <f t="shared" si="44"/>
        <v>0</v>
      </c>
      <c r="Y205" s="89">
        <f t="shared" si="44"/>
        <v>0</v>
      </c>
      <c r="Z205" s="89">
        <f t="shared" si="44"/>
        <v>0</v>
      </c>
      <c r="AA205" s="89">
        <f t="shared" si="44"/>
        <v>0</v>
      </c>
      <c r="AB205" s="90">
        <f t="shared" si="44"/>
        <v>0</v>
      </c>
      <c r="AD205" s="552">
        <f t="shared" ref="AD205:AF205" si="45">AD153</f>
        <v>0</v>
      </c>
      <c r="AF205" s="552">
        <f t="shared" si="45"/>
        <v>0</v>
      </c>
      <c r="AH205" s="552">
        <f t="shared" ref="AH205" si="46">AH153</f>
        <v>0</v>
      </c>
      <c r="AJ205" s="188"/>
    </row>
    <row r="206" spans="3:36" ht="12.75" customHeight="1" outlineLevel="1" x14ac:dyDescent="0.2">
      <c r="D206" s="106" t="str">
        <f>D177</f>
        <v>Schedule 8 Payments: TOC Off Peak</v>
      </c>
      <c r="E206" s="88"/>
      <c r="F206" s="107" t="str">
        <f t="shared" ref="F206:AB206" si="47">F177</f>
        <v>£000</v>
      </c>
      <c r="G206" s="89">
        <f t="shared" si="47"/>
        <v>0</v>
      </c>
      <c r="H206" s="89">
        <f t="shared" si="47"/>
        <v>0</v>
      </c>
      <c r="I206" s="89">
        <f t="shared" si="47"/>
        <v>0</v>
      </c>
      <c r="J206" s="89">
        <f t="shared" si="47"/>
        <v>0</v>
      </c>
      <c r="K206" s="89">
        <f t="shared" si="47"/>
        <v>0</v>
      </c>
      <c r="L206" s="89">
        <f t="shared" si="47"/>
        <v>0</v>
      </c>
      <c r="M206" s="89">
        <f t="shared" si="47"/>
        <v>0</v>
      </c>
      <c r="N206" s="89">
        <f t="shared" si="47"/>
        <v>0</v>
      </c>
      <c r="O206" s="89">
        <f t="shared" si="47"/>
        <v>0</v>
      </c>
      <c r="P206" s="89">
        <f t="shared" si="47"/>
        <v>0</v>
      </c>
      <c r="Q206" s="89">
        <f t="shared" si="47"/>
        <v>0</v>
      </c>
      <c r="R206" s="89">
        <f t="shared" si="47"/>
        <v>0</v>
      </c>
      <c r="S206" s="89">
        <f t="shared" si="47"/>
        <v>0</v>
      </c>
      <c r="T206" s="89">
        <f t="shared" si="47"/>
        <v>0</v>
      </c>
      <c r="U206" s="89">
        <f t="shared" si="47"/>
        <v>0</v>
      </c>
      <c r="V206" s="89">
        <f t="shared" si="47"/>
        <v>0</v>
      </c>
      <c r="W206" s="89">
        <f t="shared" si="47"/>
        <v>0</v>
      </c>
      <c r="X206" s="89">
        <f t="shared" si="47"/>
        <v>0</v>
      </c>
      <c r="Y206" s="89">
        <f t="shared" si="47"/>
        <v>0</v>
      </c>
      <c r="Z206" s="89">
        <f t="shared" si="47"/>
        <v>0</v>
      </c>
      <c r="AA206" s="89">
        <f t="shared" si="47"/>
        <v>0</v>
      </c>
      <c r="AB206" s="90">
        <f t="shared" si="47"/>
        <v>0</v>
      </c>
      <c r="AD206" s="552">
        <f t="shared" ref="AD206:AF206" si="48">AD177</f>
        <v>0</v>
      </c>
      <c r="AF206" s="552">
        <f t="shared" si="48"/>
        <v>0</v>
      </c>
      <c r="AH206" s="552">
        <f t="shared" ref="AH206" si="49">AH177</f>
        <v>0</v>
      </c>
      <c r="AJ206" s="188"/>
    </row>
    <row r="207" spans="3:36" ht="12.75" customHeight="1" outlineLevel="1" x14ac:dyDescent="0.2">
      <c r="D207" s="117" t="str">
        <f>D201</f>
        <v>Schedule 8 Payments: NR Off Peak</v>
      </c>
      <c r="E207" s="177"/>
      <c r="F207" s="118" t="str">
        <f t="shared" ref="F207:AB207" si="50">F201</f>
        <v>£000</v>
      </c>
      <c r="G207" s="93">
        <f t="shared" si="50"/>
        <v>0</v>
      </c>
      <c r="H207" s="93">
        <f t="shared" si="50"/>
        <v>0</v>
      </c>
      <c r="I207" s="93">
        <f t="shared" si="50"/>
        <v>0</v>
      </c>
      <c r="J207" s="93">
        <f t="shared" si="50"/>
        <v>0</v>
      </c>
      <c r="K207" s="93">
        <f t="shared" si="50"/>
        <v>0</v>
      </c>
      <c r="L207" s="93">
        <f t="shared" si="50"/>
        <v>0</v>
      </c>
      <c r="M207" s="93">
        <f t="shared" si="50"/>
        <v>0</v>
      </c>
      <c r="N207" s="93">
        <f t="shared" si="50"/>
        <v>0</v>
      </c>
      <c r="O207" s="93">
        <f t="shared" si="50"/>
        <v>0</v>
      </c>
      <c r="P207" s="93">
        <f t="shared" si="50"/>
        <v>0</v>
      </c>
      <c r="Q207" s="93">
        <f t="shared" si="50"/>
        <v>0</v>
      </c>
      <c r="R207" s="93">
        <f t="shared" si="50"/>
        <v>0</v>
      </c>
      <c r="S207" s="93">
        <f t="shared" si="50"/>
        <v>0</v>
      </c>
      <c r="T207" s="93">
        <f t="shared" si="50"/>
        <v>0</v>
      </c>
      <c r="U207" s="93">
        <f t="shared" si="50"/>
        <v>0</v>
      </c>
      <c r="V207" s="93">
        <f t="shared" si="50"/>
        <v>0</v>
      </c>
      <c r="W207" s="93">
        <f t="shared" si="50"/>
        <v>0</v>
      </c>
      <c r="X207" s="93">
        <f t="shared" si="50"/>
        <v>0</v>
      </c>
      <c r="Y207" s="93">
        <f t="shared" si="50"/>
        <v>0</v>
      </c>
      <c r="Z207" s="93">
        <f t="shared" si="50"/>
        <v>0</v>
      </c>
      <c r="AA207" s="93">
        <f t="shared" si="50"/>
        <v>0</v>
      </c>
      <c r="AB207" s="94">
        <f t="shared" si="50"/>
        <v>0</v>
      </c>
      <c r="AD207" s="553">
        <f t="shared" ref="AD207:AF207" si="51">AD201</f>
        <v>0</v>
      </c>
      <c r="AF207" s="553">
        <f t="shared" si="51"/>
        <v>0</v>
      </c>
      <c r="AH207" s="553">
        <f t="shared" ref="AH207" si="52">AH201</f>
        <v>0</v>
      </c>
      <c r="AJ207" s="189"/>
    </row>
    <row r="208" spans="3:36" ht="12.75" customHeight="1" outlineLevel="1" x14ac:dyDescent="0.2">
      <c r="G208" s="89"/>
      <c r="H208" s="89"/>
      <c r="I208" s="89"/>
      <c r="J208" s="89"/>
      <c r="K208" s="89"/>
      <c r="L208" s="89"/>
      <c r="M208" s="89"/>
      <c r="N208" s="89"/>
      <c r="O208" s="89"/>
      <c r="P208" s="89"/>
      <c r="Q208" s="89"/>
      <c r="R208" s="89"/>
      <c r="S208" s="89"/>
      <c r="T208" s="89"/>
      <c r="U208" s="89"/>
      <c r="V208" s="89"/>
      <c r="W208" s="89"/>
      <c r="X208" s="89"/>
      <c r="Y208" s="89"/>
      <c r="Z208" s="89"/>
      <c r="AA208" s="89"/>
      <c r="AB208" s="89"/>
      <c r="AD208" s="89"/>
      <c r="AF208" s="89"/>
      <c r="AH208" s="89"/>
    </row>
    <row r="209" spans="2:36" ht="12.75" customHeight="1" outlineLevel="1" x14ac:dyDescent="0.2">
      <c r="D209" s="234" t="str">
        <f>C203</f>
        <v>Total Schedule 8 Payments</v>
      </c>
      <c r="E209" s="235"/>
      <c r="F209" s="236" t="str">
        <f>F207</f>
        <v>£000</v>
      </c>
      <c r="G209" s="237">
        <f t="shared" ref="G209:AB209" si="53">SUM(G204:G207)</f>
        <v>0</v>
      </c>
      <c r="H209" s="237">
        <f t="shared" si="53"/>
        <v>0</v>
      </c>
      <c r="I209" s="237">
        <f t="shared" si="53"/>
        <v>0</v>
      </c>
      <c r="J209" s="237">
        <f t="shared" si="53"/>
        <v>0</v>
      </c>
      <c r="K209" s="237">
        <f t="shared" si="53"/>
        <v>0</v>
      </c>
      <c r="L209" s="237">
        <f t="shared" si="53"/>
        <v>0</v>
      </c>
      <c r="M209" s="237">
        <f t="shared" si="53"/>
        <v>0</v>
      </c>
      <c r="N209" s="237">
        <f t="shared" si="53"/>
        <v>0</v>
      </c>
      <c r="O209" s="237">
        <f t="shared" si="53"/>
        <v>0</v>
      </c>
      <c r="P209" s="237">
        <f t="shared" si="53"/>
        <v>0</v>
      </c>
      <c r="Q209" s="237">
        <f t="shared" si="53"/>
        <v>0</v>
      </c>
      <c r="R209" s="237">
        <f t="shared" si="53"/>
        <v>0</v>
      </c>
      <c r="S209" s="237">
        <f t="shared" si="53"/>
        <v>0</v>
      </c>
      <c r="T209" s="237">
        <f t="shared" si="53"/>
        <v>0</v>
      </c>
      <c r="U209" s="237">
        <f t="shared" si="53"/>
        <v>0</v>
      </c>
      <c r="V209" s="237">
        <f t="shared" si="53"/>
        <v>0</v>
      </c>
      <c r="W209" s="237">
        <f t="shared" si="53"/>
        <v>0</v>
      </c>
      <c r="X209" s="237">
        <f t="shared" si="53"/>
        <v>0</v>
      </c>
      <c r="Y209" s="237">
        <f t="shared" si="53"/>
        <v>0</v>
      </c>
      <c r="Z209" s="237">
        <f t="shared" si="53"/>
        <v>0</v>
      </c>
      <c r="AA209" s="237">
        <f t="shared" si="53"/>
        <v>0</v>
      </c>
      <c r="AB209" s="238">
        <f t="shared" si="53"/>
        <v>0</v>
      </c>
      <c r="AD209" s="550">
        <f t="shared" ref="AD209:AF209" si="54">SUM(AD204:AD207)</f>
        <v>0</v>
      </c>
      <c r="AF209" s="550">
        <f t="shared" si="54"/>
        <v>0</v>
      </c>
      <c r="AH209" s="550">
        <f t="shared" ref="AH209" si="55">SUM(AH204:AH207)</f>
        <v>0</v>
      </c>
      <c r="AJ209" s="241"/>
    </row>
    <row r="210" spans="2:36" x14ac:dyDescent="0.2">
      <c r="G210" s="89"/>
      <c r="H210" s="89"/>
      <c r="I210" s="89"/>
      <c r="J210" s="89"/>
      <c r="K210" s="89"/>
      <c r="L210" s="89"/>
      <c r="M210" s="89"/>
      <c r="N210" s="89"/>
      <c r="O210" s="89"/>
      <c r="P210" s="89"/>
      <c r="Q210" s="89"/>
      <c r="R210" s="89"/>
      <c r="S210" s="89"/>
      <c r="T210" s="89"/>
      <c r="U210" s="89"/>
      <c r="V210" s="89"/>
      <c r="W210" s="89"/>
      <c r="X210" s="89"/>
      <c r="Y210" s="89"/>
      <c r="Z210" s="89"/>
      <c r="AA210" s="89"/>
      <c r="AB210" s="89"/>
      <c r="AD210" s="89"/>
      <c r="AF210" s="89"/>
      <c r="AH210" s="89"/>
    </row>
    <row r="211" spans="2:36" x14ac:dyDescent="0.2">
      <c r="G211" s="89"/>
      <c r="H211" s="89"/>
      <c r="I211" s="89"/>
      <c r="J211" s="89"/>
      <c r="K211" s="89"/>
      <c r="L211" s="89"/>
      <c r="M211" s="89"/>
      <c r="N211" s="89"/>
      <c r="O211" s="89"/>
      <c r="P211" s="89"/>
      <c r="Q211" s="89"/>
      <c r="R211" s="89"/>
      <c r="S211" s="89"/>
      <c r="T211" s="89"/>
      <c r="U211" s="89"/>
      <c r="V211" s="89"/>
      <c r="W211" s="89"/>
      <c r="X211" s="89"/>
      <c r="Y211" s="89"/>
      <c r="Z211" s="89"/>
      <c r="AA211" s="89"/>
      <c r="AB211" s="89"/>
      <c r="AD211" s="89"/>
      <c r="AF211" s="89"/>
      <c r="AH211" s="89"/>
    </row>
    <row r="212" spans="2:36" ht="16.5" x14ac:dyDescent="0.25">
      <c r="B212" s="5" t="str">
        <f>'Line Items'!B659</f>
        <v>Other Performance Measures</v>
      </c>
      <c r="C212" s="5"/>
      <c r="D212" s="5"/>
      <c r="E212" s="5"/>
      <c r="F212" s="5"/>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5"/>
      <c r="AD212" s="192"/>
      <c r="AE212" s="5"/>
      <c r="AF212" s="192"/>
      <c r="AG212" s="5"/>
      <c r="AH212" s="192"/>
      <c r="AI212" s="5"/>
      <c r="AJ212" s="5"/>
    </row>
    <row r="213" spans="2:36" ht="12.75" customHeight="1" outlineLevel="1" x14ac:dyDescent="0.2">
      <c r="G213" s="89"/>
      <c r="H213" s="89"/>
      <c r="I213" s="89"/>
      <c r="J213" s="89"/>
      <c r="K213" s="89"/>
      <c r="L213" s="89"/>
      <c r="M213" s="89"/>
      <c r="N213" s="89"/>
      <c r="O213" s="89"/>
      <c r="P213" s="89"/>
      <c r="Q213" s="89"/>
      <c r="R213" s="89"/>
      <c r="S213" s="89"/>
      <c r="T213" s="89"/>
      <c r="U213" s="89"/>
      <c r="V213" s="89"/>
      <c r="W213" s="89"/>
      <c r="X213" s="89"/>
      <c r="Y213" s="89"/>
      <c r="Z213" s="89"/>
      <c r="AA213" s="89"/>
      <c r="AB213" s="89"/>
      <c r="AD213" s="89"/>
      <c r="AF213" s="89"/>
      <c r="AH213" s="89"/>
    </row>
    <row r="214" spans="2:36" ht="12.75" customHeight="1" outlineLevel="1" x14ac:dyDescent="0.2">
      <c r="D214" s="100" t="str">
        <f>'Line Items'!D662</f>
        <v>Schedule 7.1 payments: Delay Minutes</v>
      </c>
      <c r="E214" s="84"/>
      <c r="F214" s="101" t="s">
        <v>101</v>
      </c>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91"/>
      <c r="AC214" s="89"/>
      <c r="AD214" s="547"/>
      <c r="AE214" s="89"/>
      <c r="AF214" s="547"/>
      <c r="AG214" s="89"/>
      <c r="AH214" s="547"/>
      <c r="AJ214" s="219"/>
    </row>
    <row r="215" spans="2:36" ht="12.75" customHeight="1" outlineLevel="1" x14ac:dyDescent="0.2">
      <c r="D215" s="106" t="str">
        <f>'Line Items'!D663</f>
        <v>Schedule 7.1 payments: Cancellations</v>
      </c>
      <c r="E215" s="88"/>
      <c r="F215" s="107" t="str">
        <f t="shared" ref="F215:F224" si="56">F214</f>
        <v>£000</v>
      </c>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6"/>
      <c r="AC215" s="89"/>
      <c r="AD215" s="548"/>
      <c r="AE215" s="89"/>
      <c r="AF215" s="548"/>
      <c r="AG215" s="89"/>
      <c r="AH215" s="548"/>
      <c r="AJ215" s="220"/>
    </row>
    <row r="216" spans="2:36" ht="12.75" customHeight="1" outlineLevel="1" x14ac:dyDescent="0.2">
      <c r="D216" s="106" t="str">
        <f>'Line Items'!D664</f>
        <v>Schedule 7.1 payments: Short Formations</v>
      </c>
      <c r="E216" s="88"/>
      <c r="F216" s="107" t="str">
        <f t="shared" si="56"/>
        <v>£000</v>
      </c>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6"/>
      <c r="AC216" s="89"/>
      <c r="AD216" s="548"/>
      <c r="AE216" s="89"/>
      <c r="AF216" s="548"/>
      <c r="AG216" s="89"/>
      <c r="AH216" s="548"/>
      <c r="AJ216" s="220"/>
    </row>
    <row r="217" spans="2:36" ht="12.75" customHeight="1" outlineLevel="1" x14ac:dyDescent="0.2">
      <c r="D217" s="106" t="str">
        <f>'Line Items'!D667</f>
        <v>Unplanned Bus &amp; Taxi Hire Costs</v>
      </c>
      <c r="E217" s="88"/>
      <c r="F217" s="107" t="str">
        <f t="shared" si="56"/>
        <v>£000</v>
      </c>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6"/>
      <c r="AC217" s="89"/>
      <c r="AD217" s="548"/>
      <c r="AE217" s="89"/>
      <c r="AF217" s="548"/>
      <c r="AG217" s="89"/>
      <c r="AH217" s="548"/>
      <c r="AJ217" s="220"/>
    </row>
    <row r="218" spans="2:36" s="3" customFormat="1" ht="12.75" customHeight="1" outlineLevel="1" x14ac:dyDescent="0.2">
      <c r="D218" s="106" t="str">
        <f>'Line Items'!D668</f>
        <v>Other Performance Charges (&lt;£250k p.a.)</v>
      </c>
      <c r="E218" s="88"/>
      <c r="F218" s="107" t="str">
        <f t="shared" si="56"/>
        <v>£000</v>
      </c>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6"/>
      <c r="AC218" s="89"/>
      <c r="AD218" s="548"/>
      <c r="AE218" s="89"/>
      <c r="AF218" s="548"/>
      <c r="AG218" s="89"/>
      <c r="AH218" s="548"/>
      <c r="AJ218" s="220"/>
    </row>
    <row r="219" spans="2:36" s="3" customFormat="1" ht="12.75" customHeight="1" outlineLevel="1" x14ac:dyDescent="0.2">
      <c r="D219" s="106" t="str">
        <f>'Line Items'!D669</f>
        <v>CE KPI - Customer Experience</v>
      </c>
      <c r="E219" s="88"/>
      <c r="F219" s="107" t="str">
        <f t="shared" si="56"/>
        <v>£000</v>
      </c>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6"/>
      <c r="AC219" s="89"/>
      <c r="AD219" s="548"/>
      <c r="AE219" s="89"/>
      <c r="AF219" s="548"/>
      <c r="AG219" s="89"/>
      <c r="AH219" s="548"/>
      <c r="AJ219" s="220"/>
    </row>
    <row r="220" spans="2:36" s="3" customFormat="1" ht="12.75" customHeight="1" outlineLevel="1" x14ac:dyDescent="0.2">
      <c r="D220" s="106" t="str">
        <f>'Line Items'!D670</f>
        <v>CE KPI - Presentation of Facilities</v>
      </c>
      <c r="E220" s="88"/>
      <c r="F220" s="107" t="str">
        <f t="shared" si="56"/>
        <v>£000</v>
      </c>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6"/>
      <c r="AC220" s="89"/>
      <c r="AD220" s="548"/>
      <c r="AE220" s="89"/>
      <c r="AF220" s="548"/>
      <c r="AG220" s="89"/>
      <c r="AH220" s="548"/>
      <c r="AJ220" s="220"/>
    </row>
    <row r="221" spans="2:36" s="3" customFormat="1" ht="12.75" customHeight="1" outlineLevel="1" x14ac:dyDescent="0.2">
      <c r="D221" s="106" t="str">
        <f>'Line Items'!D671</f>
        <v>CE KPI - Staff Performance</v>
      </c>
      <c r="E221" s="88"/>
      <c r="F221" s="107" t="str">
        <f t="shared" si="56"/>
        <v>£000</v>
      </c>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6"/>
      <c r="AC221" s="89"/>
      <c r="AD221" s="548"/>
      <c r="AE221" s="89"/>
      <c r="AF221" s="548"/>
      <c r="AG221" s="89"/>
      <c r="AH221" s="548"/>
      <c r="AJ221" s="220"/>
    </row>
    <row r="222" spans="2:36" s="3" customFormat="1" ht="12.75" customHeight="1" outlineLevel="1" x14ac:dyDescent="0.2">
      <c r="D222" s="106" t="str">
        <f>'Line Items'!D672</f>
        <v>[Other Performance-Related Costs Line 6]</v>
      </c>
      <c r="E222" s="88"/>
      <c r="F222" s="107" t="str">
        <f t="shared" si="56"/>
        <v>£000</v>
      </c>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6"/>
      <c r="AC222" s="89"/>
      <c r="AD222" s="548"/>
      <c r="AE222" s="89"/>
      <c r="AF222" s="548"/>
      <c r="AG222" s="89"/>
      <c r="AH222" s="548"/>
      <c r="AJ222" s="220"/>
    </row>
    <row r="223" spans="2:36" s="3" customFormat="1" ht="12.75" customHeight="1" outlineLevel="1" x14ac:dyDescent="0.2">
      <c r="D223" s="106" t="str">
        <f>'Line Items'!D673</f>
        <v>[Other Performance-Related Costs Line 7]</v>
      </c>
      <c r="E223" s="88"/>
      <c r="F223" s="107" t="str">
        <f t="shared" si="56"/>
        <v>£000</v>
      </c>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6"/>
      <c r="AC223" s="89"/>
      <c r="AD223" s="548"/>
      <c r="AE223" s="89"/>
      <c r="AF223" s="548"/>
      <c r="AG223" s="89"/>
      <c r="AH223" s="548"/>
      <c r="AJ223" s="220"/>
    </row>
    <row r="224" spans="2:36" s="3" customFormat="1" ht="12.75" customHeight="1" outlineLevel="1" x14ac:dyDescent="0.2">
      <c r="D224" s="117" t="str">
        <f>'Line Items'!D674</f>
        <v>[Other Performance-Related Costs Line 8]</v>
      </c>
      <c r="E224" s="177"/>
      <c r="F224" s="118" t="str">
        <f t="shared" si="56"/>
        <v>£000</v>
      </c>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9"/>
      <c r="AC224" s="89"/>
      <c r="AD224" s="549"/>
      <c r="AE224" s="89"/>
      <c r="AF224" s="549"/>
      <c r="AG224" s="89"/>
      <c r="AH224" s="549"/>
      <c r="AJ224" s="221"/>
    </row>
    <row r="225" spans="2:36" s="3" customFormat="1" ht="12.75" customHeight="1" outlineLevel="1" x14ac:dyDescent="0.2">
      <c r="G225" s="89"/>
      <c r="H225" s="89"/>
      <c r="I225" s="89"/>
      <c r="J225" s="89"/>
      <c r="K225" s="89"/>
      <c r="L225" s="89"/>
      <c r="M225" s="89"/>
      <c r="N225" s="89"/>
      <c r="O225" s="89"/>
      <c r="P225" s="89"/>
      <c r="Q225" s="89"/>
      <c r="R225" s="89"/>
      <c r="S225" s="89"/>
      <c r="T225" s="89"/>
      <c r="U225" s="89"/>
      <c r="V225" s="89"/>
      <c r="W225" s="89"/>
      <c r="X225" s="89"/>
      <c r="Y225" s="89"/>
      <c r="Z225" s="89"/>
      <c r="AA225" s="89"/>
      <c r="AB225" s="89"/>
      <c r="AD225" s="89"/>
      <c r="AF225" s="89"/>
      <c r="AH225" s="89"/>
    </row>
    <row r="226" spans="2:36" s="3" customFormat="1" ht="12.75" customHeight="1" outlineLevel="1" x14ac:dyDescent="0.2">
      <c r="D226" s="234" t="str">
        <f>B212</f>
        <v>Other Performance Measures</v>
      </c>
      <c r="E226" s="235"/>
      <c r="F226" s="236" t="str">
        <f>F214</f>
        <v>£000</v>
      </c>
      <c r="G226" s="237">
        <f t="shared" ref="G226:AB226" si="57">SUM(G214:G224)</f>
        <v>0</v>
      </c>
      <c r="H226" s="237">
        <f t="shared" si="57"/>
        <v>0</v>
      </c>
      <c r="I226" s="237">
        <f t="shared" si="57"/>
        <v>0</v>
      </c>
      <c r="J226" s="237">
        <f t="shared" si="57"/>
        <v>0</v>
      </c>
      <c r="K226" s="237">
        <f t="shared" si="57"/>
        <v>0</v>
      </c>
      <c r="L226" s="237">
        <f t="shared" si="57"/>
        <v>0</v>
      </c>
      <c r="M226" s="237">
        <f t="shared" si="57"/>
        <v>0</v>
      </c>
      <c r="N226" s="237">
        <f t="shared" si="57"/>
        <v>0</v>
      </c>
      <c r="O226" s="237">
        <f t="shared" si="57"/>
        <v>0</v>
      </c>
      <c r="P226" s="237">
        <f t="shared" si="57"/>
        <v>0</v>
      </c>
      <c r="Q226" s="237">
        <f t="shared" si="57"/>
        <v>0</v>
      </c>
      <c r="R226" s="237">
        <f t="shared" si="57"/>
        <v>0</v>
      </c>
      <c r="S226" s="237">
        <f t="shared" si="57"/>
        <v>0</v>
      </c>
      <c r="T226" s="237">
        <f t="shared" si="57"/>
        <v>0</v>
      </c>
      <c r="U226" s="237">
        <f t="shared" si="57"/>
        <v>0</v>
      </c>
      <c r="V226" s="237">
        <f t="shared" si="57"/>
        <v>0</v>
      </c>
      <c r="W226" s="237">
        <f t="shared" si="57"/>
        <v>0</v>
      </c>
      <c r="X226" s="237">
        <f t="shared" si="57"/>
        <v>0</v>
      </c>
      <c r="Y226" s="237">
        <f t="shared" si="57"/>
        <v>0</v>
      </c>
      <c r="Z226" s="237">
        <f t="shared" si="57"/>
        <v>0</v>
      </c>
      <c r="AA226" s="237">
        <f t="shared" si="57"/>
        <v>0</v>
      </c>
      <c r="AB226" s="238">
        <f t="shared" si="57"/>
        <v>0</v>
      </c>
      <c r="AD226" s="550">
        <f t="shared" ref="AD226:AF226" si="58">SUM(AD214:AD224)</f>
        <v>0</v>
      </c>
      <c r="AF226" s="550">
        <f t="shared" si="58"/>
        <v>0</v>
      </c>
      <c r="AH226" s="550">
        <f t="shared" ref="AH226" si="59">SUM(AH214:AH224)</f>
        <v>0</v>
      </c>
      <c r="AJ226" s="255"/>
    </row>
    <row r="227" spans="2:36" s="3" customFormat="1" x14ac:dyDescent="0.2">
      <c r="G227" s="89"/>
      <c r="H227" s="89"/>
      <c r="I227" s="89"/>
      <c r="J227" s="89"/>
      <c r="K227" s="89"/>
      <c r="L227" s="89"/>
      <c r="M227" s="89"/>
      <c r="N227" s="89"/>
      <c r="O227" s="89"/>
      <c r="P227" s="89"/>
      <c r="Q227" s="89"/>
      <c r="R227" s="89"/>
      <c r="S227" s="89"/>
      <c r="T227" s="89"/>
      <c r="U227" s="89"/>
      <c r="V227" s="89"/>
      <c r="W227" s="89"/>
      <c r="X227" s="89"/>
      <c r="Y227" s="89"/>
      <c r="Z227" s="89"/>
      <c r="AA227" s="89"/>
      <c r="AB227" s="89"/>
      <c r="AD227" s="89"/>
      <c r="AF227" s="89"/>
      <c r="AH227" s="89"/>
    </row>
    <row r="228" spans="2:36" s="3" customFormat="1" ht="12.75" customHeight="1" outlineLevel="1" x14ac:dyDescent="0.2">
      <c r="D228" s="100" t="str">
        <f>'Line Items'!D677</f>
        <v>PPM</v>
      </c>
      <c r="E228" s="84"/>
      <c r="F228" s="101" t="s">
        <v>88</v>
      </c>
      <c r="G228" s="254"/>
      <c r="H228" s="254"/>
      <c r="I228" s="256"/>
      <c r="J228" s="256"/>
      <c r="K228" s="256"/>
      <c r="L228" s="256"/>
      <c r="M228" s="256"/>
      <c r="N228" s="256"/>
      <c r="O228" s="256"/>
      <c r="P228" s="256"/>
      <c r="Q228" s="256"/>
      <c r="R228" s="256"/>
      <c r="S228" s="256"/>
      <c r="T228" s="256"/>
      <c r="U228" s="256"/>
      <c r="V228" s="256"/>
      <c r="W228" s="256"/>
      <c r="X228" s="256"/>
      <c r="Y228" s="256"/>
      <c r="Z228" s="256"/>
      <c r="AA228" s="256"/>
      <c r="AB228" s="257"/>
      <c r="AD228" s="737"/>
      <c r="AE228" s="260"/>
      <c r="AF228" s="737"/>
      <c r="AG228" s="260"/>
      <c r="AH228" s="737"/>
      <c r="AJ228" s="219"/>
    </row>
    <row r="229" spans="2:36" s="3" customFormat="1" ht="12.75" customHeight="1" outlineLevel="1" x14ac:dyDescent="0.2">
      <c r="D229" s="106" t="str">
        <f>'Line Items'!D678</f>
        <v>CaSL</v>
      </c>
      <c r="E229" s="88"/>
      <c r="F229" s="132" t="s">
        <v>88</v>
      </c>
      <c r="G229" s="258"/>
      <c r="H229" s="258"/>
      <c r="I229" s="258"/>
      <c r="J229" s="258"/>
      <c r="K229" s="258"/>
      <c r="L229" s="258"/>
      <c r="M229" s="258"/>
      <c r="N229" s="258"/>
      <c r="O229" s="258"/>
      <c r="P229" s="258"/>
      <c r="Q229" s="258"/>
      <c r="R229" s="258"/>
      <c r="S229" s="258"/>
      <c r="T229" s="258"/>
      <c r="U229" s="258"/>
      <c r="V229" s="258"/>
      <c r="W229" s="258"/>
      <c r="X229" s="258"/>
      <c r="Y229" s="258"/>
      <c r="Z229" s="258"/>
      <c r="AA229" s="258"/>
      <c r="AB229" s="259"/>
      <c r="AD229" s="738"/>
      <c r="AE229" s="260"/>
      <c r="AF229" s="738"/>
      <c r="AG229" s="260"/>
      <c r="AH229" s="738"/>
      <c r="AJ229" s="220"/>
    </row>
    <row r="230" spans="2:36" s="3" customFormat="1" ht="12.75" customHeight="1" outlineLevel="1" x14ac:dyDescent="0.2">
      <c r="D230" s="106" t="str">
        <f>'Line Items'!D679</f>
        <v>CE KPI - Customer Experience</v>
      </c>
      <c r="E230" s="88"/>
      <c r="F230" s="132" t="s">
        <v>88</v>
      </c>
      <c r="G230" s="258"/>
      <c r="H230" s="258"/>
      <c r="I230" s="258"/>
      <c r="J230" s="258"/>
      <c r="K230" s="258"/>
      <c r="L230" s="258"/>
      <c r="M230" s="258"/>
      <c r="N230" s="258"/>
      <c r="O230" s="258"/>
      <c r="P230" s="258"/>
      <c r="Q230" s="258"/>
      <c r="R230" s="258"/>
      <c r="S230" s="258"/>
      <c r="T230" s="258"/>
      <c r="U230" s="258"/>
      <c r="V230" s="258"/>
      <c r="W230" s="258"/>
      <c r="X230" s="258"/>
      <c r="Y230" s="258"/>
      <c r="Z230" s="258"/>
      <c r="AA230" s="258"/>
      <c r="AB230" s="259"/>
      <c r="AD230" s="738"/>
      <c r="AE230" s="260"/>
      <c r="AF230" s="738"/>
      <c r="AG230" s="260"/>
      <c r="AH230" s="738"/>
      <c r="AJ230" s="220"/>
    </row>
    <row r="231" spans="2:36" s="3" customFormat="1" ht="12.75" customHeight="1" outlineLevel="1" x14ac:dyDescent="0.2">
      <c r="D231" s="106" t="str">
        <f>'Line Items'!D680</f>
        <v>CE KPI - Presentation of Facilities</v>
      </c>
      <c r="E231" s="88"/>
      <c r="F231" s="132" t="s">
        <v>88</v>
      </c>
      <c r="G231" s="258"/>
      <c r="H231" s="258"/>
      <c r="I231" s="258"/>
      <c r="J231" s="258"/>
      <c r="K231" s="258"/>
      <c r="L231" s="258"/>
      <c r="M231" s="258"/>
      <c r="N231" s="258"/>
      <c r="O231" s="258"/>
      <c r="P231" s="258"/>
      <c r="Q231" s="258"/>
      <c r="R231" s="258"/>
      <c r="S231" s="258"/>
      <c r="T231" s="258"/>
      <c r="U231" s="258"/>
      <c r="V231" s="258"/>
      <c r="W231" s="258"/>
      <c r="X231" s="258"/>
      <c r="Y231" s="258"/>
      <c r="Z231" s="258"/>
      <c r="AA231" s="258"/>
      <c r="AB231" s="259"/>
      <c r="AD231" s="738"/>
      <c r="AE231" s="260"/>
      <c r="AF231" s="738"/>
      <c r="AG231" s="260"/>
      <c r="AH231" s="738"/>
      <c r="AJ231" s="220"/>
    </row>
    <row r="232" spans="2:36" s="3" customFormat="1" ht="12.75" customHeight="1" outlineLevel="1" x14ac:dyDescent="0.2">
      <c r="D232" s="106" t="str">
        <f>'Line Items'!D681</f>
        <v>CE KPI - Staff Performance</v>
      </c>
      <c r="E232" s="88"/>
      <c r="F232" s="132" t="s">
        <v>88</v>
      </c>
      <c r="G232" s="258"/>
      <c r="H232" s="258"/>
      <c r="I232" s="258"/>
      <c r="J232" s="258"/>
      <c r="K232" s="258"/>
      <c r="L232" s="258"/>
      <c r="M232" s="258"/>
      <c r="N232" s="258"/>
      <c r="O232" s="258"/>
      <c r="P232" s="258"/>
      <c r="Q232" s="258"/>
      <c r="R232" s="258"/>
      <c r="S232" s="258"/>
      <c r="T232" s="258"/>
      <c r="U232" s="258"/>
      <c r="V232" s="258"/>
      <c r="W232" s="258"/>
      <c r="X232" s="258"/>
      <c r="Y232" s="258"/>
      <c r="Z232" s="258"/>
      <c r="AA232" s="258"/>
      <c r="AB232" s="259"/>
      <c r="AD232" s="738"/>
      <c r="AE232" s="260"/>
      <c r="AF232" s="738"/>
      <c r="AG232" s="260"/>
      <c r="AH232" s="738"/>
      <c r="AJ232" s="220"/>
    </row>
    <row r="233" spans="2:36" s="3" customFormat="1" ht="12.75" customHeight="1" outlineLevel="1" x14ac:dyDescent="0.2">
      <c r="D233" s="106" t="str">
        <f>'Line Items'!D682</f>
        <v>[Performance Metrics Line 6]</v>
      </c>
      <c r="E233" s="88"/>
      <c r="F233" s="132" t="s">
        <v>88</v>
      </c>
      <c r="G233" s="258"/>
      <c r="H233" s="258"/>
      <c r="I233" s="258"/>
      <c r="J233" s="258"/>
      <c r="K233" s="258"/>
      <c r="L233" s="258"/>
      <c r="M233" s="258"/>
      <c r="N233" s="258"/>
      <c r="O233" s="258"/>
      <c r="P233" s="258"/>
      <c r="Q233" s="258"/>
      <c r="R233" s="258"/>
      <c r="S233" s="258"/>
      <c r="T233" s="258"/>
      <c r="U233" s="258"/>
      <c r="V233" s="258"/>
      <c r="W233" s="258"/>
      <c r="X233" s="258"/>
      <c r="Y233" s="258"/>
      <c r="Z233" s="258"/>
      <c r="AA233" s="258"/>
      <c r="AB233" s="259"/>
      <c r="AD233" s="738"/>
      <c r="AE233" s="260"/>
      <c r="AF233" s="738"/>
      <c r="AG233" s="260"/>
      <c r="AH233" s="738"/>
      <c r="AJ233" s="220"/>
    </row>
    <row r="234" spans="2:36" s="3" customFormat="1" ht="12.75" customHeight="1" outlineLevel="1" x14ac:dyDescent="0.2">
      <c r="D234" s="106" t="str">
        <f>'Line Items'!D683</f>
        <v>[Performance Metrics Line 7]</v>
      </c>
      <c r="E234" s="88"/>
      <c r="F234" s="132" t="s">
        <v>88</v>
      </c>
      <c r="G234" s="258"/>
      <c r="H234" s="258"/>
      <c r="I234" s="258"/>
      <c r="J234" s="258"/>
      <c r="K234" s="258"/>
      <c r="L234" s="258"/>
      <c r="M234" s="258"/>
      <c r="N234" s="258"/>
      <c r="O234" s="258"/>
      <c r="P234" s="258"/>
      <c r="Q234" s="258"/>
      <c r="R234" s="258"/>
      <c r="S234" s="258"/>
      <c r="T234" s="258"/>
      <c r="U234" s="258"/>
      <c r="V234" s="258"/>
      <c r="W234" s="258"/>
      <c r="X234" s="258"/>
      <c r="Y234" s="258"/>
      <c r="Z234" s="258"/>
      <c r="AA234" s="258"/>
      <c r="AB234" s="259"/>
      <c r="AD234" s="738"/>
      <c r="AE234" s="260"/>
      <c r="AF234" s="738"/>
      <c r="AG234" s="260"/>
      <c r="AH234" s="738"/>
      <c r="AJ234" s="220"/>
    </row>
    <row r="235" spans="2:36" s="3" customFormat="1" ht="12.75" customHeight="1" outlineLevel="1" x14ac:dyDescent="0.2">
      <c r="D235" s="117" t="str">
        <f>'Line Items'!D684</f>
        <v>[Performance Metrics Line 8]</v>
      </c>
      <c r="E235" s="177"/>
      <c r="F235" s="135" t="s">
        <v>88</v>
      </c>
      <c r="G235" s="261"/>
      <c r="H235" s="261"/>
      <c r="I235" s="261"/>
      <c r="J235" s="261"/>
      <c r="K235" s="261"/>
      <c r="L235" s="261"/>
      <c r="M235" s="261"/>
      <c r="N235" s="261"/>
      <c r="O235" s="261"/>
      <c r="P235" s="261"/>
      <c r="Q235" s="261"/>
      <c r="R235" s="261"/>
      <c r="S235" s="261"/>
      <c r="T235" s="261"/>
      <c r="U235" s="261"/>
      <c r="V235" s="261"/>
      <c r="W235" s="261"/>
      <c r="X235" s="261"/>
      <c r="Y235" s="261"/>
      <c r="Z235" s="261"/>
      <c r="AA235" s="261"/>
      <c r="AB235" s="262"/>
      <c r="AD235" s="739"/>
      <c r="AE235" s="260"/>
      <c r="AF235" s="739"/>
      <c r="AG235" s="260"/>
      <c r="AH235" s="739"/>
      <c r="AJ235" s="221"/>
    </row>
    <row r="236" spans="2:36" s="3" customFormat="1" ht="12.75" customHeight="1" outlineLevel="1" x14ac:dyDescent="0.2">
      <c r="G236" s="89"/>
      <c r="H236" s="89"/>
      <c r="I236" s="89"/>
      <c r="J236" s="89"/>
      <c r="K236" s="89"/>
      <c r="L236" s="89"/>
      <c r="M236" s="89"/>
      <c r="N236" s="89"/>
      <c r="O236" s="89"/>
      <c r="P236" s="89"/>
      <c r="Q236" s="89"/>
      <c r="R236" s="89"/>
      <c r="S236" s="89"/>
      <c r="T236" s="89"/>
      <c r="U236" s="89"/>
      <c r="V236" s="89"/>
      <c r="W236" s="89"/>
      <c r="X236" s="89"/>
      <c r="Y236" s="89"/>
      <c r="Z236" s="89"/>
      <c r="AA236" s="89"/>
      <c r="AB236" s="89"/>
      <c r="AD236" s="89"/>
      <c r="AF236" s="89"/>
      <c r="AH236" s="89"/>
    </row>
    <row r="237" spans="2:36" s="3" customFormat="1" x14ac:dyDescent="0.2">
      <c r="G237" s="89"/>
      <c r="H237" s="89"/>
      <c r="I237" s="89"/>
      <c r="J237" s="89"/>
      <c r="K237" s="89"/>
      <c r="L237" s="89"/>
      <c r="M237" s="89"/>
      <c r="N237" s="89"/>
      <c r="O237" s="89"/>
      <c r="P237" s="89"/>
      <c r="Q237" s="89"/>
      <c r="R237" s="89"/>
      <c r="S237" s="89"/>
      <c r="T237" s="89"/>
      <c r="U237" s="89"/>
      <c r="V237" s="89"/>
      <c r="W237" s="89"/>
      <c r="X237" s="89"/>
      <c r="Y237" s="89"/>
      <c r="Z237" s="89"/>
      <c r="AA237" s="89"/>
      <c r="AB237" s="89"/>
      <c r="AD237" s="89"/>
      <c r="AF237" s="89"/>
      <c r="AH237" s="89"/>
    </row>
    <row r="238" spans="2:36" s="3" customFormat="1" ht="16.5" x14ac:dyDescent="0.25">
      <c r="B238" s="5" t="s">
        <v>521</v>
      </c>
      <c r="C238" s="5"/>
      <c r="D238" s="5"/>
      <c r="E238" s="5"/>
      <c r="F238" s="5"/>
      <c r="G238" s="192"/>
      <c r="H238" s="192"/>
      <c r="I238" s="192"/>
      <c r="J238" s="192"/>
      <c r="K238" s="192"/>
      <c r="L238" s="192"/>
      <c r="M238" s="192"/>
      <c r="N238" s="192"/>
      <c r="O238" s="192"/>
      <c r="P238" s="192"/>
      <c r="Q238" s="192"/>
      <c r="R238" s="192"/>
      <c r="S238" s="192"/>
      <c r="T238" s="192"/>
      <c r="U238" s="192"/>
      <c r="V238" s="192"/>
      <c r="W238" s="192"/>
      <c r="X238" s="192"/>
      <c r="Y238" s="192"/>
      <c r="Z238" s="192"/>
      <c r="AA238" s="192"/>
      <c r="AB238" s="192"/>
      <c r="AC238" s="5"/>
      <c r="AD238" s="192"/>
      <c r="AE238" s="5"/>
      <c r="AF238" s="192"/>
      <c r="AG238" s="5"/>
      <c r="AH238" s="192"/>
      <c r="AI238" s="5"/>
      <c r="AJ238" s="5"/>
    </row>
    <row r="239" spans="2:36" s="3" customFormat="1" ht="12.75" customHeight="1" outlineLevel="1" x14ac:dyDescent="0.2">
      <c r="G239" s="89"/>
      <c r="H239" s="89"/>
      <c r="I239" s="89"/>
      <c r="J239" s="89"/>
      <c r="K239" s="89"/>
      <c r="L239" s="89"/>
      <c r="M239" s="89"/>
      <c r="N239" s="89"/>
      <c r="O239" s="89"/>
      <c r="P239" s="89"/>
      <c r="Q239" s="89"/>
      <c r="R239" s="89"/>
      <c r="S239" s="89"/>
      <c r="T239" s="89"/>
      <c r="U239" s="89"/>
      <c r="V239" s="89"/>
      <c r="W239" s="89"/>
      <c r="X239" s="89"/>
      <c r="Y239" s="89"/>
      <c r="Z239" s="89"/>
      <c r="AA239" s="89"/>
      <c r="AB239" s="89"/>
      <c r="AD239" s="89"/>
      <c r="AF239" s="89"/>
      <c r="AH239" s="89"/>
    </row>
    <row r="240" spans="2:36" s="3" customFormat="1" ht="12.75" customHeight="1" outlineLevel="1" x14ac:dyDescent="0.2">
      <c r="D240" s="100" t="str">
        <f>D209</f>
        <v>Total Schedule 8 Payments</v>
      </c>
      <c r="E240" s="84"/>
      <c r="F240" s="101" t="s">
        <v>101</v>
      </c>
      <c r="G240" s="85">
        <f t="shared" ref="G240:AB240" si="60">G209</f>
        <v>0</v>
      </c>
      <c r="H240" s="85">
        <f t="shared" si="60"/>
        <v>0</v>
      </c>
      <c r="I240" s="85">
        <f t="shared" si="60"/>
        <v>0</v>
      </c>
      <c r="J240" s="85">
        <f t="shared" si="60"/>
        <v>0</v>
      </c>
      <c r="K240" s="85">
        <f t="shared" si="60"/>
        <v>0</v>
      </c>
      <c r="L240" s="85">
        <f t="shared" si="60"/>
        <v>0</v>
      </c>
      <c r="M240" s="85">
        <f t="shared" si="60"/>
        <v>0</v>
      </c>
      <c r="N240" s="85">
        <f t="shared" si="60"/>
        <v>0</v>
      </c>
      <c r="O240" s="85">
        <f t="shared" si="60"/>
        <v>0</v>
      </c>
      <c r="P240" s="85">
        <f t="shared" si="60"/>
        <v>0</v>
      </c>
      <c r="Q240" s="85">
        <f t="shared" si="60"/>
        <v>0</v>
      </c>
      <c r="R240" s="85">
        <f t="shared" si="60"/>
        <v>0</v>
      </c>
      <c r="S240" s="85">
        <f t="shared" si="60"/>
        <v>0</v>
      </c>
      <c r="T240" s="85">
        <f t="shared" si="60"/>
        <v>0</v>
      </c>
      <c r="U240" s="85">
        <f t="shared" si="60"/>
        <v>0</v>
      </c>
      <c r="V240" s="85">
        <f t="shared" si="60"/>
        <v>0</v>
      </c>
      <c r="W240" s="85">
        <f t="shared" si="60"/>
        <v>0</v>
      </c>
      <c r="X240" s="85">
        <f t="shared" si="60"/>
        <v>0</v>
      </c>
      <c r="Y240" s="85">
        <f t="shared" si="60"/>
        <v>0</v>
      </c>
      <c r="Z240" s="85">
        <f t="shared" si="60"/>
        <v>0</v>
      </c>
      <c r="AA240" s="85">
        <f t="shared" si="60"/>
        <v>0</v>
      </c>
      <c r="AB240" s="86">
        <f t="shared" si="60"/>
        <v>0</v>
      </c>
      <c r="AD240" s="551">
        <f t="shared" ref="AD240:AF240" si="61">AD209</f>
        <v>0</v>
      </c>
      <c r="AF240" s="551">
        <f t="shared" si="61"/>
        <v>0</v>
      </c>
      <c r="AH240" s="551">
        <f t="shared" ref="AH240" si="62">AH209</f>
        <v>0</v>
      </c>
      <c r="AJ240" s="187"/>
    </row>
    <row r="241" spans="2:36" s="3" customFormat="1" ht="12.75" customHeight="1" outlineLevel="1" x14ac:dyDescent="0.2">
      <c r="D241" s="117" t="str">
        <f>D226</f>
        <v>Other Performance Measures</v>
      </c>
      <c r="E241" s="177"/>
      <c r="F241" s="118" t="str">
        <f>F240</f>
        <v>£000</v>
      </c>
      <c r="G241" s="93">
        <f t="shared" ref="G241:AB241" si="63">G226</f>
        <v>0</v>
      </c>
      <c r="H241" s="93">
        <f t="shared" si="63"/>
        <v>0</v>
      </c>
      <c r="I241" s="93">
        <f t="shared" si="63"/>
        <v>0</v>
      </c>
      <c r="J241" s="93">
        <f t="shared" si="63"/>
        <v>0</v>
      </c>
      <c r="K241" s="93">
        <f t="shared" si="63"/>
        <v>0</v>
      </c>
      <c r="L241" s="93">
        <f t="shared" si="63"/>
        <v>0</v>
      </c>
      <c r="M241" s="93">
        <f t="shared" si="63"/>
        <v>0</v>
      </c>
      <c r="N241" s="93">
        <f t="shared" si="63"/>
        <v>0</v>
      </c>
      <c r="O241" s="93">
        <f t="shared" si="63"/>
        <v>0</v>
      </c>
      <c r="P241" s="93">
        <f t="shared" si="63"/>
        <v>0</v>
      </c>
      <c r="Q241" s="93">
        <f t="shared" si="63"/>
        <v>0</v>
      </c>
      <c r="R241" s="93">
        <f t="shared" si="63"/>
        <v>0</v>
      </c>
      <c r="S241" s="93">
        <f t="shared" si="63"/>
        <v>0</v>
      </c>
      <c r="T241" s="93">
        <f t="shared" si="63"/>
        <v>0</v>
      </c>
      <c r="U241" s="93">
        <f t="shared" si="63"/>
        <v>0</v>
      </c>
      <c r="V241" s="93">
        <f t="shared" si="63"/>
        <v>0</v>
      </c>
      <c r="W241" s="93">
        <f t="shared" si="63"/>
        <v>0</v>
      </c>
      <c r="X241" s="93">
        <f t="shared" si="63"/>
        <v>0</v>
      </c>
      <c r="Y241" s="93">
        <f t="shared" si="63"/>
        <v>0</v>
      </c>
      <c r="Z241" s="93">
        <f t="shared" si="63"/>
        <v>0</v>
      </c>
      <c r="AA241" s="93">
        <f t="shared" si="63"/>
        <v>0</v>
      </c>
      <c r="AB241" s="94">
        <f t="shared" si="63"/>
        <v>0</v>
      </c>
      <c r="AD241" s="553">
        <f t="shared" ref="AD241:AF241" si="64">AD226</f>
        <v>0</v>
      </c>
      <c r="AF241" s="553">
        <f t="shared" si="64"/>
        <v>0</v>
      </c>
      <c r="AH241" s="553">
        <f t="shared" ref="AH241" si="65">AH226</f>
        <v>0</v>
      </c>
      <c r="AJ241" s="189"/>
    </row>
    <row r="242" spans="2:36" s="3" customFormat="1" ht="12.75" customHeight="1" outlineLevel="1" x14ac:dyDescent="0.2">
      <c r="G242" s="89"/>
      <c r="H242" s="89"/>
      <c r="I242" s="89"/>
      <c r="J242" s="89"/>
      <c r="K242" s="89"/>
      <c r="L242" s="89"/>
      <c r="M242" s="89"/>
      <c r="N242" s="89"/>
      <c r="O242" s="89"/>
      <c r="P242" s="89"/>
      <c r="Q242" s="89"/>
      <c r="R242" s="89"/>
      <c r="S242" s="89"/>
      <c r="T242" s="89"/>
      <c r="U242" s="89"/>
      <c r="V242" s="89"/>
      <c r="W242" s="89"/>
      <c r="X242" s="89"/>
      <c r="Y242" s="89"/>
      <c r="Z242" s="89"/>
      <c r="AA242" s="89"/>
      <c r="AB242" s="89"/>
      <c r="AD242" s="89"/>
      <c r="AF242" s="89"/>
      <c r="AH242" s="89"/>
    </row>
    <row r="243" spans="2:36" s="3" customFormat="1" ht="12.75" customHeight="1" outlineLevel="1" x14ac:dyDescent="0.2">
      <c r="D243" s="234" t="str">
        <f>B238</f>
        <v>Total Performance Regimes</v>
      </c>
      <c r="E243" s="235"/>
      <c r="F243" s="236" t="str">
        <f>F241</f>
        <v>£000</v>
      </c>
      <c r="G243" s="237">
        <f t="shared" ref="G243:AB243" si="66">SUM(G240:G241)</f>
        <v>0</v>
      </c>
      <c r="H243" s="237">
        <f t="shared" si="66"/>
        <v>0</v>
      </c>
      <c r="I243" s="237">
        <f t="shared" si="66"/>
        <v>0</v>
      </c>
      <c r="J243" s="237">
        <f t="shared" si="66"/>
        <v>0</v>
      </c>
      <c r="K243" s="237">
        <f t="shared" si="66"/>
        <v>0</v>
      </c>
      <c r="L243" s="237">
        <f t="shared" si="66"/>
        <v>0</v>
      </c>
      <c r="M243" s="237">
        <f t="shared" si="66"/>
        <v>0</v>
      </c>
      <c r="N243" s="237">
        <f t="shared" si="66"/>
        <v>0</v>
      </c>
      <c r="O243" s="237">
        <f t="shared" si="66"/>
        <v>0</v>
      </c>
      <c r="P243" s="237">
        <f t="shared" si="66"/>
        <v>0</v>
      </c>
      <c r="Q243" s="237">
        <f t="shared" si="66"/>
        <v>0</v>
      </c>
      <c r="R243" s="237">
        <f t="shared" si="66"/>
        <v>0</v>
      </c>
      <c r="S243" s="237">
        <f t="shared" si="66"/>
        <v>0</v>
      </c>
      <c r="T243" s="237">
        <f t="shared" si="66"/>
        <v>0</v>
      </c>
      <c r="U243" s="237">
        <f t="shared" si="66"/>
        <v>0</v>
      </c>
      <c r="V243" s="237">
        <f t="shared" si="66"/>
        <v>0</v>
      </c>
      <c r="W243" s="237">
        <f t="shared" si="66"/>
        <v>0</v>
      </c>
      <c r="X243" s="237">
        <f t="shared" si="66"/>
        <v>0</v>
      </c>
      <c r="Y243" s="237">
        <f t="shared" si="66"/>
        <v>0</v>
      </c>
      <c r="Z243" s="237">
        <f t="shared" si="66"/>
        <v>0</v>
      </c>
      <c r="AA243" s="237">
        <f t="shared" si="66"/>
        <v>0</v>
      </c>
      <c r="AB243" s="238">
        <f t="shared" si="66"/>
        <v>0</v>
      </c>
      <c r="AD243" s="550">
        <f t="shared" ref="AD243:AF243" si="67">SUM(AD240:AD241)</f>
        <v>0</v>
      </c>
      <c r="AF243" s="550">
        <f t="shared" si="67"/>
        <v>0</v>
      </c>
      <c r="AH243" s="550">
        <f t="shared" ref="AH243" si="68">SUM(AH240:AH241)</f>
        <v>0</v>
      </c>
      <c r="AJ243" s="255"/>
    </row>
    <row r="246" spans="2:36" s="3" customFormat="1" ht="16.5" x14ac:dyDescent="0.25">
      <c r="B246" s="5" t="s">
        <v>20</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row>
  </sheetData>
  <mergeCells count="4">
    <mergeCell ref="D9:E9"/>
    <mergeCell ref="F9:F11"/>
    <mergeCell ref="AJ9:AJ11"/>
    <mergeCell ref="D10:E11"/>
  </mergeCells>
  <pageMargins left="0.39370078740157483" right="0.39370078740157483" top="0.39370078740157483" bottom="0.39370078740157483" header="0.31496062992125984" footer="0.31496062992125984"/>
  <pageSetup paperSize="8" scale="48" fitToHeight="99" orientation="landscape" r:id="rId1"/>
  <rowBreaks count="1" manualBreakCount="1">
    <brk id="17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outlinePr summaryBelow="0"/>
  </sheetPr>
  <dimension ref="A2:AL307"/>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sheetView>
  </sheetViews>
  <sheetFormatPr defaultColWidth="8.85546875" defaultRowHeight="12.75" outlineLevelRow="1" outlineLevelCol="1" x14ac:dyDescent="0.2"/>
  <cols>
    <col min="1" max="1" width="2.7109375" customWidth="1"/>
    <col min="2" max="3" width="3.140625" style="3" customWidth="1"/>
    <col min="4" max="4" width="12.42578125" style="3" customWidth="1"/>
    <col min="5" max="5" width="26.140625" style="3" customWidth="1"/>
    <col min="6" max="6" width="10.42578125" style="3" customWidth="1"/>
    <col min="7" max="21" width="11.28515625" style="3" customWidth="1"/>
    <col min="22" max="28" width="11.28515625" style="3" customWidth="1" outlineLevel="1"/>
    <col min="29" max="29" width="3.42578125" style="3" customWidth="1"/>
    <col min="30" max="30" width="11.28515625" style="3" customWidth="1"/>
    <col min="31" max="31" width="3.42578125" style="3" customWidth="1"/>
    <col min="32" max="32" width="11.28515625" style="3" customWidth="1"/>
    <col min="33" max="33" width="3.42578125" style="3" customWidth="1"/>
    <col min="34" max="34" width="11.28515625" style="3" customWidth="1"/>
    <col min="35" max="35" width="3.42578125" style="3" customWidth="1"/>
    <col min="36" max="36" width="92.85546875" style="3" customWidth="1"/>
    <col min="39" max="16384" width="8.85546875" style="3"/>
  </cols>
  <sheetData>
    <row r="2" spans="2:36"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2:36"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2:36" x14ac:dyDescent="0.2">
      <c r="B4" s="1" t="str">
        <f>'Template Cover'!B4</f>
        <v>Sheet:</v>
      </c>
      <c r="C4" s="2"/>
      <c r="D4" s="2"/>
      <c r="E4" s="2"/>
      <c r="F4" s="2"/>
      <c r="G4" s="2" t="str">
        <f ca="1">MID(CELL("filename",$A$1),FIND("]",CELL("filename",$A$1))+1,99)</f>
        <v>TOC Capex</v>
      </c>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2:36"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2:36"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2:36"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9" spans="2:36" ht="38.25" x14ac:dyDescent="0.2">
      <c r="D9" s="793" t="str">
        <f>RN_Switch</f>
        <v>Nominal</v>
      </c>
      <c r="E9" s="809"/>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c r="AJ9" s="790" t="s">
        <v>427</v>
      </c>
    </row>
    <row r="10" spans="2:36" ht="27.2" customHeight="1" x14ac:dyDescent="0.2">
      <c r="D10" s="797" t="str">
        <f>Option_Switch</f>
        <v>Base Model</v>
      </c>
      <c r="E10" s="810"/>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c r="AJ10" s="795"/>
    </row>
    <row r="11" spans="2:36" x14ac:dyDescent="0.2">
      <c r="D11" s="803"/>
      <c r="E11" s="811"/>
      <c r="F11" s="792" t="s">
        <v>85</v>
      </c>
      <c r="G11" s="649" t="str">
        <f>IF(Timeline!G30="","",Timeline!G30)</f>
        <v/>
      </c>
      <c r="H11" s="649"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c r="AJ11" s="796"/>
    </row>
    <row r="13" spans="2:36" ht="16.5" x14ac:dyDescent="0.25">
      <c r="B13" s="5" t="s">
        <v>522</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5" spans="2:36" ht="15" x14ac:dyDescent="0.25">
      <c r="B15" s="15" t="s">
        <v>523</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540"/>
      <c r="AF15" s="15"/>
      <c r="AG15" s="540"/>
      <c r="AH15" s="15"/>
      <c r="AI15" s="540"/>
      <c r="AJ15" s="15"/>
    </row>
    <row r="16" spans="2:36" ht="12.75" customHeight="1" outlineLevel="1" x14ac:dyDescent="0.2"/>
    <row r="17" spans="4:36" ht="12.75" customHeight="1" outlineLevel="1" x14ac:dyDescent="0.2">
      <c r="D17" s="100" t="str">
        <f>'Line Items'!D689</f>
        <v>Schedule 1.7 Annual Station Condition Amount - Capex</v>
      </c>
      <c r="E17" s="84"/>
      <c r="F17" s="101" t="s">
        <v>101</v>
      </c>
      <c r="G17" s="173"/>
      <c r="H17" s="173"/>
      <c r="I17" s="173"/>
      <c r="J17" s="173"/>
      <c r="K17" s="173"/>
      <c r="L17" s="173"/>
      <c r="M17" s="173"/>
      <c r="N17" s="173"/>
      <c r="O17" s="173"/>
      <c r="P17" s="173"/>
      <c r="Q17" s="173"/>
      <c r="R17" s="173"/>
      <c r="S17" s="173"/>
      <c r="T17" s="173"/>
      <c r="U17" s="173"/>
      <c r="V17" s="173"/>
      <c r="W17" s="173"/>
      <c r="X17" s="173"/>
      <c r="Y17" s="173"/>
      <c r="Z17" s="173"/>
      <c r="AA17" s="173"/>
      <c r="AB17" s="191"/>
      <c r="AD17" s="547"/>
      <c r="AF17" s="547"/>
      <c r="AH17" s="547"/>
      <c r="AJ17" s="219"/>
    </row>
    <row r="18" spans="4:36" ht="12.75" customHeight="1" outlineLevel="1" x14ac:dyDescent="0.2">
      <c r="D18" s="106" t="str">
        <f>'Line Items'!D690</f>
        <v>TOC Capex - Stations [Line 1]</v>
      </c>
      <c r="E18" s="88"/>
      <c r="F18" s="107" t="str">
        <f t="shared" ref="F18:F46" si="0">F17</f>
        <v>£000</v>
      </c>
      <c r="G18" s="175"/>
      <c r="H18" s="175"/>
      <c r="I18" s="175"/>
      <c r="J18" s="175"/>
      <c r="K18" s="175"/>
      <c r="L18" s="175"/>
      <c r="M18" s="175"/>
      <c r="N18" s="175"/>
      <c r="O18" s="175"/>
      <c r="P18" s="175"/>
      <c r="Q18" s="175"/>
      <c r="R18" s="175"/>
      <c r="S18" s="175"/>
      <c r="T18" s="175"/>
      <c r="U18" s="175"/>
      <c r="V18" s="175"/>
      <c r="W18" s="175"/>
      <c r="X18" s="175"/>
      <c r="Y18" s="175"/>
      <c r="Z18" s="175"/>
      <c r="AA18" s="175"/>
      <c r="AB18" s="176"/>
      <c r="AD18" s="548"/>
      <c r="AF18" s="548"/>
      <c r="AH18" s="548"/>
      <c r="AJ18" s="220"/>
    </row>
    <row r="19" spans="4:36" ht="12.75" customHeight="1" outlineLevel="1" x14ac:dyDescent="0.2">
      <c r="D19" s="106" t="str">
        <f>'Line Items'!D691</f>
        <v>TOC Capex - Stations [Line 2]</v>
      </c>
      <c r="E19" s="88"/>
      <c r="F19" s="107" t="str">
        <f t="shared" si="0"/>
        <v>£000</v>
      </c>
      <c r="G19" s="175"/>
      <c r="H19" s="175"/>
      <c r="I19" s="175"/>
      <c r="J19" s="175"/>
      <c r="K19" s="175"/>
      <c r="L19" s="175"/>
      <c r="M19" s="175"/>
      <c r="N19" s="175"/>
      <c r="O19" s="175"/>
      <c r="P19" s="175"/>
      <c r="Q19" s="175"/>
      <c r="R19" s="175"/>
      <c r="S19" s="175"/>
      <c r="T19" s="175"/>
      <c r="U19" s="175"/>
      <c r="V19" s="175"/>
      <c r="W19" s="175"/>
      <c r="X19" s="175"/>
      <c r="Y19" s="175"/>
      <c r="Z19" s="175"/>
      <c r="AA19" s="175"/>
      <c r="AB19" s="176"/>
      <c r="AD19" s="548"/>
      <c r="AF19" s="548"/>
      <c r="AH19" s="548"/>
      <c r="AJ19" s="220"/>
    </row>
    <row r="20" spans="4:36" ht="12.75" customHeight="1" outlineLevel="1" x14ac:dyDescent="0.2">
      <c r="D20" s="106" t="str">
        <f>'Line Items'!D692</f>
        <v>TOC Capex - Stations [Line 3]</v>
      </c>
      <c r="E20" s="88"/>
      <c r="F20" s="107" t="str">
        <f t="shared" si="0"/>
        <v>£000</v>
      </c>
      <c r="G20" s="175"/>
      <c r="H20" s="175"/>
      <c r="I20" s="175"/>
      <c r="J20" s="175"/>
      <c r="K20" s="175"/>
      <c r="L20" s="175"/>
      <c r="M20" s="175"/>
      <c r="N20" s="175"/>
      <c r="O20" s="175"/>
      <c r="P20" s="175"/>
      <c r="Q20" s="175"/>
      <c r="R20" s="175"/>
      <c r="S20" s="175"/>
      <c r="T20" s="175"/>
      <c r="U20" s="175"/>
      <c r="V20" s="175"/>
      <c r="W20" s="175"/>
      <c r="X20" s="175"/>
      <c r="Y20" s="175"/>
      <c r="Z20" s="175"/>
      <c r="AA20" s="175"/>
      <c r="AB20" s="176"/>
      <c r="AD20" s="548"/>
      <c r="AF20" s="548"/>
      <c r="AH20" s="548"/>
      <c r="AJ20" s="220"/>
    </row>
    <row r="21" spans="4:36" ht="12.75" customHeight="1" outlineLevel="1" x14ac:dyDescent="0.2">
      <c r="D21" s="106" t="str">
        <f>'Line Items'!D693</f>
        <v>TOC Capex - Ticketing [Line 1]</v>
      </c>
      <c r="E21" s="88"/>
      <c r="F21" s="107" t="str">
        <f t="shared" si="0"/>
        <v>£000</v>
      </c>
      <c r="G21" s="175"/>
      <c r="H21" s="175"/>
      <c r="I21" s="175"/>
      <c r="J21" s="175"/>
      <c r="K21" s="175"/>
      <c r="L21" s="175"/>
      <c r="M21" s="175"/>
      <c r="N21" s="175"/>
      <c r="O21" s="175"/>
      <c r="P21" s="175"/>
      <c r="Q21" s="175"/>
      <c r="R21" s="175"/>
      <c r="S21" s="175"/>
      <c r="T21" s="175"/>
      <c r="U21" s="175"/>
      <c r="V21" s="175"/>
      <c r="W21" s="175"/>
      <c r="X21" s="175"/>
      <c r="Y21" s="175"/>
      <c r="Z21" s="175"/>
      <c r="AA21" s="175"/>
      <c r="AB21" s="176"/>
      <c r="AD21" s="548"/>
      <c r="AF21" s="548"/>
      <c r="AH21" s="548"/>
      <c r="AJ21" s="220"/>
    </row>
    <row r="22" spans="4:36" ht="12.75" customHeight="1" outlineLevel="1" x14ac:dyDescent="0.2">
      <c r="D22" s="106" t="str">
        <f>'Line Items'!D694</f>
        <v>TOC Capex - Ticketing [Line 2]</v>
      </c>
      <c r="E22" s="88"/>
      <c r="F22" s="107" t="str">
        <f t="shared" si="0"/>
        <v>£000</v>
      </c>
      <c r="G22" s="175"/>
      <c r="H22" s="175"/>
      <c r="I22" s="175"/>
      <c r="J22" s="175"/>
      <c r="K22" s="175"/>
      <c r="L22" s="175"/>
      <c r="M22" s="175"/>
      <c r="N22" s="175"/>
      <c r="O22" s="175"/>
      <c r="P22" s="175"/>
      <c r="Q22" s="175"/>
      <c r="R22" s="175"/>
      <c r="S22" s="175"/>
      <c r="T22" s="175"/>
      <c r="U22" s="175"/>
      <c r="V22" s="175"/>
      <c r="W22" s="175"/>
      <c r="X22" s="175"/>
      <c r="Y22" s="175"/>
      <c r="Z22" s="175"/>
      <c r="AA22" s="175"/>
      <c r="AB22" s="176"/>
      <c r="AD22" s="548"/>
      <c r="AF22" s="548"/>
      <c r="AH22" s="548"/>
      <c r="AJ22" s="220"/>
    </row>
    <row r="23" spans="4:36" ht="12.75" customHeight="1" outlineLevel="1" x14ac:dyDescent="0.2">
      <c r="D23" s="106" t="str">
        <f>'Line Items'!D695</f>
        <v>TOC Capex - Ticketing [Line 3]</v>
      </c>
      <c r="E23" s="88"/>
      <c r="F23" s="107" t="str">
        <f t="shared" si="0"/>
        <v>£000</v>
      </c>
      <c r="G23" s="175"/>
      <c r="H23" s="175"/>
      <c r="I23" s="175"/>
      <c r="J23" s="175"/>
      <c r="K23" s="175"/>
      <c r="L23" s="175"/>
      <c r="M23" s="175"/>
      <c r="N23" s="175"/>
      <c r="O23" s="175"/>
      <c r="P23" s="175"/>
      <c r="Q23" s="175"/>
      <c r="R23" s="175"/>
      <c r="S23" s="175"/>
      <c r="T23" s="175"/>
      <c r="U23" s="175"/>
      <c r="V23" s="175"/>
      <c r="W23" s="175"/>
      <c r="X23" s="175"/>
      <c r="Y23" s="175"/>
      <c r="Z23" s="175"/>
      <c r="AA23" s="175"/>
      <c r="AB23" s="176"/>
      <c r="AD23" s="548"/>
      <c r="AF23" s="548"/>
      <c r="AH23" s="548"/>
      <c r="AJ23" s="220"/>
    </row>
    <row r="24" spans="4:36" ht="12.75" customHeight="1" outlineLevel="1" x14ac:dyDescent="0.2">
      <c r="D24" s="106" t="str">
        <f>'Line Items'!D696</f>
        <v>TOC Capex - IT Systems [Line 1]</v>
      </c>
      <c r="E24" s="88"/>
      <c r="F24" s="107" t="str">
        <f t="shared" si="0"/>
        <v>£000</v>
      </c>
      <c r="G24" s="175"/>
      <c r="H24" s="175"/>
      <c r="I24" s="175"/>
      <c r="J24" s="175"/>
      <c r="K24" s="175"/>
      <c r="L24" s="175"/>
      <c r="M24" s="175"/>
      <c r="N24" s="175"/>
      <c r="O24" s="175"/>
      <c r="P24" s="175"/>
      <c r="Q24" s="175"/>
      <c r="R24" s="175"/>
      <c r="S24" s="175"/>
      <c r="T24" s="175"/>
      <c r="U24" s="175"/>
      <c r="V24" s="175"/>
      <c r="W24" s="175"/>
      <c r="X24" s="175"/>
      <c r="Y24" s="175"/>
      <c r="Z24" s="175"/>
      <c r="AA24" s="175"/>
      <c r="AB24" s="176"/>
      <c r="AD24" s="548"/>
      <c r="AF24" s="548"/>
      <c r="AH24" s="548"/>
      <c r="AJ24" s="220"/>
    </row>
    <row r="25" spans="4:36" ht="12.75" customHeight="1" outlineLevel="1" x14ac:dyDescent="0.2">
      <c r="D25" s="106" t="str">
        <f>'Line Items'!D697</f>
        <v>TOC Capex - IT Systems [Line 2]</v>
      </c>
      <c r="E25" s="88"/>
      <c r="F25" s="107" t="str">
        <f t="shared" si="0"/>
        <v>£000</v>
      </c>
      <c r="G25" s="175"/>
      <c r="H25" s="175"/>
      <c r="I25" s="175"/>
      <c r="J25" s="175"/>
      <c r="K25" s="175"/>
      <c r="L25" s="175"/>
      <c r="M25" s="175"/>
      <c r="N25" s="175"/>
      <c r="O25" s="175"/>
      <c r="P25" s="175"/>
      <c r="Q25" s="175"/>
      <c r="R25" s="175"/>
      <c r="S25" s="175"/>
      <c r="T25" s="175"/>
      <c r="U25" s="175"/>
      <c r="V25" s="175"/>
      <c r="W25" s="175"/>
      <c r="X25" s="175"/>
      <c r="Y25" s="175"/>
      <c r="Z25" s="175"/>
      <c r="AA25" s="175"/>
      <c r="AB25" s="176"/>
      <c r="AD25" s="548"/>
      <c r="AF25" s="548"/>
      <c r="AH25" s="548"/>
      <c r="AJ25" s="220"/>
    </row>
    <row r="26" spans="4:36" ht="12.75" customHeight="1" outlineLevel="1" x14ac:dyDescent="0.2">
      <c r="D26" s="106" t="str">
        <f>'Line Items'!D698</f>
        <v>TOC Capex - IT Systems [Line 3]</v>
      </c>
      <c r="E26" s="88"/>
      <c r="F26" s="107" t="str">
        <f t="shared" si="0"/>
        <v>£000</v>
      </c>
      <c r="G26" s="175"/>
      <c r="H26" s="175"/>
      <c r="I26" s="175"/>
      <c r="J26" s="175"/>
      <c r="K26" s="175"/>
      <c r="L26" s="175"/>
      <c r="M26" s="175"/>
      <c r="N26" s="175"/>
      <c r="O26" s="175"/>
      <c r="P26" s="175"/>
      <c r="Q26" s="175"/>
      <c r="R26" s="175"/>
      <c r="S26" s="175"/>
      <c r="T26" s="175"/>
      <c r="U26" s="175"/>
      <c r="V26" s="175"/>
      <c r="W26" s="175"/>
      <c r="X26" s="175"/>
      <c r="Y26" s="175"/>
      <c r="Z26" s="175"/>
      <c r="AA26" s="175"/>
      <c r="AB26" s="176"/>
      <c r="AD26" s="548"/>
      <c r="AF26" s="548"/>
      <c r="AH26" s="548"/>
      <c r="AJ26" s="220"/>
    </row>
    <row r="27" spans="4:36" ht="12.75" customHeight="1" outlineLevel="1" x14ac:dyDescent="0.2">
      <c r="D27" s="106" t="str">
        <f>'Line Items'!D699</f>
        <v>TOC Capex - Rolling Stock [Line 1]</v>
      </c>
      <c r="E27" s="88"/>
      <c r="F27" s="107" t="str">
        <f t="shared" si="0"/>
        <v>£000</v>
      </c>
      <c r="G27" s="175"/>
      <c r="H27" s="175"/>
      <c r="I27" s="175"/>
      <c r="J27" s="175"/>
      <c r="K27" s="175"/>
      <c r="L27" s="175"/>
      <c r="M27" s="175"/>
      <c r="N27" s="175"/>
      <c r="O27" s="175"/>
      <c r="P27" s="175"/>
      <c r="Q27" s="175"/>
      <c r="R27" s="175"/>
      <c r="S27" s="175"/>
      <c r="T27" s="175"/>
      <c r="U27" s="175"/>
      <c r="V27" s="175"/>
      <c r="W27" s="175"/>
      <c r="X27" s="175"/>
      <c r="Y27" s="175"/>
      <c r="Z27" s="175"/>
      <c r="AA27" s="175"/>
      <c r="AB27" s="176"/>
      <c r="AD27" s="548"/>
      <c r="AF27" s="548"/>
      <c r="AH27" s="548"/>
      <c r="AJ27" s="220"/>
    </row>
    <row r="28" spans="4:36" ht="12.75" customHeight="1" outlineLevel="1" x14ac:dyDescent="0.2">
      <c r="D28" s="106" t="str">
        <f>'Line Items'!D700</f>
        <v>TOC Capex - Rolling Stock [Line 2]</v>
      </c>
      <c r="E28" s="88"/>
      <c r="F28" s="107" t="str">
        <f t="shared" si="0"/>
        <v>£000</v>
      </c>
      <c r="G28" s="175"/>
      <c r="H28" s="175"/>
      <c r="I28" s="175"/>
      <c r="J28" s="175"/>
      <c r="K28" s="175"/>
      <c r="L28" s="175"/>
      <c r="M28" s="175"/>
      <c r="N28" s="175"/>
      <c r="O28" s="175"/>
      <c r="P28" s="175"/>
      <c r="Q28" s="175"/>
      <c r="R28" s="175"/>
      <c r="S28" s="175"/>
      <c r="T28" s="175"/>
      <c r="U28" s="175"/>
      <c r="V28" s="175"/>
      <c r="W28" s="175"/>
      <c r="X28" s="175"/>
      <c r="Y28" s="175"/>
      <c r="Z28" s="175"/>
      <c r="AA28" s="175"/>
      <c r="AB28" s="176"/>
      <c r="AD28" s="548"/>
      <c r="AF28" s="548"/>
      <c r="AH28" s="548"/>
      <c r="AJ28" s="220"/>
    </row>
    <row r="29" spans="4:36" ht="12.75" customHeight="1" outlineLevel="1" x14ac:dyDescent="0.2">
      <c r="D29" s="106" t="str">
        <f>'Line Items'!D701</f>
        <v>TOC Capex - Rolling Stock [Line 3]</v>
      </c>
      <c r="E29" s="88"/>
      <c r="F29" s="107" t="str">
        <f t="shared" si="0"/>
        <v>£000</v>
      </c>
      <c r="G29" s="175"/>
      <c r="H29" s="175"/>
      <c r="I29" s="175"/>
      <c r="J29" s="175"/>
      <c r="K29" s="175"/>
      <c r="L29" s="175"/>
      <c r="M29" s="175"/>
      <c r="N29" s="175"/>
      <c r="O29" s="175"/>
      <c r="P29" s="175"/>
      <c r="Q29" s="175"/>
      <c r="R29" s="175"/>
      <c r="S29" s="175"/>
      <c r="T29" s="175"/>
      <c r="U29" s="175"/>
      <c r="V29" s="175"/>
      <c r="W29" s="175"/>
      <c r="X29" s="175"/>
      <c r="Y29" s="175"/>
      <c r="Z29" s="175"/>
      <c r="AA29" s="175"/>
      <c r="AB29" s="176"/>
      <c r="AD29" s="548"/>
      <c r="AF29" s="548"/>
      <c r="AH29" s="548"/>
      <c r="AJ29" s="220"/>
    </row>
    <row r="30" spans="4:36" ht="12.75" customHeight="1" outlineLevel="1" x14ac:dyDescent="0.2">
      <c r="D30" s="106" t="str">
        <f>'Line Items'!D702</f>
        <v>TOC Capex - Depots [Line 1]</v>
      </c>
      <c r="E30" s="88"/>
      <c r="F30" s="107" t="str">
        <f t="shared" si="0"/>
        <v>£000</v>
      </c>
      <c r="G30" s="175"/>
      <c r="H30" s="175"/>
      <c r="I30" s="175"/>
      <c r="J30" s="175"/>
      <c r="K30" s="175"/>
      <c r="L30" s="175"/>
      <c r="M30" s="175"/>
      <c r="N30" s="175"/>
      <c r="O30" s="175"/>
      <c r="P30" s="175"/>
      <c r="Q30" s="175"/>
      <c r="R30" s="175"/>
      <c r="S30" s="175"/>
      <c r="T30" s="175"/>
      <c r="U30" s="175"/>
      <c r="V30" s="175"/>
      <c r="W30" s="175"/>
      <c r="X30" s="175"/>
      <c r="Y30" s="175"/>
      <c r="Z30" s="175"/>
      <c r="AA30" s="175"/>
      <c r="AB30" s="176"/>
      <c r="AD30" s="548"/>
      <c r="AF30" s="548"/>
      <c r="AH30" s="548"/>
      <c r="AJ30" s="220"/>
    </row>
    <row r="31" spans="4:36" ht="12.75" customHeight="1" outlineLevel="1" x14ac:dyDescent="0.2">
      <c r="D31" s="106" t="str">
        <f>'Line Items'!D703</f>
        <v>TOC Capex - Depots [Line 2]</v>
      </c>
      <c r="E31" s="88"/>
      <c r="F31" s="107" t="str">
        <f t="shared" si="0"/>
        <v>£000</v>
      </c>
      <c r="G31" s="175"/>
      <c r="H31" s="175"/>
      <c r="I31" s="175"/>
      <c r="J31" s="175"/>
      <c r="K31" s="175"/>
      <c r="L31" s="175"/>
      <c r="M31" s="175"/>
      <c r="N31" s="175"/>
      <c r="O31" s="175"/>
      <c r="P31" s="175"/>
      <c r="Q31" s="175"/>
      <c r="R31" s="175"/>
      <c r="S31" s="175"/>
      <c r="T31" s="175"/>
      <c r="U31" s="175"/>
      <c r="V31" s="175"/>
      <c r="W31" s="175"/>
      <c r="X31" s="175"/>
      <c r="Y31" s="175"/>
      <c r="Z31" s="175"/>
      <c r="AA31" s="175"/>
      <c r="AB31" s="176"/>
      <c r="AD31" s="548"/>
      <c r="AF31" s="548"/>
      <c r="AH31" s="548"/>
      <c r="AJ31" s="220"/>
    </row>
    <row r="32" spans="4:36" ht="12.75" customHeight="1" outlineLevel="1" x14ac:dyDescent="0.2">
      <c r="D32" s="106" t="str">
        <f>'Line Items'!D704</f>
        <v>TOC Capex - Depots [Line 3]</v>
      </c>
      <c r="E32" s="88"/>
      <c r="F32" s="107" t="str">
        <f t="shared" si="0"/>
        <v>£000</v>
      </c>
      <c r="G32" s="175"/>
      <c r="H32" s="175"/>
      <c r="I32" s="175"/>
      <c r="J32" s="175"/>
      <c r="K32" s="175"/>
      <c r="L32" s="175"/>
      <c r="M32" s="175"/>
      <c r="N32" s="175"/>
      <c r="O32" s="175"/>
      <c r="P32" s="175"/>
      <c r="Q32" s="175"/>
      <c r="R32" s="175"/>
      <c r="S32" s="175"/>
      <c r="T32" s="175"/>
      <c r="U32" s="175"/>
      <c r="V32" s="175"/>
      <c r="W32" s="175"/>
      <c r="X32" s="175"/>
      <c r="Y32" s="175"/>
      <c r="Z32" s="175"/>
      <c r="AA32" s="175"/>
      <c r="AB32" s="176"/>
      <c r="AD32" s="548"/>
      <c r="AF32" s="548"/>
      <c r="AH32" s="548"/>
      <c r="AJ32" s="220"/>
    </row>
    <row r="33" spans="4:36" ht="12.75" customHeight="1" outlineLevel="1" x14ac:dyDescent="0.2">
      <c r="D33" s="106" t="str">
        <f>'Line Items'!D705</f>
        <v>TOC Capex - Other Infrastructure [Line 1]</v>
      </c>
      <c r="E33" s="88"/>
      <c r="F33" s="107" t="str">
        <f t="shared" si="0"/>
        <v>£000</v>
      </c>
      <c r="G33" s="175"/>
      <c r="H33" s="175"/>
      <c r="I33" s="175"/>
      <c r="J33" s="175"/>
      <c r="K33" s="175"/>
      <c r="L33" s="175"/>
      <c r="M33" s="175"/>
      <c r="N33" s="175"/>
      <c r="O33" s="175"/>
      <c r="P33" s="175"/>
      <c r="Q33" s="175"/>
      <c r="R33" s="175"/>
      <c r="S33" s="175"/>
      <c r="T33" s="175"/>
      <c r="U33" s="175"/>
      <c r="V33" s="175"/>
      <c r="W33" s="175"/>
      <c r="X33" s="175"/>
      <c r="Y33" s="175"/>
      <c r="Z33" s="175"/>
      <c r="AA33" s="175"/>
      <c r="AB33" s="176"/>
      <c r="AD33" s="548"/>
      <c r="AF33" s="548"/>
      <c r="AH33" s="548"/>
      <c r="AJ33" s="220"/>
    </row>
    <row r="34" spans="4:36" ht="12.75" customHeight="1" outlineLevel="1" x14ac:dyDescent="0.2">
      <c r="D34" s="106" t="str">
        <f>'Line Items'!D706</f>
        <v>TOC Capex - Other Infrastructure [Line 2]</v>
      </c>
      <c r="E34" s="88"/>
      <c r="F34" s="107" t="str">
        <f t="shared" si="0"/>
        <v>£000</v>
      </c>
      <c r="G34" s="175"/>
      <c r="H34" s="175"/>
      <c r="I34" s="175"/>
      <c r="J34" s="175"/>
      <c r="K34" s="175"/>
      <c r="L34" s="175"/>
      <c r="M34" s="175"/>
      <c r="N34" s="175"/>
      <c r="O34" s="175"/>
      <c r="P34" s="175"/>
      <c r="Q34" s="175"/>
      <c r="R34" s="175"/>
      <c r="S34" s="175"/>
      <c r="T34" s="175"/>
      <c r="U34" s="175"/>
      <c r="V34" s="175"/>
      <c r="W34" s="175"/>
      <c r="X34" s="175"/>
      <c r="Y34" s="175"/>
      <c r="Z34" s="175"/>
      <c r="AA34" s="175"/>
      <c r="AB34" s="176"/>
      <c r="AD34" s="548"/>
      <c r="AF34" s="548"/>
      <c r="AH34" s="548"/>
      <c r="AJ34" s="220"/>
    </row>
    <row r="35" spans="4:36" ht="12.75" customHeight="1" outlineLevel="1" x14ac:dyDescent="0.2">
      <c r="D35" s="106" t="str">
        <f>'Line Items'!D707</f>
        <v>TOC Capex - Other Infrastructure [Line 3]</v>
      </c>
      <c r="E35" s="88"/>
      <c r="F35" s="107" t="str">
        <f t="shared" si="0"/>
        <v>£000</v>
      </c>
      <c r="G35" s="175"/>
      <c r="H35" s="175"/>
      <c r="I35" s="175"/>
      <c r="J35" s="175"/>
      <c r="K35" s="175"/>
      <c r="L35" s="175"/>
      <c r="M35" s="175"/>
      <c r="N35" s="175"/>
      <c r="O35" s="175"/>
      <c r="P35" s="175"/>
      <c r="Q35" s="175"/>
      <c r="R35" s="175"/>
      <c r="S35" s="175"/>
      <c r="T35" s="175"/>
      <c r="U35" s="175"/>
      <c r="V35" s="175"/>
      <c r="W35" s="175"/>
      <c r="X35" s="175"/>
      <c r="Y35" s="175"/>
      <c r="Z35" s="175"/>
      <c r="AA35" s="175"/>
      <c r="AB35" s="176"/>
      <c r="AD35" s="548"/>
      <c r="AF35" s="548"/>
      <c r="AH35" s="548"/>
      <c r="AJ35" s="220"/>
    </row>
    <row r="36" spans="4:36" ht="12.75" customHeight="1" outlineLevel="1" x14ac:dyDescent="0.2">
      <c r="D36" s="106" t="str">
        <f>'Line Items'!D708</f>
        <v>TOC Capex - Other (&lt;£250k)</v>
      </c>
      <c r="E36" s="88"/>
      <c r="F36" s="107" t="str">
        <f t="shared" si="0"/>
        <v>£000</v>
      </c>
      <c r="G36" s="175"/>
      <c r="H36" s="175"/>
      <c r="I36" s="175"/>
      <c r="J36" s="175"/>
      <c r="K36" s="175"/>
      <c r="L36" s="175"/>
      <c r="M36" s="175"/>
      <c r="N36" s="175"/>
      <c r="O36" s="175"/>
      <c r="P36" s="175"/>
      <c r="Q36" s="175"/>
      <c r="R36" s="175"/>
      <c r="S36" s="175"/>
      <c r="T36" s="175"/>
      <c r="U36" s="175"/>
      <c r="V36" s="175"/>
      <c r="W36" s="175"/>
      <c r="X36" s="175"/>
      <c r="Y36" s="175"/>
      <c r="Z36" s="175"/>
      <c r="AA36" s="175"/>
      <c r="AB36" s="176"/>
      <c r="AD36" s="548"/>
      <c r="AF36" s="548"/>
      <c r="AH36" s="548"/>
      <c r="AJ36" s="220"/>
    </row>
    <row r="37" spans="4:36" ht="12.75" customHeight="1" outlineLevel="1" x14ac:dyDescent="0.2">
      <c r="D37" s="106" t="str">
        <f>'Line Items'!D709</f>
        <v>[TOC Capex Line 21]</v>
      </c>
      <c r="E37" s="88"/>
      <c r="F37" s="107" t="str">
        <f t="shared" si="0"/>
        <v>£000</v>
      </c>
      <c r="G37" s="175"/>
      <c r="H37" s="175"/>
      <c r="I37" s="175"/>
      <c r="J37" s="175"/>
      <c r="K37" s="175"/>
      <c r="L37" s="175"/>
      <c r="M37" s="175"/>
      <c r="N37" s="175"/>
      <c r="O37" s="175"/>
      <c r="P37" s="175"/>
      <c r="Q37" s="175"/>
      <c r="R37" s="175"/>
      <c r="S37" s="175"/>
      <c r="T37" s="175"/>
      <c r="U37" s="175"/>
      <c r="V37" s="175"/>
      <c r="W37" s="175"/>
      <c r="X37" s="175"/>
      <c r="Y37" s="175"/>
      <c r="Z37" s="175"/>
      <c r="AA37" s="175"/>
      <c r="AB37" s="176"/>
      <c r="AD37" s="548"/>
      <c r="AF37" s="548"/>
      <c r="AH37" s="548"/>
      <c r="AJ37" s="220"/>
    </row>
    <row r="38" spans="4:36" ht="12.75" customHeight="1" outlineLevel="1" x14ac:dyDescent="0.2">
      <c r="D38" s="106" t="str">
        <f>'Line Items'!D710</f>
        <v>[TOC Capex Line 22]</v>
      </c>
      <c r="E38" s="88"/>
      <c r="F38" s="107" t="str">
        <f t="shared" si="0"/>
        <v>£000</v>
      </c>
      <c r="G38" s="175"/>
      <c r="H38" s="175"/>
      <c r="I38" s="175"/>
      <c r="J38" s="175"/>
      <c r="K38" s="175"/>
      <c r="L38" s="175"/>
      <c r="M38" s="175"/>
      <c r="N38" s="175"/>
      <c r="O38" s="175"/>
      <c r="P38" s="175"/>
      <c r="Q38" s="175"/>
      <c r="R38" s="175"/>
      <c r="S38" s="175"/>
      <c r="T38" s="175"/>
      <c r="U38" s="175"/>
      <c r="V38" s="175"/>
      <c r="W38" s="175"/>
      <c r="X38" s="175"/>
      <c r="Y38" s="175"/>
      <c r="Z38" s="175"/>
      <c r="AA38" s="175"/>
      <c r="AB38" s="176"/>
      <c r="AD38" s="548"/>
      <c r="AF38" s="548"/>
      <c r="AH38" s="548"/>
      <c r="AJ38" s="220"/>
    </row>
    <row r="39" spans="4:36" ht="12.75" customHeight="1" outlineLevel="1" x14ac:dyDescent="0.2">
      <c r="D39" s="106" t="str">
        <f>'Line Items'!D711</f>
        <v>[TOC Capex Line 23]</v>
      </c>
      <c r="E39" s="88"/>
      <c r="F39" s="107" t="str">
        <f t="shared" si="0"/>
        <v>£000</v>
      </c>
      <c r="G39" s="175"/>
      <c r="H39" s="175"/>
      <c r="I39" s="175"/>
      <c r="J39" s="175"/>
      <c r="K39" s="175"/>
      <c r="L39" s="175"/>
      <c r="M39" s="175"/>
      <c r="N39" s="175"/>
      <c r="O39" s="175"/>
      <c r="P39" s="175"/>
      <c r="Q39" s="175"/>
      <c r="R39" s="175"/>
      <c r="S39" s="175"/>
      <c r="T39" s="175"/>
      <c r="U39" s="175"/>
      <c r="V39" s="175"/>
      <c r="W39" s="175"/>
      <c r="X39" s="175"/>
      <c r="Y39" s="175"/>
      <c r="Z39" s="175"/>
      <c r="AA39" s="175"/>
      <c r="AB39" s="176"/>
      <c r="AD39" s="548"/>
      <c r="AF39" s="548"/>
      <c r="AH39" s="548"/>
      <c r="AJ39" s="220"/>
    </row>
    <row r="40" spans="4:36" ht="12.75" customHeight="1" outlineLevel="1" x14ac:dyDescent="0.2">
      <c r="D40" s="106" t="str">
        <f>'Line Items'!D712</f>
        <v>[TOC Capex Line 24]</v>
      </c>
      <c r="E40" s="88"/>
      <c r="F40" s="107" t="str">
        <f t="shared" si="0"/>
        <v>£000</v>
      </c>
      <c r="G40" s="175"/>
      <c r="H40" s="175"/>
      <c r="I40" s="175"/>
      <c r="J40" s="175"/>
      <c r="K40" s="175"/>
      <c r="L40" s="175"/>
      <c r="M40" s="175"/>
      <c r="N40" s="175"/>
      <c r="O40" s="175"/>
      <c r="P40" s="175"/>
      <c r="Q40" s="175"/>
      <c r="R40" s="175"/>
      <c r="S40" s="175"/>
      <c r="T40" s="175"/>
      <c r="U40" s="175"/>
      <c r="V40" s="175"/>
      <c r="W40" s="175"/>
      <c r="X40" s="175"/>
      <c r="Y40" s="175"/>
      <c r="Z40" s="175"/>
      <c r="AA40" s="175"/>
      <c r="AB40" s="176"/>
      <c r="AD40" s="548"/>
      <c r="AF40" s="548"/>
      <c r="AH40" s="548"/>
      <c r="AJ40" s="220"/>
    </row>
    <row r="41" spans="4:36" ht="12.75" customHeight="1" outlineLevel="1" x14ac:dyDescent="0.2">
      <c r="D41" s="106" t="str">
        <f>'Line Items'!D713</f>
        <v>[TOC Capex Line 25]</v>
      </c>
      <c r="E41" s="88"/>
      <c r="F41" s="107" t="str">
        <f t="shared" si="0"/>
        <v>£000</v>
      </c>
      <c r="G41" s="175"/>
      <c r="H41" s="175"/>
      <c r="I41" s="175"/>
      <c r="J41" s="175"/>
      <c r="K41" s="175"/>
      <c r="L41" s="175"/>
      <c r="M41" s="175"/>
      <c r="N41" s="175"/>
      <c r="O41" s="175"/>
      <c r="P41" s="175"/>
      <c r="Q41" s="175"/>
      <c r="R41" s="175"/>
      <c r="S41" s="175"/>
      <c r="T41" s="175"/>
      <c r="U41" s="175"/>
      <c r="V41" s="175"/>
      <c r="W41" s="175"/>
      <c r="X41" s="175"/>
      <c r="Y41" s="175"/>
      <c r="Z41" s="175"/>
      <c r="AA41" s="175"/>
      <c r="AB41" s="176"/>
      <c r="AD41" s="548"/>
      <c r="AF41" s="548"/>
      <c r="AH41" s="548"/>
      <c r="AJ41" s="220"/>
    </row>
    <row r="42" spans="4:36" ht="12.75" customHeight="1" outlineLevel="1" x14ac:dyDescent="0.2">
      <c r="D42" s="106" t="str">
        <f>'Line Items'!D714</f>
        <v>[TOC Capex Line 26]</v>
      </c>
      <c r="E42" s="88"/>
      <c r="F42" s="107" t="str">
        <f t="shared" si="0"/>
        <v>£000</v>
      </c>
      <c r="G42" s="175"/>
      <c r="H42" s="175"/>
      <c r="I42" s="175"/>
      <c r="J42" s="175"/>
      <c r="K42" s="175"/>
      <c r="L42" s="175"/>
      <c r="M42" s="175"/>
      <c r="N42" s="175"/>
      <c r="O42" s="175"/>
      <c r="P42" s="175"/>
      <c r="Q42" s="175"/>
      <c r="R42" s="175"/>
      <c r="S42" s="175"/>
      <c r="T42" s="175"/>
      <c r="U42" s="175"/>
      <c r="V42" s="175"/>
      <c r="W42" s="175"/>
      <c r="X42" s="175"/>
      <c r="Y42" s="175"/>
      <c r="Z42" s="175"/>
      <c r="AA42" s="175"/>
      <c r="AB42" s="176"/>
      <c r="AD42" s="548"/>
      <c r="AF42" s="548"/>
      <c r="AH42" s="548"/>
      <c r="AJ42" s="220"/>
    </row>
    <row r="43" spans="4:36" ht="12.75" customHeight="1" outlineLevel="1" x14ac:dyDescent="0.2">
      <c r="D43" s="106" t="str">
        <f>'Line Items'!D715</f>
        <v>[TOC Capex Line 27]</v>
      </c>
      <c r="E43" s="88"/>
      <c r="F43" s="107" t="str">
        <f t="shared" si="0"/>
        <v>£000</v>
      </c>
      <c r="G43" s="175"/>
      <c r="H43" s="175"/>
      <c r="I43" s="175"/>
      <c r="J43" s="175"/>
      <c r="K43" s="175"/>
      <c r="L43" s="175"/>
      <c r="M43" s="175"/>
      <c r="N43" s="175"/>
      <c r="O43" s="175"/>
      <c r="P43" s="175"/>
      <c r="Q43" s="175"/>
      <c r="R43" s="175"/>
      <c r="S43" s="175"/>
      <c r="T43" s="175"/>
      <c r="U43" s="175"/>
      <c r="V43" s="175"/>
      <c r="W43" s="175"/>
      <c r="X43" s="175"/>
      <c r="Y43" s="175"/>
      <c r="Z43" s="175"/>
      <c r="AA43" s="175"/>
      <c r="AB43" s="176"/>
      <c r="AD43" s="548"/>
      <c r="AF43" s="548"/>
      <c r="AH43" s="548"/>
      <c r="AJ43" s="220"/>
    </row>
    <row r="44" spans="4:36" ht="12.75" customHeight="1" outlineLevel="1" x14ac:dyDescent="0.2">
      <c r="D44" s="106" t="str">
        <f>'Line Items'!D716</f>
        <v>[TOC Capex Line 28]</v>
      </c>
      <c r="E44" s="88"/>
      <c r="F44" s="107" t="str">
        <f t="shared" si="0"/>
        <v>£000</v>
      </c>
      <c r="G44" s="175"/>
      <c r="H44" s="175"/>
      <c r="I44" s="175"/>
      <c r="J44" s="175"/>
      <c r="K44" s="175"/>
      <c r="L44" s="175"/>
      <c r="M44" s="175"/>
      <c r="N44" s="175"/>
      <c r="O44" s="175"/>
      <c r="P44" s="175"/>
      <c r="Q44" s="175"/>
      <c r="R44" s="175"/>
      <c r="S44" s="175"/>
      <c r="T44" s="175"/>
      <c r="U44" s="175"/>
      <c r="V44" s="175"/>
      <c r="W44" s="175"/>
      <c r="X44" s="175"/>
      <c r="Y44" s="175"/>
      <c r="Z44" s="175"/>
      <c r="AA44" s="175"/>
      <c r="AB44" s="176"/>
      <c r="AD44" s="548"/>
      <c r="AF44" s="548"/>
      <c r="AH44" s="548"/>
      <c r="AJ44" s="220"/>
    </row>
    <row r="45" spans="4:36" ht="12.75" customHeight="1" outlineLevel="1" x14ac:dyDescent="0.2">
      <c r="D45" s="106" t="str">
        <f>'Line Items'!D717</f>
        <v>[TOC Capex Line 29]</v>
      </c>
      <c r="E45" s="88"/>
      <c r="F45" s="107" t="str">
        <f t="shared" si="0"/>
        <v>£000</v>
      </c>
      <c r="G45" s="175"/>
      <c r="H45" s="175"/>
      <c r="I45" s="175"/>
      <c r="J45" s="175"/>
      <c r="K45" s="175"/>
      <c r="L45" s="175"/>
      <c r="M45" s="175"/>
      <c r="N45" s="175"/>
      <c r="O45" s="175"/>
      <c r="P45" s="175"/>
      <c r="Q45" s="175"/>
      <c r="R45" s="175"/>
      <c r="S45" s="175"/>
      <c r="T45" s="175"/>
      <c r="U45" s="175"/>
      <c r="V45" s="175"/>
      <c r="W45" s="175"/>
      <c r="X45" s="175"/>
      <c r="Y45" s="175"/>
      <c r="Z45" s="175"/>
      <c r="AA45" s="175"/>
      <c r="AB45" s="176"/>
      <c r="AD45" s="548"/>
      <c r="AF45" s="548"/>
      <c r="AH45" s="548"/>
      <c r="AJ45" s="220"/>
    </row>
    <row r="46" spans="4:36" ht="12.75" customHeight="1" outlineLevel="1" x14ac:dyDescent="0.2">
      <c r="D46" s="117" t="str">
        <f>'Line Items'!D718</f>
        <v>[TOC Capex Line 30]</v>
      </c>
      <c r="E46" s="177"/>
      <c r="F46" s="118" t="str">
        <f t="shared" si="0"/>
        <v>£000</v>
      </c>
      <c r="G46" s="178"/>
      <c r="H46" s="178"/>
      <c r="I46" s="178"/>
      <c r="J46" s="178"/>
      <c r="K46" s="178"/>
      <c r="L46" s="253"/>
      <c r="M46" s="178"/>
      <c r="N46" s="178"/>
      <c r="O46" s="178"/>
      <c r="P46" s="178"/>
      <c r="Q46" s="178"/>
      <c r="R46" s="178"/>
      <c r="S46" s="178"/>
      <c r="T46" s="178"/>
      <c r="U46" s="178"/>
      <c r="V46" s="178"/>
      <c r="W46" s="178"/>
      <c r="X46" s="178"/>
      <c r="Y46" s="178"/>
      <c r="Z46" s="178"/>
      <c r="AA46" s="178"/>
      <c r="AB46" s="179"/>
      <c r="AD46" s="549"/>
      <c r="AF46" s="549"/>
      <c r="AH46" s="549"/>
      <c r="AJ46" s="221"/>
    </row>
    <row r="47" spans="4:36" ht="12.75" customHeight="1" outlineLevel="1" x14ac:dyDescent="0.2">
      <c r="G47" s="89"/>
      <c r="H47" s="89"/>
      <c r="I47" s="89"/>
      <c r="J47" s="89"/>
      <c r="K47" s="89"/>
      <c r="L47" s="89"/>
      <c r="M47" s="89"/>
      <c r="N47" s="89"/>
      <c r="O47" s="89"/>
      <c r="P47" s="89"/>
      <c r="Q47" s="89"/>
      <c r="R47" s="89"/>
      <c r="S47" s="89"/>
      <c r="T47" s="89"/>
      <c r="U47" s="89"/>
      <c r="V47" s="89"/>
      <c r="W47" s="89"/>
      <c r="X47" s="89"/>
      <c r="Y47" s="89"/>
      <c r="Z47" s="89"/>
      <c r="AA47" s="89"/>
      <c r="AB47" s="89"/>
      <c r="AD47" s="89"/>
      <c r="AF47" s="89"/>
      <c r="AH47" s="89"/>
    </row>
    <row r="48" spans="4:36" ht="12.75" customHeight="1" outlineLevel="1" x14ac:dyDescent="0.2">
      <c r="D48" s="234" t="str">
        <f>"Total "&amp;B15</f>
        <v>Total Opening Balances</v>
      </c>
      <c r="E48" s="235"/>
      <c r="F48" s="236" t="str">
        <f>F46</f>
        <v>£000</v>
      </c>
      <c r="G48" s="237">
        <f t="shared" ref="G48:AB48" si="1">SUM(G17:G46)</f>
        <v>0</v>
      </c>
      <c r="H48" s="237">
        <f t="shared" si="1"/>
        <v>0</v>
      </c>
      <c r="I48" s="237">
        <f t="shared" si="1"/>
        <v>0</v>
      </c>
      <c r="J48" s="237">
        <f t="shared" si="1"/>
        <v>0</v>
      </c>
      <c r="K48" s="237">
        <f>SUM(K17:K46)</f>
        <v>0</v>
      </c>
      <c r="L48" s="237">
        <f t="shared" si="1"/>
        <v>0</v>
      </c>
      <c r="M48" s="237">
        <f t="shared" si="1"/>
        <v>0</v>
      </c>
      <c r="N48" s="237">
        <f t="shared" si="1"/>
        <v>0</v>
      </c>
      <c r="O48" s="237">
        <f t="shared" si="1"/>
        <v>0</v>
      </c>
      <c r="P48" s="237">
        <f t="shared" si="1"/>
        <v>0</v>
      </c>
      <c r="Q48" s="237">
        <f t="shared" si="1"/>
        <v>0</v>
      </c>
      <c r="R48" s="237">
        <f t="shared" si="1"/>
        <v>0</v>
      </c>
      <c r="S48" s="237">
        <f t="shared" si="1"/>
        <v>0</v>
      </c>
      <c r="T48" s="237">
        <f t="shared" si="1"/>
        <v>0</v>
      </c>
      <c r="U48" s="237">
        <f t="shared" si="1"/>
        <v>0</v>
      </c>
      <c r="V48" s="237">
        <f t="shared" si="1"/>
        <v>0</v>
      </c>
      <c r="W48" s="237">
        <f t="shared" si="1"/>
        <v>0</v>
      </c>
      <c r="X48" s="237">
        <f t="shared" si="1"/>
        <v>0</v>
      </c>
      <c r="Y48" s="237">
        <f t="shared" si="1"/>
        <v>0</v>
      </c>
      <c r="Z48" s="237">
        <f t="shared" si="1"/>
        <v>0</v>
      </c>
      <c r="AA48" s="237">
        <f t="shared" si="1"/>
        <v>0</v>
      </c>
      <c r="AB48" s="238">
        <f t="shared" si="1"/>
        <v>0</v>
      </c>
      <c r="AD48" s="550">
        <f t="shared" ref="AD48" si="2">SUM(AD17:AD46)</f>
        <v>0</v>
      </c>
      <c r="AF48" s="550">
        <f t="shared" ref="AF48" si="3">SUM(AF17:AF46)</f>
        <v>0</v>
      </c>
      <c r="AH48" s="550">
        <f t="shared" ref="AH48" si="4">SUM(AH17:AH46)</f>
        <v>0</v>
      </c>
      <c r="AJ48" s="241"/>
    </row>
    <row r="49" spans="2:36" x14ac:dyDescent="0.2">
      <c r="G49" s="89"/>
      <c r="H49" s="89"/>
      <c r="I49" s="89"/>
      <c r="J49" s="89"/>
      <c r="K49" s="89"/>
      <c r="L49" s="89"/>
      <c r="M49" s="89"/>
      <c r="N49" s="89"/>
      <c r="O49" s="89"/>
      <c r="P49" s="89"/>
      <c r="Q49" s="89"/>
      <c r="R49" s="89"/>
      <c r="S49" s="89"/>
      <c r="T49" s="89"/>
      <c r="U49" s="89"/>
      <c r="V49" s="89"/>
      <c r="W49" s="89"/>
      <c r="X49" s="89"/>
      <c r="Y49" s="89"/>
      <c r="Z49" s="89"/>
      <c r="AA49" s="89"/>
      <c r="AB49" s="89"/>
      <c r="AD49" s="89"/>
      <c r="AF49" s="89"/>
      <c r="AH49" s="89"/>
    </row>
    <row r="50" spans="2:36" ht="15" x14ac:dyDescent="0.25">
      <c r="B50" s="15" t="s">
        <v>524</v>
      </c>
      <c r="C50" s="15"/>
      <c r="D50" s="172"/>
      <c r="E50" s="172"/>
      <c r="F50" s="15"/>
      <c r="G50" s="190"/>
      <c r="H50" s="190"/>
      <c r="I50" s="190"/>
      <c r="J50" s="190"/>
      <c r="K50" s="190"/>
      <c r="L50" s="190"/>
      <c r="M50" s="190"/>
      <c r="N50" s="190"/>
      <c r="O50" s="190"/>
      <c r="P50" s="190"/>
      <c r="Q50" s="190"/>
      <c r="R50" s="190"/>
      <c r="S50" s="190"/>
      <c r="T50" s="190"/>
      <c r="U50" s="190"/>
      <c r="V50" s="190"/>
      <c r="W50" s="190"/>
      <c r="X50" s="190"/>
      <c r="Y50" s="190"/>
      <c r="Z50" s="190"/>
      <c r="AA50" s="190"/>
      <c r="AB50" s="190"/>
      <c r="AC50" s="15"/>
      <c r="AD50" s="190"/>
      <c r="AE50" s="540"/>
      <c r="AF50" s="190"/>
      <c r="AG50" s="540"/>
      <c r="AH50" s="190"/>
      <c r="AI50" s="540"/>
      <c r="AJ50" s="15"/>
    </row>
    <row r="51" spans="2:36" ht="12.75" customHeight="1" outlineLevel="1" x14ac:dyDescent="0.2">
      <c r="G51" s="89"/>
      <c r="H51" s="89"/>
      <c r="I51" s="89"/>
      <c r="J51" s="89"/>
      <c r="K51" s="89"/>
      <c r="L51" s="89"/>
      <c r="M51" s="89"/>
      <c r="N51" s="89"/>
      <c r="O51" s="89"/>
      <c r="P51" s="89"/>
      <c r="Q51" s="89"/>
      <c r="R51" s="89"/>
      <c r="S51" s="89"/>
      <c r="T51" s="89"/>
      <c r="U51" s="89"/>
      <c r="V51" s="89"/>
      <c r="W51" s="89"/>
      <c r="X51" s="89"/>
      <c r="Y51" s="89"/>
      <c r="Z51" s="89"/>
      <c r="AA51" s="89"/>
      <c r="AB51" s="89"/>
      <c r="AD51" s="89"/>
      <c r="AF51" s="89"/>
      <c r="AH51" s="89"/>
    </row>
    <row r="52" spans="2:36" ht="12.75" customHeight="1" outlineLevel="1" x14ac:dyDescent="0.2">
      <c r="D52" s="100" t="str">
        <f t="shared" ref="D52:D81" si="5">D17</f>
        <v>Schedule 1.7 Annual Station Condition Amount - Capex</v>
      </c>
      <c r="E52" s="84"/>
      <c r="F52" s="186" t="str">
        <f>F17</f>
        <v>£000</v>
      </c>
      <c r="G52" s="173"/>
      <c r="H52" s="173"/>
      <c r="I52" s="173"/>
      <c r="J52" s="173"/>
      <c r="K52" s="173"/>
      <c r="L52" s="173"/>
      <c r="M52" s="173"/>
      <c r="N52" s="173"/>
      <c r="O52" s="173"/>
      <c r="P52" s="173"/>
      <c r="Q52" s="173"/>
      <c r="R52" s="173"/>
      <c r="S52" s="173"/>
      <c r="T52" s="173"/>
      <c r="U52" s="173"/>
      <c r="V52" s="173"/>
      <c r="W52" s="173"/>
      <c r="X52" s="173"/>
      <c r="Y52" s="173"/>
      <c r="Z52" s="173"/>
      <c r="AA52" s="173"/>
      <c r="AB52" s="191"/>
      <c r="AD52" s="547"/>
      <c r="AF52" s="547"/>
      <c r="AH52" s="547"/>
      <c r="AJ52" s="219"/>
    </row>
    <row r="53" spans="2:36" ht="12.75" customHeight="1" outlineLevel="1" x14ac:dyDescent="0.2">
      <c r="D53" s="106" t="str">
        <f t="shared" si="5"/>
        <v>TOC Capex - Stations [Line 1]</v>
      </c>
      <c r="E53" s="88"/>
      <c r="F53" s="107" t="str">
        <f t="shared" ref="F53:F81" si="6">F52</f>
        <v>£000</v>
      </c>
      <c r="G53" s="175"/>
      <c r="H53" s="175"/>
      <c r="I53" s="175"/>
      <c r="J53" s="175"/>
      <c r="K53" s="175"/>
      <c r="L53" s="175"/>
      <c r="M53" s="175"/>
      <c r="N53" s="175"/>
      <c r="O53" s="175"/>
      <c r="P53" s="175"/>
      <c r="Q53" s="175"/>
      <c r="R53" s="175"/>
      <c r="S53" s="175"/>
      <c r="T53" s="175"/>
      <c r="U53" s="175"/>
      <c r="V53" s="175"/>
      <c r="W53" s="175"/>
      <c r="X53" s="175"/>
      <c r="Y53" s="175"/>
      <c r="Z53" s="175"/>
      <c r="AA53" s="175"/>
      <c r="AB53" s="176"/>
      <c r="AD53" s="548"/>
      <c r="AF53" s="548"/>
      <c r="AH53" s="548"/>
      <c r="AJ53" s="220"/>
    </row>
    <row r="54" spans="2:36" ht="12.75" customHeight="1" outlineLevel="1" x14ac:dyDescent="0.2">
      <c r="D54" s="106" t="str">
        <f t="shared" si="5"/>
        <v>TOC Capex - Stations [Line 2]</v>
      </c>
      <c r="E54" s="88"/>
      <c r="F54" s="107" t="str">
        <f t="shared" si="6"/>
        <v>£000</v>
      </c>
      <c r="G54" s="175"/>
      <c r="H54" s="175"/>
      <c r="I54" s="175"/>
      <c r="J54" s="175"/>
      <c r="K54" s="175"/>
      <c r="L54" s="175"/>
      <c r="M54" s="175"/>
      <c r="N54" s="175"/>
      <c r="O54" s="175"/>
      <c r="P54" s="175"/>
      <c r="Q54" s="175"/>
      <c r="R54" s="175"/>
      <c r="S54" s="175"/>
      <c r="T54" s="175"/>
      <c r="U54" s="175"/>
      <c r="V54" s="175"/>
      <c r="W54" s="175"/>
      <c r="X54" s="175"/>
      <c r="Y54" s="175"/>
      <c r="Z54" s="175"/>
      <c r="AA54" s="175"/>
      <c r="AB54" s="176"/>
      <c r="AD54" s="548"/>
      <c r="AF54" s="548"/>
      <c r="AH54" s="548"/>
      <c r="AJ54" s="220"/>
    </row>
    <row r="55" spans="2:36" ht="12.75" customHeight="1" outlineLevel="1" x14ac:dyDescent="0.2">
      <c r="D55" s="106" t="str">
        <f t="shared" si="5"/>
        <v>TOC Capex - Stations [Line 3]</v>
      </c>
      <c r="E55" s="88"/>
      <c r="F55" s="107" t="str">
        <f t="shared" si="6"/>
        <v>£000</v>
      </c>
      <c r="G55" s="175"/>
      <c r="H55" s="175"/>
      <c r="I55" s="175"/>
      <c r="J55" s="175"/>
      <c r="K55" s="175"/>
      <c r="L55" s="175"/>
      <c r="M55" s="175"/>
      <c r="N55" s="175"/>
      <c r="O55" s="175"/>
      <c r="P55" s="175"/>
      <c r="Q55" s="175"/>
      <c r="R55" s="175"/>
      <c r="S55" s="175"/>
      <c r="T55" s="175"/>
      <c r="U55" s="175"/>
      <c r="V55" s="175"/>
      <c r="W55" s="175"/>
      <c r="X55" s="175"/>
      <c r="Y55" s="175"/>
      <c r="Z55" s="175"/>
      <c r="AA55" s="175"/>
      <c r="AB55" s="176"/>
      <c r="AD55" s="548"/>
      <c r="AF55" s="548"/>
      <c r="AH55" s="548"/>
      <c r="AJ55" s="220"/>
    </row>
    <row r="56" spans="2:36" ht="12.75" customHeight="1" outlineLevel="1" x14ac:dyDescent="0.2">
      <c r="D56" s="106" t="str">
        <f t="shared" si="5"/>
        <v>TOC Capex - Ticketing [Line 1]</v>
      </c>
      <c r="E56" s="88"/>
      <c r="F56" s="107" t="str">
        <f t="shared" si="6"/>
        <v>£000</v>
      </c>
      <c r="G56" s="175"/>
      <c r="H56" s="175"/>
      <c r="I56" s="175"/>
      <c r="J56" s="175"/>
      <c r="K56" s="175"/>
      <c r="L56" s="175"/>
      <c r="M56" s="175"/>
      <c r="N56" s="175"/>
      <c r="O56" s="175"/>
      <c r="P56" s="175"/>
      <c r="Q56" s="175"/>
      <c r="R56" s="175"/>
      <c r="S56" s="175"/>
      <c r="T56" s="175"/>
      <c r="U56" s="175"/>
      <c r="V56" s="175"/>
      <c r="W56" s="175"/>
      <c r="X56" s="175"/>
      <c r="Y56" s="175"/>
      <c r="Z56" s="175"/>
      <c r="AA56" s="175"/>
      <c r="AB56" s="176"/>
      <c r="AD56" s="548"/>
      <c r="AF56" s="548"/>
      <c r="AH56" s="548"/>
      <c r="AJ56" s="220"/>
    </row>
    <row r="57" spans="2:36" ht="12.75" customHeight="1" outlineLevel="1" x14ac:dyDescent="0.2">
      <c r="D57" s="106" t="str">
        <f t="shared" si="5"/>
        <v>TOC Capex - Ticketing [Line 2]</v>
      </c>
      <c r="E57" s="88"/>
      <c r="F57" s="107" t="str">
        <f t="shared" si="6"/>
        <v>£000</v>
      </c>
      <c r="G57" s="175"/>
      <c r="H57" s="175"/>
      <c r="I57" s="175"/>
      <c r="J57" s="175"/>
      <c r="K57" s="175"/>
      <c r="L57" s="175"/>
      <c r="M57" s="175"/>
      <c r="N57" s="175"/>
      <c r="O57" s="175"/>
      <c r="P57" s="175"/>
      <c r="Q57" s="175"/>
      <c r="R57" s="175"/>
      <c r="S57" s="175"/>
      <c r="T57" s="175"/>
      <c r="U57" s="175"/>
      <c r="V57" s="175"/>
      <c r="W57" s="175"/>
      <c r="X57" s="175"/>
      <c r="Y57" s="175"/>
      <c r="Z57" s="175"/>
      <c r="AA57" s="175"/>
      <c r="AB57" s="176"/>
      <c r="AD57" s="548"/>
      <c r="AF57" s="548"/>
      <c r="AH57" s="548"/>
      <c r="AJ57" s="220"/>
    </row>
    <row r="58" spans="2:36" ht="12.75" customHeight="1" outlineLevel="1" x14ac:dyDescent="0.2">
      <c r="D58" s="106" t="str">
        <f t="shared" si="5"/>
        <v>TOC Capex - Ticketing [Line 3]</v>
      </c>
      <c r="E58" s="88"/>
      <c r="F58" s="107" t="str">
        <f t="shared" si="6"/>
        <v>£000</v>
      </c>
      <c r="G58" s="175"/>
      <c r="H58" s="175"/>
      <c r="I58" s="175"/>
      <c r="J58" s="175"/>
      <c r="K58" s="175"/>
      <c r="L58" s="175"/>
      <c r="M58" s="175"/>
      <c r="N58" s="175"/>
      <c r="O58" s="175"/>
      <c r="P58" s="175"/>
      <c r="Q58" s="175"/>
      <c r="R58" s="175"/>
      <c r="S58" s="175"/>
      <c r="T58" s="175"/>
      <c r="U58" s="175"/>
      <c r="V58" s="175"/>
      <c r="W58" s="175"/>
      <c r="X58" s="175"/>
      <c r="Y58" s="175"/>
      <c r="Z58" s="175"/>
      <c r="AA58" s="175"/>
      <c r="AB58" s="176"/>
      <c r="AD58" s="548"/>
      <c r="AF58" s="548"/>
      <c r="AH58" s="548"/>
      <c r="AJ58" s="220"/>
    </row>
    <row r="59" spans="2:36" ht="12.75" customHeight="1" outlineLevel="1" x14ac:dyDescent="0.2">
      <c r="D59" s="106" t="str">
        <f t="shared" si="5"/>
        <v>TOC Capex - IT Systems [Line 1]</v>
      </c>
      <c r="E59" s="88"/>
      <c r="F59" s="107" t="str">
        <f t="shared" si="6"/>
        <v>£000</v>
      </c>
      <c r="G59" s="175"/>
      <c r="H59" s="175"/>
      <c r="I59" s="175"/>
      <c r="J59" s="175"/>
      <c r="K59" s="175"/>
      <c r="L59" s="175"/>
      <c r="M59" s="175"/>
      <c r="N59" s="175"/>
      <c r="O59" s="175"/>
      <c r="P59" s="175"/>
      <c r="Q59" s="175"/>
      <c r="R59" s="175"/>
      <c r="S59" s="175"/>
      <c r="T59" s="175"/>
      <c r="U59" s="175"/>
      <c r="V59" s="175"/>
      <c r="W59" s="175"/>
      <c r="X59" s="175"/>
      <c r="Y59" s="175"/>
      <c r="Z59" s="175"/>
      <c r="AA59" s="175"/>
      <c r="AB59" s="176"/>
      <c r="AD59" s="548"/>
      <c r="AF59" s="548"/>
      <c r="AH59" s="548"/>
      <c r="AJ59" s="220"/>
    </row>
    <row r="60" spans="2:36" ht="12.75" customHeight="1" outlineLevel="1" x14ac:dyDescent="0.2">
      <c r="D60" s="106" t="str">
        <f t="shared" si="5"/>
        <v>TOC Capex - IT Systems [Line 2]</v>
      </c>
      <c r="E60" s="88"/>
      <c r="F60" s="107" t="str">
        <f t="shared" si="6"/>
        <v>£000</v>
      </c>
      <c r="G60" s="175"/>
      <c r="H60" s="175"/>
      <c r="I60" s="175"/>
      <c r="J60" s="175"/>
      <c r="K60" s="175"/>
      <c r="L60" s="175"/>
      <c r="M60" s="175"/>
      <c r="N60" s="175"/>
      <c r="O60" s="175"/>
      <c r="P60" s="175"/>
      <c r="Q60" s="175"/>
      <c r="R60" s="175"/>
      <c r="S60" s="175"/>
      <c r="T60" s="175"/>
      <c r="U60" s="175"/>
      <c r="V60" s="175"/>
      <c r="W60" s="175"/>
      <c r="X60" s="175"/>
      <c r="Y60" s="175"/>
      <c r="Z60" s="175"/>
      <c r="AA60" s="175"/>
      <c r="AB60" s="176"/>
      <c r="AD60" s="548"/>
      <c r="AF60" s="548"/>
      <c r="AH60" s="548"/>
      <c r="AJ60" s="220"/>
    </row>
    <row r="61" spans="2:36" ht="12.75" customHeight="1" outlineLevel="1" x14ac:dyDescent="0.2">
      <c r="D61" s="106" t="str">
        <f t="shared" si="5"/>
        <v>TOC Capex - IT Systems [Line 3]</v>
      </c>
      <c r="E61" s="88"/>
      <c r="F61" s="107" t="str">
        <f t="shared" si="6"/>
        <v>£000</v>
      </c>
      <c r="G61" s="175"/>
      <c r="H61" s="175"/>
      <c r="I61" s="175"/>
      <c r="J61" s="175"/>
      <c r="K61" s="175"/>
      <c r="L61" s="175"/>
      <c r="M61" s="175"/>
      <c r="N61" s="175"/>
      <c r="O61" s="175"/>
      <c r="P61" s="175"/>
      <c r="Q61" s="175"/>
      <c r="R61" s="175"/>
      <c r="S61" s="175"/>
      <c r="T61" s="175"/>
      <c r="U61" s="175"/>
      <c r="V61" s="175"/>
      <c r="W61" s="175"/>
      <c r="X61" s="175"/>
      <c r="Y61" s="175"/>
      <c r="Z61" s="175"/>
      <c r="AA61" s="175"/>
      <c r="AB61" s="176"/>
      <c r="AD61" s="548"/>
      <c r="AF61" s="548"/>
      <c r="AH61" s="548"/>
      <c r="AJ61" s="220"/>
    </row>
    <row r="62" spans="2:36" ht="12.75" customHeight="1" outlineLevel="1" x14ac:dyDescent="0.2">
      <c r="D62" s="106" t="str">
        <f t="shared" si="5"/>
        <v>TOC Capex - Rolling Stock [Line 1]</v>
      </c>
      <c r="E62" s="88"/>
      <c r="F62" s="107" t="str">
        <f t="shared" si="6"/>
        <v>£000</v>
      </c>
      <c r="G62" s="175"/>
      <c r="H62" s="175"/>
      <c r="I62" s="175"/>
      <c r="J62" s="175"/>
      <c r="K62" s="175"/>
      <c r="L62" s="175"/>
      <c r="M62" s="175"/>
      <c r="N62" s="175"/>
      <c r="O62" s="175"/>
      <c r="P62" s="175"/>
      <c r="Q62" s="175"/>
      <c r="R62" s="175"/>
      <c r="S62" s="175"/>
      <c r="T62" s="175"/>
      <c r="U62" s="175"/>
      <c r="V62" s="175"/>
      <c r="W62" s="175"/>
      <c r="X62" s="175"/>
      <c r="Y62" s="175"/>
      <c r="Z62" s="175"/>
      <c r="AA62" s="175"/>
      <c r="AB62" s="176"/>
      <c r="AD62" s="548"/>
      <c r="AF62" s="548"/>
      <c r="AH62" s="548"/>
      <c r="AJ62" s="220"/>
    </row>
    <row r="63" spans="2:36" ht="12.75" customHeight="1" outlineLevel="1" x14ac:dyDescent="0.2">
      <c r="D63" s="106" t="str">
        <f t="shared" si="5"/>
        <v>TOC Capex - Rolling Stock [Line 2]</v>
      </c>
      <c r="E63" s="88"/>
      <c r="F63" s="107" t="str">
        <f t="shared" si="6"/>
        <v>£000</v>
      </c>
      <c r="G63" s="175"/>
      <c r="H63" s="175"/>
      <c r="I63" s="175"/>
      <c r="J63" s="175"/>
      <c r="K63" s="175"/>
      <c r="L63" s="175"/>
      <c r="M63" s="175"/>
      <c r="N63" s="175"/>
      <c r="O63" s="175"/>
      <c r="P63" s="175"/>
      <c r="Q63" s="175"/>
      <c r="R63" s="175"/>
      <c r="S63" s="175"/>
      <c r="T63" s="175"/>
      <c r="U63" s="175"/>
      <c r="V63" s="175"/>
      <c r="W63" s="175"/>
      <c r="X63" s="175"/>
      <c r="Y63" s="175"/>
      <c r="Z63" s="175"/>
      <c r="AA63" s="175"/>
      <c r="AB63" s="176"/>
      <c r="AD63" s="548"/>
      <c r="AF63" s="548"/>
      <c r="AH63" s="548"/>
      <c r="AJ63" s="220"/>
    </row>
    <row r="64" spans="2:36" ht="12.75" customHeight="1" outlineLevel="1" x14ac:dyDescent="0.2">
      <c r="D64" s="106" t="str">
        <f t="shared" si="5"/>
        <v>TOC Capex - Rolling Stock [Line 3]</v>
      </c>
      <c r="E64" s="88"/>
      <c r="F64" s="107" t="str">
        <f t="shared" si="6"/>
        <v>£000</v>
      </c>
      <c r="G64" s="175"/>
      <c r="H64" s="175"/>
      <c r="I64" s="175"/>
      <c r="J64" s="175"/>
      <c r="K64" s="175"/>
      <c r="L64" s="175"/>
      <c r="M64" s="175"/>
      <c r="N64" s="175"/>
      <c r="O64" s="175"/>
      <c r="P64" s="175"/>
      <c r="Q64" s="175"/>
      <c r="R64" s="175"/>
      <c r="S64" s="175"/>
      <c r="T64" s="175"/>
      <c r="U64" s="175"/>
      <c r="V64" s="175"/>
      <c r="W64" s="175"/>
      <c r="X64" s="175"/>
      <c r="Y64" s="175"/>
      <c r="Z64" s="175"/>
      <c r="AA64" s="175"/>
      <c r="AB64" s="176"/>
      <c r="AD64" s="548"/>
      <c r="AF64" s="548"/>
      <c r="AH64" s="548"/>
      <c r="AJ64" s="220"/>
    </row>
    <row r="65" spans="4:36" ht="12.75" customHeight="1" outlineLevel="1" x14ac:dyDescent="0.2">
      <c r="D65" s="106" t="str">
        <f t="shared" si="5"/>
        <v>TOC Capex - Depots [Line 1]</v>
      </c>
      <c r="E65" s="88"/>
      <c r="F65" s="107" t="str">
        <f t="shared" si="6"/>
        <v>£000</v>
      </c>
      <c r="G65" s="175"/>
      <c r="H65" s="175"/>
      <c r="I65" s="175"/>
      <c r="J65" s="175"/>
      <c r="K65" s="175"/>
      <c r="L65" s="175"/>
      <c r="M65" s="175"/>
      <c r="N65" s="175"/>
      <c r="O65" s="175"/>
      <c r="P65" s="175"/>
      <c r="Q65" s="175"/>
      <c r="R65" s="175"/>
      <c r="S65" s="175"/>
      <c r="T65" s="175"/>
      <c r="U65" s="175"/>
      <c r="V65" s="175"/>
      <c r="W65" s="175"/>
      <c r="X65" s="175"/>
      <c r="Y65" s="175"/>
      <c r="Z65" s="175"/>
      <c r="AA65" s="175"/>
      <c r="AB65" s="176"/>
      <c r="AD65" s="548"/>
      <c r="AF65" s="548"/>
      <c r="AH65" s="548"/>
      <c r="AJ65" s="220"/>
    </row>
    <row r="66" spans="4:36" ht="12.75" customHeight="1" outlineLevel="1" x14ac:dyDescent="0.2">
      <c r="D66" s="106" t="str">
        <f t="shared" si="5"/>
        <v>TOC Capex - Depots [Line 2]</v>
      </c>
      <c r="E66" s="88"/>
      <c r="F66" s="107" t="str">
        <f t="shared" si="6"/>
        <v>£000</v>
      </c>
      <c r="G66" s="175"/>
      <c r="H66" s="175"/>
      <c r="I66" s="175"/>
      <c r="J66" s="175"/>
      <c r="K66" s="175"/>
      <c r="L66" s="175"/>
      <c r="M66" s="175"/>
      <c r="N66" s="175"/>
      <c r="O66" s="175"/>
      <c r="P66" s="175"/>
      <c r="Q66" s="175"/>
      <c r="R66" s="175"/>
      <c r="S66" s="175"/>
      <c r="T66" s="175"/>
      <c r="U66" s="175"/>
      <c r="V66" s="175"/>
      <c r="W66" s="175"/>
      <c r="X66" s="175"/>
      <c r="Y66" s="175"/>
      <c r="Z66" s="175"/>
      <c r="AA66" s="175"/>
      <c r="AB66" s="176"/>
      <c r="AD66" s="548"/>
      <c r="AF66" s="548"/>
      <c r="AH66" s="548"/>
      <c r="AJ66" s="220"/>
    </row>
    <row r="67" spans="4:36" ht="12.75" customHeight="1" outlineLevel="1" x14ac:dyDescent="0.2">
      <c r="D67" s="106" t="str">
        <f t="shared" si="5"/>
        <v>TOC Capex - Depots [Line 3]</v>
      </c>
      <c r="E67" s="88"/>
      <c r="F67" s="107" t="str">
        <f t="shared" si="6"/>
        <v>£000</v>
      </c>
      <c r="G67" s="175"/>
      <c r="H67" s="175"/>
      <c r="I67" s="175"/>
      <c r="J67" s="175"/>
      <c r="K67" s="175"/>
      <c r="L67" s="175"/>
      <c r="M67" s="175"/>
      <c r="N67" s="175"/>
      <c r="O67" s="175"/>
      <c r="P67" s="175"/>
      <c r="Q67" s="175"/>
      <c r="R67" s="175"/>
      <c r="S67" s="175"/>
      <c r="T67" s="175"/>
      <c r="U67" s="175"/>
      <c r="V67" s="175"/>
      <c r="W67" s="175"/>
      <c r="X67" s="175"/>
      <c r="Y67" s="175"/>
      <c r="Z67" s="175"/>
      <c r="AA67" s="175"/>
      <c r="AB67" s="176"/>
      <c r="AD67" s="548"/>
      <c r="AF67" s="548"/>
      <c r="AH67" s="548"/>
      <c r="AJ67" s="220"/>
    </row>
    <row r="68" spans="4:36" ht="12.75" customHeight="1" outlineLevel="1" x14ac:dyDescent="0.2">
      <c r="D68" s="106" t="str">
        <f t="shared" si="5"/>
        <v>TOC Capex - Other Infrastructure [Line 1]</v>
      </c>
      <c r="E68" s="88"/>
      <c r="F68" s="107" t="str">
        <f t="shared" si="6"/>
        <v>£000</v>
      </c>
      <c r="G68" s="175"/>
      <c r="H68" s="175"/>
      <c r="I68" s="175"/>
      <c r="J68" s="175"/>
      <c r="K68" s="175"/>
      <c r="L68" s="175"/>
      <c r="M68" s="175"/>
      <c r="N68" s="175"/>
      <c r="O68" s="175"/>
      <c r="P68" s="175"/>
      <c r="Q68" s="175"/>
      <c r="R68" s="175"/>
      <c r="S68" s="175"/>
      <c r="T68" s="175"/>
      <c r="U68" s="175"/>
      <c r="V68" s="175"/>
      <c r="W68" s="175"/>
      <c r="X68" s="175"/>
      <c r="Y68" s="175"/>
      <c r="Z68" s="175"/>
      <c r="AA68" s="175"/>
      <c r="AB68" s="176"/>
      <c r="AD68" s="548"/>
      <c r="AF68" s="548"/>
      <c r="AH68" s="548"/>
      <c r="AJ68" s="220"/>
    </row>
    <row r="69" spans="4:36" ht="12.75" customHeight="1" outlineLevel="1" x14ac:dyDescent="0.2">
      <c r="D69" s="106" t="str">
        <f t="shared" si="5"/>
        <v>TOC Capex - Other Infrastructure [Line 2]</v>
      </c>
      <c r="E69" s="88"/>
      <c r="F69" s="107" t="str">
        <f t="shared" si="6"/>
        <v>£000</v>
      </c>
      <c r="G69" s="175"/>
      <c r="H69" s="175"/>
      <c r="I69" s="175"/>
      <c r="J69" s="175"/>
      <c r="K69" s="175"/>
      <c r="L69" s="175"/>
      <c r="M69" s="175"/>
      <c r="N69" s="175"/>
      <c r="O69" s="175"/>
      <c r="P69" s="175"/>
      <c r="Q69" s="175"/>
      <c r="R69" s="175"/>
      <c r="S69" s="175"/>
      <c r="T69" s="175"/>
      <c r="U69" s="175"/>
      <c r="V69" s="175"/>
      <c r="W69" s="175"/>
      <c r="X69" s="175"/>
      <c r="Y69" s="175"/>
      <c r="Z69" s="175"/>
      <c r="AA69" s="175"/>
      <c r="AB69" s="176"/>
      <c r="AD69" s="548"/>
      <c r="AF69" s="548"/>
      <c r="AH69" s="548"/>
      <c r="AJ69" s="220"/>
    </row>
    <row r="70" spans="4:36" ht="12.75" customHeight="1" outlineLevel="1" x14ac:dyDescent="0.2">
      <c r="D70" s="106" t="str">
        <f t="shared" si="5"/>
        <v>TOC Capex - Other Infrastructure [Line 3]</v>
      </c>
      <c r="E70" s="88"/>
      <c r="F70" s="107" t="str">
        <f t="shared" si="6"/>
        <v>£000</v>
      </c>
      <c r="G70" s="175"/>
      <c r="H70" s="175"/>
      <c r="I70" s="175"/>
      <c r="J70" s="175"/>
      <c r="K70" s="175"/>
      <c r="L70" s="175"/>
      <c r="M70" s="175"/>
      <c r="N70" s="175"/>
      <c r="O70" s="175"/>
      <c r="P70" s="175"/>
      <c r="Q70" s="175"/>
      <c r="R70" s="175"/>
      <c r="S70" s="175"/>
      <c r="T70" s="175"/>
      <c r="U70" s="175"/>
      <c r="V70" s="175"/>
      <c r="W70" s="175"/>
      <c r="X70" s="175"/>
      <c r="Y70" s="175"/>
      <c r="Z70" s="175"/>
      <c r="AA70" s="175"/>
      <c r="AB70" s="176"/>
      <c r="AD70" s="548"/>
      <c r="AF70" s="548"/>
      <c r="AH70" s="548"/>
      <c r="AJ70" s="220"/>
    </row>
    <row r="71" spans="4:36" ht="12.75" customHeight="1" outlineLevel="1" x14ac:dyDescent="0.2">
      <c r="D71" s="106" t="str">
        <f t="shared" si="5"/>
        <v>TOC Capex - Other (&lt;£250k)</v>
      </c>
      <c r="E71" s="88"/>
      <c r="F71" s="107" t="str">
        <f t="shared" si="6"/>
        <v>£000</v>
      </c>
      <c r="G71" s="175"/>
      <c r="H71" s="175"/>
      <c r="I71" s="175"/>
      <c r="J71" s="175"/>
      <c r="K71" s="175"/>
      <c r="L71" s="175"/>
      <c r="M71" s="175"/>
      <c r="N71" s="175"/>
      <c r="O71" s="175"/>
      <c r="P71" s="175"/>
      <c r="Q71" s="175"/>
      <c r="R71" s="175"/>
      <c r="S71" s="175"/>
      <c r="T71" s="175"/>
      <c r="U71" s="175"/>
      <c r="V71" s="175"/>
      <c r="W71" s="175"/>
      <c r="X71" s="175"/>
      <c r="Y71" s="175"/>
      <c r="Z71" s="175"/>
      <c r="AA71" s="175"/>
      <c r="AB71" s="176"/>
      <c r="AD71" s="548"/>
      <c r="AF71" s="548"/>
      <c r="AH71" s="548"/>
      <c r="AJ71" s="220"/>
    </row>
    <row r="72" spans="4:36" ht="12.75" customHeight="1" outlineLevel="1" x14ac:dyDescent="0.2">
      <c r="D72" s="106" t="str">
        <f t="shared" si="5"/>
        <v>[TOC Capex Line 21]</v>
      </c>
      <c r="E72" s="88"/>
      <c r="F72" s="107" t="str">
        <f t="shared" si="6"/>
        <v>£000</v>
      </c>
      <c r="G72" s="175"/>
      <c r="H72" s="175"/>
      <c r="I72" s="175"/>
      <c r="J72" s="175"/>
      <c r="K72" s="175"/>
      <c r="L72" s="175"/>
      <c r="M72" s="175"/>
      <c r="N72" s="175"/>
      <c r="O72" s="175"/>
      <c r="P72" s="175"/>
      <c r="Q72" s="175"/>
      <c r="R72" s="175"/>
      <c r="S72" s="175"/>
      <c r="T72" s="175"/>
      <c r="U72" s="175"/>
      <c r="V72" s="175"/>
      <c r="W72" s="175"/>
      <c r="X72" s="175"/>
      <c r="Y72" s="175"/>
      <c r="Z72" s="175"/>
      <c r="AA72" s="175"/>
      <c r="AB72" s="176"/>
      <c r="AD72" s="548"/>
      <c r="AF72" s="548"/>
      <c r="AH72" s="548"/>
      <c r="AJ72" s="220"/>
    </row>
    <row r="73" spans="4:36" ht="12.75" customHeight="1" outlineLevel="1" x14ac:dyDescent="0.2">
      <c r="D73" s="106" t="str">
        <f t="shared" si="5"/>
        <v>[TOC Capex Line 22]</v>
      </c>
      <c r="E73" s="88"/>
      <c r="F73" s="107" t="str">
        <f t="shared" si="6"/>
        <v>£000</v>
      </c>
      <c r="G73" s="175"/>
      <c r="H73" s="175"/>
      <c r="I73" s="175"/>
      <c r="J73" s="175"/>
      <c r="K73" s="175"/>
      <c r="L73" s="175"/>
      <c r="M73" s="175"/>
      <c r="N73" s="175"/>
      <c r="O73" s="175"/>
      <c r="P73" s="175"/>
      <c r="Q73" s="175"/>
      <c r="R73" s="175"/>
      <c r="S73" s="175"/>
      <c r="T73" s="175"/>
      <c r="U73" s="175"/>
      <c r="V73" s="175"/>
      <c r="W73" s="175"/>
      <c r="X73" s="175"/>
      <c r="Y73" s="175"/>
      <c r="Z73" s="175"/>
      <c r="AA73" s="175"/>
      <c r="AB73" s="176"/>
      <c r="AD73" s="548"/>
      <c r="AF73" s="548"/>
      <c r="AH73" s="548"/>
      <c r="AJ73" s="220"/>
    </row>
    <row r="74" spans="4:36" ht="12.75" customHeight="1" outlineLevel="1" x14ac:dyDescent="0.2">
      <c r="D74" s="106" t="str">
        <f t="shared" si="5"/>
        <v>[TOC Capex Line 23]</v>
      </c>
      <c r="E74" s="88"/>
      <c r="F74" s="107" t="str">
        <f t="shared" si="6"/>
        <v>£000</v>
      </c>
      <c r="G74" s="175"/>
      <c r="H74" s="175"/>
      <c r="I74" s="175"/>
      <c r="J74" s="175"/>
      <c r="K74" s="175"/>
      <c r="L74" s="175"/>
      <c r="M74" s="175"/>
      <c r="N74" s="175"/>
      <c r="O74" s="175"/>
      <c r="P74" s="175"/>
      <c r="Q74" s="175"/>
      <c r="R74" s="175"/>
      <c r="S74" s="175"/>
      <c r="T74" s="175"/>
      <c r="U74" s="175"/>
      <c r="V74" s="175"/>
      <c r="W74" s="175"/>
      <c r="X74" s="175"/>
      <c r="Y74" s="175"/>
      <c r="Z74" s="175"/>
      <c r="AA74" s="175"/>
      <c r="AB74" s="176"/>
      <c r="AD74" s="548"/>
      <c r="AF74" s="548"/>
      <c r="AH74" s="548"/>
      <c r="AJ74" s="220"/>
    </row>
    <row r="75" spans="4:36" ht="12.75" customHeight="1" outlineLevel="1" x14ac:dyDescent="0.2">
      <c r="D75" s="106" t="str">
        <f t="shared" si="5"/>
        <v>[TOC Capex Line 24]</v>
      </c>
      <c r="E75" s="88"/>
      <c r="F75" s="107" t="str">
        <f t="shared" si="6"/>
        <v>£000</v>
      </c>
      <c r="G75" s="175"/>
      <c r="H75" s="175"/>
      <c r="I75" s="175"/>
      <c r="J75" s="175"/>
      <c r="K75" s="175"/>
      <c r="L75" s="175"/>
      <c r="M75" s="175"/>
      <c r="N75" s="175"/>
      <c r="O75" s="175"/>
      <c r="P75" s="175"/>
      <c r="Q75" s="175"/>
      <c r="R75" s="175"/>
      <c r="S75" s="175"/>
      <c r="T75" s="175"/>
      <c r="U75" s="175"/>
      <c r="V75" s="175"/>
      <c r="W75" s="175"/>
      <c r="X75" s="175"/>
      <c r="Y75" s="175"/>
      <c r="Z75" s="175"/>
      <c r="AA75" s="175"/>
      <c r="AB75" s="176"/>
      <c r="AD75" s="548"/>
      <c r="AF75" s="548"/>
      <c r="AH75" s="548"/>
      <c r="AJ75" s="220"/>
    </row>
    <row r="76" spans="4:36" ht="12.75" customHeight="1" outlineLevel="1" x14ac:dyDescent="0.2">
      <c r="D76" s="106" t="str">
        <f t="shared" si="5"/>
        <v>[TOC Capex Line 25]</v>
      </c>
      <c r="E76" s="88"/>
      <c r="F76" s="107" t="str">
        <f t="shared" si="6"/>
        <v>£000</v>
      </c>
      <c r="G76" s="175"/>
      <c r="H76" s="175"/>
      <c r="I76" s="175"/>
      <c r="J76" s="175"/>
      <c r="K76" s="175"/>
      <c r="L76" s="175"/>
      <c r="M76" s="175"/>
      <c r="N76" s="175"/>
      <c r="O76" s="175"/>
      <c r="P76" s="175"/>
      <c r="Q76" s="175"/>
      <c r="R76" s="175"/>
      <c r="S76" s="175"/>
      <c r="T76" s="175"/>
      <c r="U76" s="175"/>
      <c r="V76" s="175"/>
      <c r="W76" s="175"/>
      <c r="X76" s="175"/>
      <c r="Y76" s="175"/>
      <c r="Z76" s="175"/>
      <c r="AA76" s="175"/>
      <c r="AB76" s="176"/>
      <c r="AD76" s="548"/>
      <c r="AF76" s="548"/>
      <c r="AH76" s="548"/>
      <c r="AJ76" s="220"/>
    </row>
    <row r="77" spans="4:36" ht="12.75" customHeight="1" outlineLevel="1" x14ac:dyDescent="0.2">
      <c r="D77" s="106" t="str">
        <f t="shared" si="5"/>
        <v>[TOC Capex Line 26]</v>
      </c>
      <c r="E77" s="88"/>
      <c r="F77" s="107" t="str">
        <f t="shared" si="6"/>
        <v>£000</v>
      </c>
      <c r="G77" s="175"/>
      <c r="H77" s="175"/>
      <c r="I77" s="175"/>
      <c r="J77" s="175"/>
      <c r="K77" s="175"/>
      <c r="L77" s="175"/>
      <c r="M77" s="175"/>
      <c r="N77" s="175"/>
      <c r="O77" s="175"/>
      <c r="P77" s="175"/>
      <c r="Q77" s="175"/>
      <c r="R77" s="175"/>
      <c r="S77" s="175"/>
      <c r="T77" s="175"/>
      <c r="U77" s="175"/>
      <c r="V77" s="175"/>
      <c r="W77" s="175"/>
      <c r="X77" s="175"/>
      <c r="Y77" s="175"/>
      <c r="Z77" s="175"/>
      <c r="AA77" s="175"/>
      <c r="AB77" s="176"/>
      <c r="AD77" s="548"/>
      <c r="AF77" s="548"/>
      <c r="AH77" s="548"/>
      <c r="AJ77" s="220"/>
    </row>
    <row r="78" spans="4:36" ht="12.75" customHeight="1" outlineLevel="1" x14ac:dyDescent="0.2">
      <c r="D78" s="106" t="str">
        <f t="shared" si="5"/>
        <v>[TOC Capex Line 27]</v>
      </c>
      <c r="E78" s="88"/>
      <c r="F78" s="107" t="str">
        <f t="shared" si="6"/>
        <v>£000</v>
      </c>
      <c r="G78" s="175"/>
      <c r="H78" s="175"/>
      <c r="I78" s="175"/>
      <c r="J78" s="175"/>
      <c r="K78" s="175"/>
      <c r="L78" s="175"/>
      <c r="M78" s="175"/>
      <c r="N78" s="175"/>
      <c r="O78" s="175"/>
      <c r="P78" s="175"/>
      <c r="Q78" s="175"/>
      <c r="R78" s="175"/>
      <c r="S78" s="175"/>
      <c r="T78" s="175"/>
      <c r="U78" s="175"/>
      <c r="V78" s="175"/>
      <c r="W78" s="175"/>
      <c r="X78" s="175"/>
      <c r="Y78" s="175"/>
      <c r="Z78" s="175"/>
      <c r="AA78" s="175"/>
      <c r="AB78" s="176"/>
      <c r="AD78" s="548"/>
      <c r="AF78" s="548"/>
      <c r="AH78" s="548"/>
      <c r="AJ78" s="220"/>
    </row>
    <row r="79" spans="4:36" ht="12.75" customHeight="1" outlineLevel="1" x14ac:dyDescent="0.2">
      <c r="D79" s="106" t="str">
        <f t="shared" si="5"/>
        <v>[TOC Capex Line 28]</v>
      </c>
      <c r="E79" s="88"/>
      <c r="F79" s="107" t="str">
        <f t="shared" si="6"/>
        <v>£000</v>
      </c>
      <c r="G79" s="175"/>
      <c r="H79" s="175"/>
      <c r="I79" s="175"/>
      <c r="J79" s="175"/>
      <c r="K79" s="175"/>
      <c r="L79" s="175"/>
      <c r="M79" s="175"/>
      <c r="N79" s="175"/>
      <c r="O79" s="175"/>
      <c r="P79" s="175"/>
      <c r="Q79" s="175"/>
      <c r="R79" s="175"/>
      <c r="S79" s="175"/>
      <c r="T79" s="175"/>
      <c r="U79" s="175"/>
      <c r="V79" s="175"/>
      <c r="W79" s="175"/>
      <c r="X79" s="175"/>
      <c r="Y79" s="175"/>
      <c r="Z79" s="175"/>
      <c r="AA79" s="175"/>
      <c r="AB79" s="176"/>
      <c r="AD79" s="548"/>
      <c r="AF79" s="548"/>
      <c r="AH79" s="548"/>
      <c r="AJ79" s="220"/>
    </row>
    <row r="80" spans="4:36" ht="12.75" customHeight="1" outlineLevel="1" x14ac:dyDescent="0.2">
      <c r="D80" s="106" t="str">
        <f t="shared" si="5"/>
        <v>[TOC Capex Line 29]</v>
      </c>
      <c r="E80" s="88"/>
      <c r="F80" s="107" t="str">
        <f t="shared" si="6"/>
        <v>£000</v>
      </c>
      <c r="G80" s="175"/>
      <c r="H80" s="175"/>
      <c r="I80" s="175"/>
      <c r="J80" s="175"/>
      <c r="K80" s="175"/>
      <c r="L80" s="175"/>
      <c r="M80" s="175"/>
      <c r="N80" s="175"/>
      <c r="O80" s="175"/>
      <c r="P80" s="175"/>
      <c r="Q80" s="175"/>
      <c r="R80" s="175"/>
      <c r="S80" s="175"/>
      <c r="T80" s="175"/>
      <c r="U80" s="175"/>
      <c r="V80" s="175"/>
      <c r="W80" s="175"/>
      <c r="X80" s="175"/>
      <c r="Y80" s="175"/>
      <c r="Z80" s="175"/>
      <c r="AA80" s="175"/>
      <c r="AB80" s="176"/>
      <c r="AD80" s="548"/>
      <c r="AF80" s="548"/>
      <c r="AH80" s="548"/>
      <c r="AJ80" s="220"/>
    </row>
    <row r="81" spans="2:36" ht="12.75" customHeight="1" outlineLevel="1" x14ac:dyDescent="0.2">
      <c r="D81" s="117" t="str">
        <f t="shared" si="5"/>
        <v>[TOC Capex Line 30]</v>
      </c>
      <c r="E81" s="177"/>
      <c r="F81" s="118" t="str">
        <f t="shared" si="6"/>
        <v>£000</v>
      </c>
      <c r="G81" s="178"/>
      <c r="H81" s="178"/>
      <c r="I81" s="178"/>
      <c r="J81" s="178"/>
      <c r="K81" s="178"/>
      <c r="L81" s="178"/>
      <c r="M81" s="178"/>
      <c r="N81" s="178"/>
      <c r="O81" s="178"/>
      <c r="P81" s="178"/>
      <c r="Q81" s="178"/>
      <c r="R81" s="178"/>
      <c r="S81" s="178"/>
      <c r="T81" s="178"/>
      <c r="U81" s="178"/>
      <c r="V81" s="178"/>
      <c r="W81" s="178"/>
      <c r="X81" s="178"/>
      <c r="Y81" s="178"/>
      <c r="Z81" s="178"/>
      <c r="AA81" s="178"/>
      <c r="AB81" s="179"/>
      <c r="AD81" s="549"/>
      <c r="AF81" s="549"/>
      <c r="AH81" s="549"/>
      <c r="AJ81" s="221"/>
    </row>
    <row r="82" spans="2:36" ht="12.75" customHeight="1" outlineLevel="1" x14ac:dyDescent="0.2">
      <c r="G82" s="89"/>
      <c r="H82" s="89"/>
      <c r="I82" s="89"/>
      <c r="J82" s="89"/>
      <c r="K82" s="89"/>
      <c r="L82" s="89"/>
      <c r="M82" s="89"/>
      <c r="N82" s="89"/>
      <c r="O82" s="89"/>
      <c r="P82" s="89"/>
      <c r="Q82" s="89"/>
      <c r="R82" s="89"/>
      <c r="S82" s="89"/>
      <c r="T82" s="89"/>
      <c r="U82" s="89"/>
      <c r="V82" s="89"/>
      <c r="W82" s="89"/>
      <c r="X82" s="89"/>
      <c r="Y82" s="89"/>
      <c r="Z82" s="89"/>
      <c r="AA82" s="89"/>
      <c r="AB82" s="89"/>
      <c r="AD82" s="89"/>
      <c r="AF82" s="89"/>
      <c r="AH82" s="89"/>
    </row>
    <row r="83" spans="2:36" ht="12.75" customHeight="1" outlineLevel="1" x14ac:dyDescent="0.2">
      <c r="D83" s="234" t="str">
        <f>"Total "&amp;B50</f>
        <v>Total Additions</v>
      </c>
      <c r="E83" s="235"/>
      <c r="F83" s="236" t="str">
        <f>F81</f>
        <v>£000</v>
      </c>
      <c r="G83" s="237">
        <f>SUM(G52:G81)</f>
        <v>0</v>
      </c>
      <c r="H83" s="237">
        <f>SUM(H52:H81)</f>
        <v>0</v>
      </c>
      <c r="I83" s="237">
        <f t="shared" ref="I83:AB83" si="7">SUM(I52:I81)</f>
        <v>0</v>
      </c>
      <c r="J83" s="237">
        <f>SUM(J52:J81)</f>
        <v>0</v>
      </c>
      <c r="K83" s="237">
        <f t="shared" si="7"/>
        <v>0</v>
      </c>
      <c r="L83" s="237">
        <f t="shared" si="7"/>
        <v>0</v>
      </c>
      <c r="M83" s="237">
        <f t="shared" si="7"/>
        <v>0</v>
      </c>
      <c r="N83" s="237">
        <f t="shared" si="7"/>
        <v>0</v>
      </c>
      <c r="O83" s="237">
        <f t="shared" si="7"/>
        <v>0</v>
      </c>
      <c r="P83" s="237">
        <f t="shared" si="7"/>
        <v>0</v>
      </c>
      <c r="Q83" s="237">
        <f t="shared" si="7"/>
        <v>0</v>
      </c>
      <c r="R83" s="237">
        <f t="shared" si="7"/>
        <v>0</v>
      </c>
      <c r="S83" s="237">
        <f t="shared" si="7"/>
        <v>0</v>
      </c>
      <c r="T83" s="237">
        <f t="shared" si="7"/>
        <v>0</v>
      </c>
      <c r="U83" s="237">
        <f t="shared" si="7"/>
        <v>0</v>
      </c>
      <c r="V83" s="237">
        <f t="shared" si="7"/>
        <v>0</v>
      </c>
      <c r="W83" s="237">
        <f t="shared" si="7"/>
        <v>0</v>
      </c>
      <c r="X83" s="237">
        <f t="shared" si="7"/>
        <v>0</v>
      </c>
      <c r="Y83" s="237">
        <f t="shared" si="7"/>
        <v>0</v>
      </c>
      <c r="Z83" s="237">
        <f t="shared" si="7"/>
        <v>0</v>
      </c>
      <c r="AA83" s="237">
        <f t="shared" si="7"/>
        <v>0</v>
      </c>
      <c r="AB83" s="238">
        <f t="shared" si="7"/>
        <v>0</v>
      </c>
      <c r="AD83" s="550">
        <f t="shared" ref="AD83" si="8">SUM(AD52:AD81)</f>
        <v>0</v>
      </c>
      <c r="AF83" s="550">
        <f t="shared" ref="AF83" si="9">SUM(AF52:AF81)</f>
        <v>0</v>
      </c>
      <c r="AH83" s="550">
        <f t="shared" ref="AH83" si="10">SUM(AH52:AH81)</f>
        <v>0</v>
      </c>
      <c r="AJ83" s="241"/>
    </row>
    <row r="84" spans="2:36" x14ac:dyDescent="0.2">
      <c r="G84" s="89"/>
      <c r="H84" s="89"/>
      <c r="I84" s="89"/>
      <c r="J84" s="89"/>
      <c r="K84" s="89"/>
      <c r="L84" s="89"/>
      <c r="M84" s="89"/>
      <c r="N84" s="89"/>
      <c r="O84" s="89"/>
      <c r="P84" s="89"/>
      <c r="Q84" s="89"/>
      <c r="R84" s="89"/>
      <c r="S84" s="89"/>
      <c r="T84" s="89"/>
      <c r="U84" s="89"/>
      <c r="V84" s="89"/>
      <c r="W84" s="89"/>
      <c r="X84" s="89"/>
      <c r="Y84" s="89"/>
      <c r="Z84" s="89"/>
      <c r="AA84" s="89"/>
      <c r="AB84" s="89"/>
      <c r="AD84" s="89"/>
      <c r="AF84" s="89"/>
      <c r="AH84" s="89"/>
    </row>
    <row r="85" spans="2:36" ht="15" x14ac:dyDescent="0.25">
      <c r="B85" s="15" t="s">
        <v>678</v>
      </c>
      <c r="C85" s="15"/>
      <c r="D85" s="172"/>
      <c r="E85" s="172"/>
      <c r="F85" s="15"/>
      <c r="G85" s="190"/>
      <c r="H85" s="190"/>
      <c r="I85" s="190"/>
      <c r="J85" s="190"/>
      <c r="K85" s="190"/>
      <c r="L85" s="190"/>
      <c r="M85" s="190"/>
      <c r="N85" s="190"/>
      <c r="O85" s="190"/>
      <c r="P85" s="190"/>
      <c r="Q85" s="190"/>
      <c r="R85" s="190"/>
      <c r="S85" s="190"/>
      <c r="T85" s="190"/>
      <c r="U85" s="190"/>
      <c r="V85" s="190"/>
      <c r="W85" s="190"/>
      <c r="X85" s="190"/>
      <c r="Y85" s="190"/>
      <c r="Z85" s="190"/>
      <c r="AA85" s="190"/>
      <c r="AB85" s="190"/>
      <c r="AC85" s="15"/>
      <c r="AD85" s="190"/>
      <c r="AE85" s="540"/>
      <c r="AF85" s="190"/>
      <c r="AG85" s="540"/>
      <c r="AH85" s="190"/>
      <c r="AI85" s="540"/>
      <c r="AJ85" s="15"/>
    </row>
    <row r="86" spans="2:36" ht="12.75" customHeight="1" outlineLevel="1" x14ac:dyDescent="0.2">
      <c r="G86" s="89"/>
      <c r="H86" s="89"/>
      <c r="I86" s="89"/>
      <c r="J86" s="89"/>
      <c r="K86" s="89"/>
      <c r="L86" s="89"/>
      <c r="M86" s="89"/>
      <c r="N86" s="89"/>
      <c r="O86" s="89"/>
      <c r="P86" s="89"/>
      <c r="Q86" s="89"/>
      <c r="R86" s="89"/>
      <c r="S86" s="89"/>
      <c r="T86" s="89"/>
      <c r="U86" s="89"/>
      <c r="V86" s="89"/>
      <c r="W86" s="89"/>
      <c r="X86" s="89"/>
      <c r="Y86" s="89"/>
      <c r="Z86" s="89"/>
      <c r="AA86" s="89"/>
      <c r="AB86" s="89"/>
      <c r="AD86" s="89"/>
      <c r="AF86" s="89"/>
      <c r="AH86" s="89"/>
    </row>
    <row r="87" spans="2:36" ht="12.75" customHeight="1" outlineLevel="1" x14ac:dyDescent="0.2">
      <c r="D87" s="100" t="str">
        <f t="shared" ref="D87:D116" si="11">D52</f>
        <v>Schedule 1.7 Annual Station Condition Amount - Capex</v>
      </c>
      <c r="E87" s="84"/>
      <c r="F87" s="186" t="str">
        <f>F52</f>
        <v>£000</v>
      </c>
      <c r="G87" s="173"/>
      <c r="H87" s="173"/>
      <c r="I87" s="173"/>
      <c r="J87" s="173"/>
      <c r="K87" s="173"/>
      <c r="L87" s="173"/>
      <c r="M87" s="173"/>
      <c r="N87" s="173"/>
      <c r="O87" s="173"/>
      <c r="P87" s="173"/>
      <c r="Q87" s="173"/>
      <c r="R87" s="173"/>
      <c r="S87" s="173"/>
      <c r="T87" s="173"/>
      <c r="U87" s="173"/>
      <c r="V87" s="173"/>
      <c r="W87" s="173"/>
      <c r="X87" s="173"/>
      <c r="Y87" s="173"/>
      <c r="Z87" s="173"/>
      <c r="AA87" s="173"/>
      <c r="AB87" s="191"/>
      <c r="AD87" s="547"/>
      <c r="AF87" s="547"/>
      <c r="AH87" s="547"/>
      <c r="AJ87" s="219"/>
    </row>
    <row r="88" spans="2:36" ht="12.75" customHeight="1" outlineLevel="1" x14ac:dyDescent="0.2">
      <c r="D88" s="106" t="str">
        <f t="shared" si="11"/>
        <v>TOC Capex - Stations [Line 1]</v>
      </c>
      <c r="E88" s="88"/>
      <c r="F88" s="107" t="str">
        <f t="shared" ref="F88:F116" si="12">F87</f>
        <v>£000</v>
      </c>
      <c r="G88" s="175"/>
      <c r="H88" s="175"/>
      <c r="I88" s="175"/>
      <c r="J88" s="175"/>
      <c r="K88" s="175"/>
      <c r="L88" s="175"/>
      <c r="M88" s="175"/>
      <c r="N88" s="175"/>
      <c r="O88" s="175"/>
      <c r="P88" s="175"/>
      <c r="Q88" s="175"/>
      <c r="R88" s="175"/>
      <c r="S88" s="175"/>
      <c r="T88" s="175"/>
      <c r="U88" s="175"/>
      <c r="V88" s="175"/>
      <c r="W88" s="175"/>
      <c r="X88" s="175"/>
      <c r="Y88" s="175"/>
      <c r="Z88" s="175"/>
      <c r="AA88" s="175"/>
      <c r="AB88" s="176"/>
      <c r="AD88" s="548"/>
      <c r="AF88" s="548"/>
      <c r="AH88" s="548"/>
      <c r="AJ88" s="220"/>
    </row>
    <row r="89" spans="2:36" ht="12.75" customHeight="1" outlineLevel="1" x14ac:dyDescent="0.2">
      <c r="D89" s="106" t="str">
        <f t="shared" si="11"/>
        <v>TOC Capex - Stations [Line 2]</v>
      </c>
      <c r="E89" s="88"/>
      <c r="F89" s="107" t="str">
        <f t="shared" si="12"/>
        <v>£000</v>
      </c>
      <c r="G89" s="175"/>
      <c r="H89" s="175"/>
      <c r="I89" s="175"/>
      <c r="J89" s="175"/>
      <c r="K89" s="175"/>
      <c r="L89" s="175"/>
      <c r="M89" s="175"/>
      <c r="N89" s="175"/>
      <c r="O89" s="175"/>
      <c r="P89" s="175"/>
      <c r="Q89" s="175"/>
      <c r="R89" s="175"/>
      <c r="S89" s="175"/>
      <c r="T89" s="175"/>
      <c r="U89" s="175"/>
      <c r="V89" s="175"/>
      <c r="W89" s="175"/>
      <c r="X89" s="175"/>
      <c r="Y89" s="175"/>
      <c r="Z89" s="175"/>
      <c r="AA89" s="175"/>
      <c r="AB89" s="176"/>
      <c r="AD89" s="548"/>
      <c r="AF89" s="548"/>
      <c r="AH89" s="548"/>
      <c r="AJ89" s="220"/>
    </row>
    <row r="90" spans="2:36" ht="12.75" customHeight="1" outlineLevel="1" x14ac:dyDescent="0.2">
      <c r="D90" s="106" t="str">
        <f t="shared" si="11"/>
        <v>TOC Capex - Stations [Line 3]</v>
      </c>
      <c r="E90" s="88"/>
      <c r="F90" s="107" t="str">
        <f t="shared" si="12"/>
        <v>£000</v>
      </c>
      <c r="G90" s="175"/>
      <c r="H90" s="175"/>
      <c r="I90" s="175"/>
      <c r="J90" s="175"/>
      <c r="K90" s="175"/>
      <c r="L90" s="175"/>
      <c r="M90" s="175"/>
      <c r="N90" s="175"/>
      <c r="O90" s="175"/>
      <c r="P90" s="175"/>
      <c r="Q90" s="175"/>
      <c r="R90" s="175"/>
      <c r="S90" s="175"/>
      <c r="T90" s="175"/>
      <c r="U90" s="175"/>
      <c r="V90" s="175"/>
      <c r="W90" s="175"/>
      <c r="X90" s="175"/>
      <c r="Y90" s="175"/>
      <c r="Z90" s="175"/>
      <c r="AA90" s="175"/>
      <c r="AB90" s="176"/>
      <c r="AD90" s="548"/>
      <c r="AF90" s="548"/>
      <c r="AH90" s="548"/>
      <c r="AJ90" s="220"/>
    </row>
    <row r="91" spans="2:36" ht="12.75" customHeight="1" outlineLevel="1" x14ac:dyDescent="0.2">
      <c r="D91" s="106" t="str">
        <f t="shared" si="11"/>
        <v>TOC Capex - Ticketing [Line 1]</v>
      </c>
      <c r="E91" s="88"/>
      <c r="F91" s="107" t="str">
        <f t="shared" si="12"/>
        <v>£000</v>
      </c>
      <c r="G91" s="175"/>
      <c r="H91" s="175"/>
      <c r="I91" s="175"/>
      <c r="J91" s="175"/>
      <c r="K91" s="175"/>
      <c r="L91" s="175"/>
      <c r="M91" s="175"/>
      <c r="N91" s="175"/>
      <c r="O91" s="175"/>
      <c r="P91" s="175"/>
      <c r="Q91" s="175"/>
      <c r="R91" s="175"/>
      <c r="S91" s="175"/>
      <c r="T91" s="175"/>
      <c r="U91" s="175"/>
      <c r="V91" s="175"/>
      <c r="W91" s="175"/>
      <c r="X91" s="175"/>
      <c r="Y91" s="175"/>
      <c r="Z91" s="175"/>
      <c r="AA91" s="175"/>
      <c r="AB91" s="176"/>
      <c r="AD91" s="548"/>
      <c r="AF91" s="548"/>
      <c r="AH91" s="548"/>
      <c r="AJ91" s="220"/>
    </row>
    <row r="92" spans="2:36" ht="12.75" customHeight="1" outlineLevel="1" x14ac:dyDescent="0.2">
      <c r="D92" s="106" t="str">
        <f t="shared" si="11"/>
        <v>TOC Capex - Ticketing [Line 2]</v>
      </c>
      <c r="E92" s="88"/>
      <c r="F92" s="107" t="str">
        <f t="shared" si="12"/>
        <v>£000</v>
      </c>
      <c r="G92" s="175"/>
      <c r="H92" s="175"/>
      <c r="I92" s="175"/>
      <c r="J92" s="175"/>
      <c r="K92" s="175"/>
      <c r="L92" s="175"/>
      <c r="M92" s="175"/>
      <c r="N92" s="175"/>
      <c r="O92" s="175"/>
      <c r="P92" s="175"/>
      <c r="Q92" s="175"/>
      <c r="R92" s="175"/>
      <c r="S92" s="175"/>
      <c r="T92" s="175"/>
      <c r="U92" s="175"/>
      <c r="V92" s="175"/>
      <c r="W92" s="175"/>
      <c r="X92" s="175"/>
      <c r="Y92" s="175"/>
      <c r="Z92" s="175"/>
      <c r="AA92" s="175"/>
      <c r="AB92" s="176"/>
      <c r="AD92" s="548"/>
      <c r="AF92" s="548"/>
      <c r="AH92" s="548"/>
      <c r="AJ92" s="220"/>
    </row>
    <row r="93" spans="2:36" ht="12.75" customHeight="1" outlineLevel="1" x14ac:dyDescent="0.2">
      <c r="D93" s="106" t="str">
        <f t="shared" si="11"/>
        <v>TOC Capex - Ticketing [Line 3]</v>
      </c>
      <c r="E93" s="88"/>
      <c r="F93" s="107" t="str">
        <f t="shared" si="12"/>
        <v>£000</v>
      </c>
      <c r="G93" s="175"/>
      <c r="H93" s="175"/>
      <c r="I93" s="175"/>
      <c r="J93" s="175"/>
      <c r="K93" s="175"/>
      <c r="L93" s="175"/>
      <c r="M93" s="175"/>
      <c r="N93" s="175"/>
      <c r="O93" s="175"/>
      <c r="P93" s="175"/>
      <c r="Q93" s="175"/>
      <c r="R93" s="175"/>
      <c r="S93" s="175"/>
      <c r="T93" s="175"/>
      <c r="U93" s="175"/>
      <c r="V93" s="175"/>
      <c r="W93" s="175"/>
      <c r="X93" s="175"/>
      <c r="Y93" s="175"/>
      <c r="Z93" s="175"/>
      <c r="AA93" s="175"/>
      <c r="AB93" s="176"/>
      <c r="AD93" s="548"/>
      <c r="AF93" s="548"/>
      <c r="AH93" s="548"/>
      <c r="AJ93" s="220"/>
    </row>
    <row r="94" spans="2:36" ht="12.75" customHeight="1" outlineLevel="1" x14ac:dyDescent="0.2">
      <c r="D94" s="106" t="str">
        <f t="shared" si="11"/>
        <v>TOC Capex - IT Systems [Line 1]</v>
      </c>
      <c r="E94" s="88"/>
      <c r="F94" s="107" t="str">
        <f t="shared" si="12"/>
        <v>£000</v>
      </c>
      <c r="G94" s="175"/>
      <c r="H94" s="175"/>
      <c r="I94" s="175"/>
      <c r="J94" s="175"/>
      <c r="K94" s="175"/>
      <c r="L94" s="175"/>
      <c r="M94" s="175"/>
      <c r="N94" s="175"/>
      <c r="O94" s="175"/>
      <c r="P94" s="175"/>
      <c r="Q94" s="175"/>
      <c r="R94" s="175"/>
      <c r="S94" s="175"/>
      <c r="T94" s="175"/>
      <c r="U94" s="175"/>
      <c r="V94" s="175"/>
      <c r="W94" s="175"/>
      <c r="X94" s="175"/>
      <c r="Y94" s="175"/>
      <c r="Z94" s="175"/>
      <c r="AA94" s="175"/>
      <c r="AB94" s="176"/>
      <c r="AD94" s="548"/>
      <c r="AF94" s="548"/>
      <c r="AH94" s="548"/>
      <c r="AJ94" s="220"/>
    </row>
    <row r="95" spans="2:36" ht="12.75" customHeight="1" outlineLevel="1" x14ac:dyDescent="0.2">
      <c r="D95" s="106" t="str">
        <f t="shared" si="11"/>
        <v>TOC Capex - IT Systems [Line 2]</v>
      </c>
      <c r="E95" s="88"/>
      <c r="F95" s="107" t="str">
        <f t="shared" si="12"/>
        <v>£000</v>
      </c>
      <c r="G95" s="175"/>
      <c r="H95" s="175"/>
      <c r="I95" s="175"/>
      <c r="J95" s="175"/>
      <c r="K95" s="175"/>
      <c r="L95" s="175"/>
      <c r="M95" s="175"/>
      <c r="N95" s="175"/>
      <c r="O95" s="175"/>
      <c r="P95" s="175"/>
      <c r="Q95" s="175"/>
      <c r="R95" s="175"/>
      <c r="S95" s="175"/>
      <c r="T95" s="175"/>
      <c r="U95" s="175"/>
      <c r="V95" s="175"/>
      <c r="W95" s="175"/>
      <c r="X95" s="175"/>
      <c r="Y95" s="175"/>
      <c r="Z95" s="175"/>
      <c r="AA95" s="175"/>
      <c r="AB95" s="176"/>
      <c r="AD95" s="548"/>
      <c r="AF95" s="548"/>
      <c r="AH95" s="548"/>
      <c r="AJ95" s="220"/>
    </row>
    <row r="96" spans="2:36" ht="12.75" customHeight="1" outlineLevel="1" x14ac:dyDescent="0.2">
      <c r="D96" s="106" t="str">
        <f t="shared" si="11"/>
        <v>TOC Capex - IT Systems [Line 3]</v>
      </c>
      <c r="E96" s="88"/>
      <c r="F96" s="107" t="str">
        <f t="shared" si="12"/>
        <v>£000</v>
      </c>
      <c r="G96" s="175"/>
      <c r="H96" s="175"/>
      <c r="I96" s="175"/>
      <c r="J96" s="175"/>
      <c r="K96" s="175"/>
      <c r="L96" s="175"/>
      <c r="M96" s="175"/>
      <c r="N96" s="175"/>
      <c r="O96" s="175"/>
      <c r="P96" s="175"/>
      <c r="Q96" s="175"/>
      <c r="R96" s="175"/>
      <c r="S96" s="175"/>
      <c r="T96" s="175"/>
      <c r="U96" s="175"/>
      <c r="V96" s="175"/>
      <c r="W96" s="175"/>
      <c r="X96" s="175"/>
      <c r="Y96" s="175"/>
      <c r="Z96" s="175"/>
      <c r="AA96" s="175"/>
      <c r="AB96" s="176"/>
      <c r="AD96" s="548"/>
      <c r="AF96" s="548"/>
      <c r="AH96" s="548"/>
      <c r="AJ96" s="220"/>
    </row>
    <row r="97" spans="4:36" ht="12.75" customHeight="1" outlineLevel="1" x14ac:dyDescent="0.2">
      <c r="D97" s="106" t="str">
        <f t="shared" si="11"/>
        <v>TOC Capex - Rolling Stock [Line 1]</v>
      </c>
      <c r="E97" s="88"/>
      <c r="F97" s="107" t="str">
        <f t="shared" si="12"/>
        <v>£000</v>
      </c>
      <c r="G97" s="175"/>
      <c r="H97" s="175"/>
      <c r="I97" s="175"/>
      <c r="J97" s="175"/>
      <c r="K97" s="175"/>
      <c r="L97" s="175"/>
      <c r="M97" s="175"/>
      <c r="N97" s="175"/>
      <c r="O97" s="175"/>
      <c r="P97" s="175"/>
      <c r="Q97" s="175"/>
      <c r="R97" s="175"/>
      <c r="S97" s="175"/>
      <c r="T97" s="175"/>
      <c r="U97" s="175"/>
      <c r="V97" s="175"/>
      <c r="W97" s="175"/>
      <c r="X97" s="175"/>
      <c r="Y97" s="175"/>
      <c r="Z97" s="175"/>
      <c r="AA97" s="175"/>
      <c r="AB97" s="176"/>
      <c r="AD97" s="548"/>
      <c r="AF97" s="548"/>
      <c r="AH97" s="548"/>
      <c r="AJ97" s="220"/>
    </row>
    <row r="98" spans="4:36" ht="12.75" customHeight="1" outlineLevel="1" x14ac:dyDescent="0.2">
      <c r="D98" s="106" t="str">
        <f t="shared" si="11"/>
        <v>TOC Capex - Rolling Stock [Line 2]</v>
      </c>
      <c r="E98" s="88"/>
      <c r="F98" s="107" t="str">
        <f t="shared" si="12"/>
        <v>£000</v>
      </c>
      <c r="G98" s="175"/>
      <c r="H98" s="175"/>
      <c r="I98" s="175"/>
      <c r="J98" s="175"/>
      <c r="K98" s="175"/>
      <c r="L98" s="175"/>
      <c r="M98" s="175"/>
      <c r="N98" s="175"/>
      <c r="O98" s="175"/>
      <c r="P98" s="175"/>
      <c r="Q98" s="175"/>
      <c r="R98" s="175"/>
      <c r="S98" s="175"/>
      <c r="T98" s="175"/>
      <c r="U98" s="175"/>
      <c r="V98" s="175"/>
      <c r="W98" s="175"/>
      <c r="X98" s="175"/>
      <c r="Y98" s="175"/>
      <c r="Z98" s="175"/>
      <c r="AA98" s="175"/>
      <c r="AB98" s="176"/>
      <c r="AD98" s="548"/>
      <c r="AF98" s="548"/>
      <c r="AH98" s="548"/>
      <c r="AJ98" s="220"/>
    </row>
    <row r="99" spans="4:36" ht="12.75" customHeight="1" outlineLevel="1" x14ac:dyDescent="0.2">
      <c r="D99" s="106" t="str">
        <f t="shared" si="11"/>
        <v>TOC Capex - Rolling Stock [Line 3]</v>
      </c>
      <c r="E99" s="88"/>
      <c r="F99" s="107" t="str">
        <f t="shared" si="12"/>
        <v>£000</v>
      </c>
      <c r="G99" s="175"/>
      <c r="H99" s="175"/>
      <c r="I99" s="175"/>
      <c r="J99" s="175"/>
      <c r="K99" s="175"/>
      <c r="L99" s="175"/>
      <c r="M99" s="175"/>
      <c r="N99" s="175"/>
      <c r="O99" s="175"/>
      <c r="P99" s="175"/>
      <c r="Q99" s="175"/>
      <c r="R99" s="175"/>
      <c r="S99" s="175"/>
      <c r="T99" s="175"/>
      <c r="U99" s="175"/>
      <c r="V99" s="175"/>
      <c r="W99" s="175"/>
      <c r="X99" s="175"/>
      <c r="Y99" s="175"/>
      <c r="Z99" s="175"/>
      <c r="AA99" s="175"/>
      <c r="AB99" s="176"/>
      <c r="AD99" s="548"/>
      <c r="AF99" s="548"/>
      <c r="AH99" s="548"/>
      <c r="AJ99" s="220"/>
    </row>
    <row r="100" spans="4:36" ht="12.75" customHeight="1" outlineLevel="1" x14ac:dyDescent="0.2">
      <c r="D100" s="106" t="str">
        <f t="shared" si="11"/>
        <v>TOC Capex - Depots [Line 1]</v>
      </c>
      <c r="E100" s="88"/>
      <c r="F100" s="107" t="str">
        <f t="shared" si="12"/>
        <v>£000</v>
      </c>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6"/>
      <c r="AD100" s="548"/>
      <c r="AF100" s="548"/>
      <c r="AH100" s="548"/>
      <c r="AJ100" s="220"/>
    </row>
    <row r="101" spans="4:36" ht="12.75" customHeight="1" outlineLevel="1" x14ac:dyDescent="0.2">
      <c r="D101" s="106" t="str">
        <f t="shared" si="11"/>
        <v>TOC Capex - Depots [Line 2]</v>
      </c>
      <c r="E101" s="88"/>
      <c r="F101" s="107" t="str">
        <f t="shared" si="12"/>
        <v>£000</v>
      </c>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6"/>
      <c r="AD101" s="548"/>
      <c r="AF101" s="548"/>
      <c r="AH101" s="548"/>
      <c r="AJ101" s="220"/>
    </row>
    <row r="102" spans="4:36" ht="12.75" customHeight="1" outlineLevel="1" x14ac:dyDescent="0.2">
      <c r="D102" s="106" t="str">
        <f t="shared" si="11"/>
        <v>TOC Capex - Depots [Line 3]</v>
      </c>
      <c r="E102" s="88"/>
      <c r="F102" s="107" t="str">
        <f t="shared" si="12"/>
        <v>£000</v>
      </c>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6"/>
      <c r="AD102" s="548"/>
      <c r="AF102" s="548"/>
      <c r="AH102" s="548"/>
      <c r="AJ102" s="220"/>
    </row>
    <row r="103" spans="4:36" ht="12.75" customHeight="1" outlineLevel="1" x14ac:dyDescent="0.2">
      <c r="D103" s="106" t="str">
        <f t="shared" si="11"/>
        <v>TOC Capex - Other Infrastructure [Line 1]</v>
      </c>
      <c r="E103" s="88"/>
      <c r="F103" s="107" t="str">
        <f t="shared" si="12"/>
        <v>£000</v>
      </c>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6"/>
      <c r="AD103" s="548"/>
      <c r="AF103" s="548"/>
      <c r="AH103" s="548"/>
      <c r="AJ103" s="220"/>
    </row>
    <row r="104" spans="4:36" ht="12.75" customHeight="1" outlineLevel="1" x14ac:dyDescent="0.2">
      <c r="D104" s="106" t="str">
        <f t="shared" si="11"/>
        <v>TOC Capex - Other Infrastructure [Line 2]</v>
      </c>
      <c r="E104" s="88"/>
      <c r="F104" s="107" t="str">
        <f t="shared" si="12"/>
        <v>£000</v>
      </c>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6"/>
      <c r="AD104" s="548"/>
      <c r="AF104" s="548"/>
      <c r="AH104" s="548"/>
      <c r="AJ104" s="220"/>
    </row>
    <row r="105" spans="4:36" ht="12.75" customHeight="1" outlineLevel="1" x14ac:dyDescent="0.2">
      <c r="D105" s="106" t="str">
        <f t="shared" si="11"/>
        <v>TOC Capex - Other Infrastructure [Line 3]</v>
      </c>
      <c r="E105" s="88"/>
      <c r="F105" s="107" t="str">
        <f t="shared" si="12"/>
        <v>£000</v>
      </c>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6"/>
      <c r="AD105" s="548"/>
      <c r="AF105" s="548"/>
      <c r="AH105" s="548"/>
      <c r="AJ105" s="220"/>
    </row>
    <row r="106" spans="4:36" ht="12.75" customHeight="1" outlineLevel="1" x14ac:dyDescent="0.2">
      <c r="D106" s="106" t="str">
        <f t="shared" si="11"/>
        <v>TOC Capex - Other (&lt;£250k)</v>
      </c>
      <c r="E106" s="88"/>
      <c r="F106" s="107" t="str">
        <f t="shared" si="12"/>
        <v>£000</v>
      </c>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6"/>
      <c r="AD106" s="548"/>
      <c r="AF106" s="548"/>
      <c r="AH106" s="548"/>
      <c r="AJ106" s="220"/>
    </row>
    <row r="107" spans="4:36" ht="12.75" customHeight="1" outlineLevel="1" x14ac:dyDescent="0.2">
      <c r="D107" s="106" t="str">
        <f t="shared" si="11"/>
        <v>[TOC Capex Line 21]</v>
      </c>
      <c r="E107" s="88"/>
      <c r="F107" s="107" t="str">
        <f t="shared" si="12"/>
        <v>£000</v>
      </c>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6"/>
      <c r="AD107" s="548"/>
      <c r="AF107" s="548"/>
      <c r="AH107" s="548"/>
      <c r="AJ107" s="220"/>
    </row>
    <row r="108" spans="4:36" ht="12.75" customHeight="1" outlineLevel="1" x14ac:dyDescent="0.2">
      <c r="D108" s="106" t="str">
        <f t="shared" si="11"/>
        <v>[TOC Capex Line 22]</v>
      </c>
      <c r="E108" s="88"/>
      <c r="F108" s="107" t="str">
        <f t="shared" si="12"/>
        <v>£000</v>
      </c>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D108" s="548"/>
      <c r="AF108" s="548"/>
      <c r="AH108" s="548"/>
      <c r="AJ108" s="220"/>
    </row>
    <row r="109" spans="4:36" ht="12.75" customHeight="1" outlineLevel="1" x14ac:dyDescent="0.2">
      <c r="D109" s="106" t="str">
        <f t="shared" si="11"/>
        <v>[TOC Capex Line 23]</v>
      </c>
      <c r="E109" s="88"/>
      <c r="F109" s="107" t="str">
        <f t="shared" si="12"/>
        <v>£000</v>
      </c>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6"/>
      <c r="AD109" s="548"/>
      <c r="AF109" s="548"/>
      <c r="AH109" s="548"/>
      <c r="AJ109" s="220"/>
    </row>
    <row r="110" spans="4:36" ht="12.75" customHeight="1" outlineLevel="1" x14ac:dyDescent="0.2">
      <c r="D110" s="106" t="str">
        <f t="shared" si="11"/>
        <v>[TOC Capex Line 24]</v>
      </c>
      <c r="E110" s="88"/>
      <c r="F110" s="107" t="str">
        <f t="shared" si="12"/>
        <v>£000</v>
      </c>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6"/>
      <c r="AD110" s="548"/>
      <c r="AF110" s="548"/>
      <c r="AH110" s="548"/>
      <c r="AJ110" s="220"/>
    </row>
    <row r="111" spans="4:36" ht="12.75" customHeight="1" outlineLevel="1" x14ac:dyDescent="0.2">
      <c r="D111" s="106" t="str">
        <f t="shared" si="11"/>
        <v>[TOC Capex Line 25]</v>
      </c>
      <c r="E111" s="88"/>
      <c r="F111" s="107" t="str">
        <f t="shared" si="12"/>
        <v>£000</v>
      </c>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6"/>
      <c r="AD111" s="548"/>
      <c r="AF111" s="548"/>
      <c r="AH111" s="548"/>
      <c r="AJ111" s="220"/>
    </row>
    <row r="112" spans="4:36" ht="12.75" customHeight="1" outlineLevel="1" x14ac:dyDescent="0.2">
      <c r="D112" s="106" t="str">
        <f t="shared" si="11"/>
        <v>[TOC Capex Line 26]</v>
      </c>
      <c r="E112" s="88"/>
      <c r="F112" s="107" t="str">
        <f t="shared" si="12"/>
        <v>£000</v>
      </c>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6"/>
      <c r="AD112" s="548"/>
      <c r="AF112" s="548"/>
      <c r="AH112" s="548"/>
      <c r="AJ112" s="220"/>
    </row>
    <row r="113" spans="2:36" ht="12.75" customHeight="1" outlineLevel="1" x14ac:dyDescent="0.2">
      <c r="D113" s="106" t="str">
        <f t="shared" si="11"/>
        <v>[TOC Capex Line 27]</v>
      </c>
      <c r="E113" s="88"/>
      <c r="F113" s="107" t="str">
        <f t="shared" si="12"/>
        <v>£000</v>
      </c>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6"/>
      <c r="AD113" s="548"/>
      <c r="AF113" s="548"/>
      <c r="AH113" s="548"/>
      <c r="AJ113" s="220"/>
    </row>
    <row r="114" spans="2:36" ht="12.75" customHeight="1" outlineLevel="1" x14ac:dyDescent="0.2">
      <c r="D114" s="106" t="str">
        <f t="shared" si="11"/>
        <v>[TOC Capex Line 28]</v>
      </c>
      <c r="E114" s="88"/>
      <c r="F114" s="107" t="str">
        <f t="shared" si="12"/>
        <v>£000</v>
      </c>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6"/>
      <c r="AD114" s="548"/>
      <c r="AF114" s="548"/>
      <c r="AH114" s="548"/>
      <c r="AJ114" s="220"/>
    </row>
    <row r="115" spans="2:36" ht="12.75" customHeight="1" outlineLevel="1" x14ac:dyDescent="0.2">
      <c r="D115" s="106" t="str">
        <f t="shared" si="11"/>
        <v>[TOC Capex Line 29]</v>
      </c>
      <c r="E115" s="88"/>
      <c r="F115" s="107" t="str">
        <f t="shared" si="12"/>
        <v>£000</v>
      </c>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6"/>
      <c r="AD115" s="548"/>
      <c r="AF115" s="548"/>
      <c r="AH115" s="548"/>
      <c r="AJ115" s="220"/>
    </row>
    <row r="116" spans="2:36" ht="12.75" customHeight="1" outlineLevel="1" x14ac:dyDescent="0.2">
      <c r="D116" s="117" t="str">
        <f t="shared" si="11"/>
        <v>[TOC Capex Line 30]</v>
      </c>
      <c r="E116" s="177"/>
      <c r="F116" s="118" t="str">
        <f t="shared" si="12"/>
        <v>£000</v>
      </c>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9"/>
      <c r="AD116" s="549"/>
      <c r="AF116" s="549"/>
      <c r="AH116" s="549"/>
      <c r="AJ116" s="221"/>
    </row>
    <row r="117" spans="2:36" ht="12.75" customHeight="1" outlineLevel="1" x14ac:dyDescent="0.2">
      <c r="G117" s="89"/>
      <c r="H117" s="89"/>
      <c r="I117" s="89"/>
      <c r="J117" s="89"/>
      <c r="K117" s="89"/>
      <c r="L117" s="89"/>
      <c r="M117" s="89"/>
      <c r="N117" s="89"/>
      <c r="O117" s="89"/>
      <c r="P117" s="89"/>
      <c r="Q117" s="89"/>
      <c r="R117" s="89"/>
      <c r="S117" s="89"/>
      <c r="T117" s="89"/>
      <c r="U117" s="89"/>
      <c r="V117" s="89"/>
      <c r="W117" s="89"/>
      <c r="X117" s="89"/>
      <c r="Y117" s="89"/>
      <c r="Z117" s="89"/>
      <c r="AA117" s="89"/>
      <c r="AB117" s="89"/>
      <c r="AD117" s="89"/>
      <c r="AF117" s="89"/>
      <c r="AH117" s="89"/>
    </row>
    <row r="118" spans="2:36" ht="12.75" customHeight="1" outlineLevel="1" x14ac:dyDescent="0.2">
      <c r="D118" s="234" t="str">
        <f>"Total "&amp;B85</f>
        <v>Total Depreciation (negative)</v>
      </c>
      <c r="E118" s="235"/>
      <c r="F118" s="236" t="str">
        <f>F116</f>
        <v>£000</v>
      </c>
      <c r="G118" s="237">
        <f t="shared" ref="G118:AB118" si="13">SUM(G87:G116)</f>
        <v>0</v>
      </c>
      <c r="H118" s="237">
        <f t="shared" si="13"/>
        <v>0</v>
      </c>
      <c r="I118" s="237">
        <f t="shared" si="13"/>
        <v>0</v>
      </c>
      <c r="J118" s="237">
        <f t="shared" si="13"/>
        <v>0</v>
      </c>
      <c r="K118" s="237">
        <f t="shared" si="13"/>
        <v>0</v>
      </c>
      <c r="L118" s="237">
        <f t="shared" si="13"/>
        <v>0</v>
      </c>
      <c r="M118" s="237">
        <f t="shared" si="13"/>
        <v>0</v>
      </c>
      <c r="N118" s="237">
        <f t="shared" si="13"/>
        <v>0</v>
      </c>
      <c r="O118" s="237">
        <f t="shared" si="13"/>
        <v>0</v>
      </c>
      <c r="P118" s="237">
        <f t="shared" si="13"/>
        <v>0</v>
      </c>
      <c r="Q118" s="237">
        <f t="shared" si="13"/>
        <v>0</v>
      </c>
      <c r="R118" s="237">
        <f t="shared" si="13"/>
        <v>0</v>
      </c>
      <c r="S118" s="237">
        <f t="shared" si="13"/>
        <v>0</v>
      </c>
      <c r="T118" s="237">
        <f t="shared" si="13"/>
        <v>0</v>
      </c>
      <c r="U118" s="237">
        <f t="shared" si="13"/>
        <v>0</v>
      </c>
      <c r="V118" s="237">
        <f t="shared" si="13"/>
        <v>0</v>
      </c>
      <c r="W118" s="237">
        <f t="shared" si="13"/>
        <v>0</v>
      </c>
      <c r="X118" s="237">
        <f t="shared" si="13"/>
        <v>0</v>
      </c>
      <c r="Y118" s="237">
        <f t="shared" si="13"/>
        <v>0</v>
      </c>
      <c r="Z118" s="237">
        <f t="shared" si="13"/>
        <v>0</v>
      </c>
      <c r="AA118" s="237">
        <f t="shared" si="13"/>
        <v>0</v>
      </c>
      <c r="AB118" s="238">
        <f t="shared" si="13"/>
        <v>0</v>
      </c>
      <c r="AD118" s="550">
        <f t="shared" ref="AD118" si="14">SUM(AD87:AD116)</f>
        <v>0</v>
      </c>
      <c r="AF118" s="550">
        <f t="shared" ref="AF118" si="15">SUM(AF87:AF116)</f>
        <v>0</v>
      </c>
      <c r="AH118" s="550">
        <f t="shared" ref="AH118" si="16">SUM(AH87:AH116)</f>
        <v>0</v>
      </c>
      <c r="AJ118" s="241"/>
    </row>
    <row r="119" spans="2:36" x14ac:dyDescent="0.2">
      <c r="G119" s="89"/>
      <c r="H119" s="89"/>
      <c r="I119" s="89"/>
      <c r="J119" s="89"/>
      <c r="K119" s="89"/>
      <c r="L119" s="89"/>
      <c r="M119" s="89"/>
      <c r="N119" s="89"/>
      <c r="O119" s="89"/>
      <c r="P119" s="89"/>
      <c r="Q119" s="89"/>
      <c r="R119" s="89"/>
      <c r="S119" s="89"/>
      <c r="T119" s="89"/>
      <c r="U119" s="89"/>
      <c r="V119" s="89"/>
      <c r="W119" s="89"/>
      <c r="X119" s="89"/>
      <c r="Y119" s="89"/>
      <c r="Z119" s="89"/>
      <c r="AA119" s="89"/>
      <c r="AB119" s="89"/>
      <c r="AD119" s="89"/>
      <c r="AF119" s="89"/>
      <c r="AH119" s="89"/>
    </row>
    <row r="120" spans="2:36" ht="15" x14ac:dyDescent="0.25">
      <c r="B120" s="15" t="s">
        <v>526</v>
      </c>
      <c r="C120" s="15"/>
      <c r="D120" s="172"/>
      <c r="E120" s="172"/>
      <c r="F120" s="15"/>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5"/>
      <c r="AD120" s="190"/>
      <c r="AE120" s="540"/>
      <c r="AF120" s="190"/>
      <c r="AG120" s="540"/>
      <c r="AH120" s="190"/>
      <c r="AI120" s="540"/>
      <c r="AJ120" s="15"/>
    </row>
    <row r="121" spans="2:36" ht="12.75" customHeight="1" outlineLevel="1" x14ac:dyDescent="0.2">
      <c r="G121" s="89"/>
      <c r="H121" s="89"/>
      <c r="I121" s="89"/>
      <c r="J121" s="89"/>
      <c r="K121" s="89"/>
      <c r="L121" s="89"/>
      <c r="M121" s="89"/>
      <c r="N121" s="89"/>
      <c r="O121" s="89"/>
      <c r="P121" s="89"/>
      <c r="Q121" s="89"/>
      <c r="R121" s="89"/>
      <c r="S121" s="89"/>
      <c r="T121" s="89"/>
      <c r="U121" s="89"/>
      <c r="V121" s="89"/>
      <c r="W121" s="89"/>
      <c r="X121" s="89"/>
      <c r="Y121" s="89"/>
      <c r="Z121" s="89"/>
      <c r="AA121" s="89"/>
      <c r="AB121" s="89"/>
      <c r="AD121" s="89"/>
      <c r="AF121" s="89"/>
      <c r="AH121" s="89"/>
    </row>
    <row r="122" spans="2:36" ht="12.75" customHeight="1" outlineLevel="1" x14ac:dyDescent="0.2">
      <c r="D122" s="100" t="str">
        <f t="shared" ref="D122:D151" si="17">D87</f>
        <v>Schedule 1.7 Annual Station Condition Amount - Capex</v>
      </c>
      <c r="E122" s="84"/>
      <c r="F122" s="186" t="str">
        <f>F87</f>
        <v>£000</v>
      </c>
      <c r="G122" s="85">
        <f t="shared" ref="G122:AB133" si="18">SUM(G17,G52,G87)</f>
        <v>0</v>
      </c>
      <c r="H122" s="85">
        <f t="shared" si="18"/>
        <v>0</v>
      </c>
      <c r="I122" s="85">
        <f t="shared" si="18"/>
        <v>0</v>
      </c>
      <c r="J122" s="85">
        <f t="shared" si="18"/>
        <v>0</v>
      </c>
      <c r="K122" s="85">
        <f t="shared" si="18"/>
        <v>0</v>
      </c>
      <c r="L122" s="85">
        <f t="shared" si="18"/>
        <v>0</v>
      </c>
      <c r="M122" s="85">
        <f t="shared" si="18"/>
        <v>0</v>
      </c>
      <c r="N122" s="85">
        <f t="shared" si="18"/>
        <v>0</v>
      </c>
      <c r="O122" s="85">
        <f t="shared" si="18"/>
        <v>0</v>
      </c>
      <c r="P122" s="85">
        <f t="shared" si="18"/>
        <v>0</v>
      </c>
      <c r="Q122" s="85">
        <f t="shared" si="18"/>
        <v>0</v>
      </c>
      <c r="R122" s="85">
        <f t="shared" si="18"/>
        <v>0</v>
      </c>
      <c r="S122" s="85">
        <f t="shared" si="18"/>
        <v>0</v>
      </c>
      <c r="T122" s="85">
        <f t="shared" si="18"/>
        <v>0</v>
      </c>
      <c r="U122" s="85">
        <f t="shared" si="18"/>
        <v>0</v>
      </c>
      <c r="V122" s="85">
        <f t="shared" si="18"/>
        <v>0</v>
      </c>
      <c r="W122" s="85">
        <f t="shared" si="18"/>
        <v>0</v>
      </c>
      <c r="X122" s="85">
        <f t="shared" si="18"/>
        <v>0</v>
      </c>
      <c r="Y122" s="85">
        <f t="shared" si="18"/>
        <v>0</v>
      </c>
      <c r="Z122" s="85">
        <f t="shared" si="18"/>
        <v>0</v>
      </c>
      <c r="AA122" s="85">
        <f t="shared" si="18"/>
        <v>0</v>
      </c>
      <c r="AB122" s="86">
        <f t="shared" si="18"/>
        <v>0</v>
      </c>
      <c r="AD122" s="551">
        <f t="shared" ref="AD122:AD132" si="19">SUM(AD17,AD52,AD87)</f>
        <v>0</v>
      </c>
      <c r="AF122" s="551">
        <f t="shared" ref="AF122:AF132" si="20">SUM(AF17,AF52,AF87)</f>
        <v>0</v>
      </c>
      <c r="AH122" s="551">
        <f t="shared" ref="AH122:AH132" si="21">SUM(AH17,AH52,AH87)</f>
        <v>0</v>
      </c>
      <c r="AJ122" s="187"/>
    </row>
    <row r="123" spans="2:36" ht="12.75" customHeight="1" outlineLevel="1" x14ac:dyDescent="0.2">
      <c r="D123" s="106" t="str">
        <f t="shared" si="17"/>
        <v>TOC Capex - Stations [Line 1]</v>
      </c>
      <c r="E123" s="88"/>
      <c r="F123" s="107" t="str">
        <f t="shared" ref="F123:F151" si="22">F122</f>
        <v>£000</v>
      </c>
      <c r="G123" s="89">
        <f t="shared" si="18"/>
        <v>0</v>
      </c>
      <c r="H123" s="89">
        <f t="shared" si="18"/>
        <v>0</v>
      </c>
      <c r="I123" s="89">
        <f t="shared" si="18"/>
        <v>0</v>
      </c>
      <c r="J123" s="89">
        <f t="shared" si="18"/>
        <v>0</v>
      </c>
      <c r="K123" s="89">
        <f t="shared" si="18"/>
        <v>0</v>
      </c>
      <c r="L123" s="89">
        <f t="shared" si="18"/>
        <v>0</v>
      </c>
      <c r="M123" s="89">
        <f t="shared" si="18"/>
        <v>0</v>
      </c>
      <c r="N123" s="89">
        <f t="shared" si="18"/>
        <v>0</v>
      </c>
      <c r="O123" s="89">
        <f t="shared" si="18"/>
        <v>0</v>
      </c>
      <c r="P123" s="89">
        <f t="shared" si="18"/>
        <v>0</v>
      </c>
      <c r="Q123" s="89">
        <f t="shared" si="18"/>
        <v>0</v>
      </c>
      <c r="R123" s="89">
        <f t="shared" si="18"/>
        <v>0</v>
      </c>
      <c r="S123" s="89">
        <f t="shared" si="18"/>
        <v>0</v>
      </c>
      <c r="T123" s="89">
        <f t="shared" si="18"/>
        <v>0</v>
      </c>
      <c r="U123" s="89">
        <f t="shared" si="18"/>
        <v>0</v>
      </c>
      <c r="V123" s="89">
        <f t="shared" si="18"/>
        <v>0</v>
      </c>
      <c r="W123" s="89">
        <f t="shared" si="18"/>
        <v>0</v>
      </c>
      <c r="X123" s="89">
        <f t="shared" si="18"/>
        <v>0</v>
      </c>
      <c r="Y123" s="89">
        <f t="shared" si="18"/>
        <v>0</v>
      </c>
      <c r="Z123" s="89">
        <f t="shared" si="18"/>
        <v>0</v>
      </c>
      <c r="AA123" s="89">
        <f t="shared" si="18"/>
        <v>0</v>
      </c>
      <c r="AB123" s="90">
        <f t="shared" si="18"/>
        <v>0</v>
      </c>
      <c r="AD123" s="552">
        <f t="shared" si="19"/>
        <v>0</v>
      </c>
      <c r="AF123" s="552">
        <f t="shared" si="20"/>
        <v>0</v>
      </c>
      <c r="AH123" s="552">
        <f t="shared" si="21"/>
        <v>0</v>
      </c>
      <c r="AJ123" s="188"/>
    </row>
    <row r="124" spans="2:36" ht="12.75" customHeight="1" outlineLevel="1" x14ac:dyDescent="0.2">
      <c r="D124" s="106" t="str">
        <f t="shared" si="17"/>
        <v>TOC Capex - Stations [Line 2]</v>
      </c>
      <c r="E124" s="88"/>
      <c r="F124" s="107" t="str">
        <f t="shared" si="22"/>
        <v>£000</v>
      </c>
      <c r="G124" s="89">
        <f t="shared" si="18"/>
        <v>0</v>
      </c>
      <c r="H124" s="89">
        <f t="shared" si="18"/>
        <v>0</v>
      </c>
      <c r="I124" s="89">
        <f t="shared" si="18"/>
        <v>0</v>
      </c>
      <c r="J124" s="89">
        <f t="shared" si="18"/>
        <v>0</v>
      </c>
      <c r="K124" s="89">
        <f t="shared" si="18"/>
        <v>0</v>
      </c>
      <c r="L124" s="89">
        <f t="shared" si="18"/>
        <v>0</v>
      </c>
      <c r="M124" s="89">
        <f t="shared" si="18"/>
        <v>0</v>
      </c>
      <c r="N124" s="89">
        <f t="shared" si="18"/>
        <v>0</v>
      </c>
      <c r="O124" s="89">
        <f t="shared" si="18"/>
        <v>0</v>
      </c>
      <c r="P124" s="89">
        <f t="shared" si="18"/>
        <v>0</v>
      </c>
      <c r="Q124" s="89">
        <f t="shared" si="18"/>
        <v>0</v>
      </c>
      <c r="R124" s="89">
        <f t="shared" si="18"/>
        <v>0</v>
      </c>
      <c r="S124" s="89">
        <f t="shared" si="18"/>
        <v>0</v>
      </c>
      <c r="T124" s="89">
        <f t="shared" si="18"/>
        <v>0</v>
      </c>
      <c r="U124" s="89">
        <f t="shared" si="18"/>
        <v>0</v>
      </c>
      <c r="V124" s="89">
        <f t="shared" si="18"/>
        <v>0</v>
      </c>
      <c r="W124" s="89">
        <f t="shared" si="18"/>
        <v>0</v>
      </c>
      <c r="X124" s="89">
        <f t="shared" si="18"/>
        <v>0</v>
      </c>
      <c r="Y124" s="89">
        <f t="shared" si="18"/>
        <v>0</v>
      </c>
      <c r="Z124" s="89">
        <f t="shared" si="18"/>
        <v>0</v>
      </c>
      <c r="AA124" s="89">
        <f t="shared" si="18"/>
        <v>0</v>
      </c>
      <c r="AB124" s="90">
        <f t="shared" si="18"/>
        <v>0</v>
      </c>
      <c r="AD124" s="552">
        <f t="shared" si="19"/>
        <v>0</v>
      </c>
      <c r="AF124" s="552">
        <f t="shared" si="20"/>
        <v>0</v>
      </c>
      <c r="AH124" s="552">
        <f t="shared" si="21"/>
        <v>0</v>
      </c>
      <c r="AJ124" s="188"/>
    </row>
    <row r="125" spans="2:36" ht="12.75" customHeight="1" outlineLevel="1" x14ac:dyDescent="0.2">
      <c r="D125" s="106" t="str">
        <f t="shared" si="17"/>
        <v>TOC Capex - Stations [Line 3]</v>
      </c>
      <c r="E125" s="88"/>
      <c r="F125" s="107" t="str">
        <f t="shared" si="22"/>
        <v>£000</v>
      </c>
      <c r="G125" s="89">
        <f t="shared" si="18"/>
        <v>0</v>
      </c>
      <c r="H125" s="89">
        <f t="shared" si="18"/>
        <v>0</v>
      </c>
      <c r="I125" s="89">
        <f t="shared" si="18"/>
        <v>0</v>
      </c>
      <c r="J125" s="89">
        <f t="shared" si="18"/>
        <v>0</v>
      </c>
      <c r="K125" s="89">
        <f t="shared" si="18"/>
        <v>0</v>
      </c>
      <c r="L125" s="89">
        <f t="shared" si="18"/>
        <v>0</v>
      </c>
      <c r="M125" s="89">
        <f t="shared" si="18"/>
        <v>0</v>
      </c>
      <c r="N125" s="89">
        <f t="shared" si="18"/>
        <v>0</v>
      </c>
      <c r="O125" s="89">
        <f t="shared" si="18"/>
        <v>0</v>
      </c>
      <c r="P125" s="89">
        <f t="shared" si="18"/>
        <v>0</v>
      </c>
      <c r="Q125" s="89">
        <f t="shared" si="18"/>
        <v>0</v>
      </c>
      <c r="R125" s="89">
        <f t="shared" si="18"/>
        <v>0</v>
      </c>
      <c r="S125" s="89">
        <f t="shared" si="18"/>
        <v>0</v>
      </c>
      <c r="T125" s="89">
        <f t="shared" si="18"/>
        <v>0</v>
      </c>
      <c r="U125" s="89">
        <f t="shared" si="18"/>
        <v>0</v>
      </c>
      <c r="V125" s="89">
        <f t="shared" si="18"/>
        <v>0</v>
      </c>
      <c r="W125" s="89">
        <f t="shared" si="18"/>
        <v>0</v>
      </c>
      <c r="X125" s="89">
        <f t="shared" si="18"/>
        <v>0</v>
      </c>
      <c r="Y125" s="89">
        <f t="shared" si="18"/>
        <v>0</v>
      </c>
      <c r="Z125" s="89">
        <f t="shared" si="18"/>
        <v>0</v>
      </c>
      <c r="AA125" s="89">
        <f t="shared" si="18"/>
        <v>0</v>
      </c>
      <c r="AB125" s="90">
        <f t="shared" si="18"/>
        <v>0</v>
      </c>
      <c r="AD125" s="552">
        <f t="shared" si="19"/>
        <v>0</v>
      </c>
      <c r="AF125" s="552">
        <f t="shared" si="20"/>
        <v>0</v>
      </c>
      <c r="AH125" s="552">
        <f t="shared" si="21"/>
        <v>0</v>
      </c>
      <c r="AJ125" s="188"/>
    </row>
    <row r="126" spans="2:36" ht="12.75" customHeight="1" outlineLevel="1" x14ac:dyDescent="0.2">
      <c r="D126" s="106" t="str">
        <f t="shared" si="17"/>
        <v>TOC Capex - Ticketing [Line 1]</v>
      </c>
      <c r="E126" s="88"/>
      <c r="F126" s="107" t="str">
        <f t="shared" si="22"/>
        <v>£000</v>
      </c>
      <c r="G126" s="89">
        <f t="shared" si="18"/>
        <v>0</v>
      </c>
      <c r="H126" s="89">
        <f t="shared" si="18"/>
        <v>0</v>
      </c>
      <c r="I126" s="89">
        <f t="shared" si="18"/>
        <v>0</v>
      </c>
      <c r="J126" s="89">
        <f t="shared" si="18"/>
        <v>0</v>
      </c>
      <c r="K126" s="89">
        <f t="shared" si="18"/>
        <v>0</v>
      </c>
      <c r="L126" s="89">
        <f t="shared" si="18"/>
        <v>0</v>
      </c>
      <c r="M126" s="89">
        <f t="shared" si="18"/>
        <v>0</v>
      </c>
      <c r="N126" s="89">
        <f t="shared" si="18"/>
        <v>0</v>
      </c>
      <c r="O126" s="89">
        <f t="shared" si="18"/>
        <v>0</v>
      </c>
      <c r="P126" s="89">
        <f t="shared" si="18"/>
        <v>0</v>
      </c>
      <c r="Q126" s="89">
        <f t="shared" si="18"/>
        <v>0</v>
      </c>
      <c r="R126" s="89">
        <f t="shared" si="18"/>
        <v>0</v>
      </c>
      <c r="S126" s="89">
        <f t="shared" si="18"/>
        <v>0</v>
      </c>
      <c r="T126" s="89">
        <f t="shared" si="18"/>
        <v>0</v>
      </c>
      <c r="U126" s="89">
        <f t="shared" si="18"/>
        <v>0</v>
      </c>
      <c r="V126" s="89">
        <f t="shared" si="18"/>
        <v>0</v>
      </c>
      <c r="W126" s="89">
        <f t="shared" si="18"/>
        <v>0</v>
      </c>
      <c r="X126" s="89">
        <f t="shared" si="18"/>
        <v>0</v>
      </c>
      <c r="Y126" s="89">
        <f t="shared" si="18"/>
        <v>0</v>
      </c>
      <c r="Z126" s="89">
        <f t="shared" si="18"/>
        <v>0</v>
      </c>
      <c r="AA126" s="89">
        <f t="shared" si="18"/>
        <v>0</v>
      </c>
      <c r="AB126" s="90">
        <f t="shared" si="18"/>
        <v>0</v>
      </c>
      <c r="AD126" s="552">
        <f t="shared" si="19"/>
        <v>0</v>
      </c>
      <c r="AF126" s="552">
        <f t="shared" si="20"/>
        <v>0</v>
      </c>
      <c r="AH126" s="552">
        <f t="shared" si="21"/>
        <v>0</v>
      </c>
      <c r="AJ126" s="188"/>
    </row>
    <row r="127" spans="2:36" ht="12.75" customHeight="1" outlineLevel="1" x14ac:dyDescent="0.2">
      <c r="D127" s="106" t="str">
        <f t="shared" si="17"/>
        <v>TOC Capex - Ticketing [Line 2]</v>
      </c>
      <c r="E127" s="88"/>
      <c r="F127" s="107" t="str">
        <f t="shared" si="22"/>
        <v>£000</v>
      </c>
      <c r="G127" s="89">
        <f t="shared" si="18"/>
        <v>0</v>
      </c>
      <c r="H127" s="89">
        <f t="shared" si="18"/>
        <v>0</v>
      </c>
      <c r="I127" s="89">
        <f t="shared" si="18"/>
        <v>0</v>
      </c>
      <c r="J127" s="89">
        <f t="shared" si="18"/>
        <v>0</v>
      </c>
      <c r="K127" s="89">
        <f t="shared" si="18"/>
        <v>0</v>
      </c>
      <c r="L127" s="89">
        <f t="shared" si="18"/>
        <v>0</v>
      </c>
      <c r="M127" s="89">
        <f t="shared" si="18"/>
        <v>0</v>
      </c>
      <c r="N127" s="89">
        <f t="shared" si="18"/>
        <v>0</v>
      </c>
      <c r="O127" s="89">
        <f t="shared" si="18"/>
        <v>0</v>
      </c>
      <c r="P127" s="89">
        <f t="shared" si="18"/>
        <v>0</v>
      </c>
      <c r="Q127" s="89">
        <f t="shared" si="18"/>
        <v>0</v>
      </c>
      <c r="R127" s="89">
        <f t="shared" si="18"/>
        <v>0</v>
      </c>
      <c r="S127" s="89">
        <f t="shared" si="18"/>
        <v>0</v>
      </c>
      <c r="T127" s="89">
        <f t="shared" si="18"/>
        <v>0</v>
      </c>
      <c r="U127" s="89">
        <f t="shared" si="18"/>
        <v>0</v>
      </c>
      <c r="V127" s="89">
        <f t="shared" si="18"/>
        <v>0</v>
      </c>
      <c r="W127" s="89">
        <f t="shared" si="18"/>
        <v>0</v>
      </c>
      <c r="X127" s="89">
        <f t="shared" si="18"/>
        <v>0</v>
      </c>
      <c r="Y127" s="89">
        <f t="shared" si="18"/>
        <v>0</v>
      </c>
      <c r="Z127" s="89">
        <f t="shared" si="18"/>
        <v>0</v>
      </c>
      <c r="AA127" s="89">
        <f t="shared" si="18"/>
        <v>0</v>
      </c>
      <c r="AB127" s="90">
        <f t="shared" si="18"/>
        <v>0</v>
      </c>
      <c r="AD127" s="552">
        <f t="shared" si="19"/>
        <v>0</v>
      </c>
      <c r="AF127" s="552">
        <f t="shared" si="20"/>
        <v>0</v>
      </c>
      <c r="AH127" s="552">
        <f t="shared" si="21"/>
        <v>0</v>
      </c>
      <c r="AJ127" s="188"/>
    </row>
    <row r="128" spans="2:36" ht="12.75" customHeight="1" outlineLevel="1" x14ac:dyDescent="0.2">
      <c r="D128" s="106" t="str">
        <f t="shared" si="17"/>
        <v>TOC Capex - Ticketing [Line 3]</v>
      </c>
      <c r="E128" s="88"/>
      <c r="F128" s="107" t="str">
        <f t="shared" si="22"/>
        <v>£000</v>
      </c>
      <c r="G128" s="89">
        <f t="shared" si="18"/>
        <v>0</v>
      </c>
      <c r="H128" s="89">
        <f t="shared" si="18"/>
        <v>0</v>
      </c>
      <c r="I128" s="89">
        <f t="shared" si="18"/>
        <v>0</v>
      </c>
      <c r="J128" s="89">
        <f t="shared" si="18"/>
        <v>0</v>
      </c>
      <c r="K128" s="89">
        <f t="shared" si="18"/>
        <v>0</v>
      </c>
      <c r="L128" s="89">
        <f t="shared" si="18"/>
        <v>0</v>
      </c>
      <c r="M128" s="89">
        <f t="shared" si="18"/>
        <v>0</v>
      </c>
      <c r="N128" s="89">
        <f t="shared" si="18"/>
        <v>0</v>
      </c>
      <c r="O128" s="89">
        <f t="shared" si="18"/>
        <v>0</v>
      </c>
      <c r="P128" s="89">
        <f t="shared" si="18"/>
        <v>0</v>
      </c>
      <c r="Q128" s="89">
        <f t="shared" si="18"/>
        <v>0</v>
      </c>
      <c r="R128" s="89">
        <f t="shared" si="18"/>
        <v>0</v>
      </c>
      <c r="S128" s="89">
        <f t="shared" si="18"/>
        <v>0</v>
      </c>
      <c r="T128" s="89">
        <f t="shared" si="18"/>
        <v>0</v>
      </c>
      <c r="U128" s="89">
        <f t="shared" si="18"/>
        <v>0</v>
      </c>
      <c r="V128" s="89">
        <f t="shared" si="18"/>
        <v>0</v>
      </c>
      <c r="W128" s="89">
        <f t="shared" si="18"/>
        <v>0</v>
      </c>
      <c r="X128" s="89">
        <f t="shared" si="18"/>
        <v>0</v>
      </c>
      <c r="Y128" s="89">
        <f t="shared" si="18"/>
        <v>0</v>
      </c>
      <c r="Z128" s="89">
        <f t="shared" si="18"/>
        <v>0</v>
      </c>
      <c r="AA128" s="89">
        <f t="shared" si="18"/>
        <v>0</v>
      </c>
      <c r="AB128" s="90">
        <f t="shared" si="18"/>
        <v>0</v>
      </c>
      <c r="AD128" s="552">
        <f t="shared" si="19"/>
        <v>0</v>
      </c>
      <c r="AF128" s="552">
        <f t="shared" si="20"/>
        <v>0</v>
      </c>
      <c r="AH128" s="552">
        <f t="shared" si="21"/>
        <v>0</v>
      </c>
      <c r="AJ128" s="188"/>
    </row>
    <row r="129" spans="4:36" ht="12.75" customHeight="1" outlineLevel="1" x14ac:dyDescent="0.2">
      <c r="D129" s="106" t="str">
        <f t="shared" si="17"/>
        <v>TOC Capex - IT Systems [Line 1]</v>
      </c>
      <c r="E129" s="88"/>
      <c r="F129" s="107" t="str">
        <f t="shared" si="22"/>
        <v>£000</v>
      </c>
      <c r="G129" s="89">
        <f t="shared" si="18"/>
        <v>0</v>
      </c>
      <c r="H129" s="89">
        <f t="shared" si="18"/>
        <v>0</v>
      </c>
      <c r="I129" s="89">
        <f t="shared" si="18"/>
        <v>0</v>
      </c>
      <c r="J129" s="89">
        <f t="shared" si="18"/>
        <v>0</v>
      </c>
      <c r="K129" s="89">
        <f t="shared" si="18"/>
        <v>0</v>
      </c>
      <c r="L129" s="89">
        <f t="shared" si="18"/>
        <v>0</v>
      </c>
      <c r="M129" s="89">
        <f t="shared" si="18"/>
        <v>0</v>
      </c>
      <c r="N129" s="89">
        <f t="shared" si="18"/>
        <v>0</v>
      </c>
      <c r="O129" s="89">
        <f t="shared" si="18"/>
        <v>0</v>
      </c>
      <c r="P129" s="89">
        <f t="shared" si="18"/>
        <v>0</v>
      </c>
      <c r="Q129" s="89">
        <f t="shared" si="18"/>
        <v>0</v>
      </c>
      <c r="R129" s="89">
        <f t="shared" si="18"/>
        <v>0</v>
      </c>
      <c r="S129" s="89">
        <f t="shared" si="18"/>
        <v>0</v>
      </c>
      <c r="T129" s="89">
        <f t="shared" si="18"/>
        <v>0</v>
      </c>
      <c r="U129" s="89">
        <f t="shared" si="18"/>
        <v>0</v>
      </c>
      <c r="V129" s="89">
        <f t="shared" si="18"/>
        <v>0</v>
      </c>
      <c r="W129" s="89">
        <f t="shared" si="18"/>
        <v>0</v>
      </c>
      <c r="X129" s="89">
        <f t="shared" si="18"/>
        <v>0</v>
      </c>
      <c r="Y129" s="89">
        <f t="shared" si="18"/>
        <v>0</v>
      </c>
      <c r="Z129" s="89">
        <f t="shared" si="18"/>
        <v>0</v>
      </c>
      <c r="AA129" s="89">
        <f t="shared" si="18"/>
        <v>0</v>
      </c>
      <c r="AB129" s="90">
        <f t="shared" si="18"/>
        <v>0</v>
      </c>
      <c r="AD129" s="552">
        <f t="shared" si="19"/>
        <v>0</v>
      </c>
      <c r="AF129" s="552">
        <f t="shared" si="20"/>
        <v>0</v>
      </c>
      <c r="AH129" s="552">
        <f t="shared" si="21"/>
        <v>0</v>
      </c>
      <c r="AJ129" s="188"/>
    </row>
    <row r="130" spans="4:36" ht="12.75" customHeight="1" outlineLevel="1" x14ac:dyDescent="0.2">
      <c r="D130" s="106" t="str">
        <f t="shared" si="17"/>
        <v>TOC Capex - IT Systems [Line 2]</v>
      </c>
      <c r="E130" s="88"/>
      <c r="F130" s="107" t="str">
        <f t="shared" si="22"/>
        <v>£000</v>
      </c>
      <c r="G130" s="89">
        <f t="shared" si="18"/>
        <v>0</v>
      </c>
      <c r="H130" s="89">
        <f t="shared" si="18"/>
        <v>0</v>
      </c>
      <c r="I130" s="89">
        <f t="shared" si="18"/>
        <v>0</v>
      </c>
      <c r="J130" s="89">
        <f t="shared" si="18"/>
        <v>0</v>
      </c>
      <c r="K130" s="89">
        <f t="shared" si="18"/>
        <v>0</v>
      </c>
      <c r="L130" s="89">
        <f t="shared" si="18"/>
        <v>0</v>
      </c>
      <c r="M130" s="89">
        <f t="shared" si="18"/>
        <v>0</v>
      </c>
      <c r="N130" s="89">
        <f t="shared" si="18"/>
        <v>0</v>
      </c>
      <c r="O130" s="89">
        <f t="shared" si="18"/>
        <v>0</v>
      </c>
      <c r="P130" s="89">
        <f t="shared" si="18"/>
        <v>0</v>
      </c>
      <c r="Q130" s="89">
        <f t="shared" si="18"/>
        <v>0</v>
      </c>
      <c r="R130" s="89">
        <f t="shared" si="18"/>
        <v>0</v>
      </c>
      <c r="S130" s="89">
        <f t="shared" si="18"/>
        <v>0</v>
      </c>
      <c r="T130" s="89">
        <f t="shared" si="18"/>
        <v>0</v>
      </c>
      <c r="U130" s="89">
        <f t="shared" si="18"/>
        <v>0</v>
      </c>
      <c r="V130" s="89">
        <f t="shared" si="18"/>
        <v>0</v>
      </c>
      <c r="W130" s="89">
        <f t="shared" si="18"/>
        <v>0</v>
      </c>
      <c r="X130" s="89">
        <f t="shared" si="18"/>
        <v>0</v>
      </c>
      <c r="Y130" s="89">
        <f t="shared" si="18"/>
        <v>0</v>
      </c>
      <c r="Z130" s="89">
        <f t="shared" si="18"/>
        <v>0</v>
      </c>
      <c r="AA130" s="89">
        <f t="shared" si="18"/>
        <v>0</v>
      </c>
      <c r="AB130" s="90">
        <f t="shared" si="18"/>
        <v>0</v>
      </c>
      <c r="AD130" s="552">
        <f t="shared" si="19"/>
        <v>0</v>
      </c>
      <c r="AF130" s="552">
        <f t="shared" si="20"/>
        <v>0</v>
      </c>
      <c r="AH130" s="552">
        <f t="shared" si="21"/>
        <v>0</v>
      </c>
      <c r="AJ130" s="188"/>
    </row>
    <row r="131" spans="4:36" ht="12.75" customHeight="1" outlineLevel="1" x14ac:dyDescent="0.2">
      <c r="D131" s="106" t="str">
        <f t="shared" si="17"/>
        <v>TOC Capex - IT Systems [Line 3]</v>
      </c>
      <c r="E131" s="88"/>
      <c r="F131" s="107" t="str">
        <f t="shared" si="22"/>
        <v>£000</v>
      </c>
      <c r="G131" s="89">
        <f t="shared" si="18"/>
        <v>0</v>
      </c>
      <c r="H131" s="89">
        <f t="shared" si="18"/>
        <v>0</v>
      </c>
      <c r="I131" s="89">
        <f t="shared" si="18"/>
        <v>0</v>
      </c>
      <c r="J131" s="89">
        <f t="shared" si="18"/>
        <v>0</v>
      </c>
      <c r="K131" s="89">
        <f t="shared" si="18"/>
        <v>0</v>
      </c>
      <c r="L131" s="89">
        <f t="shared" si="18"/>
        <v>0</v>
      </c>
      <c r="M131" s="89">
        <f t="shared" si="18"/>
        <v>0</v>
      </c>
      <c r="N131" s="89">
        <f t="shared" si="18"/>
        <v>0</v>
      </c>
      <c r="O131" s="89">
        <f t="shared" si="18"/>
        <v>0</v>
      </c>
      <c r="P131" s="89">
        <f t="shared" si="18"/>
        <v>0</v>
      </c>
      <c r="Q131" s="89">
        <f t="shared" si="18"/>
        <v>0</v>
      </c>
      <c r="R131" s="89">
        <f t="shared" si="18"/>
        <v>0</v>
      </c>
      <c r="S131" s="89">
        <f t="shared" si="18"/>
        <v>0</v>
      </c>
      <c r="T131" s="89">
        <f t="shared" si="18"/>
        <v>0</v>
      </c>
      <c r="U131" s="89">
        <f t="shared" si="18"/>
        <v>0</v>
      </c>
      <c r="V131" s="89">
        <f t="shared" si="18"/>
        <v>0</v>
      </c>
      <c r="W131" s="89">
        <f t="shared" si="18"/>
        <v>0</v>
      </c>
      <c r="X131" s="89">
        <f t="shared" si="18"/>
        <v>0</v>
      </c>
      <c r="Y131" s="89">
        <f t="shared" si="18"/>
        <v>0</v>
      </c>
      <c r="Z131" s="89">
        <f t="shared" si="18"/>
        <v>0</v>
      </c>
      <c r="AA131" s="89">
        <f t="shared" si="18"/>
        <v>0</v>
      </c>
      <c r="AB131" s="90">
        <f t="shared" si="18"/>
        <v>0</v>
      </c>
      <c r="AD131" s="552">
        <f t="shared" si="19"/>
        <v>0</v>
      </c>
      <c r="AF131" s="552">
        <f t="shared" si="20"/>
        <v>0</v>
      </c>
      <c r="AH131" s="552">
        <f t="shared" si="21"/>
        <v>0</v>
      </c>
      <c r="AJ131" s="188"/>
    </row>
    <row r="132" spans="4:36" ht="12.75" customHeight="1" outlineLevel="1" x14ac:dyDescent="0.2">
      <c r="D132" s="106" t="str">
        <f t="shared" si="17"/>
        <v>TOC Capex - Rolling Stock [Line 1]</v>
      </c>
      <c r="E132" s="88"/>
      <c r="F132" s="107" t="str">
        <f t="shared" si="22"/>
        <v>£000</v>
      </c>
      <c r="G132" s="89">
        <f t="shared" si="18"/>
        <v>0</v>
      </c>
      <c r="H132" s="89">
        <f t="shared" si="18"/>
        <v>0</v>
      </c>
      <c r="I132" s="89">
        <f t="shared" si="18"/>
        <v>0</v>
      </c>
      <c r="J132" s="89">
        <f t="shared" si="18"/>
        <v>0</v>
      </c>
      <c r="K132" s="89">
        <f t="shared" si="18"/>
        <v>0</v>
      </c>
      <c r="L132" s="89">
        <f t="shared" si="18"/>
        <v>0</v>
      </c>
      <c r="M132" s="89">
        <f t="shared" si="18"/>
        <v>0</v>
      </c>
      <c r="N132" s="89">
        <f t="shared" si="18"/>
        <v>0</v>
      </c>
      <c r="O132" s="89">
        <f t="shared" si="18"/>
        <v>0</v>
      </c>
      <c r="P132" s="89">
        <f t="shared" si="18"/>
        <v>0</v>
      </c>
      <c r="Q132" s="89">
        <f t="shared" si="18"/>
        <v>0</v>
      </c>
      <c r="R132" s="89">
        <f t="shared" si="18"/>
        <v>0</v>
      </c>
      <c r="S132" s="89">
        <f t="shared" si="18"/>
        <v>0</v>
      </c>
      <c r="T132" s="89">
        <f t="shared" si="18"/>
        <v>0</v>
      </c>
      <c r="U132" s="89">
        <f t="shared" si="18"/>
        <v>0</v>
      </c>
      <c r="V132" s="89">
        <f t="shared" si="18"/>
        <v>0</v>
      </c>
      <c r="W132" s="89">
        <f t="shared" si="18"/>
        <v>0</v>
      </c>
      <c r="X132" s="89">
        <f t="shared" si="18"/>
        <v>0</v>
      </c>
      <c r="Y132" s="89">
        <f t="shared" si="18"/>
        <v>0</v>
      </c>
      <c r="Z132" s="89">
        <f t="shared" si="18"/>
        <v>0</v>
      </c>
      <c r="AA132" s="89">
        <f t="shared" si="18"/>
        <v>0</v>
      </c>
      <c r="AB132" s="90">
        <f t="shared" si="18"/>
        <v>0</v>
      </c>
      <c r="AD132" s="552">
        <f t="shared" si="19"/>
        <v>0</v>
      </c>
      <c r="AF132" s="552">
        <f t="shared" si="20"/>
        <v>0</v>
      </c>
      <c r="AH132" s="552">
        <f t="shared" si="21"/>
        <v>0</v>
      </c>
      <c r="AJ132" s="188"/>
    </row>
    <row r="133" spans="4:36" ht="12.75" customHeight="1" outlineLevel="1" x14ac:dyDescent="0.2">
      <c r="D133" s="106" t="str">
        <f t="shared" si="17"/>
        <v>TOC Capex - Rolling Stock [Line 2]</v>
      </c>
      <c r="E133" s="88"/>
      <c r="F133" s="107" t="str">
        <f t="shared" si="22"/>
        <v>£000</v>
      </c>
      <c r="G133" s="89">
        <f t="shared" si="18"/>
        <v>0</v>
      </c>
      <c r="H133" s="89">
        <f t="shared" si="18"/>
        <v>0</v>
      </c>
      <c r="I133" s="89">
        <f t="shared" si="18"/>
        <v>0</v>
      </c>
      <c r="J133" s="89">
        <f t="shared" si="18"/>
        <v>0</v>
      </c>
      <c r="K133" s="89">
        <f t="shared" si="18"/>
        <v>0</v>
      </c>
      <c r="L133" s="89">
        <f t="shared" si="18"/>
        <v>0</v>
      </c>
      <c r="M133" s="89">
        <f t="shared" si="18"/>
        <v>0</v>
      </c>
      <c r="N133" s="89">
        <f t="shared" si="18"/>
        <v>0</v>
      </c>
      <c r="O133" s="89">
        <f t="shared" si="18"/>
        <v>0</v>
      </c>
      <c r="P133" s="89">
        <f t="shared" si="18"/>
        <v>0</v>
      </c>
      <c r="Q133" s="89">
        <f t="shared" si="18"/>
        <v>0</v>
      </c>
      <c r="R133" s="89">
        <f t="shared" si="18"/>
        <v>0</v>
      </c>
      <c r="S133" s="89">
        <f t="shared" si="18"/>
        <v>0</v>
      </c>
      <c r="T133" s="89">
        <f t="shared" ref="T133:AB133" si="23">SUM(T28,T63,T98)</f>
        <v>0</v>
      </c>
      <c r="U133" s="89">
        <f t="shared" si="23"/>
        <v>0</v>
      </c>
      <c r="V133" s="89">
        <f t="shared" si="23"/>
        <v>0</v>
      </c>
      <c r="W133" s="89">
        <f t="shared" si="23"/>
        <v>0</v>
      </c>
      <c r="X133" s="89">
        <f t="shared" si="23"/>
        <v>0</v>
      </c>
      <c r="Y133" s="89">
        <f t="shared" si="23"/>
        <v>0</v>
      </c>
      <c r="Z133" s="89">
        <f t="shared" si="23"/>
        <v>0</v>
      </c>
      <c r="AA133" s="89">
        <f t="shared" si="23"/>
        <v>0</v>
      </c>
      <c r="AB133" s="90">
        <f t="shared" si="23"/>
        <v>0</v>
      </c>
      <c r="AD133" s="552">
        <f t="shared" ref="AD133:AD144" si="24">SUM(AD28,AD63,AD98)</f>
        <v>0</v>
      </c>
      <c r="AF133" s="552">
        <f t="shared" ref="AF133:AF144" si="25">SUM(AF28,AF63,AF98)</f>
        <v>0</v>
      </c>
      <c r="AH133" s="552">
        <f t="shared" ref="AH133:AH144" si="26">SUM(AH28,AH63,AH98)</f>
        <v>0</v>
      </c>
      <c r="AJ133" s="188"/>
    </row>
    <row r="134" spans="4:36" ht="12.75" customHeight="1" outlineLevel="1" x14ac:dyDescent="0.2">
      <c r="D134" s="106" t="str">
        <f t="shared" si="17"/>
        <v>TOC Capex - Rolling Stock [Line 3]</v>
      </c>
      <c r="E134" s="88"/>
      <c r="F134" s="107" t="str">
        <f t="shared" si="22"/>
        <v>£000</v>
      </c>
      <c r="G134" s="89">
        <f t="shared" ref="G134:AB145" si="27">SUM(G29,G64,G99)</f>
        <v>0</v>
      </c>
      <c r="H134" s="89">
        <f t="shared" si="27"/>
        <v>0</v>
      </c>
      <c r="I134" s="89">
        <f t="shared" si="27"/>
        <v>0</v>
      </c>
      <c r="J134" s="89">
        <f t="shared" si="27"/>
        <v>0</v>
      </c>
      <c r="K134" s="89">
        <f t="shared" si="27"/>
        <v>0</v>
      </c>
      <c r="L134" s="89">
        <f t="shared" si="27"/>
        <v>0</v>
      </c>
      <c r="M134" s="89">
        <f t="shared" si="27"/>
        <v>0</v>
      </c>
      <c r="N134" s="89">
        <f t="shared" si="27"/>
        <v>0</v>
      </c>
      <c r="O134" s="89">
        <f t="shared" si="27"/>
        <v>0</v>
      </c>
      <c r="P134" s="89">
        <f t="shared" si="27"/>
        <v>0</v>
      </c>
      <c r="Q134" s="89">
        <f t="shared" si="27"/>
        <v>0</v>
      </c>
      <c r="R134" s="89">
        <f t="shared" si="27"/>
        <v>0</v>
      </c>
      <c r="S134" s="89">
        <f t="shared" si="27"/>
        <v>0</v>
      </c>
      <c r="T134" s="89">
        <f t="shared" si="27"/>
        <v>0</v>
      </c>
      <c r="U134" s="89">
        <f t="shared" si="27"/>
        <v>0</v>
      </c>
      <c r="V134" s="89">
        <f t="shared" si="27"/>
        <v>0</v>
      </c>
      <c r="W134" s="89">
        <f t="shared" si="27"/>
        <v>0</v>
      </c>
      <c r="X134" s="89">
        <f t="shared" si="27"/>
        <v>0</v>
      </c>
      <c r="Y134" s="89">
        <f t="shared" si="27"/>
        <v>0</v>
      </c>
      <c r="Z134" s="89">
        <f t="shared" si="27"/>
        <v>0</v>
      </c>
      <c r="AA134" s="89">
        <f t="shared" si="27"/>
        <v>0</v>
      </c>
      <c r="AB134" s="90">
        <f t="shared" si="27"/>
        <v>0</v>
      </c>
      <c r="AD134" s="552">
        <f t="shared" si="24"/>
        <v>0</v>
      </c>
      <c r="AF134" s="552">
        <f t="shared" si="25"/>
        <v>0</v>
      </c>
      <c r="AH134" s="552">
        <f t="shared" si="26"/>
        <v>0</v>
      </c>
      <c r="AJ134" s="188"/>
    </row>
    <row r="135" spans="4:36" ht="12.75" customHeight="1" outlineLevel="1" x14ac:dyDescent="0.2">
      <c r="D135" s="106" t="str">
        <f t="shared" si="17"/>
        <v>TOC Capex - Depots [Line 1]</v>
      </c>
      <c r="E135" s="88"/>
      <c r="F135" s="107" t="str">
        <f t="shared" si="22"/>
        <v>£000</v>
      </c>
      <c r="G135" s="89">
        <f t="shared" si="27"/>
        <v>0</v>
      </c>
      <c r="H135" s="89">
        <f t="shared" si="27"/>
        <v>0</v>
      </c>
      <c r="I135" s="89">
        <f t="shared" si="27"/>
        <v>0</v>
      </c>
      <c r="J135" s="89">
        <f t="shared" si="27"/>
        <v>0</v>
      </c>
      <c r="K135" s="89">
        <f t="shared" si="27"/>
        <v>0</v>
      </c>
      <c r="L135" s="89">
        <f t="shared" si="27"/>
        <v>0</v>
      </c>
      <c r="M135" s="89">
        <f t="shared" si="27"/>
        <v>0</v>
      </c>
      <c r="N135" s="89">
        <f t="shared" si="27"/>
        <v>0</v>
      </c>
      <c r="O135" s="89">
        <f t="shared" si="27"/>
        <v>0</v>
      </c>
      <c r="P135" s="89">
        <f t="shared" si="27"/>
        <v>0</v>
      </c>
      <c r="Q135" s="89">
        <f t="shared" si="27"/>
        <v>0</v>
      </c>
      <c r="R135" s="89">
        <f t="shared" si="27"/>
        <v>0</v>
      </c>
      <c r="S135" s="89">
        <f t="shared" si="27"/>
        <v>0</v>
      </c>
      <c r="T135" s="89">
        <f t="shared" si="27"/>
        <v>0</v>
      </c>
      <c r="U135" s="89">
        <f t="shared" si="27"/>
        <v>0</v>
      </c>
      <c r="V135" s="89">
        <f t="shared" si="27"/>
        <v>0</v>
      </c>
      <c r="W135" s="89">
        <f t="shared" si="27"/>
        <v>0</v>
      </c>
      <c r="X135" s="89">
        <f t="shared" si="27"/>
        <v>0</v>
      </c>
      <c r="Y135" s="89">
        <f t="shared" si="27"/>
        <v>0</v>
      </c>
      <c r="Z135" s="89">
        <f t="shared" si="27"/>
        <v>0</v>
      </c>
      <c r="AA135" s="89">
        <f t="shared" si="27"/>
        <v>0</v>
      </c>
      <c r="AB135" s="90">
        <f t="shared" si="27"/>
        <v>0</v>
      </c>
      <c r="AD135" s="552">
        <f t="shared" si="24"/>
        <v>0</v>
      </c>
      <c r="AF135" s="552">
        <f t="shared" si="25"/>
        <v>0</v>
      </c>
      <c r="AH135" s="552">
        <f t="shared" si="26"/>
        <v>0</v>
      </c>
      <c r="AJ135" s="188"/>
    </row>
    <row r="136" spans="4:36" ht="12.75" customHeight="1" outlineLevel="1" x14ac:dyDescent="0.2">
      <c r="D136" s="106" t="str">
        <f t="shared" si="17"/>
        <v>TOC Capex - Depots [Line 2]</v>
      </c>
      <c r="E136" s="88"/>
      <c r="F136" s="107" t="str">
        <f t="shared" si="22"/>
        <v>£000</v>
      </c>
      <c r="G136" s="89">
        <f t="shared" si="27"/>
        <v>0</v>
      </c>
      <c r="H136" s="89">
        <f t="shared" si="27"/>
        <v>0</v>
      </c>
      <c r="I136" s="89">
        <f t="shared" si="27"/>
        <v>0</v>
      </c>
      <c r="J136" s="89">
        <f t="shared" si="27"/>
        <v>0</v>
      </c>
      <c r="K136" s="89">
        <f t="shared" si="27"/>
        <v>0</v>
      </c>
      <c r="L136" s="89">
        <f t="shared" si="27"/>
        <v>0</v>
      </c>
      <c r="M136" s="89">
        <f t="shared" si="27"/>
        <v>0</v>
      </c>
      <c r="N136" s="89">
        <f t="shared" si="27"/>
        <v>0</v>
      </c>
      <c r="O136" s="89">
        <f t="shared" si="27"/>
        <v>0</v>
      </c>
      <c r="P136" s="89">
        <f t="shared" si="27"/>
        <v>0</v>
      </c>
      <c r="Q136" s="89">
        <f t="shared" si="27"/>
        <v>0</v>
      </c>
      <c r="R136" s="89">
        <f t="shared" si="27"/>
        <v>0</v>
      </c>
      <c r="S136" s="89">
        <f t="shared" si="27"/>
        <v>0</v>
      </c>
      <c r="T136" s="89">
        <f t="shared" si="27"/>
        <v>0</v>
      </c>
      <c r="U136" s="89">
        <f t="shared" si="27"/>
        <v>0</v>
      </c>
      <c r="V136" s="89">
        <f t="shared" si="27"/>
        <v>0</v>
      </c>
      <c r="W136" s="89">
        <f t="shared" si="27"/>
        <v>0</v>
      </c>
      <c r="X136" s="89">
        <f t="shared" si="27"/>
        <v>0</v>
      </c>
      <c r="Y136" s="89">
        <f t="shared" si="27"/>
        <v>0</v>
      </c>
      <c r="Z136" s="89">
        <f t="shared" si="27"/>
        <v>0</v>
      </c>
      <c r="AA136" s="89">
        <f t="shared" si="27"/>
        <v>0</v>
      </c>
      <c r="AB136" s="90">
        <f t="shared" si="27"/>
        <v>0</v>
      </c>
      <c r="AD136" s="552">
        <f t="shared" si="24"/>
        <v>0</v>
      </c>
      <c r="AF136" s="552">
        <f t="shared" si="25"/>
        <v>0</v>
      </c>
      <c r="AH136" s="552">
        <f t="shared" si="26"/>
        <v>0</v>
      </c>
      <c r="AJ136" s="188"/>
    </row>
    <row r="137" spans="4:36" ht="12.75" customHeight="1" outlineLevel="1" x14ac:dyDescent="0.2">
      <c r="D137" s="106" t="str">
        <f t="shared" si="17"/>
        <v>TOC Capex - Depots [Line 3]</v>
      </c>
      <c r="E137" s="88"/>
      <c r="F137" s="107" t="str">
        <f t="shared" si="22"/>
        <v>£000</v>
      </c>
      <c r="G137" s="89">
        <f t="shared" si="27"/>
        <v>0</v>
      </c>
      <c r="H137" s="89">
        <f t="shared" si="27"/>
        <v>0</v>
      </c>
      <c r="I137" s="89">
        <f t="shared" si="27"/>
        <v>0</v>
      </c>
      <c r="J137" s="89">
        <f t="shared" si="27"/>
        <v>0</v>
      </c>
      <c r="K137" s="89">
        <f t="shared" si="27"/>
        <v>0</v>
      </c>
      <c r="L137" s="89">
        <f t="shared" si="27"/>
        <v>0</v>
      </c>
      <c r="M137" s="89">
        <f t="shared" si="27"/>
        <v>0</v>
      </c>
      <c r="N137" s="89">
        <f t="shared" si="27"/>
        <v>0</v>
      </c>
      <c r="O137" s="89">
        <f t="shared" si="27"/>
        <v>0</v>
      </c>
      <c r="P137" s="89">
        <f t="shared" si="27"/>
        <v>0</v>
      </c>
      <c r="Q137" s="89">
        <f t="shared" si="27"/>
        <v>0</v>
      </c>
      <c r="R137" s="89">
        <f t="shared" si="27"/>
        <v>0</v>
      </c>
      <c r="S137" s="89">
        <f t="shared" si="27"/>
        <v>0</v>
      </c>
      <c r="T137" s="89">
        <f t="shared" si="27"/>
        <v>0</v>
      </c>
      <c r="U137" s="89">
        <f t="shared" si="27"/>
        <v>0</v>
      </c>
      <c r="V137" s="89">
        <f t="shared" si="27"/>
        <v>0</v>
      </c>
      <c r="W137" s="89">
        <f t="shared" si="27"/>
        <v>0</v>
      </c>
      <c r="X137" s="89">
        <f t="shared" si="27"/>
        <v>0</v>
      </c>
      <c r="Y137" s="89">
        <f t="shared" si="27"/>
        <v>0</v>
      </c>
      <c r="Z137" s="89">
        <f t="shared" si="27"/>
        <v>0</v>
      </c>
      <c r="AA137" s="89">
        <f t="shared" si="27"/>
        <v>0</v>
      </c>
      <c r="AB137" s="90">
        <f t="shared" si="27"/>
        <v>0</v>
      </c>
      <c r="AD137" s="552">
        <f t="shared" si="24"/>
        <v>0</v>
      </c>
      <c r="AF137" s="552">
        <f t="shared" si="25"/>
        <v>0</v>
      </c>
      <c r="AH137" s="552">
        <f t="shared" si="26"/>
        <v>0</v>
      </c>
      <c r="AJ137" s="188"/>
    </row>
    <row r="138" spans="4:36" ht="12.75" customHeight="1" outlineLevel="1" x14ac:dyDescent="0.2">
      <c r="D138" s="106" t="str">
        <f t="shared" si="17"/>
        <v>TOC Capex - Other Infrastructure [Line 1]</v>
      </c>
      <c r="E138" s="88"/>
      <c r="F138" s="107" t="str">
        <f t="shared" si="22"/>
        <v>£000</v>
      </c>
      <c r="G138" s="89">
        <f t="shared" si="27"/>
        <v>0</v>
      </c>
      <c r="H138" s="89">
        <f t="shared" si="27"/>
        <v>0</v>
      </c>
      <c r="I138" s="89">
        <f t="shared" si="27"/>
        <v>0</v>
      </c>
      <c r="J138" s="89">
        <f t="shared" si="27"/>
        <v>0</v>
      </c>
      <c r="K138" s="89">
        <f t="shared" si="27"/>
        <v>0</v>
      </c>
      <c r="L138" s="89">
        <f t="shared" si="27"/>
        <v>0</v>
      </c>
      <c r="M138" s="89">
        <f t="shared" si="27"/>
        <v>0</v>
      </c>
      <c r="N138" s="89">
        <f t="shared" si="27"/>
        <v>0</v>
      </c>
      <c r="O138" s="89">
        <f t="shared" si="27"/>
        <v>0</v>
      </c>
      <c r="P138" s="89">
        <f t="shared" si="27"/>
        <v>0</v>
      </c>
      <c r="Q138" s="89">
        <f t="shared" si="27"/>
        <v>0</v>
      </c>
      <c r="R138" s="89">
        <f t="shared" si="27"/>
        <v>0</v>
      </c>
      <c r="S138" s="89">
        <f t="shared" si="27"/>
        <v>0</v>
      </c>
      <c r="T138" s="89">
        <f t="shared" si="27"/>
        <v>0</v>
      </c>
      <c r="U138" s="89">
        <f t="shared" si="27"/>
        <v>0</v>
      </c>
      <c r="V138" s="89">
        <f t="shared" si="27"/>
        <v>0</v>
      </c>
      <c r="W138" s="89">
        <f t="shared" si="27"/>
        <v>0</v>
      </c>
      <c r="X138" s="89">
        <f t="shared" si="27"/>
        <v>0</v>
      </c>
      <c r="Y138" s="89">
        <f t="shared" si="27"/>
        <v>0</v>
      </c>
      <c r="Z138" s="89">
        <f t="shared" si="27"/>
        <v>0</v>
      </c>
      <c r="AA138" s="89">
        <f t="shared" si="27"/>
        <v>0</v>
      </c>
      <c r="AB138" s="90">
        <f t="shared" si="27"/>
        <v>0</v>
      </c>
      <c r="AD138" s="552">
        <f t="shared" si="24"/>
        <v>0</v>
      </c>
      <c r="AF138" s="552">
        <f t="shared" si="25"/>
        <v>0</v>
      </c>
      <c r="AH138" s="552">
        <f t="shared" si="26"/>
        <v>0</v>
      </c>
      <c r="AJ138" s="188"/>
    </row>
    <row r="139" spans="4:36" ht="12.75" customHeight="1" outlineLevel="1" x14ac:dyDescent="0.2">
      <c r="D139" s="106" t="str">
        <f t="shared" si="17"/>
        <v>TOC Capex - Other Infrastructure [Line 2]</v>
      </c>
      <c r="E139" s="88"/>
      <c r="F139" s="107" t="str">
        <f t="shared" si="22"/>
        <v>£000</v>
      </c>
      <c r="G139" s="89">
        <f t="shared" si="27"/>
        <v>0</v>
      </c>
      <c r="H139" s="89">
        <f t="shared" si="27"/>
        <v>0</v>
      </c>
      <c r="I139" s="89">
        <f t="shared" si="27"/>
        <v>0</v>
      </c>
      <c r="J139" s="89">
        <f t="shared" si="27"/>
        <v>0</v>
      </c>
      <c r="K139" s="89">
        <f t="shared" si="27"/>
        <v>0</v>
      </c>
      <c r="L139" s="89">
        <f t="shared" si="27"/>
        <v>0</v>
      </c>
      <c r="M139" s="89">
        <f t="shared" si="27"/>
        <v>0</v>
      </c>
      <c r="N139" s="89">
        <f t="shared" si="27"/>
        <v>0</v>
      </c>
      <c r="O139" s="89">
        <f t="shared" si="27"/>
        <v>0</v>
      </c>
      <c r="P139" s="89">
        <f t="shared" si="27"/>
        <v>0</v>
      </c>
      <c r="Q139" s="89">
        <f t="shared" si="27"/>
        <v>0</v>
      </c>
      <c r="R139" s="89">
        <f t="shared" si="27"/>
        <v>0</v>
      </c>
      <c r="S139" s="89">
        <f t="shared" si="27"/>
        <v>0</v>
      </c>
      <c r="T139" s="89">
        <f t="shared" si="27"/>
        <v>0</v>
      </c>
      <c r="U139" s="89">
        <f t="shared" si="27"/>
        <v>0</v>
      </c>
      <c r="V139" s="89">
        <f t="shared" si="27"/>
        <v>0</v>
      </c>
      <c r="W139" s="89">
        <f t="shared" si="27"/>
        <v>0</v>
      </c>
      <c r="X139" s="89">
        <f t="shared" si="27"/>
        <v>0</v>
      </c>
      <c r="Y139" s="89">
        <f t="shared" si="27"/>
        <v>0</v>
      </c>
      <c r="Z139" s="89">
        <f t="shared" si="27"/>
        <v>0</v>
      </c>
      <c r="AA139" s="89">
        <f t="shared" si="27"/>
        <v>0</v>
      </c>
      <c r="AB139" s="90">
        <f t="shared" si="27"/>
        <v>0</v>
      </c>
      <c r="AD139" s="552">
        <f t="shared" si="24"/>
        <v>0</v>
      </c>
      <c r="AF139" s="552">
        <f t="shared" si="25"/>
        <v>0</v>
      </c>
      <c r="AH139" s="552">
        <f t="shared" si="26"/>
        <v>0</v>
      </c>
      <c r="AJ139" s="188"/>
    </row>
    <row r="140" spans="4:36" ht="12.75" customHeight="1" outlineLevel="1" x14ac:dyDescent="0.2">
      <c r="D140" s="106" t="str">
        <f t="shared" si="17"/>
        <v>TOC Capex - Other Infrastructure [Line 3]</v>
      </c>
      <c r="E140" s="88"/>
      <c r="F140" s="107" t="str">
        <f t="shared" si="22"/>
        <v>£000</v>
      </c>
      <c r="G140" s="89">
        <f t="shared" si="27"/>
        <v>0</v>
      </c>
      <c r="H140" s="89">
        <f t="shared" si="27"/>
        <v>0</v>
      </c>
      <c r="I140" s="89">
        <f t="shared" si="27"/>
        <v>0</v>
      </c>
      <c r="J140" s="89">
        <f t="shared" si="27"/>
        <v>0</v>
      </c>
      <c r="K140" s="89">
        <f t="shared" si="27"/>
        <v>0</v>
      </c>
      <c r="L140" s="89">
        <f t="shared" si="27"/>
        <v>0</v>
      </c>
      <c r="M140" s="89">
        <f t="shared" si="27"/>
        <v>0</v>
      </c>
      <c r="N140" s="89">
        <f t="shared" si="27"/>
        <v>0</v>
      </c>
      <c r="O140" s="89">
        <f t="shared" si="27"/>
        <v>0</v>
      </c>
      <c r="P140" s="89">
        <f t="shared" si="27"/>
        <v>0</v>
      </c>
      <c r="Q140" s="89">
        <f t="shared" si="27"/>
        <v>0</v>
      </c>
      <c r="R140" s="89">
        <f t="shared" si="27"/>
        <v>0</v>
      </c>
      <c r="S140" s="89">
        <f t="shared" si="27"/>
        <v>0</v>
      </c>
      <c r="T140" s="89">
        <f t="shared" si="27"/>
        <v>0</v>
      </c>
      <c r="U140" s="89">
        <f t="shared" si="27"/>
        <v>0</v>
      </c>
      <c r="V140" s="89">
        <f t="shared" si="27"/>
        <v>0</v>
      </c>
      <c r="W140" s="89">
        <f t="shared" si="27"/>
        <v>0</v>
      </c>
      <c r="X140" s="89">
        <f t="shared" si="27"/>
        <v>0</v>
      </c>
      <c r="Y140" s="89">
        <f t="shared" si="27"/>
        <v>0</v>
      </c>
      <c r="Z140" s="89">
        <f t="shared" si="27"/>
        <v>0</v>
      </c>
      <c r="AA140" s="89">
        <f t="shared" si="27"/>
        <v>0</v>
      </c>
      <c r="AB140" s="90">
        <f t="shared" si="27"/>
        <v>0</v>
      </c>
      <c r="AD140" s="552">
        <f t="shared" si="24"/>
        <v>0</v>
      </c>
      <c r="AF140" s="552">
        <f t="shared" si="25"/>
        <v>0</v>
      </c>
      <c r="AH140" s="552">
        <f t="shared" si="26"/>
        <v>0</v>
      </c>
      <c r="AJ140" s="188"/>
    </row>
    <row r="141" spans="4:36" ht="12.75" customHeight="1" outlineLevel="1" x14ac:dyDescent="0.2">
      <c r="D141" s="106" t="str">
        <f t="shared" si="17"/>
        <v>TOC Capex - Other (&lt;£250k)</v>
      </c>
      <c r="E141" s="88"/>
      <c r="F141" s="107" t="str">
        <f t="shared" si="22"/>
        <v>£000</v>
      </c>
      <c r="G141" s="89">
        <f t="shared" si="27"/>
        <v>0</v>
      </c>
      <c r="H141" s="89">
        <f t="shared" si="27"/>
        <v>0</v>
      </c>
      <c r="I141" s="89">
        <f t="shared" si="27"/>
        <v>0</v>
      </c>
      <c r="J141" s="89">
        <f t="shared" si="27"/>
        <v>0</v>
      </c>
      <c r="K141" s="89">
        <f t="shared" si="27"/>
        <v>0</v>
      </c>
      <c r="L141" s="89">
        <f t="shared" si="27"/>
        <v>0</v>
      </c>
      <c r="M141" s="89">
        <f t="shared" si="27"/>
        <v>0</v>
      </c>
      <c r="N141" s="89">
        <f t="shared" si="27"/>
        <v>0</v>
      </c>
      <c r="O141" s="89">
        <f t="shared" si="27"/>
        <v>0</v>
      </c>
      <c r="P141" s="89">
        <f t="shared" si="27"/>
        <v>0</v>
      </c>
      <c r="Q141" s="89">
        <f t="shared" si="27"/>
        <v>0</v>
      </c>
      <c r="R141" s="89">
        <f t="shared" si="27"/>
        <v>0</v>
      </c>
      <c r="S141" s="89">
        <f t="shared" si="27"/>
        <v>0</v>
      </c>
      <c r="T141" s="89">
        <f t="shared" si="27"/>
        <v>0</v>
      </c>
      <c r="U141" s="89">
        <f t="shared" si="27"/>
        <v>0</v>
      </c>
      <c r="V141" s="89">
        <f t="shared" si="27"/>
        <v>0</v>
      </c>
      <c r="W141" s="89">
        <f t="shared" si="27"/>
        <v>0</v>
      </c>
      <c r="X141" s="89">
        <f t="shared" si="27"/>
        <v>0</v>
      </c>
      <c r="Y141" s="89">
        <f t="shared" si="27"/>
        <v>0</v>
      </c>
      <c r="Z141" s="89">
        <f t="shared" si="27"/>
        <v>0</v>
      </c>
      <c r="AA141" s="89">
        <f t="shared" si="27"/>
        <v>0</v>
      </c>
      <c r="AB141" s="90">
        <f t="shared" si="27"/>
        <v>0</v>
      </c>
      <c r="AD141" s="552">
        <f t="shared" si="24"/>
        <v>0</v>
      </c>
      <c r="AF141" s="552">
        <f t="shared" si="25"/>
        <v>0</v>
      </c>
      <c r="AH141" s="552">
        <f t="shared" si="26"/>
        <v>0</v>
      </c>
      <c r="AJ141" s="188"/>
    </row>
    <row r="142" spans="4:36" ht="12.75" customHeight="1" outlineLevel="1" x14ac:dyDescent="0.2">
      <c r="D142" s="106" t="str">
        <f t="shared" si="17"/>
        <v>[TOC Capex Line 21]</v>
      </c>
      <c r="E142" s="88"/>
      <c r="F142" s="107" t="str">
        <f t="shared" si="22"/>
        <v>£000</v>
      </c>
      <c r="G142" s="89">
        <f t="shared" si="27"/>
        <v>0</v>
      </c>
      <c r="H142" s="89">
        <f t="shared" si="27"/>
        <v>0</v>
      </c>
      <c r="I142" s="89">
        <f t="shared" si="27"/>
        <v>0</v>
      </c>
      <c r="J142" s="89">
        <f t="shared" si="27"/>
        <v>0</v>
      </c>
      <c r="K142" s="89">
        <f t="shared" si="27"/>
        <v>0</v>
      </c>
      <c r="L142" s="89">
        <f t="shared" si="27"/>
        <v>0</v>
      </c>
      <c r="M142" s="89">
        <f t="shared" si="27"/>
        <v>0</v>
      </c>
      <c r="N142" s="89">
        <f t="shared" si="27"/>
        <v>0</v>
      </c>
      <c r="O142" s="89">
        <f t="shared" si="27"/>
        <v>0</v>
      </c>
      <c r="P142" s="89">
        <f t="shared" si="27"/>
        <v>0</v>
      </c>
      <c r="Q142" s="89">
        <f t="shared" si="27"/>
        <v>0</v>
      </c>
      <c r="R142" s="89">
        <f t="shared" si="27"/>
        <v>0</v>
      </c>
      <c r="S142" s="89">
        <f t="shared" si="27"/>
        <v>0</v>
      </c>
      <c r="T142" s="89">
        <f t="shared" si="27"/>
        <v>0</v>
      </c>
      <c r="U142" s="89">
        <f t="shared" si="27"/>
        <v>0</v>
      </c>
      <c r="V142" s="89">
        <f t="shared" si="27"/>
        <v>0</v>
      </c>
      <c r="W142" s="89">
        <f t="shared" si="27"/>
        <v>0</v>
      </c>
      <c r="X142" s="89">
        <f t="shared" si="27"/>
        <v>0</v>
      </c>
      <c r="Y142" s="89">
        <f t="shared" si="27"/>
        <v>0</v>
      </c>
      <c r="Z142" s="89">
        <f t="shared" si="27"/>
        <v>0</v>
      </c>
      <c r="AA142" s="89">
        <f t="shared" si="27"/>
        <v>0</v>
      </c>
      <c r="AB142" s="90">
        <f t="shared" si="27"/>
        <v>0</v>
      </c>
      <c r="AD142" s="552">
        <f t="shared" si="24"/>
        <v>0</v>
      </c>
      <c r="AF142" s="552">
        <f t="shared" si="25"/>
        <v>0</v>
      </c>
      <c r="AH142" s="552">
        <f t="shared" si="26"/>
        <v>0</v>
      </c>
      <c r="AJ142" s="188"/>
    </row>
    <row r="143" spans="4:36" ht="12.75" customHeight="1" outlineLevel="1" x14ac:dyDescent="0.2">
      <c r="D143" s="106" t="str">
        <f t="shared" si="17"/>
        <v>[TOC Capex Line 22]</v>
      </c>
      <c r="E143" s="88"/>
      <c r="F143" s="107" t="str">
        <f t="shared" si="22"/>
        <v>£000</v>
      </c>
      <c r="G143" s="89">
        <f t="shared" si="27"/>
        <v>0</v>
      </c>
      <c r="H143" s="89">
        <f t="shared" si="27"/>
        <v>0</v>
      </c>
      <c r="I143" s="89">
        <f t="shared" si="27"/>
        <v>0</v>
      </c>
      <c r="J143" s="89">
        <f t="shared" si="27"/>
        <v>0</v>
      </c>
      <c r="K143" s="89">
        <f t="shared" si="27"/>
        <v>0</v>
      </c>
      <c r="L143" s="89">
        <f t="shared" si="27"/>
        <v>0</v>
      </c>
      <c r="M143" s="89">
        <f t="shared" si="27"/>
        <v>0</v>
      </c>
      <c r="N143" s="89">
        <f t="shared" si="27"/>
        <v>0</v>
      </c>
      <c r="O143" s="89">
        <f t="shared" si="27"/>
        <v>0</v>
      </c>
      <c r="P143" s="89">
        <f t="shared" si="27"/>
        <v>0</v>
      </c>
      <c r="Q143" s="89">
        <f t="shared" si="27"/>
        <v>0</v>
      </c>
      <c r="R143" s="89">
        <f t="shared" si="27"/>
        <v>0</v>
      </c>
      <c r="S143" s="89">
        <f t="shared" si="27"/>
        <v>0</v>
      </c>
      <c r="T143" s="89">
        <f t="shared" si="27"/>
        <v>0</v>
      </c>
      <c r="U143" s="89">
        <f t="shared" si="27"/>
        <v>0</v>
      </c>
      <c r="V143" s="89">
        <f t="shared" si="27"/>
        <v>0</v>
      </c>
      <c r="W143" s="89">
        <f t="shared" si="27"/>
        <v>0</v>
      </c>
      <c r="X143" s="89">
        <f t="shared" si="27"/>
        <v>0</v>
      </c>
      <c r="Y143" s="89">
        <f t="shared" si="27"/>
        <v>0</v>
      </c>
      <c r="Z143" s="89">
        <f t="shared" si="27"/>
        <v>0</v>
      </c>
      <c r="AA143" s="89">
        <f t="shared" si="27"/>
        <v>0</v>
      </c>
      <c r="AB143" s="90">
        <f t="shared" si="27"/>
        <v>0</v>
      </c>
      <c r="AD143" s="552">
        <f t="shared" si="24"/>
        <v>0</v>
      </c>
      <c r="AF143" s="552">
        <f t="shared" si="25"/>
        <v>0</v>
      </c>
      <c r="AH143" s="552">
        <f t="shared" si="26"/>
        <v>0</v>
      </c>
      <c r="AJ143" s="188"/>
    </row>
    <row r="144" spans="4:36" ht="12.75" customHeight="1" outlineLevel="1" x14ac:dyDescent="0.2">
      <c r="D144" s="106" t="str">
        <f t="shared" si="17"/>
        <v>[TOC Capex Line 23]</v>
      </c>
      <c r="E144" s="88"/>
      <c r="F144" s="107" t="str">
        <f t="shared" si="22"/>
        <v>£000</v>
      </c>
      <c r="G144" s="89">
        <f t="shared" si="27"/>
        <v>0</v>
      </c>
      <c r="H144" s="89">
        <f t="shared" si="27"/>
        <v>0</v>
      </c>
      <c r="I144" s="89">
        <f t="shared" si="27"/>
        <v>0</v>
      </c>
      <c r="J144" s="89">
        <f t="shared" si="27"/>
        <v>0</v>
      </c>
      <c r="K144" s="89">
        <f t="shared" si="27"/>
        <v>0</v>
      </c>
      <c r="L144" s="89">
        <f t="shared" si="27"/>
        <v>0</v>
      </c>
      <c r="M144" s="89">
        <f t="shared" si="27"/>
        <v>0</v>
      </c>
      <c r="N144" s="89">
        <f t="shared" si="27"/>
        <v>0</v>
      </c>
      <c r="O144" s="89">
        <f t="shared" si="27"/>
        <v>0</v>
      </c>
      <c r="P144" s="89">
        <f t="shared" si="27"/>
        <v>0</v>
      </c>
      <c r="Q144" s="89">
        <f t="shared" si="27"/>
        <v>0</v>
      </c>
      <c r="R144" s="89">
        <f t="shared" si="27"/>
        <v>0</v>
      </c>
      <c r="S144" s="89">
        <f t="shared" si="27"/>
        <v>0</v>
      </c>
      <c r="T144" s="89">
        <f t="shared" si="27"/>
        <v>0</v>
      </c>
      <c r="U144" s="89">
        <f t="shared" si="27"/>
        <v>0</v>
      </c>
      <c r="V144" s="89">
        <f t="shared" si="27"/>
        <v>0</v>
      </c>
      <c r="W144" s="89">
        <f t="shared" si="27"/>
        <v>0</v>
      </c>
      <c r="X144" s="89">
        <f t="shared" si="27"/>
        <v>0</v>
      </c>
      <c r="Y144" s="89">
        <f t="shared" si="27"/>
        <v>0</v>
      </c>
      <c r="Z144" s="89">
        <f t="shared" si="27"/>
        <v>0</v>
      </c>
      <c r="AA144" s="89">
        <f t="shared" si="27"/>
        <v>0</v>
      </c>
      <c r="AB144" s="90">
        <f t="shared" si="27"/>
        <v>0</v>
      </c>
      <c r="AD144" s="552">
        <f t="shared" si="24"/>
        <v>0</v>
      </c>
      <c r="AF144" s="552">
        <f t="shared" si="25"/>
        <v>0</v>
      </c>
      <c r="AH144" s="552">
        <f t="shared" si="26"/>
        <v>0</v>
      </c>
      <c r="AJ144" s="188"/>
    </row>
    <row r="145" spans="2:36" ht="12.75" customHeight="1" outlineLevel="1" x14ac:dyDescent="0.2">
      <c r="D145" s="106" t="str">
        <f t="shared" si="17"/>
        <v>[TOC Capex Line 24]</v>
      </c>
      <c r="E145" s="88"/>
      <c r="F145" s="107" t="str">
        <f t="shared" si="22"/>
        <v>£000</v>
      </c>
      <c r="G145" s="89">
        <f t="shared" si="27"/>
        <v>0</v>
      </c>
      <c r="H145" s="89">
        <f t="shared" si="27"/>
        <v>0</v>
      </c>
      <c r="I145" s="89">
        <f t="shared" si="27"/>
        <v>0</v>
      </c>
      <c r="J145" s="89">
        <f t="shared" si="27"/>
        <v>0</v>
      </c>
      <c r="K145" s="89">
        <f t="shared" si="27"/>
        <v>0</v>
      </c>
      <c r="L145" s="89">
        <f t="shared" si="27"/>
        <v>0</v>
      </c>
      <c r="M145" s="89">
        <f t="shared" si="27"/>
        <v>0</v>
      </c>
      <c r="N145" s="89">
        <f t="shared" si="27"/>
        <v>0</v>
      </c>
      <c r="O145" s="89">
        <f t="shared" si="27"/>
        <v>0</v>
      </c>
      <c r="P145" s="89">
        <f t="shared" si="27"/>
        <v>0</v>
      </c>
      <c r="Q145" s="89">
        <f t="shared" si="27"/>
        <v>0</v>
      </c>
      <c r="R145" s="89">
        <f t="shared" si="27"/>
        <v>0</v>
      </c>
      <c r="S145" s="89">
        <f t="shared" si="27"/>
        <v>0</v>
      </c>
      <c r="T145" s="89">
        <f t="shared" ref="T145:AB145" si="28">SUM(T40,T75,T110)</f>
        <v>0</v>
      </c>
      <c r="U145" s="89">
        <f t="shared" si="28"/>
        <v>0</v>
      </c>
      <c r="V145" s="89">
        <f t="shared" si="28"/>
        <v>0</v>
      </c>
      <c r="W145" s="89">
        <f t="shared" si="28"/>
        <v>0</v>
      </c>
      <c r="X145" s="89">
        <f t="shared" si="28"/>
        <v>0</v>
      </c>
      <c r="Y145" s="89">
        <f t="shared" si="28"/>
        <v>0</v>
      </c>
      <c r="Z145" s="89">
        <f t="shared" si="28"/>
        <v>0</v>
      </c>
      <c r="AA145" s="89">
        <f t="shared" si="28"/>
        <v>0</v>
      </c>
      <c r="AB145" s="90">
        <f t="shared" si="28"/>
        <v>0</v>
      </c>
      <c r="AD145" s="552">
        <f t="shared" ref="AD145" si="29">SUM(AD40,AD75,AD110)</f>
        <v>0</v>
      </c>
      <c r="AF145" s="552">
        <f t="shared" ref="AF145" si="30">SUM(AF40,AF75,AF110)</f>
        <v>0</v>
      </c>
      <c r="AH145" s="552">
        <f t="shared" ref="AH145" si="31">SUM(AH40,AH75,AH110)</f>
        <v>0</v>
      </c>
      <c r="AJ145" s="188"/>
    </row>
    <row r="146" spans="2:36" ht="12.75" customHeight="1" outlineLevel="1" x14ac:dyDescent="0.2">
      <c r="D146" s="106" t="str">
        <f t="shared" si="17"/>
        <v>[TOC Capex Line 25]</v>
      </c>
      <c r="E146" s="88"/>
      <c r="F146" s="107" t="str">
        <f t="shared" si="22"/>
        <v>£000</v>
      </c>
      <c r="G146" s="89">
        <f t="shared" ref="G146:AB151" si="32">SUM(G41,G76,G111)</f>
        <v>0</v>
      </c>
      <c r="H146" s="89">
        <f t="shared" si="32"/>
        <v>0</v>
      </c>
      <c r="I146" s="89">
        <f t="shared" si="32"/>
        <v>0</v>
      </c>
      <c r="J146" s="89">
        <f t="shared" si="32"/>
        <v>0</v>
      </c>
      <c r="K146" s="89">
        <f t="shared" si="32"/>
        <v>0</v>
      </c>
      <c r="L146" s="89">
        <f t="shared" si="32"/>
        <v>0</v>
      </c>
      <c r="M146" s="89">
        <f t="shared" si="32"/>
        <v>0</v>
      </c>
      <c r="N146" s="89">
        <f t="shared" si="32"/>
        <v>0</v>
      </c>
      <c r="O146" s="89">
        <f t="shared" si="32"/>
        <v>0</v>
      </c>
      <c r="P146" s="89">
        <f t="shared" si="32"/>
        <v>0</v>
      </c>
      <c r="Q146" s="89">
        <f t="shared" si="32"/>
        <v>0</v>
      </c>
      <c r="R146" s="89">
        <f t="shared" si="32"/>
        <v>0</v>
      </c>
      <c r="S146" s="89">
        <f t="shared" si="32"/>
        <v>0</v>
      </c>
      <c r="T146" s="89">
        <f t="shared" si="32"/>
        <v>0</v>
      </c>
      <c r="U146" s="89">
        <f t="shared" si="32"/>
        <v>0</v>
      </c>
      <c r="V146" s="89">
        <f t="shared" si="32"/>
        <v>0</v>
      </c>
      <c r="W146" s="89">
        <f t="shared" si="32"/>
        <v>0</v>
      </c>
      <c r="X146" s="89">
        <f t="shared" si="32"/>
        <v>0</v>
      </c>
      <c r="Y146" s="89">
        <f t="shared" si="32"/>
        <v>0</v>
      </c>
      <c r="Z146" s="89">
        <f t="shared" si="32"/>
        <v>0</v>
      </c>
      <c r="AA146" s="89">
        <f t="shared" si="32"/>
        <v>0</v>
      </c>
      <c r="AB146" s="90">
        <f t="shared" si="32"/>
        <v>0</v>
      </c>
      <c r="AD146" s="552">
        <f t="shared" ref="AD146" si="33">SUM(AD41,AD76,AD111)</f>
        <v>0</v>
      </c>
      <c r="AF146" s="552">
        <f t="shared" ref="AF146" si="34">SUM(AF41,AF76,AF111)</f>
        <v>0</v>
      </c>
      <c r="AH146" s="552">
        <f t="shared" ref="AH146" si="35">SUM(AH41,AH76,AH111)</f>
        <v>0</v>
      </c>
      <c r="AJ146" s="188"/>
    </row>
    <row r="147" spans="2:36" ht="12.75" customHeight="1" outlineLevel="1" x14ac:dyDescent="0.2">
      <c r="D147" s="106" t="str">
        <f t="shared" si="17"/>
        <v>[TOC Capex Line 26]</v>
      </c>
      <c r="E147" s="88"/>
      <c r="F147" s="107" t="str">
        <f t="shared" si="22"/>
        <v>£000</v>
      </c>
      <c r="G147" s="89">
        <f t="shared" si="32"/>
        <v>0</v>
      </c>
      <c r="H147" s="89">
        <f t="shared" si="32"/>
        <v>0</v>
      </c>
      <c r="I147" s="89">
        <f t="shared" si="32"/>
        <v>0</v>
      </c>
      <c r="J147" s="89">
        <f t="shared" si="32"/>
        <v>0</v>
      </c>
      <c r="K147" s="89">
        <f t="shared" si="32"/>
        <v>0</v>
      </c>
      <c r="L147" s="89">
        <f t="shared" si="32"/>
        <v>0</v>
      </c>
      <c r="M147" s="89">
        <f t="shared" si="32"/>
        <v>0</v>
      </c>
      <c r="N147" s="89">
        <f t="shared" si="32"/>
        <v>0</v>
      </c>
      <c r="O147" s="89">
        <f t="shared" si="32"/>
        <v>0</v>
      </c>
      <c r="P147" s="89">
        <f t="shared" si="32"/>
        <v>0</v>
      </c>
      <c r="Q147" s="89">
        <f t="shared" si="32"/>
        <v>0</v>
      </c>
      <c r="R147" s="89">
        <f t="shared" si="32"/>
        <v>0</v>
      </c>
      <c r="S147" s="89">
        <f t="shared" si="32"/>
        <v>0</v>
      </c>
      <c r="T147" s="89">
        <f t="shared" si="32"/>
        <v>0</v>
      </c>
      <c r="U147" s="89">
        <f t="shared" si="32"/>
        <v>0</v>
      </c>
      <c r="V147" s="89">
        <f t="shared" si="32"/>
        <v>0</v>
      </c>
      <c r="W147" s="89">
        <f t="shared" si="32"/>
        <v>0</v>
      </c>
      <c r="X147" s="89">
        <f t="shared" si="32"/>
        <v>0</v>
      </c>
      <c r="Y147" s="89">
        <f t="shared" si="32"/>
        <v>0</v>
      </c>
      <c r="Z147" s="89">
        <f t="shared" si="32"/>
        <v>0</v>
      </c>
      <c r="AA147" s="89">
        <f t="shared" si="32"/>
        <v>0</v>
      </c>
      <c r="AB147" s="90">
        <f t="shared" si="32"/>
        <v>0</v>
      </c>
      <c r="AD147" s="552">
        <f t="shared" ref="AD147" si="36">SUM(AD42,AD77,AD112)</f>
        <v>0</v>
      </c>
      <c r="AF147" s="552">
        <f t="shared" ref="AF147" si="37">SUM(AF42,AF77,AF112)</f>
        <v>0</v>
      </c>
      <c r="AH147" s="552">
        <f t="shared" ref="AH147" si="38">SUM(AH42,AH77,AH112)</f>
        <v>0</v>
      </c>
      <c r="AJ147" s="188"/>
    </row>
    <row r="148" spans="2:36" ht="12.75" customHeight="1" outlineLevel="1" x14ac:dyDescent="0.2">
      <c r="D148" s="106" t="str">
        <f t="shared" si="17"/>
        <v>[TOC Capex Line 27]</v>
      </c>
      <c r="E148" s="88"/>
      <c r="F148" s="107" t="str">
        <f t="shared" si="22"/>
        <v>£000</v>
      </c>
      <c r="G148" s="89">
        <f t="shared" si="32"/>
        <v>0</v>
      </c>
      <c r="H148" s="89">
        <f t="shared" si="32"/>
        <v>0</v>
      </c>
      <c r="I148" s="89">
        <f t="shared" si="32"/>
        <v>0</v>
      </c>
      <c r="J148" s="89">
        <f t="shared" si="32"/>
        <v>0</v>
      </c>
      <c r="K148" s="89">
        <f t="shared" si="32"/>
        <v>0</v>
      </c>
      <c r="L148" s="89">
        <f t="shared" si="32"/>
        <v>0</v>
      </c>
      <c r="M148" s="89">
        <f t="shared" si="32"/>
        <v>0</v>
      </c>
      <c r="N148" s="89">
        <f t="shared" si="32"/>
        <v>0</v>
      </c>
      <c r="O148" s="89">
        <f t="shared" si="32"/>
        <v>0</v>
      </c>
      <c r="P148" s="89">
        <f t="shared" si="32"/>
        <v>0</v>
      </c>
      <c r="Q148" s="89">
        <f t="shared" si="32"/>
        <v>0</v>
      </c>
      <c r="R148" s="89">
        <f t="shared" si="32"/>
        <v>0</v>
      </c>
      <c r="S148" s="89">
        <f t="shared" si="32"/>
        <v>0</v>
      </c>
      <c r="T148" s="89">
        <f t="shared" si="32"/>
        <v>0</v>
      </c>
      <c r="U148" s="89">
        <f t="shared" si="32"/>
        <v>0</v>
      </c>
      <c r="V148" s="89">
        <f t="shared" si="32"/>
        <v>0</v>
      </c>
      <c r="W148" s="89">
        <f t="shared" si="32"/>
        <v>0</v>
      </c>
      <c r="X148" s="89">
        <f t="shared" si="32"/>
        <v>0</v>
      </c>
      <c r="Y148" s="89">
        <f t="shared" si="32"/>
        <v>0</v>
      </c>
      <c r="Z148" s="89">
        <f t="shared" si="32"/>
        <v>0</v>
      </c>
      <c r="AA148" s="89">
        <f t="shared" si="32"/>
        <v>0</v>
      </c>
      <c r="AB148" s="90">
        <f t="shared" si="32"/>
        <v>0</v>
      </c>
      <c r="AD148" s="552">
        <f t="shared" ref="AD148" si="39">SUM(AD43,AD78,AD113)</f>
        <v>0</v>
      </c>
      <c r="AF148" s="552">
        <f t="shared" ref="AF148" si="40">SUM(AF43,AF78,AF113)</f>
        <v>0</v>
      </c>
      <c r="AH148" s="552">
        <f t="shared" ref="AH148" si="41">SUM(AH43,AH78,AH113)</f>
        <v>0</v>
      </c>
      <c r="AJ148" s="188"/>
    </row>
    <row r="149" spans="2:36" ht="12.75" customHeight="1" outlineLevel="1" x14ac:dyDescent="0.2">
      <c r="D149" s="106" t="str">
        <f t="shared" si="17"/>
        <v>[TOC Capex Line 28]</v>
      </c>
      <c r="E149" s="88"/>
      <c r="F149" s="107" t="str">
        <f t="shared" si="22"/>
        <v>£000</v>
      </c>
      <c r="G149" s="89">
        <f t="shared" si="32"/>
        <v>0</v>
      </c>
      <c r="H149" s="89">
        <f t="shared" si="32"/>
        <v>0</v>
      </c>
      <c r="I149" s="89">
        <f t="shared" si="32"/>
        <v>0</v>
      </c>
      <c r="J149" s="89">
        <f t="shared" si="32"/>
        <v>0</v>
      </c>
      <c r="K149" s="89">
        <f t="shared" si="32"/>
        <v>0</v>
      </c>
      <c r="L149" s="89">
        <f t="shared" si="32"/>
        <v>0</v>
      </c>
      <c r="M149" s="89">
        <f t="shared" si="32"/>
        <v>0</v>
      </c>
      <c r="N149" s="89">
        <f t="shared" si="32"/>
        <v>0</v>
      </c>
      <c r="O149" s="89">
        <f t="shared" si="32"/>
        <v>0</v>
      </c>
      <c r="P149" s="89">
        <f t="shared" si="32"/>
        <v>0</v>
      </c>
      <c r="Q149" s="89">
        <f t="shared" si="32"/>
        <v>0</v>
      </c>
      <c r="R149" s="89">
        <f t="shared" si="32"/>
        <v>0</v>
      </c>
      <c r="S149" s="89">
        <f t="shared" si="32"/>
        <v>0</v>
      </c>
      <c r="T149" s="89">
        <f t="shared" si="32"/>
        <v>0</v>
      </c>
      <c r="U149" s="89">
        <f t="shared" si="32"/>
        <v>0</v>
      </c>
      <c r="V149" s="89">
        <f t="shared" si="32"/>
        <v>0</v>
      </c>
      <c r="W149" s="89">
        <f t="shared" si="32"/>
        <v>0</v>
      </c>
      <c r="X149" s="89">
        <f t="shared" si="32"/>
        <v>0</v>
      </c>
      <c r="Y149" s="89">
        <f t="shared" si="32"/>
        <v>0</v>
      </c>
      <c r="Z149" s="89">
        <f t="shared" si="32"/>
        <v>0</v>
      </c>
      <c r="AA149" s="89">
        <f t="shared" si="32"/>
        <v>0</v>
      </c>
      <c r="AB149" s="90">
        <f t="shared" si="32"/>
        <v>0</v>
      </c>
      <c r="AD149" s="552">
        <f t="shared" ref="AD149" si="42">SUM(AD44,AD79,AD114)</f>
        <v>0</v>
      </c>
      <c r="AF149" s="552">
        <f t="shared" ref="AF149" si="43">SUM(AF44,AF79,AF114)</f>
        <v>0</v>
      </c>
      <c r="AH149" s="552">
        <f t="shared" ref="AH149" si="44">SUM(AH44,AH79,AH114)</f>
        <v>0</v>
      </c>
      <c r="AJ149" s="188"/>
    </row>
    <row r="150" spans="2:36" ht="12.75" customHeight="1" outlineLevel="1" x14ac:dyDescent="0.2">
      <c r="D150" s="106" t="str">
        <f t="shared" si="17"/>
        <v>[TOC Capex Line 29]</v>
      </c>
      <c r="E150" s="88"/>
      <c r="F150" s="107" t="str">
        <f t="shared" si="22"/>
        <v>£000</v>
      </c>
      <c r="G150" s="89">
        <f t="shared" si="32"/>
        <v>0</v>
      </c>
      <c r="H150" s="89">
        <f t="shared" si="32"/>
        <v>0</v>
      </c>
      <c r="I150" s="89">
        <f t="shared" si="32"/>
        <v>0</v>
      </c>
      <c r="J150" s="89">
        <f t="shared" si="32"/>
        <v>0</v>
      </c>
      <c r="K150" s="89">
        <f t="shared" si="32"/>
        <v>0</v>
      </c>
      <c r="L150" s="89">
        <f t="shared" si="32"/>
        <v>0</v>
      </c>
      <c r="M150" s="89">
        <f t="shared" si="32"/>
        <v>0</v>
      </c>
      <c r="N150" s="89">
        <f t="shared" si="32"/>
        <v>0</v>
      </c>
      <c r="O150" s="89">
        <f t="shared" si="32"/>
        <v>0</v>
      </c>
      <c r="P150" s="89">
        <f t="shared" si="32"/>
        <v>0</v>
      </c>
      <c r="Q150" s="89">
        <f t="shared" si="32"/>
        <v>0</v>
      </c>
      <c r="R150" s="89">
        <f t="shared" si="32"/>
        <v>0</v>
      </c>
      <c r="S150" s="89">
        <f t="shared" si="32"/>
        <v>0</v>
      </c>
      <c r="T150" s="89">
        <f t="shared" si="32"/>
        <v>0</v>
      </c>
      <c r="U150" s="89">
        <f t="shared" si="32"/>
        <v>0</v>
      </c>
      <c r="V150" s="89">
        <f t="shared" si="32"/>
        <v>0</v>
      </c>
      <c r="W150" s="89">
        <f t="shared" si="32"/>
        <v>0</v>
      </c>
      <c r="X150" s="89">
        <f t="shared" si="32"/>
        <v>0</v>
      </c>
      <c r="Y150" s="89">
        <f t="shared" si="32"/>
        <v>0</v>
      </c>
      <c r="Z150" s="89">
        <f t="shared" si="32"/>
        <v>0</v>
      </c>
      <c r="AA150" s="89">
        <f t="shared" si="32"/>
        <v>0</v>
      </c>
      <c r="AB150" s="90">
        <f t="shared" si="32"/>
        <v>0</v>
      </c>
      <c r="AD150" s="552">
        <f t="shared" ref="AD150" si="45">SUM(AD45,AD80,AD115)</f>
        <v>0</v>
      </c>
      <c r="AF150" s="552">
        <f t="shared" ref="AF150" si="46">SUM(AF45,AF80,AF115)</f>
        <v>0</v>
      </c>
      <c r="AH150" s="552">
        <f t="shared" ref="AH150" si="47">SUM(AH45,AH80,AH115)</f>
        <v>0</v>
      </c>
      <c r="AJ150" s="188"/>
    </row>
    <row r="151" spans="2:36" ht="12.75" customHeight="1" outlineLevel="1" x14ac:dyDescent="0.2">
      <c r="D151" s="117" t="str">
        <f t="shared" si="17"/>
        <v>[TOC Capex Line 30]</v>
      </c>
      <c r="E151" s="177"/>
      <c r="F151" s="118" t="str">
        <f t="shared" si="22"/>
        <v>£000</v>
      </c>
      <c r="G151" s="93">
        <f t="shared" si="32"/>
        <v>0</v>
      </c>
      <c r="H151" s="93">
        <f t="shared" si="32"/>
        <v>0</v>
      </c>
      <c r="I151" s="93">
        <f t="shared" si="32"/>
        <v>0</v>
      </c>
      <c r="J151" s="93">
        <f t="shared" si="32"/>
        <v>0</v>
      </c>
      <c r="K151" s="93">
        <f t="shared" si="32"/>
        <v>0</v>
      </c>
      <c r="L151" s="93">
        <f t="shared" si="32"/>
        <v>0</v>
      </c>
      <c r="M151" s="93">
        <f t="shared" si="32"/>
        <v>0</v>
      </c>
      <c r="N151" s="93">
        <f t="shared" si="32"/>
        <v>0</v>
      </c>
      <c r="O151" s="93">
        <f t="shared" si="32"/>
        <v>0</v>
      </c>
      <c r="P151" s="93">
        <f t="shared" si="32"/>
        <v>0</v>
      </c>
      <c r="Q151" s="93">
        <f t="shared" si="32"/>
        <v>0</v>
      </c>
      <c r="R151" s="93">
        <f t="shared" si="32"/>
        <v>0</v>
      </c>
      <c r="S151" s="93">
        <f t="shared" si="32"/>
        <v>0</v>
      </c>
      <c r="T151" s="93">
        <f t="shared" si="32"/>
        <v>0</v>
      </c>
      <c r="U151" s="93">
        <f t="shared" si="32"/>
        <v>0</v>
      </c>
      <c r="V151" s="93">
        <f t="shared" si="32"/>
        <v>0</v>
      </c>
      <c r="W151" s="93">
        <f t="shared" si="32"/>
        <v>0</v>
      </c>
      <c r="X151" s="93">
        <f t="shared" si="32"/>
        <v>0</v>
      </c>
      <c r="Y151" s="93">
        <f t="shared" si="32"/>
        <v>0</v>
      </c>
      <c r="Z151" s="93">
        <f t="shared" si="32"/>
        <v>0</v>
      </c>
      <c r="AA151" s="93">
        <f t="shared" si="32"/>
        <v>0</v>
      </c>
      <c r="AB151" s="94">
        <f t="shared" si="32"/>
        <v>0</v>
      </c>
      <c r="AD151" s="553">
        <f t="shared" ref="AD151" si="48">SUM(AD46,AD81,AD116)</f>
        <v>0</v>
      </c>
      <c r="AF151" s="553">
        <f t="shared" ref="AF151" si="49">SUM(AF46,AF81,AF116)</f>
        <v>0</v>
      </c>
      <c r="AH151" s="553">
        <f t="shared" ref="AH151" si="50">SUM(AH46,AH81,AH116)</f>
        <v>0</v>
      </c>
      <c r="AJ151" s="189"/>
    </row>
    <row r="152" spans="2:36" ht="12.75" customHeight="1" outlineLevel="1" x14ac:dyDescent="0.2">
      <c r="G152" s="89"/>
      <c r="H152" s="89"/>
      <c r="I152" s="89"/>
      <c r="J152" s="89"/>
      <c r="K152" s="89"/>
      <c r="L152" s="89"/>
      <c r="M152" s="89"/>
      <c r="N152" s="89"/>
      <c r="O152" s="89"/>
      <c r="P152" s="89"/>
      <c r="Q152" s="89"/>
      <c r="R152" s="89"/>
      <c r="S152" s="89"/>
      <c r="T152" s="89"/>
      <c r="U152" s="89"/>
      <c r="V152" s="89"/>
      <c r="W152" s="89"/>
      <c r="X152" s="89"/>
      <c r="Y152" s="89"/>
      <c r="Z152" s="89"/>
      <c r="AA152" s="89"/>
      <c r="AB152" s="89"/>
      <c r="AD152" s="554"/>
      <c r="AF152" s="554"/>
      <c r="AH152" s="554"/>
    </row>
    <row r="153" spans="2:36" ht="12.75" customHeight="1" outlineLevel="1" x14ac:dyDescent="0.2">
      <c r="D153" s="234" t="str">
        <f>"Total "&amp;B120</f>
        <v>Total Closing Balances</v>
      </c>
      <c r="E153" s="234"/>
      <c r="F153" s="236" t="str">
        <f>F151</f>
        <v>£000</v>
      </c>
      <c r="G153" s="237">
        <f t="shared" ref="G153:AB153" si="51">SUM(G122:G151)</f>
        <v>0</v>
      </c>
      <c r="H153" s="237">
        <f t="shared" si="51"/>
        <v>0</v>
      </c>
      <c r="I153" s="237">
        <f t="shared" si="51"/>
        <v>0</v>
      </c>
      <c r="J153" s="237">
        <f t="shared" si="51"/>
        <v>0</v>
      </c>
      <c r="K153" s="237">
        <f t="shared" si="51"/>
        <v>0</v>
      </c>
      <c r="L153" s="237">
        <f t="shared" si="51"/>
        <v>0</v>
      </c>
      <c r="M153" s="237">
        <f t="shared" si="51"/>
        <v>0</v>
      </c>
      <c r="N153" s="237">
        <f t="shared" si="51"/>
        <v>0</v>
      </c>
      <c r="O153" s="237">
        <f t="shared" si="51"/>
        <v>0</v>
      </c>
      <c r="P153" s="237">
        <f t="shared" si="51"/>
        <v>0</v>
      </c>
      <c r="Q153" s="237">
        <f t="shared" si="51"/>
        <v>0</v>
      </c>
      <c r="R153" s="237">
        <f t="shared" si="51"/>
        <v>0</v>
      </c>
      <c r="S153" s="237">
        <f t="shared" si="51"/>
        <v>0</v>
      </c>
      <c r="T153" s="237">
        <f t="shared" si="51"/>
        <v>0</v>
      </c>
      <c r="U153" s="237">
        <f t="shared" si="51"/>
        <v>0</v>
      </c>
      <c r="V153" s="237">
        <f t="shared" si="51"/>
        <v>0</v>
      </c>
      <c r="W153" s="237">
        <f t="shared" si="51"/>
        <v>0</v>
      </c>
      <c r="X153" s="237">
        <f t="shared" si="51"/>
        <v>0</v>
      </c>
      <c r="Y153" s="237">
        <f t="shared" si="51"/>
        <v>0</v>
      </c>
      <c r="Z153" s="237">
        <f t="shared" si="51"/>
        <v>0</v>
      </c>
      <c r="AA153" s="237">
        <f t="shared" si="51"/>
        <v>0</v>
      </c>
      <c r="AB153" s="238">
        <f t="shared" si="51"/>
        <v>0</v>
      </c>
      <c r="AD153" s="550">
        <f t="shared" ref="AD153" si="52">SUM(AD122:AD151)</f>
        <v>0</v>
      </c>
      <c r="AF153" s="550">
        <f t="shared" ref="AF153" si="53">SUM(AF122:AF151)</f>
        <v>0</v>
      </c>
      <c r="AH153" s="550">
        <f t="shared" ref="AH153" si="54">SUM(AH122:AH151)</f>
        <v>0</v>
      </c>
      <c r="AJ153" s="241"/>
    </row>
    <row r="155" spans="2:36" ht="16.5" x14ac:dyDescent="0.25">
      <c r="B155" s="5" t="s">
        <v>527</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row>
    <row r="157" spans="2:36" ht="15" x14ac:dyDescent="0.25">
      <c r="B157" s="15" t="s">
        <v>523</v>
      </c>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540"/>
      <c r="AF157" s="15"/>
      <c r="AG157" s="540"/>
      <c r="AH157" s="15"/>
      <c r="AI157" s="540"/>
      <c r="AJ157" s="15"/>
    </row>
    <row r="158" spans="2:36" ht="12.75" customHeight="1" outlineLevel="1" x14ac:dyDescent="0.2"/>
    <row r="159" spans="2:36" ht="12.75" customHeight="1" outlineLevel="1" x14ac:dyDescent="0.2">
      <c r="D159" s="100" t="str">
        <f>'Line Items'!D723</f>
        <v>[Day 1 Assets Line 1]</v>
      </c>
      <c r="E159" s="84"/>
      <c r="F159" s="101" t="s">
        <v>101</v>
      </c>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91"/>
      <c r="AD159" s="547"/>
      <c r="AF159" s="547"/>
      <c r="AH159" s="547"/>
      <c r="AJ159" s="219"/>
    </row>
    <row r="160" spans="2:36" ht="12.75" customHeight="1" outlineLevel="1" x14ac:dyDescent="0.2">
      <c r="D160" s="106" t="str">
        <f>'Line Items'!D724</f>
        <v>[Day 1 Assets Line 2]</v>
      </c>
      <c r="E160" s="88"/>
      <c r="F160" s="107" t="str">
        <f t="shared" ref="F160:F188" si="55">F159</f>
        <v>£000</v>
      </c>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6"/>
      <c r="AD160" s="548"/>
      <c r="AF160" s="548"/>
      <c r="AH160" s="548"/>
      <c r="AJ160" s="220"/>
    </row>
    <row r="161" spans="4:36" ht="12.75" customHeight="1" outlineLevel="1" x14ac:dyDescent="0.2">
      <c r="D161" s="106" t="str">
        <f>'Line Items'!D725</f>
        <v>[Day 1 Assets Line 3]</v>
      </c>
      <c r="E161" s="88"/>
      <c r="F161" s="107" t="str">
        <f t="shared" si="55"/>
        <v>£000</v>
      </c>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D161" s="548"/>
      <c r="AF161" s="548"/>
      <c r="AH161" s="548"/>
      <c r="AJ161" s="220"/>
    </row>
    <row r="162" spans="4:36" ht="12.75" customHeight="1" outlineLevel="1" x14ac:dyDescent="0.2">
      <c r="D162" s="106" t="str">
        <f>'Line Items'!D726</f>
        <v>[Day 1 Assets Line 4]</v>
      </c>
      <c r="E162" s="88"/>
      <c r="F162" s="107" t="str">
        <f t="shared" si="55"/>
        <v>£000</v>
      </c>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6"/>
      <c r="AD162" s="548"/>
      <c r="AF162" s="548"/>
      <c r="AH162" s="548"/>
      <c r="AJ162" s="220"/>
    </row>
    <row r="163" spans="4:36" ht="12.75" customHeight="1" outlineLevel="1" x14ac:dyDescent="0.2">
      <c r="D163" s="106" t="str">
        <f>'Line Items'!D727</f>
        <v>[Day 1 Assets Line 5]</v>
      </c>
      <c r="E163" s="88"/>
      <c r="F163" s="107" t="str">
        <f t="shared" si="55"/>
        <v>£000</v>
      </c>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6"/>
      <c r="AD163" s="548"/>
      <c r="AF163" s="548"/>
      <c r="AH163" s="548"/>
      <c r="AJ163" s="220"/>
    </row>
    <row r="164" spans="4:36" ht="12.75" customHeight="1" outlineLevel="1" x14ac:dyDescent="0.2">
      <c r="D164" s="106" t="str">
        <f>'Line Items'!D728</f>
        <v>[Day 1 Assets Line 6]</v>
      </c>
      <c r="E164" s="88"/>
      <c r="F164" s="107" t="str">
        <f t="shared" si="55"/>
        <v>£000</v>
      </c>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6"/>
      <c r="AD164" s="548"/>
      <c r="AF164" s="548"/>
      <c r="AH164" s="548"/>
      <c r="AJ164" s="220"/>
    </row>
    <row r="165" spans="4:36" ht="12.75" customHeight="1" outlineLevel="1" x14ac:dyDescent="0.2">
      <c r="D165" s="106" t="str">
        <f>'Line Items'!D729</f>
        <v>[Day 1 Assets Line 7]</v>
      </c>
      <c r="E165" s="88"/>
      <c r="F165" s="107" t="str">
        <f t="shared" si="55"/>
        <v>£000</v>
      </c>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6"/>
      <c r="AD165" s="548"/>
      <c r="AF165" s="548"/>
      <c r="AH165" s="548"/>
      <c r="AJ165" s="220"/>
    </row>
    <row r="166" spans="4:36" ht="12.75" customHeight="1" outlineLevel="1" x14ac:dyDescent="0.2">
      <c r="D166" s="106" t="str">
        <f>'Line Items'!D730</f>
        <v>[Day 1 Assets Line 8]</v>
      </c>
      <c r="E166" s="88"/>
      <c r="F166" s="107" t="str">
        <f t="shared" si="55"/>
        <v>£000</v>
      </c>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6"/>
      <c r="AD166" s="548"/>
      <c r="AF166" s="548"/>
      <c r="AH166" s="548"/>
      <c r="AJ166" s="220"/>
    </row>
    <row r="167" spans="4:36" ht="12.75" customHeight="1" outlineLevel="1" x14ac:dyDescent="0.2">
      <c r="D167" s="106" t="str">
        <f>'Line Items'!D731</f>
        <v>[Day 1 Assets Line 9]</v>
      </c>
      <c r="E167" s="88"/>
      <c r="F167" s="107" t="str">
        <f t="shared" si="55"/>
        <v>£000</v>
      </c>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6"/>
      <c r="AD167" s="548"/>
      <c r="AF167" s="548"/>
      <c r="AH167" s="548"/>
      <c r="AJ167" s="220"/>
    </row>
    <row r="168" spans="4:36" ht="12.75" customHeight="1" outlineLevel="1" x14ac:dyDescent="0.2">
      <c r="D168" s="106" t="str">
        <f>'Line Items'!D732</f>
        <v>[Day 1 Assets Line 10]</v>
      </c>
      <c r="E168" s="88"/>
      <c r="F168" s="107" t="str">
        <f t="shared" si="55"/>
        <v>£000</v>
      </c>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6"/>
      <c r="AD168" s="548"/>
      <c r="AF168" s="548"/>
      <c r="AH168" s="548"/>
      <c r="AJ168" s="220"/>
    </row>
    <row r="169" spans="4:36" ht="12.75" customHeight="1" outlineLevel="1" x14ac:dyDescent="0.2">
      <c r="D169" s="106" t="str">
        <f>'Line Items'!D733</f>
        <v>[Day 1 Assets Line 11]</v>
      </c>
      <c r="E169" s="88"/>
      <c r="F169" s="107" t="str">
        <f t="shared" si="55"/>
        <v>£000</v>
      </c>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6"/>
      <c r="AD169" s="548"/>
      <c r="AF169" s="548"/>
      <c r="AH169" s="548"/>
      <c r="AJ169" s="220"/>
    </row>
    <row r="170" spans="4:36" ht="12.75" customHeight="1" outlineLevel="1" x14ac:dyDescent="0.2">
      <c r="D170" s="106" t="str">
        <f>'Line Items'!D734</f>
        <v>[Day 1 Assets Line 12]</v>
      </c>
      <c r="E170" s="88"/>
      <c r="F170" s="107" t="str">
        <f t="shared" si="55"/>
        <v>£000</v>
      </c>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6"/>
      <c r="AD170" s="548"/>
      <c r="AF170" s="548"/>
      <c r="AH170" s="548"/>
      <c r="AJ170" s="220"/>
    </row>
    <row r="171" spans="4:36" ht="12.75" customHeight="1" outlineLevel="1" x14ac:dyDescent="0.2">
      <c r="D171" s="106" t="str">
        <f>'Line Items'!D735</f>
        <v>[Day 1 Assets Line 13]</v>
      </c>
      <c r="E171" s="88"/>
      <c r="F171" s="107" t="str">
        <f t="shared" si="55"/>
        <v>£000</v>
      </c>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6"/>
      <c r="AD171" s="548"/>
      <c r="AF171" s="548"/>
      <c r="AH171" s="548"/>
      <c r="AJ171" s="220"/>
    </row>
    <row r="172" spans="4:36" ht="12.75" customHeight="1" outlineLevel="1" x14ac:dyDescent="0.2">
      <c r="D172" s="106" t="str">
        <f>'Line Items'!D736</f>
        <v>[Day 1 Assets Line 14]</v>
      </c>
      <c r="E172" s="88"/>
      <c r="F172" s="107" t="str">
        <f t="shared" si="55"/>
        <v>£000</v>
      </c>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6"/>
      <c r="AD172" s="548"/>
      <c r="AF172" s="548"/>
      <c r="AH172" s="548"/>
      <c r="AJ172" s="220"/>
    </row>
    <row r="173" spans="4:36" ht="12.75" customHeight="1" outlineLevel="1" x14ac:dyDescent="0.2">
      <c r="D173" s="106" t="str">
        <f>'Line Items'!D737</f>
        <v>[Day 1 Assets Line 15]</v>
      </c>
      <c r="E173" s="88"/>
      <c r="F173" s="107" t="str">
        <f t="shared" si="55"/>
        <v>£000</v>
      </c>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6"/>
      <c r="AD173" s="548"/>
      <c r="AF173" s="548"/>
      <c r="AH173" s="548"/>
      <c r="AJ173" s="220"/>
    </row>
    <row r="174" spans="4:36" ht="12.75" customHeight="1" outlineLevel="1" x14ac:dyDescent="0.2">
      <c r="D174" s="106" t="str">
        <f>'Line Items'!D738</f>
        <v>[Day 1 Assets Line 16]</v>
      </c>
      <c r="E174" s="88"/>
      <c r="F174" s="107" t="str">
        <f t="shared" si="55"/>
        <v>£000</v>
      </c>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D174" s="548"/>
      <c r="AF174" s="548"/>
      <c r="AH174" s="548"/>
      <c r="AJ174" s="220"/>
    </row>
    <row r="175" spans="4:36" ht="12.75" customHeight="1" outlineLevel="1" x14ac:dyDescent="0.2">
      <c r="D175" s="106" t="str">
        <f>'Line Items'!D739</f>
        <v>[Day 1 Assets Line 17]</v>
      </c>
      <c r="E175" s="88"/>
      <c r="F175" s="107" t="str">
        <f t="shared" si="55"/>
        <v>£000</v>
      </c>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6"/>
      <c r="AD175" s="548"/>
      <c r="AF175" s="548"/>
      <c r="AH175" s="548"/>
      <c r="AJ175" s="220"/>
    </row>
    <row r="176" spans="4:36" ht="12.75" customHeight="1" outlineLevel="1" x14ac:dyDescent="0.2">
      <c r="D176" s="106" t="str">
        <f>'Line Items'!D740</f>
        <v>[Day 1 Assets Line 18]</v>
      </c>
      <c r="E176" s="88"/>
      <c r="F176" s="107" t="str">
        <f t="shared" si="55"/>
        <v>£000</v>
      </c>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6"/>
      <c r="AD176" s="548"/>
      <c r="AF176" s="548"/>
      <c r="AH176" s="548"/>
      <c r="AJ176" s="220"/>
    </row>
    <row r="177" spans="2:36" ht="12.75" customHeight="1" outlineLevel="1" x14ac:dyDescent="0.2">
      <c r="D177" s="106" t="str">
        <f>'Line Items'!D741</f>
        <v>[Day 1 Assets Line 19]</v>
      </c>
      <c r="E177" s="88"/>
      <c r="F177" s="107" t="str">
        <f t="shared" si="55"/>
        <v>£000</v>
      </c>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6"/>
      <c r="AD177" s="548"/>
      <c r="AF177" s="548"/>
      <c r="AH177" s="548"/>
      <c r="AJ177" s="220"/>
    </row>
    <row r="178" spans="2:36" ht="12.75" customHeight="1" outlineLevel="1" x14ac:dyDescent="0.2">
      <c r="D178" s="106" t="str">
        <f>'Line Items'!D742</f>
        <v>[Day 1 Assets Line 20]</v>
      </c>
      <c r="E178" s="88"/>
      <c r="F178" s="107" t="str">
        <f t="shared" si="55"/>
        <v>£000</v>
      </c>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6"/>
      <c r="AD178" s="548"/>
      <c r="AF178" s="548"/>
      <c r="AH178" s="548"/>
      <c r="AJ178" s="220"/>
    </row>
    <row r="179" spans="2:36" ht="12.75" customHeight="1" outlineLevel="1" x14ac:dyDescent="0.2">
      <c r="D179" s="106" t="str">
        <f>'Line Items'!D743</f>
        <v>[Day 1 Assets Line 21]</v>
      </c>
      <c r="E179" s="88"/>
      <c r="F179" s="107" t="str">
        <f t="shared" si="55"/>
        <v>£000</v>
      </c>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6"/>
      <c r="AD179" s="548"/>
      <c r="AF179" s="548"/>
      <c r="AH179" s="548"/>
      <c r="AJ179" s="220"/>
    </row>
    <row r="180" spans="2:36" ht="12.75" customHeight="1" outlineLevel="1" x14ac:dyDescent="0.2">
      <c r="D180" s="106" t="str">
        <f>'Line Items'!D744</f>
        <v>[Day 1 Assets Line 22]</v>
      </c>
      <c r="E180" s="88"/>
      <c r="F180" s="107" t="str">
        <f t="shared" si="55"/>
        <v>£000</v>
      </c>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6"/>
      <c r="AD180" s="548"/>
      <c r="AF180" s="548"/>
      <c r="AH180" s="548"/>
      <c r="AJ180" s="220"/>
    </row>
    <row r="181" spans="2:36" ht="12.75" customHeight="1" outlineLevel="1" x14ac:dyDescent="0.2">
      <c r="D181" s="106" t="str">
        <f>'Line Items'!D745</f>
        <v>[Day 1 Assets Line 23]</v>
      </c>
      <c r="E181" s="88"/>
      <c r="F181" s="107" t="str">
        <f t="shared" si="55"/>
        <v>£000</v>
      </c>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6"/>
      <c r="AD181" s="548"/>
      <c r="AF181" s="548"/>
      <c r="AH181" s="548"/>
      <c r="AJ181" s="220"/>
    </row>
    <row r="182" spans="2:36" ht="12.75" customHeight="1" outlineLevel="1" x14ac:dyDescent="0.2">
      <c r="D182" s="106" t="str">
        <f>'Line Items'!D746</f>
        <v>[Day 1 Assets Line 24]</v>
      </c>
      <c r="E182" s="88"/>
      <c r="F182" s="107" t="str">
        <f t="shared" si="55"/>
        <v>£000</v>
      </c>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6"/>
      <c r="AD182" s="548"/>
      <c r="AF182" s="548"/>
      <c r="AH182" s="548"/>
      <c r="AJ182" s="220"/>
    </row>
    <row r="183" spans="2:36" ht="12.75" customHeight="1" outlineLevel="1" x14ac:dyDescent="0.2">
      <c r="D183" s="106" t="str">
        <f>'Line Items'!D747</f>
        <v>[Day 1 Assets Line 25]</v>
      </c>
      <c r="E183" s="88"/>
      <c r="F183" s="107" t="str">
        <f t="shared" si="55"/>
        <v>£000</v>
      </c>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6"/>
      <c r="AD183" s="548"/>
      <c r="AF183" s="548"/>
      <c r="AH183" s="548"/>
      <c r="AJ183" s="220"/>
    </row>
    <row r="184" spans="2:36" ht="12.75" customHeight="1" outlineLevel="1" x14ac:dyDescent="0.2">
      <c r="D184" s="106" t="str">
        <f>'Line Items'!D748</f>
        <v>[Day 1 Assets Line 26]</v>
      </c>
      <c r="E184" s="88"/>
      <c r="F184" s="107" t="str">
        <f t="shared" si="55"/>
        <v>£000</v>
      </c>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6"/>
      <c r="AD184" s="548"/>
      <c r="AF184" s="548"/>
      <c r="AH184" s="548"/>
      <c r="AJ184" s="220"/>
    </row>
    <row r="185" spans="2:36" ht="12.75" customHeight="1" outlineLevel="1" x14ac:dyDescent="0.2">
      <c r="D185" s="106" t="str">
        <f>'Line Items'!D749</f>
        <v>[Day 1 Assets Line 27]</v>
      </c>
      <c r="E185" s="88"/>
      <c r="F185" s="107" t="str">
        <f t="shared" si="55"/>
        <v>£000</v>
      </c>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6"/>
      <c r="AD185" s="548"/>
      <c r="AF185" s="548"/>
      <c r="AH185" s="548"/>
      <c r="AJ185" s="220"/>
    </row>
    <row r="186" spans="2:36" ht="12.75" customHeight="1" outlineLevel="1" x14ac:dyDescent="0.2">
      <c r="D186" s="106" t="str">
        <f>'Line Items'!D750</f>
        <v>[Day 1 Assets Line 28]</v>
      </c>
      <c r="E186" s="88"/>
      <c r="F186" s="107" t="str">
        <f t="shared" si="55"/>
        <v>£000</v>
      </c>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6"/>
      <c r="AD186" s="548"/>
      <c r="AF186" s="548"/>
      <c r="AH186" s="548"/>
      <c r="AJ186" s="220"/>
    </row>
    <row r="187" spans="2:36" ht="12.75" customHeight="1" outlineLevel="1" x14ac:dyDescent="0.2">
      <c r="D187" s="106" t="str">
        <f>'Line Items'!D751</f>
        <v>[Day 1 Assets Line 29]</v>
      </c>
      <c r="E187" s="88"/>
      <c r="F187" s="107" t="str">
        <f t="shared" si="55"/>
        <v>£000</v>
      </c>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D187" s="548"/>
      <c r="AF187" s="548"/>
      <c r="AH187" s="548"/>
      <c r="AJ187" s="220"/>
    </row>
    <row r="188" spans="2:36" ht="12.75" customHeight="1" outlineLevel="1" x14ac:dyDescent="0.2">
      <c r="D188" s="117" t="str">
        <f>'Line Items'!D752</f>
        <v>[Day 1 Assets Line 30]</v>
      </c>
      <c r="E188" s="177"/>
      <c r="F188" s="118" t="str">
        <f t="shared" si="55"/>
        <v>£000</v>
      </c>
      <c r="G188" s="178"/>
      <c r="H188" s="178"/>
      <c r="I188" s="178"/>
      <c r="J188" s="178"/>
      <c r="K188" s="178"/>
      <c r="L188" s="253"/>
      <c r="M188" s="178"/>
      <c r="N188" s="178"/>
      <c r="O188" s="178"/>
      <c r="P188" s="178"/>
      <c r="Q188" s="178"/>
      <c r="R188" s="178"/>
      <c r="S188" s="178"/>
      <c r="T188" s="178"/>
      <c r="U188" s="178"/>
      <c r="V188" s="178"/>
      <c r="W188" s="178"/>
      <c r="X188" s="178"/>
      <c r="Y188" s="178"/>
      <c r="Z188" s="178"/>
      <c r="AA188" s="178"/>
      <c r="AB188" s="179"/>
      <c r="AD188" s="549"/>
      <c r="AF188" s="549"/>
      <c r="AH188" s="549"/>
      <c r="AJ188" s="221"/>
    </row>
    <row r="189" spans="2:36" ht="12.75" customHeight="1" outlineLevel="1" x14ac:dyDescent="0.2">
      <c r="G189" s="89"/>
      <c r="H189" s="89"/>
      <c r="I189" s="89"/>
      <c r="J189" s="89"/>
      <c r="K189" s="89"/>
      <c r="L189" s="89"/>
      <c r="M189" s="89"/>
      <c r="N189" s="89"/>
      <c r="O189" s="89"/>
      <c r="P189" s="89"/>
      <c r="Q189" s="89"/>
      <c r="R189" s="89"/>
      <c r="S189" s="89"/>
      <c r="T189" s="89"/>
      <c r="U189" s="89"/>
      <c r="V189" s="89"/>
      <c r="W189" s="89"/>
      <c r="X189" s="89"/>
      <c r="Y189" s="89"/>
      <c r="Z189" s="89"/>
      <c r="AA189" s="89"/>
      <c r="AB189" s="89"/>
      <c r="AD189" s="89"/>
      <c r="AF189" s="89"/>
      <c r="AH189" s="89"/>
    </row>
    <row r="190" spans="2:36" ht="12.75" customHeight="1" outlineLevel="1" x14ac:dyDescent="0.2">
      <c r="D190" s="234" t="str">
        <f>"Total "&amp;B157</f>
        <v>Total Opening Balances</v>
      </c>
      <c r="E190" s="235"/>
      <c r="F190" s="236" t="str">
        <f>F188</f>
        <v>£000</v>
      </c>
      <c r="G190" s="237">
        <f t="shared" ref="G190:J190" si="56">SUM(G159:G188)</f>
        <v>0</v>
      </c>
      <c r="H190" s="237">
        <f t="shared" si="56"/>
        <v>0</v>
      </c>
      <c r="I190" s="237">
        <f t="shared" si="56"/>
        <v>0</v>
      </c>
      <c r="J190" s="237">
        <f t="shared" si="56"/>
        <v>0</v>
      </c>
      <c r="K190" s="237">
        <f>SUM(K159:K188)</f>
        <v>0</v>
      </c>
      <c r="L190" s="237">
        <f t="shared" ref="L190:AB190" si="57">SUM(L159:L188)</f>
        <v>0</v>
      </c>
      <c r="M190" s="237">
        <f t="shared" si="57"/>
        <v>0</v>
      </c>
      <c r="N190" s="237">
        <f t="shared" si="57"/>
        <v>0</v>
      </c>
      <c r="O190" s="237">
        <f t="shared" si="57"/>
        <v>0</v>
      </c>
      <c r="P190" s="237">
        <f t="shared" si="57"/>
        <v>0</v>
      </c>
      <c r="Q190" s="237">
        <f t="shared" si="57"/>
        <v>0</v>
      </c>
      <c r="R190" s="237">
        <f t="shared" si="57"/>
        <v>0</v>
      </c>
      <c r="S190" s="237">
        <f t="shared" si="57"/>
        <v>0</v>
      </c>
      <c r="T190" s="237">
        <f t="shared" si="57"/>
        <v>0</v>
      </c>
      <c r="U190" s="237">
        <f t="shared" si="57"/>
        <v>0</v>
      </c>
      <c r="V190" s="237">
        <f t="shared" si="57"/>
        <v>0</v>
      </c>
      <c r="W190" s="237">
        <f t="shared" si="57"/>
        <v>0</v>
      </c>
      <c r="X190" s="237">
        <f t="shared" si="57"/>
        <v>0</v>
      </c>
      <c r="Y190" s="237">
        <f t="shared" si="57"/>
        <v>0</v>
      </c>
      <c r="Z190" s="237">
        <f t="shared" si="57"/>
        <v>0</v>
      </c>
      <c r="AA190" s="237">
        <f t="shared" si="57"/>
        <v>0</v>
      </c>
      <c r="AB190" s="238">
        <f t="shared" si="57"/>
        <v>0</v>
      </c>
      <c r="AD190" s="550">
        <f t="shared" ref="AD190" si="58">SUM(AD159:AD188)</f>
        <v>0</v>
      </c>
      <c r="AF190" s="550">
        <f t="shared" ref="AF190" si="59">SUM(AF159:AF188)</f>
        <v>0</v>
      </c>
      <c r="AH190" s="550">
        <f t="shared" ref="AH190" si="60">SUM(AH159:AH188)</f>
        <v>0</v>
      </c>
      <c r="AJ190" s="241"/>
    </row>
    <row r="191" spans="2:36" x14ac:dyDescent="0.2">
      <c r="G191" s="89"/>
      <c r="H191" s="89"/>
      <c r="I191" s="89"/>
      <c r="J191" s="89"/>
      <c r="K191" s="89"/>
      <c r="L191" s="89"/>
      <c r="M191" s="89"/>
      <c r="N191" s="89"/>
      <c r="O191" s="89"/>
      <c r="P191" s="89"/>
      <c r="Q191" s="89"/>
      <c r="R191" s="89"/>
      <c r="S191" s="89"/>
      <c r="T191" s="89"/>
      <c r="U191" s="89"/>
      <c r="V191" s="89"/>
      <c r="W191" s="89"/>
      <c r="X191" s="89"/>
      <c r="Y191" s="89"/>
      <c r="Z191" s="89"/>
      <c r="AA191" s="89"/>
      <c r="AB191" s="89"/>
      <c r="AD191" s="89"/>
      <c r="AF191" s="89"/>
      <c r="AH191" s="89"/>
    </row>
    <row r="192" spans="2:36" ht="15" x14ac:dyDescent="0.25">
      <c r="B192" s="15" t="s">
        <v>524</v>
      </c>
      <c r="C192" s="15"/>
      <c r="D192" s="172"/>
      <c r="E192" s="172"/>
      <c r="F192" s="15"/>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5"/>
      <c r="AD192" s="190"/>
      <c r="AE192" s="540"/>
      <c r="AF192" s="190"/>
      <c r="AG192" s="540"/>
      <c r="AH192" s="190"/>
      <c r="AI192" s="540"/>
      <c r="AJ192" s="15"/>
    </row>
    <row r="193" spans="4:36" ht="12.75" customHeight="1" outlineLevel="1" x14ac:dyDescent="0.2">
      <c r="G193" s="89"/>
      <c r="H193" s="89"/>
      <c r="I193" s="89"/>
      <c r="J193" s="89"/>
      <c r="K193" s="89"/>
      <c r="L193" s="89"/>
      <c r="M193" s="89"/>
      <c r="N193" s="89"/>
      <c r="O193" s="89"/>
      <c r="P193" s="89"/>
      <c r="Q193" s="89"/>
      <c r="R193" s="89"/>
      <c r="S193" s="89"/>
      <c r="T193" s="89"/>
      <c r="U193" s="89"/>
      <c r="V193" s="89"/>
      <c r="W193" s="89"/>
      <c r="X193" s="89"/>
      <c r="Y193" s="89"/>
      <c r="Z193" s="89"/>
      <c r="AA193" s="89"/>
      <c r="AB193" s="89"/>
      <c r="AD193" s="89"/>
      <c r="AF193" s="89"/>
      <c r="AH193" s="89"/>
    </row>
    <row r="194" spans="4:36" ht="12.75" customHeight="1" outlineLevel="1" x14ac:dyDescent="0.2">
      <c r="D194" s="100" t="str">
        <f t="shared" ref="D194:D223" si="61">D159</f>
        <v>[Day 1 Assets Line 1]</v>
      </c>
      <c r="E194" s="84"/>
      <c r="F194" s="186" t="str">
        <f>F159</f>
        <v>£000</v>
      </c>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91"/>
      <c r="AD194" s="547"/>
      <c r="AF194" s="547"/>
      <c r="AH194" s="547"/>
      <c r="AJ194" s="219"/>
    </row>
    <row r="195" spans="4:36" ht="12.75" customHeight="1" outlineLevel="1" x14ac:dyDescent="0.2">
      <c r="D195" s="106" t="str">
        <f t="shared" si="61"/>
        <v>[Day 1 Assets Line 2]</v>
      </c>
      <c r="E195" s="88"/>
      <c r="F195" s="107" t="str">
        <f t="shared" ref="F195:F223" si="62">F194</f>
        <v>£000</v>
      </c>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6"/>
      <c r="AD195" s="548"/>
      <c r="AF195" s="548"/>
      <c r="AH195" s="548"/>
      <c r="AJ195" s="220"/>
    </row>
    <row r="196" spans="4:36" ht="12.75" customHeight="1" outlineLevel="1" x14ac:dyDescent="0.2">
      <c r="D196" s="106" t="str">
        <f t="shared" si="61"/>
        <v>[Day 1 Assets Line 3]</v>
      </c>
      <c r="E196" s="88"/>
      <c r="F196" s="107" t="str">
        <f t="shared" si="62"/>
        <v>£000</v>
      </c>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6"/>
      <c r="AD196" s="548"/>
      <c r="AF196" s="548"/>
      <c r="AH196" s="548"/>
      <c r="AJ196" s="220"/>
    </row>
    <row r="197" spans="4:36" ht="12.75" customHeight="1" outlineLevel="1" x14ac:dyDescent="0.2">
      <c r="D197" s="106" t="str">
        <f t="shared" si="61"/>
        <v>[Day 1 Assets Line 4]</v>
      </c>
      <c r="E197" s="88"/>
      <c r="F197" s="107" t="str">
        <f t="shared" si="62"/>
        <v>£000</v>
      </c>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6"/>
      <c r="AD197" s="548"/>
      <c r="AF197" s="548"/>
      <c r="AH197" s="548"/>
      <c r="AJ197" s="220"/>
    </row>
    <row r="198" spans="4:36" ht="12.75" customHeight="1" outlineLevel="1" x14ac:dyDescent="0.2">
      <c r="D198" s="106" t="str">
        <f t="shared" si="61"/>
        <v>[Day 1 Assets Line 5]</v>
      </c>
      <c r="E198" s="88"/>
      <c r="F198" s="107" t="str">
        <f t="shared" si="62"/>
        <v>£000</v>
      </c>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6"/>
      <c r="AD198" s="548"/>
      <c r="AF198" s="548"/>
      <c r="AH198" s="548"/>
      <c r="AJ198" s="220"/>
    </row>
    <row r="199" spans="4:36" ht="12.75" customHeight="1" outlineLevel="1" x14ac:dyDescent="0.2">
      <c r="D199" s="106" t="str">
        <f t="shared" si="61"/>
        <v>[Day 1 Assets Line 6]</v>
      </c>
      <c r="E199" s="88"/>
      <c r="F199" s="107" t="str">
        <f t="shared" si="62"/>
        <v>£000</v>
      </c>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6"/>
      <c r="AD199" s="548"/>
      <c r="AF199" s="548"/>
      <c r="AH199" s="548"/>
      <c r="AJ199" s="220"/>
    </row>
    <row r="200" spans="4:36" ht="12.75" customHeight="1" outlineLevel="1" x14ac:dyDescent="0.2">
      <c r="D200" s="106" t="str">
        <f t="shared" si="61"/>
        <v>[Day 1 Assets Line 7]</v>
      </c>
      <c r="E200" s="88"/>
      <c r="F200" s="107" t="str">
        <f t="shared" si="62"/>
        <v>£000</v>
      </c>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D200" s="548"/>
      <c r="AF200" s="548"/>
      <c r="AH200" s="548"/>
      <c r="AJ200" s="220"/>
    </row>
    <row r="201" spans="4:36" ht="12.75" customHeight="1" outlineLevel="1" x14ac:dyDescent="0.2">
      <c r="D201" s="106" t="str">
        <f t="shared" si="61"/>
        <v>[Day 1 Assets Line 8]</v>
      </c>
      <c r="E201" s="88"/>
      <c r="F201" s="107" t="str">
        <f t="shared" si="62"/>
        <v>£000</v>
      </c>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6"/>
      <c r="AD201" s="548"/>
      <c r="AF201" s="548"/>
      <c r="AH201" s="548"/>
      <c r="AJ201" s="220"/>
    </row>
    <row r="202" spans="4:36" ht="12.75" customHeight="1" outlineLevel="1" x14ac:dyDescent="0.2">
      <c r="D202" s="106" t="str">
        <f t="shared" si="61"/>
        <v>[Day 1 Assets Line 9]</v>
      </c>
      <c r="E202" s="88"/>
      <c r="F202" s="107" t="str">
        <f t="shared" si="62"/>
        <v>£000</v>
      </c>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6"/>
      <c r="AD202" s="548"/>
      <c r="AF202" s="548"/>
      <c r="AH202" s="548"/>
      <c r="AJ202" s="220"/>
    </row>
    <row r="203" spans="4:36" ht="12.75" customHeight="1" outlineLevel="1" x14ac:dyDescent="0.2">
      <c r="D203" s="106" t="str">
        <f t="shared" si="61"/>
        <v>[Day 1 Assets Line 10]</v>
      </c>
      <c r="E203" s="88"/>
      <c r="F203" s="107" t="str">
        <f t="shared" si="62"/>
        <v>£000</v>
      </c>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6"/>
      <c r="AD203" s="548"/>
      <c r="AF203" s="548"/>
      <c r="AH203" s="548"/>
      <c r="AJ203" s="220"/>
    </row>
    <row r="204" spans="4:36" ht="12.75" customHeight="1" outlineLevel="1" x14ac:dyDescent="0.2">
      <c r="D204" s="106" t="str">
        <f t="shared" si="61"/>
        <v>[Day 1 Assets Line 11]</v>
      </c>
      <c r="E204" s="88"/>
      <c r="F204" s="107" t="str">
        <f t="shared" si="62"/>
        <v>£000</v>
      </c>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6"/>
      <c r="AD204" s="548"/>
      <c r="AF204" s="548"/>
      <c r="AH204" s="548"/>
      <c r="AJ204" s="220"/>
    </row>
    <row r="205" spans="4:36" ht="12.75" customHeight="1" outlineLevel="1" x14ac:dyDescent="0.2">
      <c r="D205" s="106" t="str">
        <f t="shared" si="61"/>
        <v>[Day 1 Assets Line 12]</v>
      </c>
      <c r="E205" s="88"/>
      <c r="F205" s="107" t="str">
        <f t="shared" si="62"/>
        <v>£000</v>
      </c>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6"/>
      <c r="AD205" s="548"/>
      <c r="AF205" s="548"/>
      <c r="AH205" s="548"/>
      <c r="AJ205" s="220"/>
    </row>
    <row r="206" spans="4:36" ht="12.75" customHeight="1" outlineLevel="1" x14ac:dyDescent="0.2">
      <c r="D206" s="106" t="str">
        <f t="shared" si="61"/>
        <v>[Day 1 Assets Line 13]</v>
      </c>
      <c r="E206" s="88"/>
      <c r="F206" s="107" t="str">
        <f t="shared" si="62"/>
        <v>£000</v>
      </c>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6"/>
      <c r="AD206" s="548"/>
      <c r="AF206" s="548"/>
      <c r="AH206" s="548"/>
      <c r="AJ206" s="220"/>
    </row>
    <row r="207" spans="4:36" ht="12.75" customHeight="1" outlineLevel="1" x14ac:dyDescent="0.2">
      <c r="D207" s="106" t="str">
        <f t="shared" si="61"/>
        <v>[Day 1 Assets Line 14]</v>
      </c>
      <c r="E207" s="88"/>
      <c r="F207" s="107" t="str">
        <f t="shared" si="62"/>
        <v>£000</v>
      </c>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6"/>
      <c r="AD207" s="548"/>
      <c r="AF207" s="548"/>
      <c r="AH207" s="548"/>
      <c r="AJ207" s="220"/>
    </row>
    <row r="208" spans="4:36" ht="12.75" customHeight="1" outlineLevel="1" x14ac:dyDescent="0.2">
      <c r="D208" s="106" t="str">
        <f t="shared" si="61"/>
        <v>[Day 1 Assets Line 15]</v>
      </c>
      <c r="E208" s="88"/>
      <c r="F208" s="107" t="str">
        <f t="shared" si="62"/>
        <v>£000</v>
      </c>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6"/>
      <c r="AD208" s="548"/>
      <c r="AF208" s="548"/>
      <c r="AH208" s="548"/>
      <c r="AJ208" s="220"/>
    </row>
    <row r="209" spans="4:36" ht="12.75" customHeight="1" outlineLevel="1" x14ac:dyDescent="0.2">
      <c r="D209" s="106" t="str">
        <f t="shared" si="61"/>
        <v>[Day 1 Assets Line 16]</v>
      </c>
      <c r="E209" s="88"/>
      <c r="F209" s="107" t="str">
        <f t="shared" si="62"/>
        <v>£000</v>
      </c>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6"/>
      <c r="AD209" s="548"/>
      <c r="AF209" s="548"/>
      <c r="AH209" s="548"/>
      <c r="AJ209" s="220"/>
    </row>
    <row r="210" spans="4:36" ht="12.75" customHeight="1" outlineLevel="1" x14ac:dyDescent="0.2">
      <c r="D210" s="106" t="str">
        <f t="shared" si="61"/>
        <v>[Day 1 Assets Line 17]</v>
      </c>
      <c r="E210" s="88"/>
      <c r="F210" s="107" t="str">
        <f t="shared" si="62"/>
        <v>£000</v>
      </c>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6"/>
      <c r="AD210" s="548"/>
      <c r="AF210" s="548"/>
      <c r="AH210" s="548"/>
      <c r="AJ210" s="220"/>
    </row>
    <row r="211" spans="4:36" ht="12.75" customHeight="1" outlineLevel="1" x14ac:dyDescent="0.2">
      <c r="D211" s="106" t="str">
        <f t="shared" si="61"/>
        <v>[Day 1 Assets Line 18]</v>
      </c>
      <c r="E211" s="88"/>
      <c r="F211" s="107" t="str">
        <f t="shared" si="62"/>
        <v>£000</v>
      </c>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6"/>
      <c r="AD211" s="548"/>
      <c r="AF211" s="548"/>
      <c r="AH211" s="548"/>
      <c r="AJ211" s="220"/>
    </row>
    <row r="212" spans="4:36" ht="12.75" customHeight="1" outlineLevel="1" x14ac:dyDescent="0.2">
      <c r="D212" s="106" t="str">
        <f t="shared" si="61"/>
        <v>[Day 1 Assets Line 19]</v>
      </c>
      <c r="E212" s="88"/>
      <c r="F212" s="107" t="str">
        <f t="shared" si="62"/>
        <v>£000</v>
      </c>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6"/>
      <c r="AD212" s="548"/>
      <c r="AF212" s="548"/>
      <c r="AH212" s="548"/>
      <c r="AJ212" s="220"/>
    </row>
    <row r="213" spans="4:36" ht="12.75" customHeight="1" outlineLevel="1" x14ac:dyDescent="0.2">
      <c r="D213" s="106" t="str">
        <f t="shared" si="61"/>
        <v>[Day 1 Assets Line 20]</v>
      </c>
      <c r="E213" s="88"/>
      <c r="F213" s="107" t="str">
        <f t="shared" si="62"/>
        <v>£000</v>
      </c>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6"/>
      <c r="AD213" s="548"/>
      <c r="AF213" s="548"/>
      <c r="AH213" s="548"/>
      <c r="AJ213" s="220"/>
    </row>
    <row r="214" spans="4:36" ht="12.75" customHeight="1" outlineLevel="1" x14ac:dyDescent="0.2">
      <c r="D214" s="106" t="str">
        <f t="shared" si="61"/>
        <v>[Day 1 Assets Line 21]</v>
      </c>
      <c r="E214" s="88"/>
      <c r="F214" s="107" t="str">
        <f t="shared" si="62"/>
        <v>£000</v>
      </c>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D214" s="548"/>
      <c r="AF214" s="548"/>
      <c r="AH214" s="548"/>
      <c r="AJ214" s="220"/>
    </row>
    <row r="215" spans="4:36" ht="12.75" customHeight="1" outlineLevel="1" x14ac:dyDescent="0.2">
      <c r="D215" s="106" t="str">
        <f t="shared" si="61"/>
        <v>[Day 1 Assets Line 22]</v>
      </c>
      <c r="E215" s="88"/>
      <c r="F215" s="107" t="str">
        <f t="shared" si="62"/>
        <v>£000</v>
      </c>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6"/>
      <c r="AD215" s="548"/>
      <c r="AF215" s="548"/>
      <c r="AH215" s="548"/>
      <c r="AJ215" s="220"/>
    </row>
    <row r="216" spans="4:36" ht="12.75" customHeight="1" outlineLevel="1" x14ac:dyDescent="0.2">
      <c r="D216" s="106" t="str">
        <f t="shared" si="61"/>
        <v>[Day 1 Assets Line 23]</v>
      </c>
      <c r="E216" s="88"/>
      <c r="F216" s="107" t="str">
        <f t="shared" si="62"/>
        <v>£000</v>
      </c>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6"/>
      <c r="AD216" s="548"/>
      <c r="AF216" s="548"/>
      <c r="AH216" s="548"/>
      <c r="AJ216" s="220"/>
    </row>
    <row r="217" spans="4:36" ht="12.75" customHeight="1" outlineLevel="1" x14ac:dyDescent="0.2">
      <c r="D217" s="106" t="str">
        <f t="shared" si="61"/>
        <v>[Day 1 Assets Line 24]</v>
      </c>
      <c r="E217" s="88"/>
      <c r="F217" s="107" t="str">
        <f t="shared" si="62"/>
        <v>£000</v>
      </c>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6"/>
      <c r="AD217" s="548"/>
      <c r="AF217" s="548"/>
      <c r="AH217" s="548"/>
      <c r="AJ217" s="220"/>
    </row>
    <row r="218" spans="4:36" ht="12.75" customHeight="1" outlineLevel="1" x14ac:dyDescent="0.2">
      <c r="D218" s="106" t="str">
        <f t="shared" si="61"/>
        <v>[Day 1 Assets Line 25]</v>
      </c>
      <c r="E218" s="88"/>
      <c r="F218" s="107" t="str">
        <f t="shared" si="62"/>
        <v>£000</v>
      </c>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6"/>
      <c r="AD218" s="548"/>
      <c r="AF218" s="548"/>
      <c r="AH218" s="548"/>
      <c r="AJ218" s="220"/>
    </row>
    <row r="219" spans="4:36" ht="12.75" customHeight="1" outlineLevel="1" x14ac:dyDescent="0.2">
      <c r="D219" s="106" t="str">
        <f t="shared" si="61"/>
        <v>[Day 1 Assets Line 26]</v>
      </c>
      <c r="E219" s="88"/>
      <c r="F219" s="107" t="str">
        <f t="shared" si="62"/>
        <v>£000</v>
      </c>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6"/>
      <c r="AD219" s="548"/>
      <c r="AF219" s="548"/>
      <c r="AH219" s="548"/>
      <c r="AJ219" s="220"/>
    </row>
    <row r="220" spans="4:36" ht="12.75" customHeight="1" outlineLevel="1" x14ac:dyDescent="0.2">
      <c r="D220" s="106" t="str">
        <f t="shared" si="61"/>
        <v>[Day 1 Assets Line 27]</v>
      </c>
      <c r="E220" s="88"/>
      <c r="F220" s="107" t="str">
        <f t="shared" si="62"/>
        <v>£000</v>
      </c>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6"/>
      <c r="AD220" s="548"/>
      <c r="AF220" s="548"/>
      <c r="AH220" s="548"/>
      <c r="AJ220" s="220"/>
    </row>
    <row r="221" spans="4:36" ht="12.75" customHeight="1" outlineLevel="1" x14ac:dyDescent="0.2">
      <c r="D221" s="106" t="str">
        <f t="shared" si="61"/>
        <v>[Day 1 Assets Line 28]</v>
      </c>
      <c r="E221" s="88"/>
      <c r="F221" s="107" t="str">
        <f t="shared" si="62"/>
        <v>£000</v>
      </c>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6"/>
      <c r="AD221" s="548"/>
      <c r="AF221" s="548"/>
      <c r="AH221" s="548"/>
      <c r="AJ221" s="220"/>
    </row>
    <row r="222" spans="4:36" ht="12.75" customHeight="1" outlineLevel="1" x14ac:dyDescent="0.2">
      <c r="D222" s="106" t="str">
        <f t="shared" si="61"/>
        <v>[Day 1 Assets Line 29]</v>
      </c>
      <c r="E222" s="88"/>
      <c r="F222" s="107" t="str">
        <f t="shared" si="62"/>
        <v>£000</v>
      </c>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6"/>
      <c r="AD222" s="548"/>
      <c r="AF222" s="548"/>
      <c r="AH222" s="548"/>
      <c r="AJ222" s="220"/>
    </row>
    <row r="223" spans="4:36" ht="12.75" customHeight="1" outlineLevel="1" x14ac:dyDescent="0.2">
      <c r="D223" s="117" t="str">
        <f t="shared" si="61"/>
        <v>[Day 1 Assets Line 30]</v>
      </c>
      <c r="E223" s="177"/>
      <c r="F223" s="118" t="str">
        <f t="shared" si="62"/>
        <v>£000</v>
      </c>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9"/>
      <c r="AD223" s="549"/>
      <c r="AF223" s="549"/>
      <c r="AH223" s="549"/>
      <c r="AJ223" s="221"/>
    </row>
    <row r="224" spans="4:36" ht="12.75" customHeight="1" outlineLevel="1" x14ac:dyDescent="0.2">
      <c r="G224" s="89"/>
      <c r="H224" s="89"/>
      <c r="I224" s="89"/>
      <c r="J224" s="89"/>
      <c r="K224" s="89"/>
      <c r="L224" s="89"/>
      <c r="M224" s="89"/>
      <c r="N224" s="89"/>
      <c r="O224" s="89"/>
      <c r="P224" s="89"/>
      <c r="Q224" s="89"/>
      <c r="R224" s="89"/>
      <c r="S224" s="89"/>
      <c r="T224" s="89"/>
      <c r="U224" s="89"/>
      <c r="V224" s="89"/>
      <c r="W224" s="89"/>
      <c r="X224" s="89"/>
      <c r="Y224" s="89"/>
      <c r="Z224" s="89"/>
      <c r="AA224" s="89"/>
      <c r="AB224" s="89"/>
      <c r="AD224" s="89"/>
      <c r="AF224" s="89"/>
      <c r="AH224" s="89"/>
    </row>
    <row r="225" spans="2:36" ht="12.75" customHeight="1" outlineLevel="1" x14ac:dyDescent="0.2">
      <c r="D225" s="234" t="str">
        <f>"Total "&amp;B192</f>
        <v>Total Additions</v>
      </c>
      <c r="E225" s="235"/>
      <c r="F225" s="236" t="str">
        <f>F223</f>
        <v>£000</v>
      </c>
      <c r="G225" s="237">
        <f>SUM(G194:G223)</f>
        <v>0</v>
      </c>
      <c r="H225" s="237">
        <f>SUM(H194:H223)</f>
        <v>0</v>
      </c>
      <c r="I225" s="237">
        <f t="shared" ref="I225" si="63">SUM(I194:I223)</f>
        <v>0</v>
      </c>
      <c r="J225" s="237">
        <f>SUM(J194:J223)</f>
        <v>0</v>
      </c>
      <c r="K225" s="237">
        <f t="shared" ref="K225:AB225" si="64">SUM(K194:K223)</f>
        <v>0</v>
      </c>
      <c r="L225" s="237">
        <f t="shared" si="64"/>
        <v>0</v>
      </c>
      <c r="M225" s="237">
        <f t="shared" si="64"/>
        <v>0</v>
      </c>
      <c r="N225" s="237">
        <f t="shared" si="64"/>
        <v>0</v>
      </c>
      <c r="O225" s="237">
        <f t="shared" si="64"/>
        <v>0</v>
      </c>
      <c r="P225" s="237">
        <f t="shared" si="64"/>
        <v>0</v>
      </c>
      <c r="Q225" s="237">
        <f t="shared" si="64"/>
        <v>0</v>
      </c>
      <c r="R225" s="237">
        <f t="shared" si="64"/>
        <v>0</v>
      </c>
      <c r="S225" s="237">
        <f t="shared" si="64"/>
        <v>0</v>
      </c>
      <c r="T225" s="237">
        <f t="shared" si="64"/>
        <v>0</v>
      </c>
      <c r="U225" s="237">
        <f t="shared" si="64"/>
        <v>0</v>
      </c>
      <c r="V225" s="237">
        <f t="shared" si="64"/>
        <v>0</v>
      </c>
      <c r="W225" s="237">
        <f t="shared" si="64"/>
        <v>0</v>
      </c>
      <c r="X225" s="237">
        <f t="shared" si="64"/>
        <v>0</v>
      </c>
      <c r="Y225" s="237">
        <f t="shared" si="64"/>
        <v>0</v>
      </c>
      <c r="Z225" s="237">
        <f t="shared" si="64"/>
        <v>0</v>
      </c>
      <c r="AA225" s="237">
        <f t="shared" si="64"/>
        <v>0</v>
      </c>
      <c r="AB225" s="238">
        <f t="shared" si="64"/>
        <v>0</v>
      </c>
      <c r="AD225" s="550">
        <f t="shared" ref="AD225" si="65">SUM(AD194:AD223)</f>
        <v>0</v>
      </c>
      <c r="AF225" s="550">
        <f t="shared" ref="AF225" si="66">SUM(AF194:AF223)</f>
        <v>0</v>
      </c>
      <c r="AH225" s="550">
        <f t="shared" ref="AH225" si="67">SUM(AH194:AH223)</f>
        <v>0</v>
      </c>
      <c r="AJ225" s="241"/>
    </row>
    <row r="226" spans="2:36" x14ac:dyDescent="0.2">
      <c r="G226" s="89"/>
      <c r="H226" s="89"/>
      <c r="I226" s="89"/>
      <c r="J226" s="89"/>
      <c r="K226" s="89"/>
      <c r="L226" s="89"/>
      <c r="M226" s="89"/>
      <c r="N226" s="89"/>
      <c r="O226" s="89"/>
      <c r="P226" s="89"/>
      <c r="Q226" s="89"/>
      <c r="R226" s="89"/>
      <c r="S226" s="89"/>
      <c r="T226" s="89"/>
      <c r="U226" s="89"/>
      <c r="V226" s="89"/>
      <c r="W226" s="89"/>
      <c r="X226" s="89"/>
      <c r="Y226" s="89"/>
      <c r="Z226" s="89"/>
      <c r="AA226" s="89"/>
      <c r="AB226" s="89"/>
      <c r="AD226" s="89"/>
      <c r="AF226" s="89"/>
      <c r="AH226" s="89"/>
    </row>
    <row r="227" spans="2:36" ht="15" x14ac:dyDescent="0.25">
      <c r="B227" s="15" t="s">
        <v>678</v>
      </c>
      <c r="C227" s="15"/>
      <c r="D227" s="172"/>
      <c r="E227" s="172"/>
      <c r="F227" s="15"/>
      <c r="G227" s="190"/>
      <c r="H227" s="190"/>
      <c r="I227" s="190"/>
      <c r="J227" s="190"/>
      <c r="K227" s="190"/>
      <c r="L227" s="190"/>
      <c r="M227" s="190"/>
      <c r="N227" s="190"/>
      <c r="O227" s="190"/>
      <c r="P227" s="190"/>
      <c r="Q227" s="190"/>
      <c r="R227" s="190"/>
      <c r="S227" s="190"/>
      <c r="T227" s="190"/>
      <c r="U227" s="190"/>
      <c r="V227" s="190"/>
      <c r="W227" s="190"/>
      <c r="X227" s="190"/>
      <c r="Y227" s="190"/>
      <c r="Z227" s="190"/>
      <c r="AA227" s="190"/>
      <c r="AB227" s="190"/>
      <c r="AC227" s="15"/>
      <c r="AD227" s="190"/>
      <c r="AE227" s="540"/>
      <c r="AF227" s="190"/>
      <c r="AG227" s="540"/>
      <c r="AH227" s="190"/>
      <c r="AI227" s="540"/>
      <c r="AJ227" s="15"/>
    </row>
    <row r="228" spans="2:36" ht="12.75" customHeight="1" outlineLevel="1" x14ac:dyDescent="0.2">
      <c r="G228" s="89"/>
      <c r="H228" s="89"/>
      <c r="I228" s="89"/>
      <c r="J228" s="89"/>
      <c r="K228" s="89"/>
      <c r="L228" s="89"/>
      <c r="M228" s="89"/>
      <c r="N228" s="89"/>
      <c r="O228" s="89"/>
      <c r="P228" s="89"/>
      <c r="Q228" s="89"/>
      <c r="R228" s="89"/>
      <c r="S228" s="89"/>
      <c r="T228" s="89"/>
      <c r="U228" s="89"/>
      <c r="V228" s="89"/>
      <c r="W228" s="89"/>
      <c r="X228" s="89"/>
      <c r="Y228" s="89"/>
      <c r="Z228" s="89"/>
      <c r="AA228" s="89"/>
      <c r="AB228" s="89"/>
      <c r="AD228" s="89"/>
      <c r="AF228" s="89"/>
      <c r="AH228" s="89"/>
    </row>
    <row r="229" spans="2:36" ht="12.75" customHeight="1" outlineLevel="1" x14ac:dyDescent="0.2">
      <c r="D229" s="100" t="str">
        <f t="shared" ref="D229:D258" si="68">D194</f>
        <v>[Day 1 Assets Line 1]</v>
      </c>
      <c r="E229" s="84"/>
      <c r="F229" s="186" t="str">
        <f>F194</f>
        <v>£000</v>
      </c>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91"/>
      <c r="AD229" s="547"/>
      <c r="AF229" s="547"/>
      <c r="AH229" s="547"/>
      <c r="AJ229" s="219"/>
    </row>
    <row r="230" spans="2:36" ht="12.75" customHeight="1" outlineLevel="1" x14ac:dyDescent="0.2">
      <c r="D230" s="106" t="str">
        <f t="shared" si="68"/>
        <v>[Day 1 Assets Line 2]</v>
      </c>
      <c r="E230" s="88"/>
      <c r="F230" s="107" t="str">
        <f t="shared" ref="F230:F258" si="69">F229</f>
        <v>£000</v>
      </c>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6"/>
      <c r="AD230" s="548"/>
      <c r="AF230" s="548"/>
      <c r="AH230" s="548"/>
      <c r="AJ230" s="220"/>
    </row>
    <row r="231" spans="2:36" ht="12.75" customHeight="1" outlineLevel="1" x14ac:dyDescent="0.2">
      <c r="D231" s="106" t="str">
        <f t="shared" si="68"/>
        <v>[Day 1 Assets Line 3]</v>
      </c>
      <c r="E231" s="88"/>
      <c r="F231" s="107" t="str">
        <f t="shared" si="69"/>
        <v>£000</v>
      </c>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6"/>
      <c r="AD231" s="548"/>
      <c r="AF231" s="548"/>
      <c r="AH231" s="548"/>
      <c r="AJ231" s="220"/>
    </row>
    <row r="232" spans="2:36" ht="12.75" customHeight="1" outlineLevel="1" x14ac:dyDescent="0.2">
      <c r="D232" s="106" t="str">
        <f t="shared" si="68"/>
        <v>[Day 1 Assets Line 4]</v>
      </c>
      <c r="E232" s="88"/>
      <c r="F232" s="107" t="str">
        <f t="shared" si="69"/>
        <v>£000</v>
      </c>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6"/>
      <c r="AD232" s="548"/>
      <c r="AF232" s="548"/>
      <c r="AH232" s="548"/>
      <c r="AJ232" s="220"/>
    </row>
    <row r="233" spans="2:36" ht="12.75" customHeight="1" outlineLevel="1" x14ac:dyDescent="0.2">
      <c r="D233" s="106" t="str">
        <f t="shared" si="68"/>
        <v>[Day 1 Assets Line 5]</v>
      </c>
      <c r="E233" s="88"/>
      <c r="F233" s="107" t="str">
        <f t="shared" si="69"/>
        <v>£000</v>
      </c>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6"/>
      <c r="AD233" s="548"/>
      <c r="AF233" s="548"/>
      <c r="AH233" s="548"/>
      <c r="AJ233" s="220"/>
    </row>
    <row r="234" spans="2:36" ht="12.75" customHeight="1" outlineLevel="1" x14ac:dyDescent="0.2">
      <c r="D234" s="106" t="str">
        <f t="shared" si="68"/>
        <v>[Day 1 Assets Line 6]</v>
      </c>
      <c r="E234" s="88"/>
      <c r="F234" s="107" t="str">
        <f t="shared" si="69"/>
        <v>£000</v>
      </c>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6"/>
      <c r="AD234" s="548"/>
      <c r="AF234" s="548"/>
      <c r="AH234" s="548"/>
      <c r="AJ234" s="220"/>
    </row>
    <row r="235" spans="2:36" ht="12.75" customHeight="1" outlineLevel="1" x14ac:dyDescent="0.2">
      <c r="D235" s="106" t="str">
        <f t="shared" si="68"/>
        <v>[Day 1 Assets Line 7]</v>
      </c>
      <c r="E235" s="88"/>
      <c r="F235" s="107" t="str">
        <f t="shared" si="69"/>
        <v>£000</v>
      </c>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6"/>
      <c r="AD235" s="548"/>
      <c r="AF235" s="548"/>
      <c r="AH235" s="548"/>
      <c r="AJ235" s="220"/>
    </row>
    <row r="236" spans="2:36" ht="12.75" customHeight="1" outlineLevel="1" x14ac:dyDescent="0.2">
      <c r="D236" s="106" t="str">
        <f t="shared" si="68"/>
        <v>[Day 1 Assets Line 8]</v>
      </c>
      <c r="E236" s="88"/>
      <c r="F236" s="107" t="str">
        <f t="shared" si="69"/>
        <v>£000</v>
      </c>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6"/>
      <c r="AD236" s="548"/>
      <c r="AF236" s="548"/>
      <c r="AH236" s="548"/>
      <c r="AJ236" s="220"/>
    </row>
    <row r="237" spans="2:36" ht="12.75" customHeight="1" outlineLevel="1" x14ac:dyDescent="0.2">
      <c r="D237" s="106" t="str">
        <f t="shared" si="68"/>
        <v>[Day 1 Assets Line 9]</v>
      </c>
      <c r="E237" s="88"/>
      <c r="F237" s="107" t="str">
        <f t="shared" si="69"/>
        <v>£000</v>
      </c>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6"/>
      <c r="AD237" s="548"/>
      <c r="AF237" s="548"/>
      <c r="AH237" s="548"/>
      <c r="AJ237" s="220"/>
    </row>
    <row r="238" spans="2:36" ht="12.75" customHeight="1" outlineLevel="1" x14ac:dyDescent="0.2">
      <c r="D238" s="106" t="str">
        <f t="shared" si="68"/>
        <v>[Day 1 Assets Line 10]</v>
      </c>
      <c r="E238" s="88"/>
      <c r="F238" s="107" t="str">
        <f t="shared" si="69"/>
        <v>£000</v>
      </c>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6"/>
      <c r="AD238" s="548"/>
      <c r="AF238" s="548"/>
      <c r="AH238" s="548"/>
      <c r="AJ238" s="220"/>
    </row>
    <row r="239" spans="2:36" ht="12.75" customHeight="1" outlineLevel="1" x14ac:dyDescent="0.2">
      <c r="D239" s="106" t="str">
        <f t="shared" si="68"/>
        <v>[Day 1 Assets Line 11]</v>
      </c>
      <c r="E239" s="88"/>
      <c r="F239" s="107" t="str">
        <f t="shared" si="69"/>
        <v>£000</v>
      </c>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6"/>
      <c r="AD239" s="548"/>
      <c r="AF239" s="548"/>
      <c r="AH239" s="548"/>
      <c r="AJ239" s="220"/>
    </row>
    <row r="240" spans="2:36" ht="12.75" customHeight="1" outlineLevel="1" x14ac:dyDescent="0.2">
      <c r="D240" s="106" t="str">
        <f t="shared" si="68"/>
        <v>[Day 1 Assets Line 12]</v>
      </c>
      <c r="E240" s="88"/>
      <c r="F240" s="107" t="str">
        <f t="shared" si="69"/>
        <v>£000</v>
      </c>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D240" s="548"/>
      <c r="AF240" s="548"/>
      <c r="AH240" s="548"/>
      <c r="AJ240" s="220"/>
    </row>
    <row r="241" spans="4:36" ht="12.75" customHeight="1" outlineLevel="1" x14ac:dyDescent="0.2">
      <c r="D241" s="106" t="str">
        <f t="shared" si="68"/>
        <v>[Day 1 Assets Line 13]</v>
      </c>
      <c r="E241" s="88"/>
      <c r="F241" s="107" t="str">
        <f t="shared" si="69"/>
        <v>£000</v>
      </c>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6"/>
      <c r="AD241" s="548"/>
      <c r="AF241" s="548"/>
      <c r="AH241" s="548"/>
      <c r="AJ241" s="220"/>
    </row>
    <row r="242" spans="4:36" ht="12.75" customHeight="1" outlineLevel="1" x14ac:dyDescent="0.2">
      <c r="D242" s="106" t="str">
        <f t="shared" si="68"/>
        <v>[Day 1 Assets Line 14]</v>
      </c>
      <c r="E242" s="88"/>
      <c r="F242" s="107" t="str">
        <f t="shared" si="69"/>
        <v>£000</v>
      </c>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6"/>
      <c r="AD242" s="548"/>
      <c r="AF242" s="548"/>
      <c r="AH242" s="548"/>
      <c r="AJ242" s="220"/>
    </row>
    <row r="243" spans="4:36" ht="12.75" customHeight="1" outlineLevel="1" x14ac:dyDescent="0.2">
      <c r="D243" s="106" t="str">
        <f t="shared" si="68"/>
        <v>[Day 1 Assets Line 15]</v>
      </c>
      <c r="E243" s="88"/>
      <c r="F243" s="107" t="str">
        <f t="shared" si="69"/>
        <v>£000</v>
      </c>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6"/>
      <c r="AD243" s="548"/>
      <c r="AF243" s="548"/>
      <c r="AH243" s="548"/>
      <c r="AJ243" s="220"/>
    </row>
    <row r="244" spans="4:36" ht="12.75" customHeight="1" outlineLevel="1" x14ac:dyDescent="0.2">
      <c r="D244" s="106" t="str">
        <f t="shared" si="68"/>
        <v>[Day 1 Assets Line 16]</v>
      </c>
      <c r="E244" s="88"/>
      <c r="F244" s="107" t="str">
        <f t="shared" si="69"/>
        <v>£000</v>
      </c>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6"/>
      <c r="AD244" s="548"/>
      <c r="AF244" s="548"/>
      <c r="AH244" s="548"/>
      <c r="AJ244" s="220"/>
    </row>
    <row r="245" spans="4:36" ht="12.75" customHeight="1" outlineLevel="1" x14ac:dyDescent="0.2">
      <c r="D245" s="106" t="str">
        <f t="shared" si="68"/>
        <v>[Day 1 Assets Line 17]</v>
      </c>
      <c r="E245" s="88"/>
      <c r="F245" s="107" t="str">
        <f t="shared" si="69"/>
        <v>£000</v>
      </c>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6"/>
      <c r="AD245" s="548"/>
      <c r="AF245" s="548"/>
      <c r="AH245" s="548"/>
      <c r="AJ245" s="220"/>
    </row>
    <row r="246" spans="4:36" ht="12.75" customHeight="1" outlineLevel="1" x14ac:dyDescent="0.2">
      <c r="D246" s="106" t="str">
        <f t="shared" si="68"/>
        <v>[Day 1 Assets Line 18]</v>
      </c>
      <c r="E246" s="88"/>
      <c r="F246" s="107" t="str">
        <f t="shared" si="69"/>
        <v>£000</v>
      </c>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6"/>
      <c r="AD246" s="548"/>
      <c r="AF246" s="548"/>
      <c r="AH246" s="548"/>
      <c r="AJ246" s="220"/>
    </row>
    <row r="247" spans="4:36" ht="12.75" customHeight="1" outlineLevel="1" x14ac:dyDescent="0.2">
      <c r="D247" s="106" t="str">
        <f t="shared" si="68"/>
        <v>[Day 1 Assets Line 19]</v>
      </c>
      <c r="E247" s="88"/>
      <c r="F247" s="107" t="str">
        <f t="shared" si="69"/>
        <v>£000</v>
      </c>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6"/>
      <c r="AD247" s="548"/>
      <c r="AF247" s="548"/>
      <c r="AH247" s="548"/>
      <c r="AJ247" s="220"/>
    </row>
    <row r="248" spans="4:36" ht="12.75" customHeight="1" outlineLevel="1" x14ac:dyDescent="0.2">
      <c r="D248" s="106" t="str">
        <f t="shared" si="68"/>
        <v>[Day 1 Assets Line 20]</v>
      </c>
      <c r="E248" s="88"/>
      <c r="F248" s="107" t="str">
        <f t="shared" si="69"/>
        <v>£000</v>
      </c>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6"/>
      <c r="AD248" s="548"/>
      <c r="AF248" s="548"/>
      <c r="AH248" s="548"/>
      <c r="AJ248" s="220"/>
    </row>
    <row r="249" spans="4:36" ht="12.75" customHeight="1" outlineLevel="1" x14ac:dyDescent="0.2">
      <c r="D249" s="106" t="str">
        <f t="shared" si="68"/>
        <v>[Day 1 Assets Line 21]</v>
      </c>
      <c r="E249" s="88"/>
      <c r="F249" s="107" t="str">
        <f t="shared" si="69"/>
        <v>£000</v>
      </c>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6"/>
      <c r="AD249" s="548"/>
      <c r="AF249" s="548"/>
      <c r="AH249" s="548"/>
      <c r="AJ249" s="220"/>
    </row>
    <row r="250" spans="4:36" ht="12.75" customHeight="1" outlineLevel="1" x14ac:dyDescent="0.2">
      <c r="D250" s="106" t="str">
        <f t="shared" si="68"/>
        <v>[Day 1 Assets Line 22]</v>
      </c>
      <c r="E250" s="88"/>
      <c r="F250" s="107" t="str">
        <f t="shared" si="69"/>
        <v>£000</v>
      </c>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6"/>
      <c r="AD250" s="548"/>
      <c r="AF250" s="548"/>
      <c r="AH250" s="548"/>
      <c r="AJ250" s="220"/>
    </row>
    <row r="251" spans="4:36" ht="12.75" customHeight="1" outlineLevel="1" x14ac:dyDescent="0.2">
      <c r="D251" s="106" t="str">
        <f t="shared" si="68"/>
        <v>[Day 1 Assets Line 23]</v>
      </c>
      <c r="E251" s="88"/>
      <c r="F251" s="107" t="str">
        <f t="shared" si="69"/>
        <v>£000</v>
      </c>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6"/>
      <c r="AD251" s="548"/>
      <c r="AF251" s="548"/>
      <c r="AH251" s="548"/>
      <c r="AJ251" s="220"/>
    </row>
    <row r="252" spans="4:36" ht="12.75" customHeight="1" outlineLevel="1" x14ac:dyDescent="0.2">
      <c r="D252" s="106" t="str">
        <f t="shared" si="68"/>
        <v>[Day 1 Assets Line 24]</v>
      </c>
      <c r="E252" s="88"/>
      <c r="F252" s="107" t="str">
        <f t="shared" si="69"/>
        <v>£000</v>
      </c>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6"/>
      <c r="AD252" s="548"/>
      <c r="AF252" s="548"/>
      <c r="AH252" s="548"/>
      <c r="AJ252" s="220"/>
    </row>
    <row r="253" spans="4:36" ht="12.75" customHeight="1" outlineLevel="1" x14ac:dyDescent="0.2">
      <c r="D253" s="106" t="str">
        <f t="shared" si="68"/>
        <v>[Day 1 Assets Line 25]</v>
      </c>
      <c r="E253" s="88"/>
      <c r="F253" s="107" t="str">
        <f t="shared" si="69"/>
        <v>£000</v>
      </c>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6"/>
      <c r="AD253" s="548"/>
      <c r="AF253" s="548"/>
      <c r="AH253" s="548"/>
      <c r="AJ253" s="220"/>
    </row>
    <row r="254" spans="4:36" ht="12.75" customHeight="1" outlineLevel="1" x14ac:dyDescent="0.2">
      <c r="D254" s="106" t="str">
        <f t="shared" si="68"/>
        <v>[Day 1 Assets Line 26]</v>
      </c>
      <c r="E254" s="88"/>
      <c r="F254" s="107" t="str">
        <f t="shared" si="69"/>
        <v>£000</v>
      </c>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6"/>
      <c r="AD254" s="548"/>
      <c r="AF254" s="548"/>
      <c r="AH254" s="548"/>
      <c r="AJ254" s="220"/>
    </row>
    <row r="255" spans="4:36" ht="12.75" customHeight="1" outlineLevel="1" x14ac:dyDescent="0.2">
      <c r="D255" s="106" t="str">
        <f t="shared" si="68"/>
        <v>[Day 1 Assets Line 27]</v>
      </c>
      <c r="E255" s="88"/>
      <c r="F255" s="107" t="str">
        <f t="shared" si="69"/>
        <v>£000</v>
      </c>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6"/>
      <c r="AD255" s="548"/>
      <c r="AF255" s="548"/>
      <c r="AH255" s="548"/>
      <c r="AJ255" s="220"/>
    </row>
    <row r="256" spans="4:36" ht="12.75" customHeight="1" outlineLevel="1" x14ac:dyDescent="0.2">
      <c r="D256" s="106" t="str">
        <f t="shared" si="68"/>
        <v>[Day 1 Assets Line 28]</v>
      </c>
      <c r="E256" s="88"/>
      <c r="F256" s="107" t="str">
        <f t="shared" si="69"/>
        <v>£000</v>
      </c>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6"/>
      <c r="AD256" s="548"/>
      <c r="AF256" s="548"/>
      <c r="AH256" s="548"/>
      <c r="AJ256" s="220"/>
    </row>
    <row r="257" spans="2:36" ht="12.75" customHeight="1" outlineLevel="1" x14ac:dyDescent="0.2">
      <c r="D257" s="106" t="str">
        <f t="shared" si="68"/>
        <v>[Day 1 Assets Line 29]</v>
      </c>
      <c r="E257" s="88"/>
      <c r="F257" s="107" t="str">
        <f t="shared" si="69"/>
        <v>£000</v>
      </c>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6"/>
      <c r="AD257" s="548"/>
      <c r="AF257" s="548"/>
      <c r="AH257" s="548"/>
      <c r="AJ257" s="220"/>
    </row>
    <row r="258" spans="2:36" ht="12.75" customHeight="1" outlineLevel="1" x14ac:dyDescent="0.2">
      <c r="D258" s="117" t="str">
        <f t="shared" si="68"/>
        <v>[Day 1 Assets Line 30]</v>
      </c>
      <c r="E258" s="177"/>
      <c r="F258" s="118" t="str">
        <f t="shared" si="69"/>
        <v>£000</v>
      </c>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9"/>
      <c r="AD258" s="549"/>
      <c r="AF258" s="549"/>
      <c r="AH258" s="549"/>
      <c r="AJ258" s="221"/>
    </row>
    <row r="259" spans="2:36" ht="12.75" customHeight="1" outlineLevel="1" x14ac:dyDescent="0.2">
      <c r="G259" s="89"/>
      <c r="H259" s="89"/>
      <c r="I259" s="89"/>
      <c r="J259" s="89"/>
      <c r="K259" s="89"/>
      <c r="L259" s="89"/>
      <c r="M259" s="89"/>
      <c r="N259" s="89"/>
      <c r="O259" s="89"/>
      <c r="P259" s="89"/>
      <c r="Q259" s="89"/>
      <c r="R259" s="89"/>
      <c r="S259" s="89"/>
      <c r="T259" s="89"/>
      <c r="U259" s="89"/>
      <c r="V259" s="89"/>
      <c r="W259" s="89"/>
      <c r="X259" s="89"/>
      <c r="Y259" s="89"/>
      <c r="Z259" s="89"/>
      <c r="AA259" s="89"/>
      <c r="AB259" s="89"/>
      <c r="AD259" s="89"/>
      <c r="AF259" s="89"/>
      <c r="AH259" s="89"/>
    </row>
    <row r="260" spans="2:36" ht="12.75" customHeight="1" outlineLevel="1" x14ac:dyDescent="0.2">
      <c r="D260" s="234" t="str">
        <f>"Total "&amp;B227</f>
        <v>Total Depreciation (negative)</v>
      </c>
      <c r="E260" s="235"/>
      <c r="F260" s="236" t="str">
        <f>F258</f>
        <v>£000</v>
      </c>
      <c r="G260" s="237">
        <f t="shared" ref="G260:AB260" si="70">SUM(G229:G258)</f>
        <v>0</v>
      </c>
      <c r="H260" s="237">
        <f t="shared" si="70"/>
        <v>0</v>
      </c>
      <c r="I260" s="237">
        <f t="shared" si="70"/>
        <v>0</v>
      </c>
      <c r="J260" s="237">
        <f t="shared" si="70"/>
        <v>0</v>
      </c>
      <c r="K260" s="237">
        <f t="shared" si="70"/>
        <v>0</v>
      </c>
      <c r="L260" s="237">
        <f t="shared" si="70"/>
        <v>0</v>
      </c>
      <c r="M260" s="237">
        <f t="shared" si="70"/>
        <v>0</v>
      </c>
      <c r="N260" s="237">
        <f t="shared" si="70"/>
        <v>0</v>
      </c>
      <c r="O260" s="237">
        <f t="shared" si="70"/>
        <v>0</v>
      </c>
      <c r="P260" s="237">
        <f t="shared" si="70"/>
        <v>0</v>
      </c>
      <c r="Q260" s="237">
        <f t="shared" si="70"/>
        <v>0</v>
      </c>
      <c r="R260" s="237">
        <f t="shared" si="70"/>
        <v>0</v>
      </c>
      <c r="S260" s="237">
        <f t="shared" si="70"/>
        <v>0</v>
      </c>
      <c r="T260" s="237">
        <f t="shared" si="70"/>
        <v>0</v>
      </c>
      <c r="U260" s="237">
        <f t="shared" si="70"/>
        <v>0</v>
      </c>
      <c r="V260" s="237">
        <f t="shared" si="70"/>
        <v>0</v>
      </c>
      <c r="W260" s="237">
        <f t="shared" si="70"/>
        <v>0</v>
      </c>
      <c r="X260" s="237">
        <f t="shared" si="70"/>
        <v>0</v>
      </c>
      <c r="Y260" s="237">
        <f t="shared" si="70"/>
        <v>0</v>
      </c>
      <c r="Z260" s="237">
        <f t="shared" si="70"/>
        <v>0</v>
      </c>
      <c r="AA260" s="237">
        <f t="shared" si="70"/>
        <v>0</v>
      </c>
      <c r="AB260" s="238">
        <f t="shared" si="70"/>
        <v>0</v>
      </c>
      <c r="AD260" s="550">
        <f t="shared" ref="AD260" si="71">SUM(AD229:AD258)</f>
        <v>0</v>
      </c>
      <c r="AF260" s="550">
        <f t="shared" ref="AF260" si="72">SUM(AF229:AF258)</f>
        <v>0</v>
      </c>
      <c r="AH260" s="550">
        <f t="shared" ref="AH260" si="73">SUM(AH229:AH258)</f>
        <v>0</v>
      </c>
      <c r="AJ260" s="241"/>
    </row>
    <row r="261" spans="2:36" x14ac:dyDescent="0.2">
      <c r="G261" s="89"/>
      <c r="H261" s="89"/>
      <c r="I261" s="89"/>
      <c r="J261" s="89"/>
      <c r="K261" s="89"/>
      <c r="L261" s="89"/>
      <c r="M261" s="89"/>
      <c r="N261" s="89"/>
      <c r="O261" s="89"/>
      <c r="P261" s="89"/>
      <c r="Q261" s="89"/>
      <c r="R261" s="89"/>
      <c r="S261" s="89"/>
      <c r="T261" s="89"/>
      <c r="U261" s="89"/>
      <c r="V261" s="89"/>
      <c r="W261" s="89"/>
      <c r="X261" s="89"/>
      <c r="Y261" s="89"/>
      <c r="Z261" s="89"/>
      <c r="AA261" s="89"/>
      <c r="AB261" s="89"/>
      <c r="AD261" s="89"/>
      <c r="AF261" s="89"/>
      <c r="AH261" s="89"/>
    </row>
    <row r="262" spans="2:36" ht="15" x14ac:dyDescent="0.25">
      <c r="B262" s="15" t="s">
        <v>526</v>
      </c>
      <c r="C262" s="15"/>
      <c r="D262" s="172"/>
      <c r="E262" s="172"/>
      <c r="F262" s="15"/>
      <c r="G262" s="190"/>
      <c r="H262" s="190"/>
      <c r="I262" s="190"/>
      <c r="J262" s="190"/>
      <c r="K262" s="190"/>
      <c r="L262" s="190"/>
      <c r="M262" s="190"/>
      <c r="N262" s="190"/>
      <c r="O262" s="190"/>
      <c r="P262" s="190"/>
      <c r="Q262" s="190"/>
      <c r="R262" s="190"/>
      <c r="S262" s="190"/>
      <c r="T262" s="190"/>
      <c r="U262" s="190"/>
      <c r="V262" s="190"/>
      <c r="W262" s="190"/>
      <c r="X262" s="190"/>
      <c r="Y262" s="190"/>
      <c r="Z262" s="190"/>
      <c r="AA262" s="190"/>
      <c r="AB262" s="190"/>
      <c r="AC262" s="15"/>
      <c r="AD262" s="190"/>
      <c r="AE262" s="540"/>
      <c r="AF262" s="190"/>
      <c r="AG262" s="540"/>
      <c r="AH262" s="190"/>
      <c r="AI262" s="540"/>
      <c r="AJ262" s="15"/>
    </row>
    <row r="263" spans="2:36" ht="12.75" customHeight="1" outlineLevel="1" x14ac:dyDescent="0.2">
      <c r="G263" s="89"/>
      <c r="H263" s="89"/>
      <c r="I263" s="89"/>
      <c r="J263" s="89"/>
      <c r="K263" s="89"/>
      <c r="L263" s="89"/>
      <c r="M263" s="89"/>
      <c r="N263" s="89"/>
      <c r="O263" s="89"/>
      <c r="P263" s="89"/>
      <c r="Q263" s="89"/>
      <c r="R263" s="89"/>
      <c r="S263" s="89"/>
      <c r="T263" s="89"/>
      <c r="U263" s="89"/>
      <c r="V263" s="89"/>
      <c r="W263" s="89"/>
      <c r="X263" s="89"/>
      <c r="Y263" s="89"/>
      <c r="Z263" s="89"/>
      <c r="AA263" s="89"/>
      <c r="AB263" s="89"/>
      <c r="AD263" s="89"/>
      <c r="AF263" s="89"/>
      <c r="AH263" s="89"/>
    </row>
    <row r="264" spans="2:36" ht="12.75" customHeight="1" outlineLevel="1" x14ac:dyDescent="0.2">
      <c r="D264" s="100" t="str">
        <f t="shared" ref="D264:D293" si="74">D229</f>
        <v>[Day 1 Assets Line 1]</v>
      </c>
      <c r="E264" s="84"/>
      <c r="F264" s="186" t="str">
        <f>F229</f>
        <v>£000</v>
      </c>
      <c r="G264" s="85">
        <f t="shared" ref="G264:AB275" si="75">SUM(G159,G194,G229)</f>
        <v>0</v>
      </c>
      <c r="H264" s="85">
        <f t="shared" si="75"/>
        <v>0</v>
      </c>
      <c r="I264" s="85">
        <f t="shared" si="75"/>
        <v>0</v>
      </c>
      <c r="J264" s="85">
        <f t="shared" si="75"/>
        <v>0</v>
      </c>
      <c r="K264" s="85">
        <f t="shared" si="75"/>
        <v>0</v>
      </c>
      <c r="L264" s="85">
        <f t="shared" si="75"/>
        <v>0</v>
      </c>
      <c r="M264" s="85">
        <f t="shared" si="75"/>
        <v>0</v>
      </c>
      <c r="N264" s="85">
        <f t="shared" si="75"/>
        <v>0</v>
      </c>
      <c r="O264" s="85">
        <f t="shared" si="75"/>
        <v>0</v>
      </c>
      <c r="P264" s="85">
        <f t="shared" si="75"/>
        <v>0</v>
      </c>
      <c r="Q264" s="85">
        <f t="shared" si="75"/>
        <v>0</v>
      </c>
      <c r="R264" s="85">
        <f t="shared" si="75"/>
        <v>0</v>
      </c>
      <c r="S264" s="85">
        <f t="shared" si="75"/>
        <v>0</v>
      </c>
      <c r="T264" s="85">
        <f t="shared" si="75"/>
        <v>0</v>
      </c>
      <c r="U264" s="85">
        <f t="shared" si="75"/>
        <v>0</v>
      </c>
      <c r="V264" s="85">
        <f t="shared" si="75"/>
        <v>0</v>
      </c>
      <c r="W264" s="85">
        <f t="shared" si="75"/>
        <v>0</v>
      </c>
      <c r="X264" s="85">
        <f t="shared" si="75"/>
        <v>0</v>
      </c>
      <c r="Y264" s="85">
        <f t="shared" si="75"/>
        <v>0</v>
      </c>
      <c r="Z264" s="85">
        <f t="shared" si="75"/>
        <v>0</v>
      </c>
      <c r="AA264" s="85">
        <f t="shared" si="75"/>
        <v>0</v>
      </c>
      <c r="AB264" s="86">
        <f t="shared" si="75"/>
        <v>0</v>
      </c>
      <c r="AD264" s="551">
        <f t="shared" ref="AD264:AD274" si="76">SUM(AD159,AD194,AD229)</f>
        <v>0</v>
      </c>
      <c r="AF264" s="551">
        <f t="shared" ref="AF264:AF274" si="77">SUM(AF159,AF194,AF229)</f>
        <v>0</v>
      </c>
      <c r="AH264" s="551">
        <f t="shared" ref="AH264:AH274" si="78">SUM(AH159,AH194,AH229)</f>
        <v>0</v>
      </c>
      <c r="AJ264" s="187"/>
    </row>
    <row r="265" spans="2:36" ht="12.75" customHeight="1" outlineLevel="1" x14ac:dyDescent="0.2">
      <c r="D265" s="106" t="str">
        <f t="shared" si="74"/>
        <v>[Day 1 Assets Line 2]</v>
      </c>
      <c r="E265" s="88"/>
      <c r="F265" s="107" t="str">
        <f t="shared" ref="F265:F293" si="79">F264</f>
        <v>£000</v>
      </c>
      <c r="G265" s="89">
        <f t="shared" si="75"/>
        <v>0</v>
      </c>
      <c r="H265" s="89">
        <f t="shared" si="75"/>
        <v>0</v>
      </c>
      <c r="I265" s="89">
        <f t="shared" si="75"/>
        <v>0</v>
      </c>
      <c r="J265" s="89">
        <f t="shared" si="75"/>
        <v>0</v>
      </c>
      <c r="K265" s="89">
        <f t="shared" si="75"/>
        <v>0</v>
      </c>
      <c r="L265" s="89">
        <f t="shared" si="75"/>
        <v>0</v>
      </c>
      <c r="M265" s="89">
        <f t="shared" si="75"/>
        <v>0</v>
      </c>
      <c r="N265" s="89">
        <f t="shared" si="75"/>
        <v>0</v>
      </c>
      <c r="O265" s="89">
        <f t="shared" si="75"/>
        <v>0</v>
      </c>
      <c r="P265" s="89">
        <f t="shared" si="75"/>
        <v>0</v>
      </c>
      <c r="Q265" s="89">
        <f t="shared" si="75"/>
        <v>0</v>
      </c>
      <c r="R265" s="89">
        <f t="shared" si="75"/>
        <v>0</v>
      </c>
      <c r="S265" s="89">
        <f t="shared" si="75"/>
        <v>0</v>
      </c>
      <c r="T265" s="89">
        <f t="shared" si="75"/>
        <v>0</v>
      </c>
      <c r="U265" s="89">
        <f t="shared" si="75"/>
        <v>0</v>
      </c>
      <c r="V265" s="89">
        <f t="shared" si="75"/>
        <v>0</v>
      </c>
      <c r="W265" s="89">
        <f t="shared" si="75"/>
        <v>0</v>
      </c>
      <c r="X265" s="89">
        <f t="shared" si="75"/>
        <v>0</v>
      </c>
      <c r="Y265" s="89">
        <f t="shared" si="75"/>
        <v>0</v>
      </c>
      <c r="Z265" s="89">
        <f t="shared" si="75"/>
        <v>0</v>
      </c>
      <c r="AA265" s="89">
        <f t="shared" si="75"/>
        <v>0</v>
      </c>
      <c r="AB265" s="90">
        <f t="shared" si="75"/>
        <v>0</v>
      </c>
      <c r="AD265" s="552">
        <f t="shared" si="76"/>
        <v>0</v>
      </c>
      <c r="AF265" s="552">
        <f t="shared" si="77"/>
        <v>0</v>
      </c>
      <c r="AH265" s="552">
        <f t="shared" si="78"/>
        <v>0</v>
      </c>
      <c r="AJ265" s="188"/>
    </row>
    <row r="266" spans="2:36" ht="12.75" customHeight="1" outlineLevel="1" x14ac:dyDescent="0.2">
      <c r="D266" s="106" t="str">
        <f t="shared" si="74"/>
        <v>[Day 1 Assets Line 3]</v>
      </c>
      <c r="E266" s="88"/>
      <c r="F266" s="107" t="str">
        <f t="shared" si="79"/>
        <v>£000</v>
      </c>
      <c r="G266" s="89">
        <f t="shared" si="75"/>
        <v>0</v>
      </c>
      <c r="H266" s="89">
        <f t="shared" si="75"/>
        <v>0</v>
      </c>
      <c r="I266" s="89">
        <f t="shared" si="75"/>
        <v>0</v>
      </c>
      <c r="J266" s="89">
        <f t="shared" si="75"/>
        <v>0</v>
      </c>
      <c r="K266" s="89">
        <f t="shared" si="75"/>
        <v>0</v>
      </c>
      <c r="L266" s="89">
        <f t="shared" si="75"/>
        <v>0</v>
      </c>
      <c r="M266" s="89">
        <f t="shared" si="75"/>
        <v>0</v>
      </c>
      <c r="N266" s="89">
        <f t="shared" si="75"/>
        <v>0</v>
      </c>
      <c r="O266" s="89">
        <f t="shared" si="75"/>
        <v>0</v>
      </c>
      <c r="P266" s="89">
        <f t="shared" si="75"/>
        <v>0</v>
      </c>
      <c r="Q266" s="89">
        <f t="shared" si="75"/>
        <v>0</v>
      </c>
      <c r="R266" s="89">
        <f t="shared" si="75"/>
        <v>0</v>
      </c>
      <c r="S266" s="89">
        <f t="shared" si="75"/>
        <v>0</v>
      </c>
      <c r="T266" s="89">
        <f t="shared" si="75"/>
        <v>0</v>
      </c>
      <c r="U266" s="89">
        <f t="shared" si="75"/>
        <v>0</v>
      </c>
      <c r="V266" s="89">
        <f t="shared" si="75"/>
        <v>0</v>
      </c>
      <c r="W266" s="89">
        <f t="shared" si="75"/>
        <v>0</v>
      </c>
      <c r="X266" s="89">
        <f t="shared" si="75"/>
        <v>0</v>
      </c>
      <c r="Y266" s="89">
        <f t="shared" si="75"/>
        <v>0</v>
      </c>
      <c r="Z266" s="89">
        <f t="shared" si="75"/>
        <v>0</v>
      </c>
      <c r="AA266" s="89">
        <f t="shared" si="75"/>
        <v>0</v>
      </c>
      <c r="AB266" s="90">
        <f t="shared" si="75"/>
        <v>0</v>
      </c>
      <c r="AD266" s="552">
        <f t="shared" si="76"/>
        <v>0</v>
      </c>
      <c r="AF266" s="552">
        <f t="shared" si="77"/>
        <v>0</v>
      </c>
      <c r="AH266" s="552">
        <f t="shared" si="78"/>
        <v>0</v>
      </c>
      <c r="AJ266" s="188"/>
    </row>
    <row r="267" spans="2:36" ht="12.75" customHeight="1" outlineLevel="1" x14ac:dyDescent="0.2">
      <c r="D267" s="106" t="str">
        <f t="shared" si="74"/>
        <v>[Day 1 Assets Line 4]</v>
      </c>
      <c r="E267" s="88"/>
      <c r="F267" s="107" t="str">
        <f t="shared" si="79"/>
        <v>£000</v>
      </c>
      <c r="G267" s="89">
        <f t="shared" si="75"/>
        <v>0</v>
      </c>
      <c r="H267" s="89">
        <f t="shared" si="75"/>
        <v>0</v>
      </c>
      <c r="I267" s="89">
        <f t="shared" si="75"/>
        <v>0</v>
      </c>
      <c r="J267" s="89">
        <f t="shared" si="75"/>
        <v>0</v>
      </c>
      <c r="K267" s="89">
        <f t="shared" si="75"/>
        <v>0</v>
      </c>
      <c r="L267" s="89">
        <f t="shared" si="75"/>
        <v>0</v>
      </c>
      <c r="M267" s="89">
        <f t="shared" si="75"/>
        <v>0</v>
      </c>
      <c r="N267" s="89">
        <f t="shared" si="75"/>
        <v>0</v>
      </c>
      <c r="O267" s="89">
        <f t="shared" si="75"/>
        <v>0</v>
      </c>
      <c r="P267" s="89">
        <f t="shared" si="75"/>
        <v>0</v>
      </c>
      <c r="Q267" s="89">
        <f t="shared" si="75"/>
        <v>0</v>
      </c>
      <c r="R267" s="89">
        <f t="shared" si="75"/>
        <v>0</v>
      </c>
      <c r="S267" s="89">
        <f t="shared" si="75"/>
        <v>0</v>
      </c>
      <c r="T267" s="89">
        <f t="shared" si="75"/>
        <v>0</v>
      </c>
      <c r="U267" s="89">
        <f t="shared" si="75"/>
        <v>0</v>
      </c>
      <c r="V267" s="89">
        <f t="shared" si="75"/>
        <v>0</v>
      </c>
      <c r="W267" s="89">
        <f t="shared" si="75"/>
        <v>0</v>
      </c>
      <c r="X267" s="89">
        <f t="shared" si="75"/>
        <v>0</v>
      </c>
      <c r="Y267" s="89">
        <f t="shared" si="75"/>
        <v>0</v>
      </c>
      <c r="Z267" s="89">
        <f t="shared" si="75"/>
        <v>0</v>
      </c>
      <c r="AA267" s="89">
        <f t="shared" si="75"/>
        <v>0</v>
      </c>
      <c r="AB267" s="90">
        <f t="shared" si="75"/>
        <v>0</v>
      </c>
      <c r="AD267" s="552">
        <f t="shared" si="76"/>
        <v>0</v>
      </c>
      <c r="AF267" s="552">
        <f t="shared" si="77"/>
        <v>0</v>
      </c>
      <c r="AH267" s="552">
        <f t="shared" si="78"/>
        <v>0</v>
      </c>
      <c r="AJ267" s="188"/>
    </row>
    <row r="268" spans="2:36" ht="12.75" customHeight="1" outlineLevel="1" x14ac:dyDescent="0.2">
      <c r="D268" s="106" t="str">
        <f t="shared" si="74"/>
        <v>[Day 1 Assets Line 5]</v>
      </c>
      <c r="E268" s="88"/>
      <c r="F268" s="107" t="str">
        <f t="shared" si="79"/>
        <v>£000</v>
      </c>
      <c r="G268" s="89">
        <f t="shared" si="75"/>
        <v>0</v>
      </c>
      <c r="H268" s="89">
        <f t="shared" si="75"/>
        <v>0</v>
      </c>
      <c r="I268" s="89">
        <f t="shared" si="75"/>
        <v>0</v>
      </c>
      <c r="J268" s="89">
        <f t="shared" si="75"/>
        <v>0</v>
      </c>
      <c r="K268" s="89">
        <f t="shared" si="75"/>
        <v>0</v>
      </c>
      <c r="L268" s="89">
        <f t="shared" si="75"/>
        <v>0</v>
      </c>
      <c r="M268" s="89">
        <f t="shared" si="75"/>
        <v>0</v>
      </c>
      <c r="N268" s="89">
        <f t="shared" si="75"/>
        <v>0</v>
      </c>
      <c r="O268" s="89">
        <f t="shared" si="75"/>
        <v>0</v>
      </c>
      <c r="P268" s="89">
        <f t="shared" si="75"/>
        <v>0</v>
      </c>
      <c r="Q268" s="89">
        <f t="shared" si="75"/>
        <v>0</v>
      </c>
      <c r="R268" s="89">
        <f t="shared" si="75"/>
        <v>0</v>
      </c>
      <c r="S268" s="89">
        <f t="shared" si="75"/>
        <v>0</v>
      </c>
      <c r="T268" s="89">
        <f t="shared" si="75"/>
        <v>0</v>
      </c>
      <c r="U268" s="89">
        <f t="shared" si="75"/>
        <v>0</v>
      </c>
      <c r="V268" s="89">
        <f t="shared" si="75"/>
        <v>0</v>
      </c>
      <c r="W268" s="89">
        <f t="shared" si="75"/>
        <v>0</v>
      </c>
      <c r="X268" s="89">
        <f t="shared" si="75"/>
        <v>0</v>
      </c>
      <c r="Y268" s="89">
        <f t="shared" si="75"/>
        <v>0</v>
      </c>
      <c r="Z268" s="89">
        <f t="shared" si="75"/>
        <v>0</v>
      </c>
      <c r="AA268" s="89">
        <f t="shared" si="75"/>
        <v>0</v>
      </c>
      <c r="AB268" s="90">
        <f t="shared" si="75"/>
        <v>0</v>
      </c>
      <c r="AD268" s="552">
        <f t="shared" si="76"/>
        <v>0</v>
      </c>
      <c r="AF268" s="552">
        <f t="shared" si="77"/>
        <v>0</v>
      </c>
      <c r="AH268" s="552">
        <f t="shared" si="78"/>
        <v>0</v>
      </c>
      <c r="AJ268" s="188"/>
    </row>
    <row r="269" spans="2:36" ht="12.75" customHeight="1" outlineLevel="1" x14ac:dyDescent="0.2">
      <c r="D269" s="106" t="str">
        <f t="shared" si="74"/>
        <v>[Day 1 Assets Line 6]</v>
      </c>
      <c r="E269" s="88"/>
      <c r="F269" s="107" t="str">
        <f t="shared" si="79"/>
        <v>£000</v>
      </c>
      <c r="G269" s="89">
        <f t="shared" si="75"/>
        <v>0</v>
      </c>
      <c r="H269" s="89">
        <f t="shared" si="75"/>
        <v>0</v>
      </c>
      <c r="I269" s="89">
        <f t="shared" si="75"/>
        <v>0</v>
      </c>
      <c r="J269" s="89">
        <f t="shared" si="75"/>
        <v>0</v>
      </c>
      <c r="K269" s="89">
        <f t="shared" si="75"/>
        <v>0</v>
      </c>
      <c r="L269" s="89">
        <f t="shared" si="75"/>
        <v>0</v>
      </c>
      <c r="M269" s="89">
        <f t="shared" si="75"/>
        <v>0</v>
      </c>
      <c r="N269" s="89">
        <f t="shared" si="75"/>
        <v>0</v>
      </c>
      <c r="O269" s="89">
        <f t="shared" si="75"/>
        <v>0</v>
      </c>
      <c r="P269" s="89">
        <f t="shared" si="75"/>
        <v>0</v>
      </c>
      <c r="Q269" s="89">
        <f t="shared" si="75"/>
        <v>0</v>
      </c>
      <c r="R269" s="89">
        <f t="shared" si="75"/>
        <v>0</v>
      </c>
      <c r="S269" s="89">
        <f t="shared" si="75"/>
        <v>0</v>
      </c>
      <c r="T269" s="89">
        <f t="shared" si="75"/>
        <v>0</v>
      </c>
      <c r="U269" s="89">
        <f t="shared" si="75"/>
        <v>0</v>
      </c>
      <c r="V269" s="89">
        <f t="shared" si="75"/>
        <v>0</v>
      </c>
      <c r="W269" s="89">
        <f t="shared" si="75"/>
        <v>0</v>
      </c>
      <c r="X269" s="89">
        <f t="shared" si="75"/>
        <v>0</v>
      </c>
      <c r="Y269" s="89">
        <f t="shared" si="75"/>
        <v>0</v>
      </c>
      <c r="Z269" s="89">
        <f t="shared" si="75"/>
        <v>0</v>
      </c>
      <c r="AA269" s="89">
        <f t="shared" si="75"/>
        <v>0</v>
      </c>
      <c r="AB269" s="90">
        <f t="shared" si="75"/>
        <v>0</v>
      </c>
      <c r="AD269" s="552">
        <f t="shared" si="76"/>
        <v>0</v>
      </c>
      <c r="AF269" s="552">
        <f t="shared" si="77"/>
        <v>0</v>
      </c>
      <c r="AH269" s="552">
        <f t="shared" si="78"/>
        <v>0</v>
      </c>
      <c r="AJ269" s="188"/>
    </row>
    <row r="270" spans="2:36" ht="12.75" customHeight="1" outlineLevel="1" x14ac:dyDescent="0.2">
      <c r="D270" s="106" t="str">
        <f t="shared" si="74"/>
        <v>[Day 1 Assets Line 7]</v>
      </c>
      <c r="E270" s="88"/>
      <c r="F270" s="107" t="str">
        <f t="shared" si="79"/>
        <v>£000</v>
      </c>
      <c r="G270" s="89">
        <f t="shared" si="75"/>
        <v>0</v>
      </c>
      <c r="H270" s="89">
        <f t="shared" si="75"/>
        <v>0</v>
      </c>
      <c r="I270" s="89">
        <f t="shared" si="75"/>
        <v>0</v>
      </c>
      <c r="J270" s="89">
        <f t="shared" si="75"/>
        <v>0</v>
      </c>
      <c r="K270" s="89">
        <f t="shared" si="75"/>
        <v>0</v>
      </c>
      <c r="L270" s="89">
        <f t="shared" si="75"/>
        <v>0</v>
      </c>
      <c r="M270" s="89">
        <f t="shared" si="75"/>
        <v>0</v>
      </c>
      <c r="N270" s="89">
        <f t="shared" si="75"/>
        <v>0</v>
      </c>
      <c r="O270" s="89">
        <f t="shared" si="75"/>
        <v>0</v>
      </c>
      <c r="P270" s="89">
        <f t="shared" si="75"/>
        <v>0</v>
      </c>
      <c r="Q270" s="89">
        <f t="shared" si="75"/>
        <v>0</v>
      </c>
      <c r="R270" s="89">
        <f t="shared" si="75"/>
        <v>0</v>
      </c>
      <c r="S270" s="89">
        <f t="shared" si="75"/>
        <v>0</v>
      </c>
      <c r="T270" s="89">
        <f t="shared" si="75"/>
        <v>0</v>
      </c>
      <c r="U270" s="89">
        <f t="shared" si="75"/>
        <v>0</v>
      </c>
      <c r="V270" s="89">
        <f t="shared" si="75"/>
        <v>0</v>
      </c>
      <c r="W270" s="89">
        <f t="shared" si="75"/>
        <v>0</v>
      </c>
      <c r="X270" s="89">
        <f t="shared" si="75"/>
        <v>0</v>
      </c>
      <c r="Y270" s="89">
        <f t="shared" si="75"/>
        <v>0</v>
      </c>
      <c r="Z270" s="89">
        <f t="shared" si="75"/>
        <v>0</v>
      </c>
      <c r="AA270" s="89">
        <f t="shared" si="75"/>
        <v>0</v>
      </c>
      <c r="AB270" s="90">
        <f t="shared" si="75"/>
        <v>0</v>
      </c>
      <c r="AD270" s="552">
        <f t="shared" si="76"/>
        <v>0</v>
      </c>
      <c r="AF270" s="552">
        <f t="shared" si="77"/>
        <v>0</v>
      </c>
      <c r="AH270" s="552">
        <f t="shared" si="78"/>
        <v>0</v>
      </c>
      <c r="AJ270" s="188"/>
    </row>
    <row r="271" spans="2:36" ht="12.75" customHeight="1" outlineLevel="1" x14ac:dyDescent="0.2">
      <c r="D271" s="106" t="str">
        <f t="shared" si="74"/>
        <v>[Day 1 Assets Line 8]</v>
      </c>
      <c r="E271" s="88"/>
      <c r="F271" s="107" t="str">
        <f t="shared" si="79"/>
        <v>£000</v>
      </c>
      <c r="G271" s="89">
        <f t="shared" si="75"/>
        <v>0</v>
      </c>
      <c r="H271" s="89">
        <f t="shared" si="75"/>
        <v>0</v>
      </c>
      <c r="I271" s="89">
        <f t="shared" si="75"/>
        <v>0</v>
      </c>
      <c r="J271" s="89">
        <f t="shared" si="75"/>
        <v>0</v>
      </c>
      <c r="K271" s="89">
        <f t="shared" si="75"/>
        <v>0</v>
      </c>
      <c r="L271" s="89">
        <f t="shared" si="75"/>
        <v>0</v>
      </c>
      <c r="M271" s="89">
        <f t="shared" si="75"/>
        <v>0</v>
      </c>
      <c r="N271" s="89">
        <f t="shared" si="75"/>
        <v>0</v>
      </c>
      <c r="O271" s="89">
        <f t="shared" si="75"/>
        <v>0</v>
      </c>
      <c r="P271" s="89">
        <f t="shared" si="75"/>
        <v>0</v>
      </c>
      <c r="Q271" s="89">
        <f t="shared" si="75"/>
        <v>0</v>
      </c>
      <c r="R271" s="89">
        <f t="shared" si="75"/>
        <v>0</v>
      </c>
      <c r="S271" s="89">
        <f t="shared" si="75"/>
        <v>0</v>
      </c>
      <c r="T271" s="89">
        <f t="shared" si="75"/>
        <v>0</v>
      </c>
      <c r="U271" s="89">
        <f t="shared" si="75"/>
        <v>0</v>
      </c>
      <c r="V271" s="89">
        <f t="shared" si="75"/>
        <v>0</v>
      </c>
      <c r="W271" s="89">
        <f t="shared" si="75"/>
        <v>0</v>
      </c>
      <c r="X271" s="89">
        <f t="shared" si="75"/>
        <v>0</v>
      </c>
      <c r="Y271" s="89">
        <f t="shared" si="75"/>
        <v>0</v>
      </c>
      <c r="Z271" s="89">
        <f t="shared" si="75"/>
        <v>0</v>
      </c>
      <c r="AA271" s="89">
        <f t="shared" si="75"/>
        <v>0</v>
      </c>
      <c r="AB271" s="90">
        <f t="shared" si="75"/>
        <v>0</v>
      </c>
      <c r="AD271" s="552">
        <f t="shared" si="76"/>
        <v>0</v>
      </c>
      <c r="AF271" s="552">
        <f t="shared" si="77"/>
        <v>0</v>
      </c>
      <c r="AH271" s="552">
        <f t="shared" si="78"/>
        <v>0</v>
      </c>
      <c r="AJ271" s="188"/>
    </row>
    <row r="272" spans="2:36" ht="12.75" customHeight="1" outlineLevel="1" x14ac:dyDescent="0.2">
      <c r="D272" s="106" t="str">
        <f t="shared" si="74"/>
        <v>[Day 1 Assets Line 9]</v>
      </c>
      <c r="E272" s="88"/>
      <c r="F272" s="107" t="str">
        <f t="shared" si="79"/>
        <v>£000</v>
      </c>
      <c r="G272" s="89">
        <f t="shared" si="75"/>
        <v>0</v>
      </c>
      <c r="H272" s="89">
        <f t="shared" si="75"/>
        <v>0</v>
      </c>
      <c r="I272" s="89">
        <f t="shared" si="75"/>
        <v>0</v>
      </c>
      <c r="J272" s="89">
        <f t="shared" si="75"/>
        <v>0</v>
      </c>
      <c r="K272" s="89">
        <f t="shared" si="75"/>
        <v>0</v>
      </c>
      <c r="L272" s="89">
        <f t="shared" si="75"/>
        <v>0</v>
      </c>
      <c r="M272" s="89">
        <f t="shared" si="75"/>
        <v>0</v>
      </c>
      <c r="N272" s="89">
        <f t="shared" si="75"/>
        <v>0</v>
      </c>
      <c r="O272" s="89">
        <f t="shared" si="75"/>
        <v>0</v>
      </c>
      <c r="P272" s="89">
        <f t="shared" si="75"/>
        <v>0</v>
      </c>
      <c r="Q272" s="89">
        <f t="shared" si="75"/>
        <v>0</v>
      </c>
      <c r="R272" s="89">
        <f t="shared" si="75"/>
        <v>0</v>
      </c>
      <c r="S272" s="89">
        <f t="shared" si="75"/>
        <v>0</v>
      </c>
      <c r="T272" s="89">
        <f t="shared" si="75"/>
        <v>0</v>
      </c>
      <c r="U272" s="89">
        <f t="shared" si="75"/>
        <v>0</v>
      </c>
      <c r="V272" s="89">
        <f t="shared" si="75"/>
        <v>0</v>
      </c>
      <c r="W272" s="89">
        <f t="shared" si="75"/>
        <v>0</v>
      </c>
      <c r="X272" s="89">
        <f t="shared" si="75"/>
        <v>0</v>
      </c>
      <c r="Y272" s="89">
        <f t="shared" si="75"/>
        <v>0</v>
      </c>
      <c r="Z272" s="89">
        <f t="shared" si="75"/>
        <v>0</v>
      </c>
      <c r="AA272" s="89">
        <f t="shared" si="75"/>
        <v>0</v>
      </c>
      <c r="AB272" s="90">
        <f t="shared" si="75"/>
        <v>0</v>
      </c>
      <c r="AD272" s="552">
        <f t="shared" si="76"/>
        <v>0</v>
      </c>
      <c r="AF272" s="552">
        <f t="shared" si="77"/>
        <v>0</v>
      </c>
      <c r="AH272" s="552">
        <f t="shared" si="78"/>
        <v>0</v>
      </c>
      <c r="AJ272" s="188"/>
    </row>
    <row r="273" spans="4:36" ht="12.75" customHeight="1" outlineLevel="1" x14ac:dyDescent="0.2">
      <c r="D273" s="106" t="str">
        <f t="shared" si="74"/>
        <v>[Day 1 Assets Line 10]</v>
      </c>
      <c r="E273" s="88"/>
      <c r="F273" s="107" t="str">
        <f t="shared" si="79"/>
        <v>£000</v>
      </c>
      <c r="G273" s="89">
        <f t="shared" si="75"/>
        <v>0</v>
      </c>
      <c r="H273" s="89">
        <f t="shared" si="75"/>
        <v>0</v>
      </c>
      <c r="I273" s="89">
        <f t="shared" si="75"/>
        <v>0</v>
      </c>
      <c r="J273" s="89">
        <f t="shared" si="75"/>
        <v>0</v>
      </c>
      <c r="K273" s="89">
        <f t="shared" si="75"/>
        <v>0</v>
      </c>
      <c r="L273" s="89">
        <f t="shared" si="75"/>
        <v>0</v>
      </c>
      <c r="M273" s="89">
        <f t="shared" si="75"/>
        <v>0</v>
      </c>
      <c r="N273" s="89">
        <f t="shared" si="75"/>
        <v>0</v>
      </c>
      <c r="O273" s="89">
        <f t="shared" si="75"/>
        <v>0</v>
      </c>
      <c r="P273" s="89">
        <f t="shared" si="75"/>
        <v>0</v>
      </c>
      <c r="Q273" s="89">
        <f t="shared" si="75"/>
        <v>0</v>
      </c>
      <c r="R273" s="89">
        <f t="shared" si="75"/>
        <v>0</v>
      </c>
      <c r="S273" s="89">
        <f t="shared" si="75"/>
        <v>0</v>
      </c>
      <c r="T273" s="89">
        <f t="shared" si="75"/>
        <v>0</v>
      </c>
      <c r="U273" s="89">
        <f t="shared" si="75"/>
        <v>0</v>
      </c>
      <c r="V273" s="89">
        <f t="shared" si="75"/>
        <v>0</v>
      </c>
      <c r="W273" s="89">
        <f t="shared" si="75"/>
        <v>0</v>
      </c>
      <c r="X273" s="89">
        <f t="shared" si="75"/>
        <v>0</v>
      </c>
      <c r="Y273" s="89">
        <f t="shared" si="75"/>
        <v>0</v>
      </c>
      <c r="Z273" s="89">
        <f t="shared" si="75"/>
        <v>0</v>
      </c>
      <c r="AA273" s="89">
        <f t="shared" si="75"/>
        <v>0</v>
      </c>
      <c r="AB273" s="90">
        <f t="shared" si="75"/>
        <v>0</v>
      </c>
      <c r="AD273" s="552">
        <f t="shared" si="76"/>
        <v>0</v>
      </c>
      <c r="AF273" s="552">
        <f t="shared" si="77"/>
        <v>0</v>
      </c>
      <c r="AH273" s="552">
        <f t="shared" si="78"/>
        <v>0</v>
      </c>
      <c r="AJ273" s="188"/>
    </row>
    <row r="274" spans="4:36" ht="12.75" customHeight="1" outlineLevel="1" x14ac:dyDescent="0.2">
      <c r="D274" s="106" t="str">
        <f t="shared" si="74"/>
        <v>[Day 1 Assets Line 11]</v>
      </c>
      <c r="E274" s="88"/>
      <c r="F274" s="107" t="str">
        <f t="shared" si="79"/>
        <v>£000</v>
      </c>
      <c r="G274" s="89">
        <f t="shared" si="75"/>
        <v>0</v>
      </c>
      <c r="H274" s="89">
        <f t="shared" si="75"/>
        <v>0</v>
      </c>
      <c r="I274" s="89">
        <f t="shared" si="75"/>
        <v>0</v>
      </c>
      <c r="J274" s="89">
        <f t="shared" si="75"/>
        <v>0</v>
      </c>
      <c r="K274" s="89">
        <f t="shared" si="75"/>
        <v>0</v>
      </c>
      <c r="L274" s="89">
        <f t="shared" si="75"/>
        <v>0</v>
      </c>
      <c r="M274" s="89">
        <f t="shared" si="75"/>
        <v>0</v>
      </c>
      <c r="N274" s="89">
        <f t="shared" si="75"/>
        <v>0</v>
      </c>
      <c r="O274" s="89">
        <f t="shared" si="75"/>
        <v>0</v>
      </c>
      <c r="P274" s="89">
        <f t="shared" si="75"/>
        <v>0</v>
      </c>
      <c r="Q274" s="89">
        <f t="shared" si="75"/>
        <v>0</v>
      </c>
      <c r="R274" s="89">
        <f t="shared" si="75"/>
        <v>0</v>
      </c>
      <c r="S274" s="89">
        <f t="shared" si="75"/>
        <v>0</v>
      </c>
      <c r="T274" s="89">
        <f t="shared" si="75"/>
        <v>0</v>
      </c>
      <c r="U274" s="89">
        <f t="shared" si="75"/>
        <v>0</v>
      </c>
      <c r="V274" s="89">
        <f t="shared" si="75"/>
        <v>0</v>
      </c>
      <c r="W274" s="89">
        <f t="shared" si="75"/>
        <v>0</v>
      </c>
      <c r="X274" s="89">
        <f t="shared" si="75"/>
        <v>0</v>
      </c>
      <c r="Y274" s="89">
        <f t="shared" si="75"/>
        <v>0</v>
      </c>
      <c r="Z274" s="89">
        <f t="shared" si="75"/>
        <v>0</v>
      </c>
      <c r="AA274" s="89">
        <f t="shared" si="75"/>
        <v>0</v>
      </c>
      <c r="AB274" s="90">
        <f t="shared" si="75"/>
        <v>0</v>
      </c>
      <c r="AD274" s="552">
        <f t="shared" si="76"/>
        <v>0</v>
      </c>
      <c r="AF274" s="552">
        <f t="shared" si="77"/>
        <v>0</v>
      </c>
      <c r="AH274" s="552">
        <f t="shared" si="78"/>
        <v>0</v>
      </c>
      <c r="AJ274" s="188"/>
    </row>
    <row r="275" spans="4:36" ht="12.75" customHeight="1" outlineLevel="1" x14ac:dyDescent="0.2">
      <c r="D275" s="106" t="str">
        <f t="shared" si="74"/>
        <v>[Day 1 Assets Line 12]</v>
      </c>
      <c r="E275" s="88"/>
      <c r="F275" s="107" t="str">
        <f t="shared" si="79"/>
        <v>£000</v>
      </c>
      <c r="G275" s="89">
        <f t="shared" si="75"/>
        <v>0</v>
      </c>
      <c r="H275" s="89">
        <f t="shared" si="75"/>
        <v>0</v>
      </c>
      <c r="I275" s="89">
        <f t="shared" si="75"/>
        <v>0</v>
      </c>
      <c r="J275" s="89">
        <f t="shared" si="75"/>
        <v>0</v>
      </c>
      <c r="K275" s="89">
        <f t="shared" si="75"/>
        <v>0</v>
      </c>
      <c r="L275" s="89">
        <f t="shared" si="75"/>
        <v>0</v>
      </c>
      <c r="M275" s="89">
        <f t="shared" si="75"/>
        <v>0</v>
      </c>
      <c r="N275" s="89">
        <f t="shared" si="75"/>
        <v>0</v>
      </c>
      <c r="O275" s="89">
        <f t="shared" si="75"/>
        <v>0</v>
      </c>
      <c r="P275" s="89">
        <f t="shared" si="75"/>
        <v>0</v>
      </c>
      <c r="Q275" s="89">
        <f t="shared" si="75"/>
        <v>0</v>
      </c>
      <c r="R275" s="89">
        <f t="shared" si="75"/>
        <v>0</v>
      </c>
      <c r="S275" s="89">
        <f t="shared" si="75"/>
        <v>0</v>
      </c>
      <c r="T275" s="89">
        <f t="shared" ref="T275:AB275" si="80">SUM(T170,T205,T240)</f>
        <v>0</v>
      </c>
      <c r="U275" s="89">
        <f t="shared" si="80"/>
        <v>0</v>
      </c>
      <c r="V275" s="89">
        <f t="shared" si="80"/>
        <v>0</v>
      </c>
      <c r="W275" s="89">
        <f t="shared" si="80"/>
        <v>0</v>
      </c>
      <c r="X275" s="89">
        <f t="shared" si="80"/>
        <v>0</v>
      </c>
      <c r="Y275" s="89">
        <f t="shared" si="80"/>
        <v>0</v>
      </c>
      <c r="Z275" s="89">
        <f t="shared" si="80"/>
        <v>0</v>
      </c>
      <c r="AA275" s="89">
        <f t="shared" si="80"/>
        <v>0</v>
      </c>
      <c r="AB275" s="90">
        <f t="shared" si="80"/>
        <v>0</v>
      </c>
      <c r="AD275" s="552">
        <f t="shared" ref="AD275:AD286" si="81">SUM(AD170,AD205,AD240)</f>
        <v>0</v>
      </c>
      <c r="AF275" s="552">
        <f t="shared" ref="AF275:AF286" si="82">SUM(AF170,AF205,AF240)</f>
        <v>0</v>
      </c>
      <c r="AH275" s="552">
        <f t="shared" ref="AH275:AH286" si="83">SUM(AH170,AH205,AH240)</f>
        <v>0</v>
      </c>
      <c r="AJ275" s="188"/>
    </row>
    <row r="276" spans="4:36" ht="12.75" customHeight="1" outlineLevel="1" x14ac:dyDescent="0.2">
      <c r="D276" s="106" t="str">
        <f t="shared" si="74"/>
        <v>[Day 1 Assets Line 13]</v>
      </c>
      <c r="E276" s="88"/>
      <c r="F276" s="107" t="str">
        <f t="shared" si="79"/>
        <v>£000</v>
      </c>
      <c r="G276" s="89">
        <f t="shared" ref="G276:AB287" si="84">SUM(G171,G206,G241)</f>
        <v>0</v>
      </c>
      <c r="H276" s="89">
        <f t="shared" si="84"/>
        <v>0</v>
      </c>
      <c r="I276" s="89">
        <f t="shared" si="84"/>
        <v>0</v>
      </c>
      <c r="J276" s="89">
        <f t="shared" si="84"/>
        <v>0</v>
      </c>
      <c r="K276" s="89">
        <f t="shared" si="84"/>
        <v>0</v>
      </c>
      <c r="L276" s="89">
        <f t="shared" si="84"/>
        <v>0</v>
      </c>
      <c r="M276" s="89">
        <f t="shared" si="84"/>
        <v>0</v>
      </c>
      <c r="N276" s="89">
        <f t="shared" si="84"/>
        <v>0</v>
      </c>
      <c r="O276" s="89">
        <f t="shared" si="84"/>
        <v>0</v>
      </c>
      <c r="P276" s="89">
        <f t="shared" si="84"/>
        <v>0</v>
      </c>
      <c r="Q276" s="89">
        <f t="shared" si="84"/>
        <v>0</v>
      </c>
      <c r="R276" s="89">
        <f t="shared" si="84"/>
        <v>0</v>
      </c>
      <c r="S276" s="89">
        <f t="shared" si="84"/>
        <v>0</v>
      </c>
      <c r="T276" s="89">
        <f t="shared" si="84"/>
        <v>0</v>
      </c>
      <c r="U276" s="89">
        <f t="shared" si="84"/>
        <v>0</v>
      </c>
      <c r="V276" s="89">
        <f t="shared" si="84"/>
        <v>0</v>
      </c>
      <c r="W276" s="89">
        <f t="shared" si="84"/>
        <v>0</v>
      </c>
      <c r="X276" s="89">
        <f t="shared" si="84"/>
        <v>0</v>
      </c>
      <c r="Y276" s="89">
        <f t="shared" si="84"/>
        <v>0</v>
      </c>
      <c r="Z276" s="89">
        <f t="shared" si="84"/>
        <v>0</v>
      </c>
      <c r="AA276" s="89">
        <f t="shared" si="84"/>
        <v>0</v>
      </c>
      <c r="AB276" s="90">
        <f t="shared" si="84"/>
        <v>0</v>
      </c>
      <c r="AD276" s="552">
        <f t="shared" si="81"/>
        <v>0</v>
      </c>
      <c r="AF276" s="552">
        <f t="shared" si="82"/>
        <v>0</v>
      </c>
      <c r="AH276" s="552">
        <f t="shared" si="83"/>
        <v>0</v>
      </c>
      <c r="AJ276" s="188"/>
    </row>
    <row r="277" spans="4:36" ht="12.75" customHeight="1" outlineLevel="1" x14ac:dyDescent="0.2">
      <c r="D277" s="106" t="str">
        <f t="shared" si="74"/>
        <v>[Day 1 Assets Line 14]</v>
      </c>
      <c r="E277" s="88"/>
      <c r="F277" s="107" t="str">
        <f t="shared" si="79"/>
        <v>£000</v>
      </c>
      <c r="G277" s="89">
        <f t="shared" si="84"/>
        <v>0</v>
      </c>
      <c r="H277" s="89">
        <f t="shared" si="84"/>
        <v>0</v>
      </c>
      <c r="I277" s="89">
        <f t="shared" si="84"/>
        <v>0</v>
      </c>
      <c r="J277" s="89">
        <f t="shared" si="84"/>
        <v>0</v>
      </c>
      <c r="K277" s="89">
        <f t="shared" si="84"/>
        <v>0</v>
      </c>
      <c r="L277" s="89">
        <f t="shared" si="84"/>
        <v>0</v>
      </c>
      <c r="M277" s="89">
        <f t="shared" si="84"/>
        <v>0</v>
      </c>
      <c r="N277" s="89">
        <f t="shared" si="84"/>
        <v>0</v>
      </c>
      <c r="O277" s="89">
        <f t="shared" si="84"/>
        <v>0</v>
      </c>
      <c r="P277" s="89">
        <f t="shared" si="84"/>
        <v>0</v>
      </c>
      <c r="Q277" s="89">
        <f t="shared" si="84"/>
        <v>0</v>
      </c>
      <c r="R277" s="89">
        <f t="shared" si="84"/>
        <v>0</v>
      </c>
      <c r="S277" s="89">
        <f t="shared" si="84"/>
        <v>0</v>
      </c>
      <c r="T277" s="89">
        <f t="shared" si="84"/>
        <v>0</v>
      </c>
      <c r="U277" s="89">
        <f t="shared" si="84"/>
        <v>0</v>
      </c>
      <c r="V277" s="89">
        <f t="shared" si="84"/>
        <v>0</v>
      </c>
      <c r="W277" s="89">
        <f t="shared" si="84"/>
        <v>0</v>
      </c>
      <c r="X277" s="89">
        <f t="shared" si="84"/>
        <v>0</v>
      </c>
      <c r="Y277" s="89">
        <f t="shared" si="84"/>
        <v>0</v>
      </c>
      <c r="Z277" s="89">
        <f t="shared" si="84"/>
        <v>0</v>
      </c>
      <c r="AA277" s="89">
        <f t="shared" si="84"/>
        <v>0</v>
      </c>
      <c r="AB277" s="90">
        <f t="shared" si="84"/>
        <v>0</v>
      </c>
      <c r="AD277" s="552">
        <f t="shared" si="81"/>
        <v>0</v>
      </c>
      <c r="AF277" s="552">
        <f t="shared" si="82"/>
        <v>0</v>
      </c>
      <c r="AH277" s="552">
        <f t="shared" si="83"/>
        <v>0</v>
      </c>
      <c r="AJ277" s="188"/>
    </row>
    <row r="278" spans="4:36" ht="12.75" customHeight="1" outlineLevel="1" x14ac:dyDescent="0.2">
      <c r="D278" s="106" t="str">
        <f t="shared" si="74"/>
        <v>[Day 1 Assets Line 15]</v>
      </c>
      <c r="E278" s="88"/>
      <c r="F278" s="107" t="str">
        <f t="shared" si="79"/>
        <v>£000</v>
      </c>
      <c r="G278" s="89">
        <f t="shared" si="84"/>
        <v>0</v>
      </c>
      <c r="H278" s="89">
        <f t="shared" si="84"/>
        <v>0</v>
      </c>
      <c r="I278" s="89">
        <f t="shared" si="84"/>
        <v>0</v>
      </c>
      <c r="J278" s="89">
        <f t="shared" si="84"/>
        <v>0</v>
      </c>
      <c r="K278" s="89">
        <f t="shared" si="84"/>
        <v>0</v>
      </c>
      <c r="L278" s="89">
        <f t="shared" si="84"/>
        <v>0</v>
      </c>
      <c r="M278" s="89">
        <f t="shared" si="84"/>
        <v>0</v>
      </c>
      <c r="N278" s="89">
        <f t="shared" si="84"/>
        <v>0</v>
      </c>
      <c r="O278" s="89">
        <f t="shared" si="84"/>
        <v>0</v>
      </c>
      <c r="P278" s="89">
        <f t="shared" si="84"/>
        <v>0</v>
      </c>
      <c r="Q278" s="89">
        <f t="shared" si="84"/>
        <v>0</v>
      </c>
      <c r="R278" s="89">
        <f t="shared" si="84"/>
        <v>0</v>
      </c>
      <c r="S278" s="89">
        <f t="shared" si="84"/>
        <v>0</v>
      </c>
      <c r="T278" s="89">
        <f t="shared" si="84"/>
        <v>0</v>
      </c>
      <c r="U278" s="89">
        <f t="shared" si="84"/>
        <v>0</v>
      </c>
      <c r="V278" s="89">
        <f t="shared" si="84"/>
        <v>0</v>
      </c>
      <c r="W278" s="89">
        <f t="shared" si="84"/>
        <v>0</v>
      </c>
      <c r="X278" s="89">
        <f t="shared" si="84"/>
        <v>0</v>
      </c>
      <c r="Y278" s="89">
        <f t="shared" si="84"/>
        <v>0</v>
      </c>
      <c r="Z278" s="89">
        <f t="shared" si="84"/>
        <v>0</v>
      </c>
      <c r="AA278" s="89">
        <f t="shared" si="84"/>
        <v>0</v>
      </c>
      <c r="AB278" s="90">
        <f t="shared" si="84"/>
        <v>0</v>
      </c>
      <c r="AD278" s="552">
        <f t="shared" si="81"/>
        <v>0</v>
      </c>
      <c r="AF278" s="552">
        <f t="shared" si="82"/>
        <v>0</v>
      </c>
      <c r="AH278" s="552">
        <f t="shared" si="83"/>
        <v>0</v>
      </c>
      <c r="AJ278" s="188"/>
    </row>
    <row r="279" spans="4:36" ht="12.75" customHeight="1" outlineLevel="1" x14ac:dyDescent="0.2">
      <c r="D279" s="106" t="str">
        <f t="shared" si="74"/>
        <v>[Day 1 Assets Line 16]</v>
      </c>
      <c r="E279" s="88"/>
      <c r="F279" s="107" t="str">
        <f t="shared" si="79"/>
        <v>£000</v>
      </c>
      <c r="G279" s="89">
        <f t="shared" si="84"/>
        <v>0</v>
      </c>
      <c r="H279" s="89">
        <f t="shared" si="84"/>
        <v>0</v>
      </c>
      <c r="I279" s="89">
        <f t="shared" si="84"/>
        <v>0</v>
      </c>
      <c r="J279" s="89">
        <f t="shared" si="84"/>
        <v>0</v>
      </c>
      <c r="K279" s="89">
        <f t="shared" si="84"/>
        <v>0</v>
      </c>
      <c r="L279" s="89">
        <f t="shared" si="84"/>
        <v>0</v>
      </c>
      <c r="M279" s="89">
        <f t="shared" si="84"/>
        <v>0</v>
      </c>
      <c r="N279" s="89">
        <f t="shared" si="84"/>
        <v>0</v>
      </c>
      <c r="O279" s="89">
        <f t="shared" si="84"/>
        <v>0</v>
      </c>
      <c r="P279" s="89">
        <f t="shared" si="84"/>
        <v>0</v>
      </c>
      <c r="Q279" s="89">
        <f t="shared" si="84"/>
        <v>0</v>
      </c>
      <c r="R279" s="89">
        <f t="shared" si="84"/>
        <v>0</v>
      </c>
      <c r="S279" s="89">
        <f t="shared" si="84"/>
        <v>0</v>
      </c>
      <c r="T279" s="89">
        <f t="shared" si="84"/>
        <v>0</v>
      </c>
      <c r="U279" s="89">
        <f t="shared" si="84"/>
        <v>0</v>
      </c>
      <c r="V279" s="89">
        <f t="shared" si="84"/>
        <v>0</v>
      </c>
      <c r="W279" s="89">
        <f t="shared" si="84"/>
        <v>0</v>
      </c>
      <c r="X279" s="89">
        <f t="shared" si="84"/>
        <v>0</v>
      </c>
      <c r="Y279" s="89">
        <f t="shared" si="84"/>
        <v>0</v>
      </c>
      <c r="Z279" s="89">
        <f t="shared" si="84"/>
        <v>0</v>
      </c>
      <c r="AA279" s="89">
        <f t="shared" si="84"/>
        <v>0</v>
      </c>
      <c r="AB279" s="90">
        <f t="shared" si="84"/>
        <v>0</v>
      </c>
      <c r="AD279" s="552">
        <f t="shared" si="81"/>
        <v>0</v>
      </c>
      <c r="AF279" s="552">
        <f t="shared" si="82"/>
        <v>0</v>
      </c>
      <c r="AH279" s="552">
        <f t="shared" si="83"/>
        <v>0</v>
      </c>
      <c r="AJ279" s="188"/>
    </row>
    <row r="280" spans="4:36" ht="12.75" customHeight="1" outlineLevel="1" x14ac:dyDescent="0.2">
      <c r="D280" s="106" t="str">
        <f t="shared" si="74"/>
        <v>[Day 1 Assets Line 17]</v>
      </c>
      <c r="E280" s="88"/>
      <c r="F280" s="107" t="str">
        <f t="shared" si="79"/>
        <v>£000</v>
      </c>
      <c r="G280" s="89">
        <f t="shared" si="84"/>
        <v>0</v>
      </c>
      <c r="H280" s="89">
        <f t="shared" si="84"/>
        <v>0</v>
      </c>
      <c r="I280" s="89">
        <f t="shared" si="84"/>
        <v>0</v>
      </c>
      <c r="J280" s="89">
        <f t="shared" si="84"/>
        <v>0</v>
      </c>
      <c r="K280" s="89">
        <f t="shared" si="84"/>
        <v>0</v>
      </c>
      <c r="L280" s="89">
        <f t="shared" si="84"/>
        <v>0</v>
      </c>
      <c r="M280" s="89">
        <f t="shared" si="84"/>
        <v>0</v>
      </c>
      <c r="N280" s="89">
        <f t="shared" si="84"/>
        <v>0</v>
      </c>
      <c r="O280" s="89">
        <f t="shared" si="84"/>
        <v>0</v>
      </c>
      <c r="P280" s="89">
        <f t="shared" si="84"/>
        <v>0</v>
      </c>
      <c r="Q280" s="89">
        <f t="shared" si="84"/>
        <v>0</v>
      </c>
      <c r="R280" s="89">
        <f t="shared" si="84"/>
        <v>0</v>
      </c>
      <c r="S280" s="89">
        <f t="shared" si="84"/>
        <v>0</v>
      </c>
      <c r="T280" s="89">
        <f t="shared" si="84"/>
        <v>0</v>
      </c>
      <c r="U280" s="89">
        <f t="shared" si="84"/>
        <v>0</v>
      </c>
      <c r="V280" s="89">
        <f t="shared" si="84"/>
        <v>0</v>
      </c>
      <c r="W280" s="89">
        <f t="shared" si="84"/>
        <v>0</v>
      </c>
      <c r="X280" s="89">
        <f t="shared" si="84"/>
        <v>0</v>
      </c>
      <c r="Y280" s="89">
        <f t="shared" si="84"/>
        <v>0</v>
      </c>
      <c r="Z280" s="89">
        <f t="shared" si="84"/>
        <v>0</v>
      </c>
      <c r="AA280" s="89">
        <f t="shared" si="84"/>
        <v>0</v>
      </c>
      <c r="AB280" s="90">
        <f t="shared" si="84"/>
        <v>0</v>
      </c>
      <c r="AD280" s="552">
        <f t="shared" si="81"/>
        <v>0</v>
      </c>
      <c r="AF280" s="552">
        <f t="shared" si="82"/>
        <v>0</v>
      </c>
      <c r="AH280" s="552">
        <f t="shared" si="83"/>
        <v>0</v>
      </c>
      <c r="AJ280" s="188"/>
    </row>
    <row r="281" spans="4:36" ht="12.75" customHeight="1" outlineLevel="1" x14ac:dyDescent="0.2">
      <c r="D281" s="106" t="str">
        <f t="shared" si="74"/>
        <v>[Day 1 Assets Line 18]</v>
      </c>
      <c r="E281" s="88"/>
      <c r="F281" s="107" t="str">
        <f t="shared" si="79"/>
        <v>£000</v>
      </c>
      <c r="G281" s="89">
        <f t="shared" si="84"/>
        <v>0</v>
      </c>
      <c r="H281" s="89">
        <f t="shared" si="84"/>
        <v>0</v>
      </c>
      <c r="I281" s="89">
        <f t="shared" si="84"/>
        <v>0</v>
      </c>
      <c r="J281" s="89">
        <f t="shared" si="84"/>
        <v>0</v>
      </c>
      <c r="K281" s="89">
        <f t="shared" si="84"/>
        <v>0</v>
      </c>
      <c r="L281" s="89">
        <f t="shared" si="84"/>
        <v>0</v>
      </c>
      <c r="M281" s="89">
        <f t="shared" si="84"/>
        <v>0</v>
      </c>
      <c r="N281" s="89">
        <f t="shared" si="84"/>
        <v>0</v>
      </c>
      <c r="O281" s="89">
        <f t="shared" si="84"/>
        <v>0</v>
      </c>
      <c r="P281" s="89">
        <f t="shared" si="84"/>
        <v>0</v>
      </c>
      <c r="Q281" s="89">
        <f t="shared" si="84"/>
        <v>0</v>
      </c>
      <c r="R281" s="89">
        <f t="shared" si="84"/>
        <v>0</v>
      </c>
      <c r="S281" s="89">
        <f t="shared" si="84"/>
        <v>0</v>
      </c>
      <c r="T281" s="89">
        <f t="shared" si="84"/>
        <v>0</v>
      </c>
      <c r="U281" s="89">
        <f t="shared" si="84"/>
        <v>0</v>
      </c>
      <c r="V281" s="89">
        <f t="shared" si="84"/>
        <v>0</v>
      </c>
      <c r="W281" s="89">
        <f t="shared" si="84"/>
        <v>0</v>
      </c>
      <c r="X281" s="89">
        <f t="shared" si="84"/>
        <v>0</v>
      </c>
      <c r="Y281" s="89">
        <f t="shared" si="84"/>
        <v>0</v>
      </c>
      <c r="Z281" s="89">
        <f t="shared" si="84"/>
        <v>0</v>
      </c>
      <c r="AA281" s="89">
        <f t="shared" si="84"/>
        <v>0</v>
      </c>
      <c r="AB281" s="90">
        <f t="shared" si="84"/>
        <v>0</v>
      </c>
      <c r="AD281" s="552">
        <f t="shared" si="81"/>
        <v>0</v>
      </c>
      <c r="AF281" s="552">
        <f t="shared" si="82"/>
        <v>0</v>
      </c>
      <c r="AH281" s="552">
        <f t="shared" si="83"/>
        <v>0</v>
      </c>
      <c r="AJ281" s="188"/>
    </row>
    <row r="282" spans="4:36" ht="12.75" customHeight="1" outlineLevel="1" x14ac:dyDescent="0.2">
      <c r="D282" s="106" t="str">
        <f t="shared" si="74"/>
        <v>[Day 1 Assets Line 19]</v>
      </c>
      <c r="E282" s="88"/>
      <c r="F282" s="107" t="str">
        <f t="shared" si="79"/>
        <v>£000</v>
      </c>
      <c r="G282" s="89">
        <f t="shared" si="84"/>
        <v>0</v>
      </c>
      <c r="H282" s="89">
        <f t="shared" si="84"/>
        <v>0</v>
      </c>
      <c r="I282" s="89">
        <f t="shared" si="84"/>
        <v>0</v>
      </c>
      <c r="J282" s="89">
        <f t="shared" si="84"/>
        <v>0</v>
      </c>
      <c r="K282" s="89">
        <f t="shared" si="84"/>
        <v>0</v>
      </c>
      <c r="L282" s="89">
        <f t="shared" si="84"/>
        <v>0</v>
      </c>
      <c r="M282" s="89">
        <f t="shared" si="84"/>
        <v>0</v>
      </c>
      <c r="N282" s="89">
        <f t="shared" si="84"/>
        <v>0</v>
      </c>
      <c r="O282" s="89">
        <f t="shared" si="84"/>
        <v>0</v>
      </c>
      <c r="P282" s="89">
        <f t="shared" si="84"/>
        <v>0</v>
      </c>
      <c r="Q282" s="89">
        <f t="shared" si="84"/>
        <v>0</v>
      </c>
      <c r="R282" s="89">
        <f t="shared" si="84"/>
        <v>0</v>
      </c>
      <c r="S282" s="89">
        <f t="shared" si="84"/>
        <v>0</v>
      </c>
      <c r="T282" s="89">
        <f t="shared" si="84"/>
        <v>0</v>
      </c>
      <c r="U282" s="89">
        <f t="shared" si="84"/>
        <v>0</v>
      </c>
      <c r="V282" s="89">
        <f t="shared" si="84"/>
        <v>0</v>
      </c>
      <c r="W282" s="89">
        <f t="shared" si="84"/>
        <v>0</v>
      </c>
      <c r="X282" s="89">
        <f t="shared" si="84"/>
        <v>0</v>
      </c>
      <c r="Y282" s="89">
        <f t="shared" si="84"/>
        <v>0</v>
      </c>
      <c r="Z282" s="89">
        <f t="shared" si="84"/>
        <v>0</v>
      </c>
      <c r="AA282" s="89">
        <f t="shared" si="84"/>
        <v>0</v>
      </c>
      <c r="AB282" s="90">
        <f t="shared" si="84"/>
        <v>0</v>
      </c>
      <c r="AD282" s="552">
        <f t="shared" si="81"/>
        <v>0</v>
      </c>
      <c r="AF282" s="552">
        <f t="shared" si="82"/>
        <v>0</v>
      </c>
      <c r="AH282" s="552">
        <f t="shared" si="83"/>
        <v>0</v>
      </c>
      <c r="AJ282" s="188"/>
    </row>
    <row r="283" spans="4:36" ht="12.75" customHeight="1" outlineLevel="1" x14ac:dyDescent="0.2">
      <c r="D283" s="106" t="str">
        <f t="shared" si="74"/>
        <v>[Day 1 Assets Line 20]</v>
      </c>
      <c r="E283" s="88"/>
      <c r="F283" s="107" t="str">
        <f t="shared" si="79"/>
        <v>£000</v>
      </c>
      <c r="G283" s="89">
        <f t="shared" si="84"/>
        <v>0</v>
      </c>
      <c r="H283" s="89">
        <f t="shared" si="84"/>
        <v>0</v>
      </c>
      <c r="I283" s="89">
        <f t="shared" si="84"/>
        <v>0</v>
      </c>
      <c r="J283" s="89">
        <f t="shared" si="84"/>
        <v>0</v>
      </c>
      <c r="K283" s="89">
        <f t="shared" si="84"/>
        <v>0</v>
      </c>
      <c r="L283" s="89">
        <f t="shared" si="84"/>
        <v>0</v>
      </c>
      <c r="M283" s="89">
        <f t="shared" si="84"/>
        <v>0</v>
      </c>
      <c r="N283" s="89">
        <f t="shared" si="84"/>
        <v>0</v>
      </c>
      <c r="O283" s="89">
        <f t="shared" si="84"/>
        <v>0</v>
      </c>
      <c r="P283" s="89">
        <f t="shared" si="84"/>
        <v>0</v>
      </c>
      <c r="Q283" s="89">
        <f t="shared" si="84"/>
        <v>0</v>
      </c>
      <c r="R283" s="89">
        <f t="shared" si="84"/>
        <v>0</v>
      </c>
      <c r="S283" s="89">
        <f t="shared" si="84"/>
        <v>0</v>
      </c>
      <c r="T283" s="89">
        <f t="shared" si="84"/>
        <v>0</v>
      </c>
      <c r="U283" s="89">
        <f t="shared" si="84"/>
        <v>0</v>
      </c>
      <c r="V283" s="89">
        <f t="shared" si="84"/>
        <v>0</v>
      </c>
      <c r="W283" s="89">
        <f t="shared" si="84"/>
        <v>0</v>
      </c>
      <c r="X283" s="89">
        <f t="shared" si="84"/>
        <v>0</v>
      </c>
      <c r="Y283" s="89">
        <f t="shared" si="84"/>
        <v>0</v>
      </c>
      <c r="Z283" s="89">
        <f t="shared" si="84"/>
        <v>0</v>
      </c>
      <c r="AA283" s="89">
        <f t="shared" si="84"/>
        <v>0</v>
      </c>
      <c r="AB283" s="90">
        <f t="shared" si="84"/>
        <v>0</v>
      </c>
      <c r="AD283" s="552">
        <f t="shared" si="81"/>
        <v>0</v>
      </c>
      <c r="AF283" s="552">
        <f t="shared" si="82"/>
        <v>0</v>
      </c>
      <c r="AH283" s="552">
        <f t="shared" si="83"/>
        <v>0</v>
      </c>
      <c r="AJ283" s="188"/>
    </row>
    <row r="284" spans="4:36" ht="12.75" customHeight="1" outlineLevel="1" x14ac:dyDescent="0.2">
      <c r="D284" s="106" t="str">
        <f t="shared" si="74"/>
        <v>[Day 1 Assets Line 21]</v>
      </c>
      <c r="E284" s="88"/>
      <c r="F284" s="107" t="str">
        <f t="shared" si="79"/>
        <v>£000</v>
      </c>
      <c r="G284" s="89">
        <f t="shared" si="84"/>
        <v>0</v>
      </c>
      <c r="H284" s="89">
        <f t="shared" si="84"/>
        <v>0</v>
      </c>
      <c r="I284" s="89">
        <f t="shared" si="84"/>
        <v>0</v>
      </c>
      <c r="J284" s="89">
        <f t="shared" si="84"/>
        <v>0</v>
      </c>
      <c r="K284" s="89">
        <f t="shared" si="84"/>
        <v>0</v>
      </c>
      <c r="L284" s="89">
        <f t="shared" si="84"/>
        <v>0</v>
      </c>
      <c r="M284" s="89">
        <f t="shared" si="84"/>
        <v>0</v>
      </c>
      <c r="N284" s="89">
        <f t="shared" si="84"/>
        <v>0</v>
      </c>
      <c r="O284" s="89">
        <f t="shared" si="84"/>
        <v>0</v>
      </c>
      <c r="P284" s="89">
        <f t="shared" si="84"/>
        <v>0</v>
      </c>
      <c r="Q284" s="89">
        <f t="shared" si="84"/>
        <v>0</v>
      </c>
      <c r="R284" s="89">
        <f t="shared" si="84"/>
        <v>0</v>
      </c>
      <c r="S284" s="89">
        <f t="shared" si="84"/>
        <v>0</v>
      </c>
      <c r="T284" s="89">
        <f t="shared" si="84"/>
        <v>0</v>
      </c>
      <c r="U284" s="89">
        <f t="shared" si="84"/>
        <v>0</v>
      </c>
      <c r="V284" s="89">
        <f t="shared" si="84"/>
        <v>0</v>
      </c>
      <c r="W284" s="89">
        <f t="shared" si="84"/>
        <v>0</v>
      </c>
      <c r="X284" s="89">
        <f t="shared" si="84"/>
        <v>0</v>
      </c>
      <c r="Y284" s="89">
        <f t="shared" si="84"/>
        <v>0</v>
      </c>
      <c r="Z284" s="89">
        <f t="shared" si="84"/>
        <v>0</v>
      </c>
      <c r="AA284" s="89">
        <f t="shared" si="84"/>
        <v>0</v>
      </c>
      <c r="AB284" s="90">
        <f t="shared" si="84"/>
        <v>0</v>
      </c>
      <c r="AD284" s="552">
        <f t="shared" si="81"/>
        <v>0</v>
      </c>
      <c r="AF284" s="552">
        <f t="shared" si="82"/>
        <v>0</v>
      </c>
      <c r="AH284" s="552">
        <f t="shared" si="83"/>
        <v>0</v>
      </c>
      <c r="AJ284" s="188"/>
    </row>
    <row r="285" spans="4:36" ht="12.75" customHeight="1" outlineLevel="1" x14ac:dyDescent="0.2">
      <c r="D285" s="106" t="str">
        <f t="shared" si="74"/>
        <v>[Day 1 Assets Line 22]</v>
      </c>
      <c r="E285" s="88"/>
      <c r="F285" s="107" t="str">
        <f t="shared" si="79"/>
        <v>£000</v>
      </c>
      <c r="G285" s="89">
        <f t="shared" si="84"/>
        <v>0</v>
      </c>
      <c r="H285" s="89">
        <f t="shared" si="84"/>
        <v>0</v>
      </c>
      <c r="I285" s="89">
        <f t="shared" si="84"/>
        <v>0</v>
      </c>
      <c r="J285" s="89">
        <f t="shared" si="84"/>
        <v>0</v>
      </c>
      <c r="K285" s="89">
        <f t="shared" si="84"/>
        <v>0</v>
      </c>
      <c r="L285" s="89">
        <f t="shared" si="84"/>
        <v>0</v>
      </c>
      <c r="M285" s="89">
        <f t="shared" si="84"/>
        <v>0</v>
      </c>
      <c r="N285" s="89">
        <f t="shared" si="84"/>
        <v>0</v>
      </c>
      <c r="O285" s="89">
        <f t="shared" si="84"/>
        <v>0</v>
      </c>
      <c r="P285" s="89">
        <f t="shared" si="84"/>
        <v>0</v>
      </c>
      <c r="Q285" s="89">
        <f t="shared" si="84"/>
        <v>0</v>
      </c>
      <c r="R285" s="89">
        <f t="shared" si="84"/>
        <v>0</v>
      </c>
      <c r="S285" s="89">
        <f t="shared" si="84"/>
        <v>0</v>
      </c>
      <c r="T285" s="89">
        <f t="shared" si="84"/>
        <v>0</v>
      </c>
      <c r="U285" s="89">
        <f t="shared" si="84"/>
        <v>0</v>
      </c>
      <c r="V285" s="89">
        <f t="shared" si="84"/>
        <v>0</v>
      </c>
      <c r="W285" s="89">
        <f t="shared" si="84"/>
        <v>0</v>
      </c>
      <c r="X285" s="89">
        <f t="shared" si="84"/>
        <v>0</v>
      </c>
      <c r="Y285" s="89">
        <f t="shared" si="84"/>
        <v>0</v>
      </c>
      <c r="Z285" s="89">
        <f t="shared" si="84"/>
        <v>0</v>
      </c>
      <c r="AA285" s="89">
        <f t="shared" si="84"/>
        <v>0</v>
      </c>
      <c r="AB285" s="90">
        <f t="shared" si="84"/>
        <v>0</v>
      </c>
      <c r="AD285" s="552">
        <f t="shared" si="81"/>
        <v>0</v>
      </c>
      <c r="AF285" s="552">
        <f t="shared" si="82"/>
        <v>0</v>
      </c>
      <c r="AH285" s="552">
        <f t="shared" si="83"/>
        <v>0</v>
      </c>
      <c r="AJ285" s="188"/>
    </row>
    <row r="286" spans="4:36" ht="12.75" customHeight="1" outlineLevel="1" x14ac:dyDescent="0.2">
      <c r="D286" s="106" t="str">
        <f t="shared" si="74"/>
        <v>[Day 1 Assets Line 23]</v>
      </c>
      <c r="E286" s="88"/>
      <c r="F286" s="107" t="str">
        <f t="shared" si="79"/>
        <v>£000</v>
      </c>
      <c r="G286" s="89">
        <f t="shared" si="84"/>
        <v>0</v>
      </c>
      <c r="H286" s="89">
        <f t="shared" si="84"/>
        <v>0</v>
      </c>
      <c r="I286" s="89">
        <f t="shared" si="84"/>
        <v>0</v>
      </c>
      <c r="J286" s="89">
        <f t="shared" si="84"/>
        <v>0</v>
      </c>
      <c r="K286" s="89">
        <f t="shared" si="84"/>
        <v>0</v>
      </c>
      <c r="L286" s="89">
        <f t="shared" si="84"/>
        <v>0</v>
      </c>
      <c r="M286" s="89">
        <f t="shared" si="84"/>
        <v>0</v>
      </c>
      <c r="N286" s="89">
        <f t="shared" si="84"/>
        <v>0</v>
      </c>
      <c r="O286" s="89">
        <f t="shared" si="84"/>
        <v>0</v>
      </c>
      <c r="P286" s="89">
        <f t="shared" si="84"/>
        <v>0</v>
      </c>
      <c r="Q286" s="89">
        <f t="shared" si="84"/>
        <v>0</v>
      </c>
      <c r="R286" s="89">
        <f t="shared" si="84"/>
        <v>0</v>
      </c>
      <c r="S286" s="89">
        <f t="shared" si="84"/>
        <v>0</v>
      </c>
      <c r="T286" s="89">
        <f t="shared" si="84"/>
        <v>0</v>
      </c>
      <c r="U286" s="89">
        <f t="shared" si="84"/>
        <v>0</v>
      </c>
      <c r="V286" s="89">
        <f t="shared" si="84"/>
        <v>0</v>
      </c>
      <c r="W286" s="89">
        <f t="shared" si="84"/>
        <v>0</v>
      </c>
      <c r="X286" s="89">
        <f t="shared" si="84"/>
        <v>0</v>
      </c>
      <c r="Y286" s="89">
        <f t="shared" si="84"/>
        <v>0</v>
      </c>
      <c r="Z286" s="89">
        <f t="shared" si="84"/>
        <v>0</v>
      </c>
      <c r="AA286" s="89">
        <f t="shared" si="84"/>
        <v>0</v>
      </c>
      <c r="AB286" s="90">
        <f t="shared" si="84"/>
        <v>0</v>
      </c>
      <c r="AD286" s="552">
        <f t="shared" si="81"/>
        <v>0</v>
      </c>
      <c r="AF286" s="552">
        <f t="shared" si="82"/>
        <v>0</v>
      </c>
      <c r="AH286" s="552">
        <f t="shared" si="83"/>
        <v>0</v>
      </c>
      <c r="AJ286" s="188"/>
    </row>
    <row r="287" spans="4:36" ht="12.75" customHeight="1" outlineLevel="1" x14ac:dyDescent="0.2">
      <c r="D287" s="106" t="str">
        <f t="shared" si="74"/>
        <v>[Day 1 Assets Line 24]</v>
      </c>
      <c r="E287" s="88"/>
      <c r="F287" s="107" t="str">
        <f t="shared" si="79"/>
        <v>£000</v>
      </c>
      <c r="G287" s="89">
        <f t="shared" si="84"/>
        <v>0</v>
      </c>
      <c r="H287" s="89">
        <f t="shared" si="84"/>
        <v>0</v>
      </c>
      <c r="I287" s="89">
        <f t="shared" si="84"/>
        <v>0</v>
      </c>
      <c r="J287" s="89">
        <f t="shared" si="84"/>
        <v>0</v>
      </c>
      <c r="K287" s="89">
        <f t="shared" si="84"/>
        <v>0</v>
      </c>
      <c r="L287" s="89">
        <f t="shared" si="84"/>
        <v>0</v>
      </c>
      <c r="M287" s="89">
        <f t="shared" si="84"/>
        <v>0</v>
      </c>
      <c r="N287" s="89">
        <f t="shared" si="84"/>
        <v>0</v>
      </c>
      <c r="O287" s="89">
        <f t="shared" si="84"/>
        <v>0</v>
      </c>
      <c r="P287" s="89">
        <f t="shared" si="84"/>
        <v>0</v>
      </c>
      <c r="Q287" s="89">
        <f t="shared" si="84"/>
        <v>0</v>
      </c>
      <c r="R287" s="89">
        <f t="shared" si="84"/>
        <v>0</v>
      </c>
      <c r="S287" s="89">
        <f t="shared" si="84"/>
        <v>0</v>
      </c>
      <c r="T287" s="89">
        <f t="shared" ref="T287:AB287" si="85">SUM(T182,T217,T252)</f>
        <v>0</v>
      </c>
      <c r="U287" s="89">
        <f t="shared" si="85"/>
        <v>0</v>
      </c>
      <c r="V287" s="89">
        <f t="shared" si="85"/>
        <v>0</v>
      </c>
      <c r="W287" s="89">
        <f t="shared" si="85"/>
        <v>0</v>
      </c>
      <c r="X287" s="89">
        <f t="shared" si="85"/>
        <v>0</v>
      </c>
      <c r="Y287" s="89">
        <f t="shared" si="85"/>
        <v>0</v>
      </c>
      <c r="Z287" s="89">
        <f t="shared" si="85"/>
        <v>0</v>
      </c>
      <c r="AA287" s="89">
        <f t="shared" si="85"/>
        <v>0</v>
      </c>
      <c r="AB287" s="90">
        <f t="shared" si="85"/>
        <v>0</v>
      </c>
      <c r="AD287" s="552">
        <f t="shared" ref="AD287" si="86">SUM(AD182,AD217,AD252)</f>
        <v>0</v>
      </c>
      <c r="AF287" s="552">
        <f t="shared" ref="AF287" si="87">SUM(AF182,AF217,AF252)</f>
        <v>0</v>
      </c>
      <c r="AH287" s="552">
        <f t="shared" ref="AH287" si="88">SUM(AH182,AH217,AH252)</f>
        <v>0</v>
      </c>
      <c r="AJ287" s="188"/>
    </row>
    <row r="288" spans="4:36" ht="12.75" customHeight="1" outlineLevel="1" x14ac:dyDescent="0.2">
      <c r="D288" s="106" t="str">
        <f t="shared" si="74"/>
        <v>[Day 1 Assets Line 25]</v>
      </c>
      <c r="E288" s="88"/>
      <c r="F288" s="107" t="str">
        <f t="shared" si="79"/>
        <v>£000</v>
      </c>
      <c r="G288" s="89">
        <f t="shared" ref="G288:AB293" si="89">SUM(G183,G218,G253)</f>
        <v>0</v>
      </c>
      <c r="H288" s="89">
        <f t="shared" si="89"/>
        <v>0</v>
      </c>
      <c r="I288" s="89">
        <f t="shared" si="89"/>
        <v>0</v>
      </c>
      <c r="J288" s="89">
        <f t="shared" si="89"/>
        <v>0</v>
      </c>
      <c r="K288" s="89">
        <f t="shared" si="89"/>
        <v>0</v>
      </c>
      <c r="L288" s="89">
        <f t="shared" si="89"/>
        <v>0</v>
      </c>
      <c r="M288" s="89">
        <f t="shared" si="89"/>
        <v>0</v>
      </c>
      <c r="N288" s="89">
        <f t="shared" si="89"/>
        <v>0</v>
      </c>
      <c r="O288" s="89">
        <f t="shared" si="89"/>
        <v>0</v>
      </c>
      <c r="P288" s="89">
        <f t="shared" si="89"/>
        <v>0</v>
      </c>
      <c r="Q288" s="89">
        <f t="shared" si="89"/>
        <v>0</v>
      </c>
      <c r="R288" s="89">
        <f t="shared" si="89"/>
        <v>0</v>
      </c>
      <c r="S288" s="89">
        <f t="shared" si="89"/>
        <v>0</v>
      </c>
      <c r="T288" s="89">
        <f t="shared" si="89"/>
        <v>0</v>
      </c>
      <c r="U288" s="89">
        <f t="shared" si="89"/>
        <v>0</v>
      </c>
      <c r="V288" s="89">
        <f t="shared" si="89"/>
        <v>0</v>
      </c>
      <c r="W288" s="89">
        <f t="shared" si="89"/>
        <v>0</v>
      </c>
      <c r="X288" s="89">
        <f t="shared" si="89"/>
        <v>0</v>
      </c>
      <c r="Y288" s="89">
        <f t="shared" si="89"/>
        <v>0</v>
      </c>
      <c r="Z288" s="89">
        <f t="shared" si="89"/>
        <v>0</v>
      </c>
      <c r="AA288" s="89">
        <f t="shared" si="89"/>
        <v>0</v>
      </c>
      <c r="AB288" s="90">
        <f t="shared" si="89"/>
        <v>0</v>
      </c>
      <c r="AD288" s="552">
        <f t="shared" ref="AD288" si="90">SUM(AD183,AD218,AD253)</f>
        <v>0</v>
      </c>
      <c r="AF288" s="552">
        <f t="shared" ref="AF288" si="91">SUM(AF183,AF218,AF253)</f>
        <v>0</v>
      </c>
      <c r="AH288" s="552">
        <f t="shared" ref="AH288" si="92">SUM(AH183,AH218,AH253)</f>
        <v>0</v>
      </c>
      <c r="AJ288" s="188"/>
    </row>
    <row r="289" spans="2:36" ht="12.75" customHeight="1" outlineLevel="1" x14ac:dyDescent="0.2">
      <c r="D289" s="106" t="str">
        <f t="shared" si="74"/>
        <v>[Day 1 Assets Line 26]</v>
      </c>
      <c r="E289" s="88"/>
      <c r="F289" s="107" t="str">
        <f t="shared" si="79"/>
        <v>£000</v>
      </c>
      <c r="G289" s="89">
        <f t="shared" si="89"/>
        <v>0</v>
      </c>
      <c r="H289" s="89">
        <f t="shared" si="89"/>
        <v>0</v>
      </c>
      <c r="I289" s="89">
        <f t="shared" si="89"/>
        <v>0</v>
      </c>
      <c r="J289" s="89">
        <f t="shared" si="89"/>
        <v>0</v>
      </c>
      <c r="K289" s="89">
        <f t="shared" si="89"/>
        <v>0</v>
      </c>
      <c r="L289" s="89">
        <f t="shared" si="89"/>
        <v>0</v>
      </c>
      <c r="M289" s="89">
        <f t="shared" si="89"/>
        <v>0</v>
      </c>
      <c r="N289" s="89">
        <f t="shared" si="89"/>
        <v>0</v>
      </c>
      <c r="O289" s="89">
        <f t="shared" si="89"/>
        <v>0</v>
      </c>
      <c r="P289" s="89">
        <f t="shared" si="89"/>
        <v>0</v>
      </c>
      <c r="Q289" s="89">
        <f t="shared" si="89"/>
        <v>0</v>
      </c>
      <c r="R289" s="89">
        <f t="shared" si="89"/>
        <v>0</v>
      </c>
      <c r="S289" s="89">
        <f t="shared" si="89"/>
        <v>0</v>
      </c>
      <c r="T289" s="89">
        <f t="shared" si="89"/>
        <v>0</v>
      </c>
      <c r="U289" s="89">
        <f t="shared" si="89"/>
        <v>0</v>
      </c>
      <c r="V289" s="89">
        <f t="shared" si="89"/>
        <v>0</v>
      </c>
      <c r="W289" s="89">
        <f t="shared" si="89"/>
        <v>0</v>
      </c>
      <c r="X289" s="89">
        <f t="shared" si="89"/>
        <v>0</v>
      </c>
      <c r="Y289" s="89">
        <f t="shared" si="89"/>
        <v>0</v>
      </c>
      <c r="Z289" s="89">
        <f t="shared" si="89"/>
        <v>0</v>
      </c>
      <c r="AA289" s="89">
        <f t="shared" si="89"/>
        <v>0</v>
      </c>
      <c r="AB289" s="90">
        <f t="shared" si="89"/>
        <v>0</v>
      </c>
      <c r="AD289" s="552">
        <f t="shared" ref="AD289" si="93">SUM(AD184,AD219,AD254)</f>
        <v>0</v>
      </c>
      <c r="AF289" s="552">
        <f t="shared" ref="AF289" si="94">SUM(AF184,AF219,AF254)</f>
        <v>0</v>
      </c>
      <c r="AH289" s="552">
        <f t="shared" ref="AH289" si="95">SUM(AH184,AH219,AH254)</f>
        <v>0</v>
      </c>
      <c r="AJ289" s="188"/>
    </row>
    <row r="290" spans="2:36" ht="12.75" customHeight="1" outlineLevel="1" x14ac:dyDescent="0.2">
      <c r="D290" s="106" t="str">
        <f t="shared" si="74"/>
        <v>[Day 1 Assets Line 27]</v>
      </c>
      <c r="E290" s="88"/>
      <c r="F290" s="107" t="str">
        <f t="shared" si="79"/>
        <v>£000</v>
      </c>
      <c r="G290" s="89">
        <f t="shared" si="89"/>
        <v>0</v>
      </c>
      <c r="H290" s="89">
        <f t="shared" si="89"/>
        <v>0</v>
      </c>
      <c r="I290" s="89">
        <f t="shared" si="89"/>
        <v>0</v>
      </c>
      <c r="J290" s="89">
        <f t="shared" si="89"/>
        <v>0</v>
      </c>
      <c r="K290" s="89">
        <f t="shared" si="89"/>
        <v>0</v>
      </c>
      <c r="L290" s="89">
        <f t="shared" si="89"/>
        <v>0</v>
      </c>
      <c r="M290" s="89">
        <f t="shared" si="89"/>
        <v>0</v>
      </c>
      <c r="N290" s="89">
        <f t="shared" si="89"/>
        <v>0</v>
      </c>
      <c r="O290" s="89">
        <f t="shared" si="89"/>
        <v>0</v>
      </c>
      <c r="P290" s="89">
        <f t="shared" si="89"/>
        <v>0</v>
      </c>
      <c r="Q290" s="89">
        <f t="shared" si="89"/>
        <v>0</v>
      </c>
      <c r="R290" s="89">
        <f t="shared" si="89"/>
        <v>0</v>
      </c>
      <c r="S290" s="89">
        <f t="shared" si="89"/>
        <v>0</v>
      </c>
      <c r="T290" s="89">
        <f t="shared" si="89"/>
        <v>0</v>
      </c>
      <c r="U290" s="89">
        <f t="shared" si="89"/>
        <v>0</v>
      </c>
      <c r="V290" s="89">
        <f t="shared" si="89"/>
        <v>0</v>
      </c>
      <c r="W290" s="89">
        <f t="shared" si="89"/>
        <v>0</v>
      </c>
      <c r="X290" s="89">
        <f t="shared" si="89"/>
        <v>0</v>
      </c>
      <c r="Y290" s="89">
        <f t="shared" si="89"/>
        <v>0</v>
      </c>
      <c r="Z290" s="89">
        <f t="shared" si="89"/>
        <v>0</v>
      </c>
      <c r="AA290" s="89">
        <f t="shared" si="89"/>
        <v>0</v>
      </c>
      <c r="AB290" s="90">
        <f t="shared" si="89"/>
        <v>0</v>
      </c>
      <c r="AD290" s="552">
        <f t="shared" ref="AD290" si="96">SUM(AD185,AD220,AD255)</f>
        <v>0</v>
      </c>
      <c r="AF290" s="552">
        <f t="shared" ref="AF290" si="97">SUM(AF185,AF220,AF255)</f>
        <v>0</v>
      </c>
      <c r="AH290" s="552">
        <f t="shared" ref="AH290" si="98">SUM(AH185,AH220,AH255)</f>
        <v>0</v>
      </c>
      <c r="AJ290" s="188"/>
    </row>
    <row r="291" spans="2:36" ht="12.75" customHeight="1" outlineLevel="1" x14ac:dyDescent="0.2">
      <c r="D291" s="106" t="str">
        <f t="shared" si="74"/>
        <v>[Day 1 Assets Line 28]</v>
      </c>
      <c r="E291" s="88"/>
      <c r="F291" s="107" t="str">
        <f t="shared" si="79"/>
        <v>£000</v>
      </c>
      <c r="G291" s="89">
        <f t="shared" si="89"/>
        <v>0</v>
      </c>
      <c r="H291" s="89">
        <f t="shared" si="89"/>
        <v>0</v>
      </c>
      <c r="I291" s="89">
        <f t="shared" si="89"/>
        <v>0</v>
      </c>
      <c r="J291" s="89">
        <f t="shared" si="89"/>
        <v>0</v>
      </c>
      <c r="K291" s="89">
        <f t="shared" si="89"/>
        <v>0</v>
      </c>
      <c r="L291" s="89">
        <f t="shared" si="89"/>
        <v>0</v>
      </c>
      <c r="M291" s="89">
        <f t="shared" si="89"/>
        <v>0</v>
      </c>
      <c r="N291" s="89">
        <f t="shared" si="89"/>
        <v>0</v>
      </c>
      <c r="O291" s="89">
        <f t="shared" si="89"/>
        <v>0</v>
      </c>
      <c r="P291" s="89">
        <f t="shared" si="89"/>
        <v>0</v>
      </c>
      <c r="Q291" s="89">
        <f t="shared" si="89"/>
        <v>0</v>
      </c>
      <c r="R291" s="89">
        <f t="shared" si="89"/>
        <v>0</v>
      </c>
      <c r="S291" s="89">
        <f t="shared" si="89"/>
        <v>0</v>
      </c>
      <c r="T291" s="89">
        <f t="shared" si="89"/>
        <v>0</v>
      </c>
      <c r="U291" s="89">
        <f t="shared" si="89"/>
        <v>0</v>
      </c>
      <c r="V291" s="89">
        <f t="shared" si="89"/>
        <v>0</v>
      </c>
      <c r="W291" s="89">
        <f t="shared" si="89"/>
        <v>0</v>
      </c>
      <c r="X291" s="89">
        <f t="shared" si="89"/>
        <v>0</v>
      </c>
      <c r="Y291" s="89">
        <f t="shared" si="89"/>
        <v>0</v>
      </c>
      <c r="Z291" s="89">
        <f t="shared" si="89"/>
        <v>0</v>
      </c>
      <c r="AA291" s="89">
        <f t="shared" si="89"/>
        <v>0</v>
      </c>
      <c r="AB291" s="90">
        <f t="shared" si="89"/>
        <v>0</v>
      </c>
      <c r="AD291" s="552">
        <f t="shared" ref="AD291" si="99">SUM(AD186,AD221,AD256)</f>
        <v>0</v>
      </c>
      <c r="AF291" s="552">
        <f t="shared" ref="AF291" si="100">SUM(AF186,AF221,AF256)</f>
        <v>0</v>
      </c>
      <c r="AH291" s="552">
        <f t="shared" ref="AH291" si="101">SUM(AH186,AH221,AH256)</f>
        <v>0</v>
      </c>
      <c r="AJ291" s="188"/>
    </row>
    <row r="292" spans="2:36" ht="12.75" customHeight="1" outlineLevel="1" x14ac:dyDescent="0.2">
      <c r="D292" s="106" t="str">
        <f t="shared" si="74"/>
        <v>[Day 1 Assets Line 29]</v>
      </c>
      <c r="E292" s="88"/>
      <c r="F292" s="107" t="str">
        <f t="shared" si="79"/>
        <v>£000</v>
      </c>
      <c r="G292" s="89">
        <f t="shared" si="89"/>
        <v>0</v>
      </c>
      <c r="H292" s="89">
        <f t="shared" si="89"/>
        <v>0</v>
      </c>
      <c r="I292" s="89">
        <f t="shared" si="89"/>
        <v>0</v>
      </c>
      <c r="J292" s="89">
        <f t="shared" si="89"/>
        <v>0</v>
      </c>
      <c r="K292" s="89">
        <f t="shared" si="89"/>
        <v>0</v>
      </c>
      <c r="L292" s="89">
        <f t="shared" si="89"/>
        <v>0</v>
      </c>
      <c r="M292" s="89">
        <f t="shared" si="89"/>
        <v>0</v>
      </c>
      <c r="N292" s="89">
        <f t="shared" si="89"/>
        <v>0</v>
      </c>
      <c r="O292" s="89">
        <f t="shared" si="89"/>
        <v>0</v>
      </c>
      <c r="P292" s="89">
        <f t="shared" si="89"/>
        <v>0</v>
      </c>
      <c r="Q292" s="89">
        <f t="shared" si="89"/>
        <v>0</v>
      </c>
      <c r="R292" s="89">
        <f t="shared" si="89"/>
        <v>0</v>
      </c>
      <c r="S292" s="89">
        <f t="shared" si="89"/>
        <v>0</v>
      </c>
      <c r="T292" s="89">
        <f t="shared" si="89"/>
        <v>0</v>
      </c>
      <c r="U292" s="89">
        <f t="shared" si="89"/>
        <v>0</v>
      </c>
      <c r="V292" s="89">
        <f t="shared" si="89"/>
        <v>0</v>
      </c>
      <c r="W292" s="89">
        <f t="shared" si="89"/>
        <v>0</v>
      </c>
      <c r="X292" s="89">
        <f t="shared" si="89"/>
        <v>0</v>
      </c>
      <c r="Y292" s="89">
        <f t="shared" si="89"/>
        <v>0</v>
      </c>
      <c r="Z292" s="89">
        <f t="shared" si="89"/>
        <v>0</v>
      </c>
      <c r="AA292" s="89">
        <f t="shared" si="89"/>
        <v>0</v>
      </c>
      <c r="AB292" s="90">
        <f t="shared" si="89"/>
        <v>0</v>
      </c>
      <c r="AD292" s="552">
        <f t="shared" ref="AD292" si="102">SUM(AD187,AD222,AD257)</f>
        <v>0</v>
      </c>
      <c r="AF292" s="552">
        <f t="shared" ref="AF292" si="103">SUM(AF187,AF222,AF257)</f>
        <v>0</v>
      </c>
      <c r="AH292" s="552">
        <f t="shared" ref="AH292" si="104">SUM(AH187,AH222,AH257)</f>
        <v>0</v>
      </c>
      <c r="AJ292" s="188"/>
    </row>
    <row r="293" spans="2:36" ht="12.75" customHeight="1" outlineLevel="1" x14ac:dyDescent="0.2">
      <c r="D293" s="117" t="str">
        <f t="shared" si="74"/>
        <v>[Day 1 Assets Line 30]</v>
      </c>
      <c r="E293" s="177"/>
      <c r="F293" s="118" t="str">
        <f t="shared" si="79"/>
        <v>£000</v>
      </c>
      <c r="G293" s="93">
        <f t="shared" si="89"/>
        <v>0</v>
      </c>
      <c r="H293" s="93">
        <f t="shared" si="89"/>
        <v>0</v>
      </c>
      <c r="I293" s="93">
        <f t="shared" si="89"/>
        <v>0</v>
      </c>
      <c r="J293" s="93">
        <f t="shared" si="89"/>
        <v>0</v>
      </c>
      <c r="K293" s="93">
        <f t="shared" si="89"/>
        <v>0</v>
      </c>
      <c r="L293" s="93">
        <f t="shared" si="89"/>
        <v>0</v>
      </c>
      <c r="M293" s="93">
        <f t="shared" si="89"/>
        <v>0</v>
      </c>
      <c r="N293" s="93">
        <f t="shared" si="89"/>
        <v>0</v>
      </c>
      <c r="O293" s="93">
        <f t="shared" si="89"/>
        <v>0</v>
      </c>
      <c r="P293" s="93">
        <f t="shared" si="89"/>
        <v>0</v>
      </c>
      <c r="Q293" s="93">
        <f t="shared" si="89"/>
        <v>0</v>
      </c>
      <c r="R293" s="93">
        <f t="shared" si="89"/>
        <v>0</v>
      </c>
      <c r="S293" s="93">
        <f t="shared" si="89"/>
        <v>0</v>
      </c>
      <c r="T293" s="93">
        <f t="shared" si="89"/>
        <v>0</v>
      </c>
      <c r="U293" s="93">
        <f t="shared" si="89"/>
        <v>0</v>
      </c>
      <c r="V293" s="93">
        <f t="shared" si="89"/>
        <v>0</v>
      </c>
      <c r="W293" s="93">
        <f t="shared" si="89"/>
        <v>0</v>
      </c>
      <c r="X293" s="93">
        <f t="shared" si="89"/>
        <v>0</v>
      </c>
      <c r="Y293" s="93">
        <f t="shared" si="89"/>
        <v>0</v>
      </c>
      <c r="Z293" s="93">
        <f t="shared" si="89"/>
        <v>0</v>
      </c>
      <c r="AA293" s="93">
        <f t="shared" si="89"/>
        <v>0</v>
      </c>
      <c r="AB293" s="94">
        <f t="shared" si="89"/>
        <v>0</v>
      </c>
      <c r="AD293" s="553">
        <f t="shared" ref="AD293" si="105">SUM(AD188,AD223,AD258)</f>
        <v>0</v>
      </c>
      <c r="AF293" s="553">
        <f t="shared" ref="AF293" si="106">SUM(AF188,AF223,AF258)</f>
        <v>0</v>
      </c>
      <c r="AH293" s="553">
        <f t="shared" ref="AH293" si="107">SUM(AH188,AH223,AH258)</f>
        <v>0</v>
      </c>
      <c r="AJ293" s="189"/>
    </row>
    <row r="294" spans="2:36" ht="12.75" customHeight="1" outlineLevel="1" x14ac:dyDescent="0.2">
      <c r="G294" s="89"/>
      <c r="H294" s="89"/>
      <c r="I294" s="89"/>
      <c r="J294" s="89"/>
      <c r="K294" s="89"/>
      <c r="L294" s="89"/>
      <c r="M294" s="89"/>
      <c r="N294" s="89"/>
      <c r="O294" s="89"/>
      <c r="P294" s="89"/>
      <c r="Q294" s="89"/>
      <c r="R294" s="89"/>
      <c r="S294" s="89"/>
      <c r="T294" s="89"/>
      <c r="U294" s="89"/>
      <c r="V294" s="89"/>
      <c r="W294" s="89"/>
      <c r="X294" s="89"/>
      <c r="Y294" s="89"/>
      <c r="Z294" s="89"/>
      <c r="AA294" s="89"/>
      <c r="AB294" s="89"/>
      <c r="AD294" s="554"/>
      <c r="AF294" s="554"/>
      <c r="AH294" s="554"/>
    </row>
    <row r="295" spans="2:36" ht="12.75" customHeight="1" outlineLevel="1" x14ac:dyDescent="0.2">
      <c r="D295" s="234" t="str">
        <f>"Total "&amp;B262</f>
        <v>Total Closing Balances</v>
      </c>
      <c r="E295" s="234"/>
      <c r="F295" s="236" t="str">
        <f>F293</f>
        <v>£000</v>
      </c>
      <c r="G295" s="237">
        <f t="shared" ref="G295:AB295" si="108">SUM(G264:G293)</f>
        <v>0</v>
      </c>
      <c r="H295" s="237">
        <f t="shared" si="108"/>
        <v>0</v>
      </c>
      <c r="I295" s="237">
        <f t="shared" si="108"/>
        <v>0</v>
      </c>
      <c r="J295" s="237">
        <f t="shared" si="108"/>
        <v>0</v>
      </c>
      <c r="K295" s="237">
        <f t="shared" si="108"/>
        <v>0</v>
      </c>
      <c r="L295" s="237">
        <f t="shared" si="108"/>
        <v>0</v>
      </c>
      <c r="M295" s="237">
        <f t="shared" si="108"/>
        <v>0</v>
      </c>
      <c r="N295" s="237">
        <f t="shared" si="108"/>
        <v>0</v>
      </c>
      <c r="O295" s="237">
        <f t="shared" si="108"/>
        <v>0</v>
      </c>
      <c r="P295" s="237">
        <f t="shared" si="108"/>
        <v>0</v>
      </c>
      <c r="Q295" s="237">
        <f t="shared" si="108"/>
        <v>0</v>
      </c>
      <c r="R295" s="237">
        <f t="shared" si="108"/>
        <v>0</v>
      </c>
      <c r="S295" s="237">
        <f t="shared" si="108"/>
        <v>0</v>
      </c>
      <c r="T295" s="237">
        <f t="shared" si="108"/>
        <v>0</v>
      </c>
      <c r="U295" s="237">
        <f t="shared" si="108"/>
        <v>0</v>
      </c>
      <c r="V295" s="237">
        <f t="shared" si="108"/>
        <v>0</v>
      </c>
      <c r="W295" s="237">
        <f t="shared" si="108"/>
        <v>0</v>
      </c>
      <c r="X295" s="237">
        <f t="shared" si="108"/>
        <v>0</v>
      </c>
      <c r="Y295" s="237">
        <f t="shared" si="108"/>
        <v>0</v>
      </c>
      <c r="Z295" s="237">
        <f t="shared" si="108"/>
        <v>0</v>
      </c>
      <c r="AA295" s="237">
        <f t="shared" si="108"/>
        <v>0</v>
      </c>
      <c r="AB295" s="238">
        <f t="shared" si="108"/>
        <v>0</v>
      </c>
      <c r="AD295" s="550">
        <f t="shared" ref="AD295" si="109">SUM(AD264:AD293)</f>
        <v>0</v>
      </c>
      <c r="AF295" s="550">
        <f t="shared" ref="AF295" si="110">SUM(AF264:AF293)</f>
        <v>0</v>
      </c>
      <c r="AH295" s="550">
        <f t="shared" ref="AH295" si="111">SUM(AH264:AH293)</f>
        <v>0</v>
      </c>
      <c r="AJ295" s="241"/>
    </row>
    <row r="297" spans="2:36" ht="16.5" x14ac:dyDescent="0.25">
      <c r="B297" s="5" t="s">
        <v>702</v>
      </c>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9" spans="2:36" ht="15" x14ac:dyDescent="0.25">
      <c r="B299" s="15" t="s">
        <v>702</v>
      </c>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540"/>
      <c r="AF299" s="15"/>
      <c r="AG299" s="540"/>
      <c r="AH299" s="15"/>
      <c r="AI299" s="540"/>
      <c r="AJ299" s="15"/>
    </row>
    <row r="300" spans="2:36" ht="12.75" customHeight="1" outlineLevel="1" x14ac:dyDescent="0.2"/>
    <row r="301" spans="2:36" ht="12.75" customHeight="1" outlineLevel="1" x14ac:dyDescent="0.2">
      <c r="D301" s="522" t="s">
        <v>703</v>
      </c>
      <c r="E301" s="523"/>
      <c r="F301" s="499" t="s">
        <v>101</v>
      </c>
      <c r="G301" s="524">
        <f>SUM(G48,G190)</f>
        <v>0</v>
      </c>
      <c r="H301" s="524">
        <f t="shared" ref="H301:AB301" si="112">SUM(H48,H190)</f>
        <v>0</v>
      </c>
      <c r="I301" s="524">
        <f t="shared" si="112"/>
        <v>0</v>
      </c>
      <c r="J301" s="524">
        <f t="shared" si="112"/>
        <v>0</v>
      </c>
      <c r="K301" s="524">
        <f t="shared" si="112"/>
        <v>0</v>
      </c>
      <c r="L301" s="524">
        <f t="shared" si="112"/>
        <v>0</v>
      </c>
      <c r="M301" s="524">
        <f t="shared" si="112"/>
        <v>0</v>
      </c>
      <c r="N301" s="524">
        <f t="shared" si="112"/>
        <v>0</v>
      </c>
      <c r="O301" s="524">
        <f t="shared" si="112"/>
        <v>0</v>
      </c>
      <c r="P301" s="524">
        <f t="shared" si="112"/>
        <v>0</v>
      </c>
      <c r="Q301" s="524">
        <f t="shared" si="112"/>
        <v>0</v>
      </c>
      <c r="R301" s="524">
        <f t="shared" si="112"/>
        <v>0</v>
      </c>
      <c r="S301" s="524">
        <f t="shared" si="112"/>
        <v>0</v>
      </c>
      <c r="T301" s="524">
        <f t="shared" si="112"/>
        <v>0</v>
      </c>
      <c r="U301" s="524">
        <f t="shared" si="112"/>
        <v>0</v>
      </c>
      <c r="V301" s="524">
        <f t="shared" si="112"/>
        <v>0</v>
      </c>
      <c r="W301" s="524">
        <f t="shared" si="112"/>
        <v>0</v>
      </c>
      <c r="X301" s="524">
        <f t="shared" si="112"/>
        <v>0</v>
      </c>
      <c r="Y301" s="524">
        <f t="shared" si="112"/>
        <v>0</v>
      </c>
      <c r="Z301" s="524">
        <f t="shared" si="112"/>
        <v>0</v>
      </c>
      <c r="AA301" s="524">
        <f t="shared" si="112"/>
        <v>0</v>
      </c>
      <c r="AB301" s="525">
        <f t="shared" si="112"/>
        <v>0</v>
      </c>
      <c r="AD301" s="551">
        <f t="shared" ref="AD301" si="113">SUM(AD48,AD190)</f>
        <v>0</v>
      </c>
      <c r="AF301" s="551">
        <f t="shared" ref="AF301" si="114">SUM(AF48,AF190)</f>
        <v>0</v>
      </c>
      <c r="AH301" s="551">
        <f t="shared" ref="AH301" si="115">SUM(AH48,AH190)</f>
        <v>0</v>
      </c>
      <c r="AJ301" s="526"/>
    </row>
    <row r="302" spans="2:36" ht="12.75" customHeight="1" outlineLevel="1" x14ac:dyDescent="0.2">
      <c r="D302" s="106" t="s">
        <v>704</v>
      </c>
      <c r="E302" s="88"/>
      <c r="F302" s="107" t="str">
        <f t="shared" ref="F302:F304" si="116">F301</f>
        <v>£000</v>
      </c>
      <c r="G302" s="89">
        <f>SUM(G83,G225)</f>
        <v>0</v>
      </c>
      <c r="H302" s="89">
        <f t="shared" ref="H302:AB302" si="117">SUM(H83,H225)</f>
        <v>0</v>
      </c>
      <c r="I302" s="89">
        <f t="shared" si="117"/>
        <v>0</v>
      </c>
      <c r="J302" s="89">
        <f t="shared" si="117"/>
        <v>0</v>
      </c>
      <c r="K302" s="89">
        <f t="shared" si="117"/>
        <v>0</v>
      </c>
      <c r="L302" s="89">
        <f t="shared" si="117"/>
        <v>0</v>
      </c>
      <c r="M302" s="89">
        <f t="shared" si="117"/>
        <v>0</v>
      </c>
      <c r="N302" s="89">
        <f t="shared" si="117"/>
        <v>0</v>
      </c>
      <c r="O302" s="89">
        <f t="shared" si="117"/>
        <v>0</v>
      </c>
      <c r="P302" s="89">
        <f t="shared" si="117"/>
        <v>0</v>
      </c>
      <c r="Q302" s="89">
        <f t="shared" si="117"/>
        <v>0</v>
      </c>
      <c r="R302" s="89">
        <f t="shared" si="117"/>
        <v>0</v>
      </c>
      <c r="S302" s="89">
        <f t="shared" si="117"/>
        <v>0</v>
      </c>
      <c r="T302" s="89">
        <f t="shared" si="117"/>
        <v>0</v>
      </c>
      <c r="U302" s="89">
        <f t="shared" si="117"/>
        <v>0</v>
      </c>
      <c r="V302" s="89">
        <f t="shared" si="117"/>
        <v>0</v>
      </c>
      <c r="W302" s="89">
        <f t="shared" si="117"/>
        <v>0</v>
      </c>
      <c r="X302" s="89">
        <f t="shared" si="117"/>
        <v>0</v>
      </c>
      <c r="Y302" s="89">
        <f t="shared" si="117"/>
        <v>0</v>
      </c>
      <c r="Z302" s="89">
        <f t="shared" si="117"/>
        <v>0</v>
      </c>
      <c r="AA302" s="89">
        <f t="shared" si="117"/>
        <v>0</v>
      </c>
      <c r="AB302" s="90">
        <f t="shared" si="117"/>
        <v>0</v>
      </c>
      <c r="AD302" s="552">
        <f t="shared" ref="AD302" si="118">SUM(AD83,AD225)</f>
        <v>0</v>
      </c>
      <c r="AF302" s="552">
        <f t="shared" ref="AF302" si="119">SUM(AF83,AF225)</f>
        <v>0</v>
      </c>
      <c r="AH302" s="552">
        <f t="shared" ref="AH302" si="120">SUM(AH83,AH225)</f>
        <v>0</v>
      </c>
      <c r="AJ302" s="188"/>
    </row>
    <row r="303" spans="2:36" ht="12.75" customHeight="1" outlineLevel="1" x14ac:dyDescent="0.2">
      <c r="D303" s="106" t="s">
        <v>705</v>
      </c>
      <c r="E303" s="88"/>
      <c r="F303" s="107" t="str">
        <f t="shared" si="116"/>
        <v>£000</v>
      </c>
      <c r="G303" s="89">
        <f>SUM(G118,G260)</f>
        <v>0</v>
      </c>
      <c r="H303" s="89">
        <f t="shared" ref="H303:AB303" si="121">SUM(H118,H260)</f>
        <v>0</v>
      </c>
      <c r="I303" s="89">
        <f t="shared" si="121"/>
        <v>0</v>
      </c>
      <c r="J303" s="89">
        <f t="shared" si="121"/>
        <v>0</v>
      </c>
      <c r="K303" s="89">
        <f t="shared" si="121"/>
        <v>0</v>
      </c>
      <c r="L303" s="89">
        <f t="shared" si="121"/>
        <v>0</v>
      </c>
      <c r="M303" s="89">
        <f t="shared" si="121"/>
        <v>0</v>
      </c>
      <c r="N303" s="89">
        <f t="shared" si="121"/>
        <v>0</v>
      </c>
      <c r="O303" s="89">
        <f t="shared" si="121"/>
        <v>0</v>
      </c>
      <c r="P303" s="89">
        <f t="shared" si="121"/>
        <v>0</v>
      </c>
      <c r="Q303" s="89">
        <f t="shared" si="121"/>
        <v>0</v>
      </c>
      <c r="R303" s="89">
        <f t="shared" si="121"/>
        <v>0</v>
      </c>
      <c r="S303" s="89">
        <f t="shared" si="121"/>
        <v>0</v>
      </c>
      <c r="T303" s="89">
        <f t="shared" si="121"/>
        <v>0</v>
      </c>
      <c r="U303" s="89">
        <f t="shared" si="121"/>
        <v>0</v>
      </c>
      <c r="V303" s="89">
        <f t="shared" si="121"/>
        <v>0</v>
      </c>
      <c r="W303" s="89">
        <f t="shared" si="121"/>
        <v>0</v>
      </c>
      <c r="X303" s="89">
        <f t="shared" si="121"/>
        <v>0</v>
      </c>
      <c r="Y303" s="89">
        <f t="shared" si="121"/>
        <v>0</v>
      </c>
      <c r="Z303" s="89">
        <f t="shared" si="121"/>
        <v>0</v>
      </c>
      <c r="AA303" s="89">
        <f t="shared" si="121"/>
        <v>0</v>
      </c>
      <c r="AB303" s="90">
        <f t="shared" si="121"/>
        <v>0</v>
      </c>
      <c r="AD303" s="553">
        <f t="shared" ref="AD303" si="122">SUM(AD118,AD260)</f>
        <v>0</v>
      </c>
      <c r="AF303" s="553">
        <f t="shared" ref="AF303" si="123">SUM(AF118,AF260)</f>
        <v>0</v>
      </c>
      <c r="AH303" s="553">
        <f t="shared" ref="AH303" si="124">SUM(AH118,AH260)</f>
        <v>0</v>
      </c>
      <c r="AJ303" s="188"/>
    </row>
    <row r="304" spans="2:36" ht="12.75" customHeight="1" outlineLevel="1" x14ac:dyDescent="0.2">
      <c r="D304" s="234" t="s">
        <v>706</v>
      </c>
      <c r="E304" s="235"/>
      <c r="F304" s="236" t="str">
        <f t="shared" si="116"/>
        <v>£000</v>
      </c>
      <c r="G304" s="237">
        <f>SUM(G153,G295)</f>
        <v>0</v>
      </c>
      <c r="H304" s="237">
        <f t="shared" ref="H304:AB304" si="125">SUM(H153,H295)</f>
        <v>0</v>
      </c>
      <c r="I304" s="237">
        <f t="shared" si="125"/>
        <v>0</v>
      </c>
      <c r="J304" s="237">
        <f t="shared" si="125"/>
        <v>0</v>
      </c>
      <c r="K304" s="237">
        <f t="shared" si="125"/>
        <v>0</v>
      </c>
      <c r="L304" s="237">
        <f t="shared" si="125"/>
        <v>0</v>
      </c>
      <c r="M304" s="237">
        <f t="shared" si="125"/>
        <v>0</v>
      </c>
      <c r="N304" s="237">
        <f t="shared" si="125"/>
        <v>0</v>
      </c>
      <c r="O304" s="237">
        <f t="shared" si="125"/>
        <v>0</v>
      </c>
      <c r="P304" s="237">
        <f t="shared" si="125"/>
        <v>0</v>
      </c>
      <c r="Q304" s="237">
        <f t="shared" si="125"/>
        <v>0</v>
      </c>
      <c r="R304" s="237">
        <f t="shared" si="125"/>
        <v>0</v>
      </c>
      <c r="S304" s="237">
        <f t="shared" si="125"/>
        <v>0</v>
      </c>
      <c r="T304" s="237">
        <f t="shared" si="125"/>
        <v>0</v>
      </c>
      <c r="U304" s="237">
        <f t="shared" si="125"/>
        <v>0</v>
      </c>
      <c r="V304" s="237">
        <f t="shared" si="125"/>
        <v>0</v>
      </c>
      <c r="W304" s="237">
        <f t="shared" si="125"/>
        <v>0</v>
      </c>
      <c r="X304" s="237">
        <f t="shared" si="125"/>
        <v>0</v>
      </c>
      <c r="Y304" s="237">
        <f t="shared" si="125"/>
        <v>0</v>
      </c>
      <c r="Z304" s="237">
        <f t="shared" si="125"/>
        <v>0</v>
      </c>
      <c r="AA304" s="237">
        <f t="shared" si="125"/>
        <v>0</v>
      </c>
      <c r="AB304" s="238">
        <f t="shared" si="125"/>
        <v>0</v>
      </c>
      <c r="AD304" s="550">
        <f t="shared" ref="AD304" si="126">SUM(AD153,AD295)</f>
        <v>0</v>
      </c>
      <c r="AF304" s="550">
        <f t="shared" ref="AF304" si="127">SUM(AF153,AF295)</f>
        <v>0</v>
      </c>
      <c r="AH304" s="550">
        <f t="shared" ref="AH304" si="128">SUM(AH153,AH295)</f>
        <v>0</v>
      </c>
      <c r="AJ304" s="241"/>
    </row>
    <row r="305" spans="2:36" ht="12.75" customHeight="1" outlineLevel="1" x14ac:dyDescent="0.2">
      <c r="G305" s="89"/>
      <c r="H305" s="89"/>
      <c r="I305" s="89"/>
      <c r="J305" s="89"/>
      <c r="K305" s="89"/>
      <c r="L305" s="89"/>
      <c r="M305" s="89"/>
      <c r="N305" s="89"/>
      <c r="O305" s="89"/>
      <c r="P305" s="89"/>
      <c r="Q305" s="89"/>
      <c r="R305" s="89"/>
      <c r="S305" s="89"/>
      <c r="T305" s="89"/>
      <c r="U305" s="89"/>
      <c r="V305" s="89"/>
      <c r="W305" s="89"/>
      <c r="X305" s="89"/>
      <c r="Y305" s="89"/>
      <c r="Z305" s="89"/>
      <c r="AA305" s="89"/>
      <c r="AB305" s="89"/>
      <c r="AD305" s="89"/>
      <c r="AF305" s="89"/>
      <c r="AH305" s="89"/>
    </row>
    <row r="307" spans="2:36" ht="16.5" x14ac:dyDescent="0.25">
      <c r="B307" s="5" t="s">
        <v>20</v>
      </c>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row>
  </sheetData>
  <mergeCells count="4">
    <mergeCell ref="D9:E9"/>
    <mergeCell ref="F9:F11"/>
    <mergeCell ref="AJ9:AJ11"/>
    <mergeCell ref="D10:E11"/>
  </mergeCells>
  <pageMargins left="0.39370078740157483" right="0.39370078740157483" top="0.39370078740157483" bottom="0.39370078740157483" header="0.31496062992125984" footer="0.31496062992125984"/>
  <pageSetup paperSize="8" scale="49" fitToHeight="99" orientation="landscape" r:id="rId1"/>
  <rowBreaks count="2" manualBreakCount="2">
    <brk id="119" max="16383" man="1"/>
    <brk id="2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8080"/>
    <pageSetUpPr fitToPage="1"/>
  </sheetPr>
  <dimension ref="A1:P32"/>
  <sheetViews>
    <sheetView showGridLines="0" zoomScale="85" zoomScaleNormal="85" zoomScaleSheetLayoutView="85" workbookViewId="0"/>
  </sheetViews>
  <sheetFormatPr defaultColWidth="8.85546875" defaultRowHeight="12.75" x14ac:dyDescent="0.2"/>
  <cols>
    <col min="1" max="1" width="2.7109375" style="3" customWidth="1"/>
    <col min="2" max="3" width="7.42578125" style="3" customWidth="1"/>
    <col min="4" max="4" width="49.7109375" style="3" customWidth="1"/>
    <col min="5" max="16384" width="8.85546875" style="3"/>
  </cols>
  <sheetData>
    <row r="1" spans="1:16" x14ac:dyDescent="0.2">
      <c r="A1" s="45"/>
    </row>
    <row r="2" spans="1:16" x14ac:dyDescent="0.2">
      <c r="B2" s="2"/>
      <c r="C2" s="2"/>
      <c r="D2" s="2"/>
      <c r="E2" s="2"/>
      <c r="F2" s="2"/>
      <c r="G2" s="2"/>
      <c r="H2" s="2"/>
      <c r="I2" s="2"/>
      <c r="J2" s="2"/>
      <c r="K2" s="2"/>
      <c r="L2" s="2"/>
      <c r="M2" s="2"/>
      <c r="N2" s="2"/>
      <c r="O2" s="2"/>
      <c r="P2" s="2"/>
    </row>
    <row r="3" spans="1:16" x14ac:dyDescent="0.2">
      <c r="B3" s="2"/>
      <c r="C3" s="2"/>
      <c r="D3" s="2"/>
      <c r="E3" s="2"/>
      <c r="F3" s="2"/>
      <c r="G3" s="2"/>
      <c r="H3" s="2"/>
      <c r="I3" s="2"/>
      <c r="J3" s="2"/>
      <c r="K3" s="2"/>
      <c r="L3" s="2"/>
      <c r="M3" s="2"/>
      <c r="N3" s="2"/>
      <c r="O3" s="2"/>
      <c r="P3" s="2"/>
    </row>
    <row r="4" spans="1:16" x14ac:dyDescent="0.2">
      <c r="B4" s="2"/>
      <c r="C4" s="2"/>
      <c r="D4" s="2"/>
      <c r="E4" s="2"/>
      <c r="F4" s="2"/>
      <c r="G4" s="2"/>
      <c r="H4" s="2"/>
      <c r="I4" s="2"/>
      <c r="J4" s="2"/>
      <c r="K4" s="2"/>
      <c r="L4" s="2"/>
      <c r="M4" s="2"/>
      <c r="N4" s="2"/>
      <c r="O4" s="2"/>
      <c r="P4" s="2"/>
    </row>
    <row r="5" spans="1:16" x14ac:dyDescent="0.2">
      <c r="B5" s="2"/>
      <c r="C5" s="2"/>
      <c r="D5" s="2"/>
      <c r="E5" s="2"/>
      <c r="F5" s="2"/>
      <c r="G5" s="2"/>
      <c r="H5" s="2"/>
      <c r="I5" s="2"/>
      <c r="J5" s="2"/>
      <c r="K5" s="2"/>
      <c r="L5" s="2"/>
      <c r="M5" s="2"/>
      <c r="N5" s="2"/>
      <c r="O5" s="2"/>
      <c r="P5" s="2"/>
    </row>
    <row r="6" spans="1:16" x14ac:dyDescent="0.2">
      <c r="B6" s="2"/>
      <c r="C6" s="2"/>
      <c r="D6" s="2"/>
      <c r="E6" s="2"/>
      <c r="F6" s="2"/>
      <c r="G6" s="2"/>
      <c r="H6" s="2"/>
      <c r="I6" s="2"/>
      <c r="J6" s="2"/>
      <c r="K6" s="2"/>
      <c r="L6" s="2"/>
      <c r="M6" s="2"/>
      <c r="N6" s="2"/>
      <c r="O6" s="2"/>
      <c r="P6" s="2"/>
    </row>
    <row r="7" spans="1:16" x14ac:dyDescent="0.2">
      <c r="B7" s="2"/>
      <c r="C7" s="2"/>
      <c r="D7" s="2"/>
      <c r="E7" s="2"/>
      <c r="F7" s="2"/>
      <c r="G7" s="2"/>
      <c r="H7" s="2"/>
      <c r="I7" s="2"/>
      <c r="J7" s="2"/>
      <c r="K7" s="2"/>
      <c r="L7" s="2"/>
      <c r="M7" s="2"/>
      <c r="N7" s="2"/>
      <c r="O7" s="2"/>
      <c r="P7" s="2"/>
    </row>
    <row r="8" spans="1:16" x14ac:dyDescent="0.2">
      <c r="B8" s="2"/>
      <c r="C8" s="2"/>
      <c r="D8" s="2"/>
      <c r="E8" s="2"/>
      <c r="F8" s="2"/>
      <c r="G8" s="2"/>
      <c r="H8" s="2"/>
      <c r="I8" s="2"/>
      <c r="J8" s="2"/>
      <c r="K8" s="2"/>
      <c r="L8" s="2"/>
      <c r="M8" s="2"/>
      <c r="N8" s="2"/>
      <c r="O8" s="2"/>
      <c r="P8" s="2"/>
    </row>
    <row r="9" spans="1:16" x14ac:dyDescent="0.2">
      <c r="B9" s="2"/>
      <c r="C9" s="2"/>
      <c r="D9" s="2"/>
      <c r="E9" s="2"/>
      <c r="F9" s="2"/>
      <c r="G9" s="2"/>
      <c r="H9" s="2"/>
      <c r="I9" s="2"/>
      <c r="J9" s="2"/>
      <c r="K9" s="2"/>
      <c r="L9" s="2"/>
      <c r="M9" s="2"/>
      <c r="N9" s="2"/>
      <c r="O9" s="2"/>
      <c r="P9" s="2"/>
    </row>
    <row r="10" spans="1:16" x14ac:dyDescent="0.2">
      <c r="B10" s="2"/>
      <c r="C10" s="2"/>
      <c r="D10" s="2"/>
      <c r="E10" s="2"/>
      <c r="F10" s="2"/>
      <c r="G10" s="2"/>
      <c r="H10" s="2"/>
      <c r="I10" s="2"/>
      <c r="J10" s="2"/>
      <c r="K10" s="2"/>
      <c r="L10" s="2"/>
      <c r="M10" s="2"/>
      <c r="N10" s="2"/>
      <c r="O10" s="2"/>
      <c r="P10" s="2"/>
    </row>
    <row r="11" spans="1:16" ht="60" x14ac:dyDescent="0.8">
      <c r="B11" s="46"/>
      <c r="C11" s="46" t="str">
        <f ca="1">MID(CELL("filename",A1),FIND("]",CELL("filename",A1))+1,99)</f>
        <v>Financial Statements</v>
      </c>
      <c r="D11" s="46"/>
      <c r="E11" s="46"/>
      <c r="F11" s="46"/>
      <c r="G11" s="46"/>
      <c r="H11" s="46"/>
      <c r="I11" s="46"/>
      <c r="J11" s="46"/>
      <c r="K11" s="46"/>
      <c r="L11" s="46"/>
      <c r="M11" s="46"/>
      <c r="N11" s="46"/>
      <c r="O11" s="46"/>
      <c r="P11" s="46"/>
    </row>
    <row r="12" spans="1:16" x14ac:dyDescent="0.2">
      <c r="B12" s="2"/>
      <c r="C12" s="2"/>
      <c r="D12" s="2"/>
      <c r="E12" s="2"/>
      <c r="F12" s="2"/>
      <c r="G12" s="2"/>
      <c r="H12" s="2"/>
      <c r="I12" s="2"/>
      <c r="J12" s="2"/>
      <c r="K12" s="2"/>
      <c r="L12" s="2"/>
      <c r="M12" s="2"/>
      <c r="N12" s="2"/>
      <c r="O12" s="2"/>
      <c r="P12" s="2"/>
    </row>
    <row r="13" spans="1:16" x14ac:dyDescent="0.2">
      <c r="B13" s="2"/>
      <c r="C13" s="2"/>
      <c r="D13" s="2"/>
      <c r="E13" s="2"/>
      <c r="F13" s="2"/>
      <c r="G13" s="2"/>
      <c r="H13" s="2"/>
      <c r="I13" s="2"/>
      <c r="J13" s="2"/>
      <c r="K13" s="2"/>
      <c r="L13" s="2"/>
      <c r="M13" s="2"/>
      <c r="N13" s="2"/>
      <c r="O13" s="2"/>
      <c r="P13" s="2"/>
    </row>
    <row r="14" spans="1:16" x14ac:dyDescent="0.2">
      <c r="B14" s="2"/>
      <c r="C14" s="2"/>
      <c r="D14" s="2"/>
      <c r="E14" s="2"/>
      <c r="F14" s="2"/>
      <c r="G14" s="2"/>
      <c r="H14" s="2"/>
      <c r="I14" s="2"/>
      <c r="J14" s="2"/>
      <c r="K14" s="2"/>
      <c r="L14" s="2"/>
      <c r="M14" s="2"/>
      <c r="N14" s="2"/>
      <c r="O14" s="2"/>
      <c r="P14" s="2"/>
    </row>
    <row r="15" spans="1:16" x14ac:dyDescent="0.2">
      <c r="B15" s="2"/>
      <c r="C15" s="2"/>
      <c r="D15" s="2"/>
      <c r="E15" s="2"/>
      <c r="F15" s="2"/>
      <c r="G15" s="2"/>
      <c r="H15" s="2"/>
      <c r="I15" s="2"/>
      <c r="J15" s="2"/>
      <c r="K15" s="2"/>
      <c r="L15" s="2"/>
      <c r="M15" s="2"/>
      <c r="N15" s="2"/>
      <c r="O15" s="2"/>
      <c r="P15" s="2"/>
    </row>
    <row r="16" spans="1:16" x14ac:dyDescent="0.2">
      <c r="B16" s="2"/>
      <c r="C16" s="2"/>
      <c r="D16" s="2"/>
      <c r="E16" s="2"/>
      <c r="F16" s="2"/>
      <c r="G16" s="2"/>
      <c r="H16" s="2"/>
      <c r="I16" s="2"/>
      <c r="J16" s="2"/>
      <c r="K16" s="2"/>
      <c r="L16" s="2"/>
      <c r="M16" s="2"/>
      <c r="N16" s="2"/>
      <c r="O16" s="2"/>
      <c r="P16" s="2"/>
    </row>
    <row r="17" spans="2:16" x14ac:dyDescent="0.2">
      <c r="B17" s="2"/>
      <c r="C17" s="2"/>
      <c r="D17" s="2"/>
      <c r="E17" s="2"/>
      <c r="F17" s="2"/>
      <c r="G17" s="2"/>
      <c r="H17" s="2"/>
      <c r="I17" s="2"/>
      <c r="J17" s="2"/>
      <c r="K17" s="2"/>
      <c r="L17" s="2"/>
      <c r="M17" s="2"/>
      <c r="N17" s="2"/>
      <c r="O17" s="2"/>
      <c r="P17" s="2"/>
    </row>
    <row r="18" spans="2:16" x14ac:dyDescent="0.2">
      <c r="B18" s="2"/>
      <c r="C18" s="2"/>
      <c r="D18" s="2"/>
      <c r="E18" s="2"/>
      <c r="F18" s="2"/>
      <c r="G18" s="2"/>
      <c r="H18" s="2"/>
      <c r="I18" s="2"/>
      <c r="J18" s="2"/>
      <c r="K18" s="2"/>
      <c r="L18" s="2"/>
      <c r="M18" s="2"/>
      <c r="N18" s="2"/>
      <c r="O18" s="2"/>
      <c r="P18" s="2"/>
    </row>
    <row r="19" spans="2:16" x14ac:dyDescent="0.2">
      <c r="B19" s="2"/>
      <c r="C19" s="2"/>
      <c r="D19" s="2"/>
      <c r="E19" s="2"/>
      <c r="F19" s="2"/>
      <c r="G19" s="2"/>
      <c r="H19" s="2"/>
      <c r="I19" s="2"/>
      <c r="J19" s="2"/>
      <c r="K19" s="2"/>
      <c r="L19" s="2"/>
      <c r="M19" s="2"/>
      <c r="N19" s="2"/>
      <c r="O19" s="2"/>
      <c r="P19" s="2"/>
    </row>
    <row r="20" spans="2:16" x14ac:dyDescent="0.2">
      <c r="B20" s="2"/>
      <c r="C20" s="2"/>
      <c r="D20" s="2"/>
      <c r="E20" s="2"/>
      <c r="F20" s="2"/>
      <c r="G20" s="2"/>
      <c r="H20" s="2"/>
      <c r="I20" s="2"/>
      <c r="J20" s="2"/>
      <c r="K20" s="2"/>
      <c r="L20" s="2"/>
      <c r="M20" s="2"/>
      <c r="N20" s="2"/>
      <c r="O20" s="2"/>
      <c r="P20" s="2"/>
    </row>
    <row r="21" spans="2:16" x14ac:dyDescent="0.2">
      <c r="B21" s="2"/>
      <c r="C21" s="2"/>
      <c r="D21" s="2"/>
      <c r="E21" s="2"/>
      <c r="F21" s="2"/>
      <c r="G21" s="2"/>
      <c r="H21" s="2"/>
      <c r="I21" s="2"/>
      <c r="J21" s="2"/>
      <c r="K21" s="2"/>
      <c r="L21" s="2"/>
      <c r="M21" s="2"/>
      <c r="N21" s="2"/>
      <c r="O21" s="2"/>
      <c r="P21" s="2"/>
    </row>
    <row r="22" spans="2:16" x14ac:dyDescent="0.2">
      <c r="B22" s="2"/>
      <c r="C22" s="2"/>
      <c r="D22" s="2"/>
      <c r="E22" s="2"/>
      <c r="F22" s="2"/>
      <c r="G22" s="2"/>
      <c r="H22" s="2"/>
      <c r="I22" s="2"/>
      <c r="J22" s="2"/>
      <c r="K22" s="2"/>
      <c r="L22" s="2"/>
      <c r="M22" s="2"/>
      <c r="N22" s="2"/>
      <c r="O22" s="2"/>
      <c r="P22" s="2"/>
    </row>
    <row r="23" spans="2:16" x14ac:dyDescent="0.2">
      <c r="B23" s="2"/>
      <c r="C23" s="2"/>
      <c r="D23" s="2"/>
      <c r="E23" s="2"/>
      <c r="F23" s="2"/>
      <c r="G23" s="2"/>
      <c r="H23" s="2"/>
      <c r="I23" s="2"/>
      <c r="J23" s="2"/>
      <c r="K23" s="2"/>
      <c r="L23" s="2"/>
      <c r="M23" s="2"/>
      <c r="N23" s="2"/>
      <c r="O23" s="2"/>
      <c r="P23" s="2"/>
    </row>
    <row r="24" spans="2:16" x14ac:dyDescent="0.2">
      <c r="B24" s="2"/>
      <c r="C24" s="2"/>
      <c r="D24" s="2"/>
      <c r="E24" s="2"/>
      <c r="F24" s="2"/>
      <c r="G24" s="2"/>
      <c r="H24" s="2"/>
      <c r="I24" s="2"/>
      <c r="J24" s="2"/>
      <c r="K24" s="2"/>
      <c r="L24" s="2"/>
      <c r="M24" s="2"/>
      <c r="N24" s="2"/>
      <c r="O24" s="2"/>
      <c r="P24" s="2"/>
    </row>
    <row r="25" spans="2:16" x14ac:dyDescent="0.2">
      <c r="B25" s="2"/>
      <c r="C25" s="2"/>
      <c r="D25" s="2"/>
      <c r="E25" s="2"/>
      <c r="F25" s="2"/>
      <c r="G25" s="2"/>
      <c r="H25" s="2"/>
      <c r="I25" s="2"/>
      <c r="J25" s="2"/>
      <c r="K25" s="2"/>
      <c r="L25" s="2"/>
      <c r="M25" s="2"/>
      <c r="N25" s="2"/>
      <c r="O25" s="2"/>
      <c r="P25" s="2"/>
    </row>
    <row r="26" spans="2:16" x14ac:dyDescent="0.2">
      <c r="B26" s="2"/>
      <c r="C26" s="2"/>
      <c r="D26" s="2"/>
      <c r="E26" s="2"/>
      <c r="F26" s="2"/>
      <c r="G26" s="2"/>
      <c r="H26" s="2"/>
      <c r="I26" s="2"/>
      <c r="J26" s="2"/>
      <c r="K26" s="2"/>
      <c r="L26" s="2"/>
      <c r="M26" s="2"/>
      <c r="N26" s="2"/>
      <c r="O26" s="2"/>
      <c r="P26" s="2"/>
    </row>
    <row r="27" spans="2:16" x14ac:dyDescent="0.2">
      <c r="B27" s="2"/>
      <c r="C27" s="2"/>
      <c r="D27" s="2"/>
      <c r="E27" s="2"/>
      <c r="F27" s="2"/>
      <c r="G27" s="2"/>
      <c r="H27" s="2"/>
      <c r="I27" s="2"/>
      <c r="J27" s="2"/>
      <c r="K27" s="2"/>
      <c r="L27" s="2"/>
      <c r="M27" s="2"/>
      <c r="N27" s="2"/>
      <c r="O27" s="2"/>
      <c r="P27" s="2"/>
    </row>
    <row r="28" spans="2:16" x14ac:dyDescent="0.2">
      <c r="B28" s="2"/>
      <c r="C28" s="2"/>
      <c r="D28" s="2"/>
      <c r="E28" s="2"/>
      <c r="F28" s="2"/>
      <c r="G28" s="2"/>
      <c r="H28" s="2"/>
      <c r="I28" s="2"/>
      <c r="J28" s="2"/>
      <c r="K28" s="2"/>
      <c r="L28" s="2"/>
      <c r="M28" s="2"/>
      <c r="N28" s="2"/>
      <c r="O28" s="2"/>
      <c r="P28" s="2"/>
    </row>
    <row r="29" spans="2:16" x14ac:dyDescent="0.2">
      <c r="B29" s="2"/>
      <c r="C29" s="2"/>
      <c r="D29" s="2"/>
      <c r="E29" s="2"/>
      <c r="F29" s="2"/>
      <c r="G29" s="2"/>
      <c r="H29" s="2"/>
      <c r="I29" s="2"/>
      <c r="J29" s="2"/>
      <c r="K29" s="2"/>
      <c r="L29" s="2"/>
      <c r="M29" s="2"/>
      <c r="N29" s="2"/>
      <c r="O29" s="2"/>
      <c r="P29" s="2"/>
    </row>
    <row r="30" spans="2:16" x14ac:dyDescent="0.2">
      <c r="B30" s="2"/>
      <c r="C30" s="2"/>
      <c r="D30" s="2"/>
      <c r="E30" s="2"/>
      <c r="F30" s="2"/>
      <c r="G30" s="2"/>
      <c r="H30" s="2"/>
      <c r="I30" s="2"/>
      <c r="J30" s="2"/>
      <c r="K30" s="2"/>
      <c r="L30" s="2"/>
      <c r="M30" s="2"/>
      <c r="N30" s="2"/>
      <c r="O30" s="2"/>
      <c r="P30" s="2"/>
    </row>
    <row r="31" spans="2:16" x14ac:dyDescent="0.2">
      <c r="B31" s="2"/>
      <c r="C31" s="2"/>
      <c r="D31" s="2"/>
      <c r="E31" s="2"/>
      <c r="F31" s="2"/>
      <c r="G31" s="2"/>
      <c r="H31" s="2"/>
      <c r="I31" s="2"/>
      <c r="J31" s="2"/>
      <c r="K31" s="2"/>
      <c r="L31" s="2"/>
      <c r="M31" s="2"/>
      <c r="N31" s="2"/>
      <c r="O31" s="2"/>
      <c r="P31" s="2"/>
    </row>
    <row r="32" spans="2:16" x14ac:dyDescent="0.2">
      <c r="B32" s="2"/>
      <c r="C32" s="2"/>
      <c r="D32" s="2"/>
      <c r="E32" s="2"/>
      <c r="F32" s="2"/>
      <c r="G32" s="2"/>
      <c r="H32" s="2"/>
      <c r="I32" s="2"/>
      <c r="J32" s="2"/>
      <c r="K32" s="2"/>
      <c r="L32" s="2"/>
      <c r="M32" s="2"/>
      <c r="N32" s="2"/>
      <c r="O32" s="2"/>
      <c r="P32" s="2"/>
    </row>
  </sheetData>
  <pageMargins left="0.39370078740157483" right="0.39370078740157483" top="0.39370078740157483" bottom="0.39370078740157483" header="0.31496062992125984" footer="0.31496062992125984"/>
  <pageSetup paperSize="8" fitToHeight="9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outlinePr summaryBelow="0"/>
  </sheetPr>
  <dimension ref="B2:AH515"/>
  <sheetViews>
    <sheetView showGridLines="0" zoomScale="85" zoomScaleNormal="85" zoomScaleSheetLayoutView="85" workbookViewId="0">
      <pane xSplit="6" ySplit="14" topLeftCell="G15" activePane="bottomRight" state="frozen"/>
      <selection activeCell="G27" sqref="G27"/>
      <selection pane="topRight" activeCell="G27" sqref="G27"/>
      <selection pane="bottomLeft" activeCell="G27" sqref="G27"/>
      <selection pane="bottomRight"/>
    </sheetView>
  </sheetViews>
  <sheetFormatPr defaultColWidth="8.85546875" defaultRowHeight="12.75" outlineLevelRow="1" outlineLevelCol="1" x14ac:dyDescent="0.2"/>
  <cols>
    <col min="1" max="1" width="3.28515625" style="3" customWidth="1"/>
    <col min="2" max="2" width="6.42578125" style="3" customWidth="1"/>
    <col min="3" max="3" width="14.7109375" style="3" customWidth="1"/>
    <col min="4" max="4" width="12.42578125" style="3" customWidth="1"/>
    <col min="5" max="5" width="29.42578125" style="3" customWidth="1"/>
    <col min="6" max="21" width="11.28515625" style="3" customWidth="1"/>
    <col min="22" max="28" width="11.28515625" style="3" customWidth="1" outlineLevel="1"/>
    <col min="29" max="29" width="3.42578125" style="3" customWidth="1"/>
    <col min="30" max="30" width="11.28515625" style="3" customWidth="1"/>
    <col min="31" max="31" width="3.42578125" style="3" customWidth="1"/>
    <col min="32" max="32" width="11.28515625" style="3" customWidth="1"/>
    <col min="33" max="33" width="3.42578125" style="3" customWidth="1"/>
    <col min="34" max="34" width="11.28515625" style="3" customWidth="1"/>
    <col min="35" max="16384" width="8.85546875" style="3"/>
  </cols>
  <sheetData>
    <row r="2" spans="2:34"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row>
    <row r="3" spans="2:34"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row>
    <row r="4" spans="2:34" x14ac:dyDescent="0.2">
      <c r="B4" s="1" t="str">
        <f>'Template Cover'!B4</f>
        <v>Sheet:</v>
      </c>
      <c r="C4" s="2"/>
      <c r="D4" s="2"/>
      <c r="E4" s="2"/>
      <c r="F4" s="2"/>
      <c r="G4" s="2" t="str">
        <f ca="1">MID(CELL("filename",$A$1),FIND("]",CELL("filename",$A$1))+1,99)</f>
        <v>P&amp;L1</v>
      </c>
      <c r="H4" s="2"/>
      <c r="I4" s="2"/>
      <c r="J4" s="2"/>
      <c r="K4" s="2"/>
      <c r="L4" s="2"/>
      <c r="M4" s="2"/>
      <c r="N4" s="2"/>
      <c r="O4" s="2"/>
      <c r="P4" s="2"/>
      <c r="Q4" s="2"/>
      <c r="R4" s="2"/>
      <c r="S4" s="2"/>
      <c r="T4" s="2"/>
      <c r="U4" s="2"/>
      <c r="V4" s="2"/>
      <c r="W4" s="2"/>
      <c r="X4" s="2"/>
      <c r="Y4" s="2"/>
      <c r="Z4" s="2"/>
      <c r="AA4" s="2"/>
      <c r="AB4" s="2"/>
      <c r="AC4" s="2"/>
      <c r="AD4" s="2"/>
      <c r="AE4" s="2"/>
      <c r="AF4" s="2"/>
      <c r="AG4" s="2"/>
      <c r="AH4" s="2"/>
    </row>
    <row r="5" spans="2:34"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row>
    <row r="6" spans="2:34"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row>
    <row r="7" spans="2:34"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row>
    <row r="9" spans="2:34" ht="38.25" x14ac:dyDescent="0.2">
      <c r="D9" s="793" t="str">
        <f>RN_Switch</f>
        <v>Nominal</v>
      </c>
      <c r="E9" s="812"/>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row>
    <row r="10" spans="2:34" ht="25.5" x14ac:dyDescent="0.2">
      <c r="D10" s="797" t="str">
        <f>Option_Switch</f>
        <v>Base Model</v>
      </c>
      <c r="E10" s="813"/>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row>
    <row r="11" spans="2:34" x14ac:dyDescent="0.2">
      <c r="B11" s="263" t="s">
        <v>528</v>
      </c>
      <c r="C11" s="263" t="s">
        <v>529</v>
      </c>
      <c r="D11" s="799" t="s">
        <v>530</v>
      </c>
      <c r="E11" s="814"/>
      <c r="F11" s="792" t="s">
        <v>85</v>
      </c>
      <c r="G11" s="649" t="str">
        <f>IF(Timeline!G30="","",Timeline!G30)</f>
        <v/>
      </c>
      <c r="H11" s="649"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row>
    <row r="13" spans="2:34" ht="16.5" x14ac:dyDescent="0.25">
      <c r="B13" s="5" t="s">
        <v>530</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2:34" outlineLevel="1" x14ac:dyDescent="0.2"/>
    <row r="15" spans="2:34" outlineLevel="1" x14ac:dyDescent="0.2">
      <c r="B15" s="263" t="str">
        <f>'Line Items'!D$759</f>
        <v>Passenger Fares Revenue</v>
      </c>
      <c r="C15" s="263" t="str">
        <f>'Line Items'!D769</f>
        <v>Passenger Fares Revenue: Inter-City</v>
      </c>
      <c r="D15" s="100" t="str">
        <f>'Line Items'!D14</f>
        <v>Inter-City</v>
      </c>
      <c r="E15" s="84"/>
      <c r="F15" s="186" t="str">
        <f>'Pax Revenue'!F258</f>
        <v>£000</v>
      </c>
      <c r="G15" s="85">
        <f>'Pax Revenue'!G258</f>
        <v>0</v>
      </c>
      <c r="H15" s="85">
        <f>'Pax Revenue'!H258</f>
        <v>0</v>
      </c>
      <c r="I15" s="85">
        <f>'Pax Revenue'!I258</f>
        <v>0</v>
      </c>
      <c r="J15" s="85">
        <f>'Pax Revenue'!J258</f>
        <v>0</v>
      </c>
      <c r="K15" s="85">
        <f>'Pax Revenue'!K258</f>
        <v>0</v>
      </c>
      <c r="L15" s="85">
        <f>'Pax Revenue'!L258</f>
        <v>0</v>
      </c>
      <c r="M15" s="85">
        <f>'Pax Revenue'!M258</f>
        <v>0</v>
      </c>
      <c r="N15" s="85">
        <f>'Pax Revenue'!N258</f>
        <v>0</v>
      </c>
      <c r="O15" s="85">
        <f>'Pax Revenue'!O258</f>
        <v>0</v>
      </c>
      <c r="P15" s="85">
        <f>'Pax Revenue'!P258</f>
        <v>0</v>
      </c>
      <c r="Q15" s="85">
        <f>'Pax Revenue'!Q258</f>
        <v>0</v>
      </c>
      <c r="R15" s="85">
        <f>'Pax Revenue'!R258</f>
        <v>0</v>
      </c>
      <c r="S15" s="85">
        <f>'Pax Revenue'!S258</f>
        <v>0</v>
      </c>
      <c r="T15" s="85">
        <f>'Pax Revenue'!T258</f>
        <v>0</v>
      </c>
      <c r="U15" s="85">
        <f>'Pax Revenue'!U258</f>
        <v>0</v>
      </c>
      <c r="V15" s="85">
        <f>'Pax Revenue'!V258</f>
        <v>0</v>
      </c>
      <c r="W15" s="85">
        <f>'Pax Revenue'!W258</f>
        <v>0</v>
      </c>
      <c r="X15" s="85">
        <f>'Pax Revenue'!X258</f>
        <v>0</v>
      </c>
      <c r="Y15" s="85">
        <f>'Pax Revenue'!Y258</f>
        <v>0</v>
      </c>
      <c r="Z15" s="85">
        <f>'Pax Revenue'!Z258</f>
        <v>0</v>
      </c>
      <c r="AA15" s="85">
        <f>'Pax Revenue'!AA258</f>
        <v>0</v>
      </c>
      <c r="AB15" s="86">
        <f>'Pax Revenue'!AB258</f>
        <v>0</v>
      </c>
      <c r="AD15" s="551">
        <f>'Pax Revenue'!AD258</f>
        <v>0</v>
      </c>
      <c r="AF15" s="551">
        <f>'Pax Revenue'!AF258</f>
        <v>0</v>
      </c>
      <c r="AH15" s="551">
        <f>'Pax Revenue'!AH258</f>
        <v>0</v>
      </c>
    </row>
    <row r="16" spans="2:34" outlineLevel="1" x14ac:dyDescent="0.2">
      <c r="B16" s="263" t="str">
        <f>'Line Items'!D$759</f>
        <v>Passenger Fares Revenue</v>
      </c>
      <c r="C16" s="263" t="str">
        <f>'Line Items'!D770</f>
        <v>Passenger Fares Revenue: Great Eastern</v>
      </c>
      <c r="D16" s="106" t="str">
        <f>'Line Items'!D15</f>
        <v>Great Eastern</v>
      </c>
      <c r="E16" s="88"/>
      <c r="F16" s="107" t="str">
        <f>'Pax Revenue'!F259</f>
        <v>£000</v>
      </c>
      <c r="G16" s="89">
        <f>'Pax Revenue'!G259</f>
        <v>0</v>
      </c>
      <c r="H16" s="89">
        <f>'Pax Revenue'!H259</f>
        <v>0</v>
      </c>
      <c r="I16" s="89">
        <f>'Pax Revenue'!I259</f>
        <v>0</v>
      </c>
      <c r="J16" s="89">
        <f>'Pax Revenue'!J259</f>
        <v>0</v>
      </c>
      <c r="K16" s="89">
        <f>'Pax Revenue'!K259</f>
        <v>0</v>
      </c>
      <c r="L16" s="89">
        <f>'Pax Revenue'!L259</f>
        <v>0</v>
      </c>
      <c r="M16" s="89">
        <f>'Pax Revenue'!M259</f>
        <v>0</v>
      </c>
      <c r="N16" s="89">
        <f>'Pax Revenue'!N259</f>
        <v>0</v>
      </c>
      <c r="O16" s="89">
        <f>'Pax Revenue'!O259</f>
        <v>0</v>
      </c>
      <c r="P16" s="89">
        <f>'Pax Revenue'!P259</f>
        <v>0</v>
      </c>
      <c r="Q16" s="89">
        <f>'Pax Revenue'!Q259</f>
        <v>0</v>
      </c>
      <c r="R16" s="89">
        <f>'Pax Revenue'!R259</f>
        <v>0</v>
      </c>
      <c r="S16" s="89">
        <f>'Pax Revenue'!S259</f>
        <v>0</v>
      </c>
      <c r="T16" s="89">
        <f>'Pax Revenue'!T259</f>
        <v>0</v>
      </c>
      <c r="U16" s="89">
        <f>'Pax Revenue'!U259</f>
        <v>0</v>
      </c>
      <c r="V16" s="89">
        <f>'Pax Revenue'!V259</f>
        <v>0</v>
      </c>
      <c r="W16" s="89">
        <f>'Pax Revenue'!W259</f>
        <v>0</v>
      </c>
      <c r="X16" s="89">
        <f>'Pax Revenue'!X259</f>
        <v>0</v>
      </c>
      <c r="Y16" s="89">
        <f>'Pax Revenue'!Y259</f>
        <v>0</v>
      </c>
      <c r="Z16" s="89">
        <f>'Pax Revenue'!Z259</f>
        <v>0</v>
      </c>
      <c r="AA16" s="89">
        <f>'Pax Revenue'!AA259</f>
        <v>0</v>
      </c>
      <c r="AB16" s="90">
        <f>'Pax Revenue'!AB259</f>
        <v>0</v>
      </c>
      <c r="AD16" s="552">
        <f>'Pax Revenue'!AD259</f>
        <v>0</v>
      </c>
      <c r="AF16" s="552">
        <f>'Pax Revenue'!AF259</f>
        <v>0</v>
      </c>
      <c r="AH16" s="552">
        <f>'Pax Revenue'!AH259</f>
        <v>0</v>
      </c>
    </row>
    <row r="17" spans="2:34" outlineLevel="1" x14ac:dyDescent="0.2">
      <c r="B17" s="263" t="str">
        <f>'Line Items'!D$759</f>
        <v>Passenger Fares Revenue</v>
      </c>
      <c r="C17" s="263" t="str">
        <f>'Line Items'!D771</f>
        <v>Passenger Fares Revenue: West Anglia</v>
      </c>
      <c r="D17" s="106" t="str">
        <f>'Line Items'!D16</f>
        <v>West Anglia</v>
      </c>
      <c r="E17" s="88"/>
      <c r="F17" s="107" t="str">
        <f>'Pax Revenue'!F260</f>
        <v>£000</v>
      </c>
      <c r="G17" s="89">
        <f>'Pax Revenue'!G260</f>
        <v>0</v>
      </c>
      <c r="H17" s="89">
        <f>'Pax Revenue'!H260</f>
        <v>0</v>
      </c>
      <c r="I17" s="89">
        <f>'Pax Revenue'!I260</f>
        <v>0</v>
      </c>
      <c r="J17" s="89">
        <f>'Pax Revenue'!J260</f>
        <v>0</v>
      </c>
      <c r="K17" s="89">
        <f>'Pax Revenue'!K260</f>
        <v>0</v>
      </c>
      <c r="L17" s="89">
        <f>'Pax Revenue'!L260</f>
        <v>0</v>
      </c>
      <c r="M17" s="89">
        <f>'Pax Revenue'!M260</f>
        <v>0</v>
      </c>
      <c r="N17" s="89">
        <f>'Pax Revenue'!N260</f>
        <v>0</v>
      </c>
      <c r="O17" s="89">
        <f>'Pax Revenue'!O260</f>
        <v>0</v>
      </c>
      <c r="P17" s="89">
        <f>'Pax Revenue'!P260</f>
        <v>0</v>
      </c>
      <c r="Q17" s="89">
        <f>'Pax Revenue'!Q260</f>
        <v>0</v>
      </c>
      <c r="R17" s="89">
        <f>'Pax Revenue'!R260</f>
        <v>0</v>
      </c>
      <c r="S17" s="89">
        <f>'Pax Revenue'!S260</f>
        <v>0</v>
      </c>
      <c r="T17" s="89">
        <f>'Pax Revenue'!T260</f>
        <v>0</v>
      </c>
      <c r="U17" s="89">
        <f>'Pax Revenue'!U260</f>
        <v>0</v>
      </c>
      <c r="V17" s="89">
        <f>'Pax Revenue'!V260</f>
        <v>0</v>
      </c>
      <c r="W17" s="89">
        <f>'Pax Revenue'!W260</f>
        <v>0</v>
      </c>
      <c r="X17" s="89">
        <f>'Pax Revenue'!X260</f>
        <v>0</v>
      </c>
      <c r="Y17" s="89">
        <f>'Pax Revenue'!Y260</f>
        <v>0</v>
      </c>
      <c r="Z17" s="89">
        <f>'Pax Revenue'!Z260</f>
        <v>0</v>
      </c>
      <c r="AA17" s="89">
        <f>'Pax Revenue'!AA260</f>
        <v>0</v>
      </c>
      <c r="AB17" s="90">
        <f>'Pax Revenue'!AB260</f>
        <v>0</v>
      </c>
      <c r="AD17" s="552">
        <f>'Pax Revenue'!AD260</f>
        <v>0</v>
      </c>
      <c r="AF17" s="552">
        <f>'Pax Revenue'!AF260</f>
        <v>0</v>
      </c>
      <c r="AH17" s="552">
        <f>'Pax Revenue'!AH260</f>
        <v>0</v>
      </c>
    </row>
    <row r="18" spans="2:34" outlineLevel="1" x14ac:dyDescent="0.2">
      <c r="B18" s="263" t="str">
        <f>'Line Items'!D$759</f>
        <v>Passenger Fares Revenue</v>
      </c>
      <c r="C18" s="263" t="str">
        <f>'Line Items'!D772</f>
        <v>Passenger Fares Revenue: Stansted Express</v>
      </c>
      <c r="D18" s="106" t="str">
        <f>'Line Items'!D17</f>
        <v>Stansted Express</v>
      </c>
      <c r="E18" s="88"/>
      <c r="F18" s="107" t="str">
        <f>'Pax Revenue'!F261</f>
        <v>£000</v>
      </c>
      <c r="G18" s="89">
        <f>'Pax Revenue'!G261</f>
        <v>0</v>
      </c>
      <c r="H18" s="89">
        <f>'Pax Revenue'!H261</f>
        <v>0</v>
      </c>
      <c r="I18" s="89">
        <f>'Pax Revenue'!I261</f>
        <v>0</v>
      </c>
      <c r="J18" s="89">
        <f>'Pax Revenue'!J261</f>
        <v>0</v>
      </c>
      <c r="K18" s="89">
        <f>'Pax Revenue'!K261</f>
        <v>0</v>
      </c>
      <c r="L18" s="89">
        <f>'Pax Revenue'!L261</f>
        <v>0</v>
      </c>
      <c r="M18" s="89">
        <f>'Pax Revenue'!M261</f>
        <v>0</v>
      </c>
      <c r="N18" s="89">
        <f>'Pax Revenue'!N261</f>
        <v>0</v>
      </c>
      <c r="O18" s="89">
        <f>'Pax Revenue'!O261</f>
        <v>0</v>
      </c>
      <c r="P18" s="89">
        <f>'Pax Revenue'!P261</f>
        <v>0</v>
      </c>
      <c r="Q18" s="89">
        <f>'Pax Revenue'!Q261</f>
        <v>0</v>
      </c>
      <c r="R18" s="89">
        <f>'Pax Revenue'!R261</f>
        <v>0</v>
      </c>
      <c r="S18" s="89">
        <f>'Pax Revenue'!S261</f>
        <v>0</v>
      </c>
      <c r="T18" s="89">
        <f>'Pax Revenue'!T261</f>
        <v>0</v>
      </c>
      <c r="U18" s="89">
        <f>'Pax Revenue'!U261</f>
        <v>0</v>
      </c>
      <c r="V18" s="89">
        <f>'Pax Revenue'!V261</f>
        <v>0</v>
      </c>
      <c r="W18" s="89">
        <f>'Pax Revenue'!W261</f>
        <v>0</v>
      </c>
      <c r="X18" s="89">
        <f>'Pax Revenue'!X261</f>
        <v>0</v>
      </c>
      <c r="Y18" s="89">
        <f>'Pax Revenue'!Y261</f>
        <v>0</v>
      </c>
      <c r="Z18" s="89">
        <f>'Pax Revenue'!Z261</f>
        <v>0</v>
      </c>
      <c r="AA18" s="89">
        <f>'Pax Revenue'!AA261</f>
        <v>0</v>
      </c>
      <c r="AB18" s="90">
        <f>'Pax Revenue'!AB261</f>
        <v>0</v>
      </c>
      <c r="AD18" s="552">
        <f>'Pax Revenue'!AD261</f>
        <v>0</v>
      </c>
      <c r="AF18" s="552">
        <f>'Pax Revenue'!AF261</f>
        <v>0</v>
      </c>
      <c r="AH18" s="552">
        <f>'Pax Revenue'!AH261</f>
        <v>0</v>
      </c>
    </row>
    <row r="19" spans="2:34" outlineLevel="1" x14ac:dyDescent="0.2">
      <c r="B19" s="263" t="str">
        <f>'Line Items'!D$759</f>
        <v>Passenger Fares Revenue</v>
      </c>
      <c r="C19" s="263" t="str">
        <f>'Line Items'!D773</f>
        <v>Passenger Fares Revenue: Rural</v>
      </c>
      <c r="D19" s="106" t="str">
        <f>'Line Items'!D18</f>
        <v>Rural</v>
      </c>
      <c r="E19" s="88"/>
      <c r="F19" s="107" t="str">
        <f>'Pax Revenue'!F262</f>
        <v>£000</v>
      </c>
      <c r="G19" s="89">
        <f>'Pax Revenue'!G262</f>
        <v>0</v>
      </c>
      <c r="H19" s="89">
        <f>'Pax Revenue'!H262</f>
        <v>0</v>
      </c>
      <c r="I19" s="89">
        <f>'Pax Revenue'!I262</f>
        <v>0</v>
      </c>
      <c r="J19" s="89">
        <f>'Pax Revenue'!J262</f>
        <v>0</v>
      </c>
      <c r="K19" s="89">
        <f>'Pax Revenue'!K262</f>
        <v>0</v>
      </c>
      <c r="L19" s="89">
        <f>'Pax Revenue'!L262</f>
        <v>0</v>
      </c>
      <c r="M19" s="89">
        <f>'Pax Revenue'!M262</f>
        <v>0</v>
      </c>
      <c r="N19" s="89">
        <f>'Pax Revenue'!N262</f>
        <v>0</v>
      </c>
      <c r="O19" s="89">
        <f>'Pax Revenue'!O262</f>
        <v>0</v>
      </c>
      <c r="P19" s="89">
        <f>'Pax Revenue'!P262</f>
        <v>0</v>
      </c>
      <c r="Q19" s="89">
        <f>'Pax Revenue'!Q262</f>
        <v>0</v>
      </c>
      <c r="R19" s="89">
        <f>'Pax Revenue'!R262</f>
        <v>0</v>
      </c>
      <c r="S19" s="89">
        <f>'Pax Revenue'!S262</f>
        <v>0</v>
      </c>
      <c r="T19" s="89">
        <f>'Pax Revenue'!T262</f>
        <v>0</v>
      </c>
      <c r="U19" s="89">
        <f>'Pax Revenue'!U262</f>
        <v>0</v>
      </c>
      <c r="V19" s="89">
        <f>'Pax Revenue'!V262</f>
        <v>0</v>
      </c>
      <c r="W19" s="89">
        <f>'Pax Revenue'!W262</f>
        <v>0</v>
      </c>
      <c r="X19" s="89">
        <f>'Pax Revenue'!X262</f>
        <v>0</v>
      </c>
      <c r="Y19" s="89">
        <f>'Pax Revenue'!Y262</f>
        <v>0</v>
      </c>
      <c r="Z19" s="89">
        <f>'Pax Revenue'!Z262</f>
        <v>0</v>
      </c>
      <c r="AA19" s="89">
        <f>'Pax Revenue'!AA262</f>
        <v>0</v>
      </c>
      <c r="AB19" s="90">
        <f>'Pax Revenue'!AB262</f>
        <v>0</v>
      </c>
      <c r="AD19" s="552">
        <f>'Pax Revenue'!AD262</f>
        <v>0</v>
      </c>
      <c r="AF19" s="552">
        <f>'Pax Revenue'!AF262</f>
        <v>0</v>
      </c>
      <c r="AH19" s="552">
        <f>'Pax Revenue'!AH262</f>
        <v>0</v>
      </c>
    </row>
    <row r="20" spans="2:34" outlineLevel="1" x14ac:dyDescent="0.2">
      <c r="B20" s="263" t="str">
        <f>'Line Items'!D$759</f>
        <v>Passenger Fares Revenue</v>
      </c>
      <c r="C20" s="263" t="str">
        <f>'Line Items'!D774</f>
        <v>Passenger Fares Revenue: WA Inner (to LOROL)</v>
      </c>
      <c r="D20" s="106" t="str">
        <f>'Line Items'!D19</f>
        <v>WA Inner (to LOROL)</v>
      </c>
      <c r="E20" s="88"/>
      <c r="F20" s="107" t="str">
        <f>'Pax Revenue'!F263</f>
        <v>£000</v>
      </c>
      <c r="G20" s="89">
        <f>'Pax Revenue'!G263</f>
        <v>0</v>
      </c>
      <c r="H20" s="89">
        <f>'Pax Revenue'!H263</f>
        <v>0</v>
      </c>
      <c r="I20" s="89">
        <f>'Pax Revenue'!I263</f>
        <v>0</v>
      </c>
      <c r="J20" s="89">
        <f>'Pax Revenue'!J263</f>
        <v>0</v>
      </c>
      <c r="K20" s="89">
        <f>'Pax Revenue'!K263</f>
        <v>0</v>
      </c>
      <c r="L20" s="89">
        <f>'Pax Revenue'!L263</f>
        <v>0</v>
      </c>
      <c r="M20" s="89">
        <f>'Pax Revenue'!M263</f>
        <v>0</v>
      </c>
      <c r="N20" s="89">
        <f>'Pax Revenue'!N263</f>
        <v>0</v>
      </c>
      <c r="O20" s="89">
        <f>'Pax Revenue'!O263</f>
        <v>0</v>
      </c>
      <c r="P20" s="89">
        <f>'Pax Revenue'!P263</f>
        <v>0</v>
      </c>
      <c r="Q20" s="89">
        <f>'Pax Revenue'!Q263</f>
        <v>0</v>
      </c>
      <c r="R20" s="89">
        <f>'Pax Revenue'!R263</f>
        <v>0</v>
      </c>
      <c r="S20" s="89">
        <f>'Pax Revenue'!S263</f>
        <v>0</v>
      </c>
      <c r="T20" s="89">
        <f>'Pax Revenue'!T263</f>
        <v>0</v>
      </c>
      <c r="U20" s="89">
        <f>'Pax Revenue'!U263</f>
        <v>0</v>
      </c>
      <c r="V20" s="89">
        <f>'Pax Revenue'!V263</f>
        <v>0</v>
      </c>
      <c r="W20" s="89">
        <f>'Pax Revenue'!W263</f>
        <v>0</v>
      </c>
      <c r="X20" s="89">
        <f>'Pax Revenue'!X263</f>
        <v>0</v>
      </c>
      <c r="Y20" s="89">
        <f>'Pax Revenue'!Y263</f>
        <v>0</v>
      </c>
      <c r="Z20" s="89">
        <f>'Pax Revenue'!Z263</f>
        <v>0</v>
      </c>
      <c r="AA20" s="89">
        <f>'Pax Revenue'!AA263</f>
        <v>0</v>
      </c>
      <c r="AB20" s="90">
        <f>'Pax Revenue'!AB263</f>
        <v>0</v>
      </c>
      <c r="AD20" s="552">
        <f>'Pax Revenue'!AD263</f>
        <v>0</v>
      </c>
      <c r="AF20" s="552">
        <f>'Pax Revenue'!AF263</f>
        <v>0</v>
      </c>
      <c r="AH20" s="552">
        <f>'Pax Revenue'!AH263</f>
        <v>0</v>
      </c>
    </row>
    <row r="21" spans="2:34" outlineLevel="1" x14ac:dyDescent="0.2">
      <c r="B21" s="263" t="str">
        <f>'Line Items'!D$759</f>
        <v>Passenger Fares Revenue</v>
      </c>
      <c r="C21" s="263" t="str">
        <f>'Line Items'!D775</f>
        <v>Passenger Fares Revenue: GE Inner (to CTOC)</v>
      </c>
      <c r="D21" s="106" t="str">
        <f>'Line Items'!D20</f>
        <v>GE Inner (to CTOC)</v>
      </c>
      <c r="E21" s="88"/>
      <c r="F21" s="107" t="str">
        <f>'Pax Revenue'!F264</f>
        <v>£000</v>
      </c>
      <c r="G21" s="89">
        <f>'Pax Revenue'!G264</f>
        <v>0</v>
      </c>
      <c r="H21" s="89">
        <f>'Pax Revenue'!H264</f>
        <v>0</v>
      </c>
      <c r="I21" s="89">
        <f>'Pax Revenue'!I264</f>
        <v>0</v>
      </c>
      <c r="J21" s="89">
        <f>'Pax Revenue'!J264</f>
        <v>0</v>
      </c>
      <c r="K21" s="89">
        <f>'Pax Revenue'!K264</f>
        <v>0</v>
      </c>
      <c r="L21" s="89">
        <f>'Pax Revenue'!L264</f>
        <v>0</v>
      </c>
      <c r="M21" s="89">
        <f>'Pax Revenue'!M264</f>
        <v>0</v>
      </c>
      <c r="N21" s="89">
        <f>'Pax Revenue'!N264</f>
        <v>0</v>
      </c>
      <c r="O21" s="89">
        <f>'Pax Revenue'!O264</f>
        <v>0</v>
      </c>
      <c r="P21" s="89">
        <f>'Pax Revenue'!P264</f>
        <v>0</v>
      </c>
      <c r="Q21" s="89">
        <f>'Pax Revenue'!Q264</f>
        <v>0</v>
      </c>
      <c r="R21" s="89">
        <f>'Pax Revenue'!R264</f>
        <v>0</v>
      </c>
      <c r="S21" s="89">
        <f>'Pax Revenue'!S264</f>
        <v>0</v>
      </c>
      <c r="T21" s="89">
        <f>'Pax Revenue'!T264</f>
        <v>0</v>
      </c>
      <c r="U21" s="89">
        <f>'Pax Revenue'!U264</f>
        <v>0</v>
      </c>
      <c r="V21" s="89">
        <f>'Pax Revenue'!V264</f>
        <v>0</v>
      </c>
      <c r="W21" s="89">
        <f>'Pax Revenue'!W264</f>
        <v>0</v>
      </c>
      <c r="X21" s="89">
        <f>'Pax Revenue'!X264</f>
        <v>0</v>
      </c>
      <c r="Y21" s="89">
        <f>'Pax Revenue'!Y264</f>
        <v>0</v>
      </c>
      <c r="Z21" s="89">
        <f>'Pax Revenue'!Z264</f>
        <v>0</v>
      </c>
      <c r="AA21" s="89">
        <f>'Pax Revenue'!AA264</f>
        <v>0</v>
      </c>
      <c r="AB21" s="90">
        <f>'Pax Revenue'!AB264</f>
        <v>0</v>
      </c>
      <c r="AD21" s="552">
        <f>'Pax Revenue'!AD264</f>
        <v>0</v>
      </c>
      <c r="AF21" s="552">
        <f>'Pax Revenue'!AF264</f>
        <v>0</v>
      </c>
      <c r="AH21" s="552">
        <f>'Pax Revenue'!AH264</f>
        <v>0</v>
      </c>
    </row>
    <row r="22" spans="2:34" outlineLevel="1" x14ac:dyDescent="0.2">
      <c r="B22" s="263" t="str">
        <f>'Line Items'!D$759</f>
        <v>Passenger Fares Revenue</v>
      </c>
      <c r="C22" s="263" t="str">
        <f>'Line Items'!D776</f>
        <v>Passenger Fares Revenue: [Passenger Revenue Service Groups Line 8]</v>
      </c>
      <c r="D22" s="106" t="str">
        <f>'Line Items'!D21</f>
        <v>[Passenger Revenue Service Groups Line 8]</v>
      </c>
      <c r="E22" s="88"/>
      <c r="F22" s="107" t="str">
        <f>'Pax Revenue'!F265</f>
        <v>£000</v>
      </c>
      <c r="G22" s="89">
        <f>'Pax Revenue'!G265</f>
        <v>0</v>
      </c>
      <c r="H22" s="89">
        <f>'Pax Revenue'!H265</f>
        <v>0</v>
      </c>
      <c r="I22" s="89">
        <f>'Pax Revenue'!I265</f>
        <v>0</v>
      </c>
      <c r="J22" s="89">
        <f>'Pax Revenue'!J265</f>
        <v>0</v>
      </c>
      <c r="K22" s="89">
        <f>'Pax Revenue'!K265</f>
        <v>0</v>
      </c>
      <c r="L22" s="89">
        <f>'Pax Revenue'!L265</f>
        <v>0</v>
      </c>
      <c r="M22" s="89">
        <f>'Pax Revenue'!M265</f>
        <v>0</v>
      </c>
      <c r="N22" s="89">
        <f>'Pax Revenue'!N265</f>
        <v>0</v>
      </c>
      <c r="O22" s="89">
        <f>'Pax Revenue'!O265</f>
        <v>0</v>
      </c>
      <c r="P22" s="89">
        <f>'Pax Revenue'!P265</f>
        <v>0</v>
      </c>
      <c r="Q22" s="89">
        <f>'Pax Revenue'!Q265</f>
        <v>0</v>
      </c>
      <c r="R22" s="89">
        <f>'Pax Revenue'!R265</f>
        <v>0</v>
      </c>
      <c r="S22" s="89">
        <f>'Pax Revenue'!S265</f>
        <v>0</v>
      </c>
      <c r="T22" s="89">
        <f>'Pax Revenue'!T265</f>
        <v>0</v>
      </c>
      <c r="U22" s="89">
        <f>'Pax Revenue'!U265</f>
        <v>0</v>
      </c>
      <c r="V22" s="89">
        <f>'Pax Revenue'!V265</f>
        <v>0</v>
      </c>
      <c r="W22" s="89">
        <f>'Pax Revenue'!W265</f>
        <v>0</v>
      </c>
      <c r="X22" s="89">
        <f>'Pax Revenue'!X265</f>
        <v>0</v>
      </c>
      <c r="Y22" s="89">
        <f>'Pax Revenue'!Y265</f>
        <v>0</v>
      </c>
      <c r="Z22" s="89">
        <f>'Pax Revenue'!Z265</f>
        <v>0</v>
      </c>
      <c r="AA22" s="89">
        <f>'Pax Revenue'!AA265</f>
        <v>0</v>
      </c>
      <c r="AB22" s="90">
        <f>'Pax Revenue'!AB265</f>
        <v>0</v>
      </c>
      <c r="AD22" s="552">
        <f>'Pax Revenue'!AD265</f>
        <v>0</v>
      </c>
      <c r="AF22" s="552">
        <f>'Pax Revenue'!AF265</f>
        <v>0</v>
      </c>
      <c r="AH22" s="552">
        <f>'Pax Revenue'!AH265</f>
        <v>0</v>
      </c>
    </row>
    <row r="23" spans="2:34" outlineLevel="1" x14ac:dyDescent="0.2">
      <c r="B23" s="263" t="str">
        <f>'Line Items'!D$759</f>
        <v>Passenger Fares Revenue</v>
      </c>
      <c r="C23" s="263" t="str">
        <f>'Line Items'!D777</f>
        <v>Passenger Fares Revenue: [Passenger Revenue Service Groups Line 9]</v>
      </c>
      <c r="D23" s="106" t="str">
        <f>'Line Items'!D22</f>
        <v>[Passenger Revenue Service Groups Line 9]</v>
      </c>
      <c r="E23" s="88"/>
      <c r="F23" s="107" t="str">
        <f>'Pax Revenue'!F266</f>
        <v>£000</v>
      </c>
      <c r="G23" s="89">
        <f>'Pax Revenue'!G266</f>
        <v>0</v>
      </c>
      <c r="H23" s="89">
        <f>'Pax Revenue'!H266</f>
        <v>0</v>
      </c>
      <c r="I23" s="89">
        <f>'Pax Revenue'!I266</f>
        <v>0</v>
      </c>
      <c r="J23" s="89">
        <f>'Pax Revenue'!J266</f>
        <v>0</v>
      </c>
      <c r="K23" s="89">
        <f>'Pax Revenue'!K266</f>
        <v>0</v>
      </c>
      <c r="L23" s="89">
        <f>'Pax Revenue'!L266</f>
        <v>0</v>
      </c>
      <c r="M23" s="89">
        <f>'Pax Revenue'!M266</f>
        <v>0</v>
      </c>
      <c r="N23" s="89">
        <f>'Pax Revenue'!N266</f>
        <v>0</v>
      </c>
      <c r="O23" s="89">
        <f>'Pax Revenue'!O266</f>
        <v>0</v>
      </c>
      <c r="P23" s="89">
        <f>'Pax Revenue'!P266</f>
        <v>0</v>
      </c>
      <c r="Q23" s="89">
        <f>'Pax Revenue'!Q266</f>
        <v>0</v>
      </c>
      <c r="R23" s="89">
        <f>'Pax Revenue'!R266</f>
        <v>0</v>
      </c>
      <c r="S23" s="89">
        <f>'Pax Revenue'!S266</f>
        <v>0</v>
      </c>
      <c r="T23" s="89">
        <f>'Pax Revenue'!T266</f>
        <v>0</v>
      </c>
      <c r="U23" s="89">
        <f>'Pax Revenue'!U266</f>
        <v>0</v>
      </c>
      <c r="V23" s="89">
        <f>'Pax Revenue'!V266</f>
        <v>0</v>
      </c>
      <c r="W23" s="89">
        <f>'Pax Revenue'!W266</f>
        <v>0</v>
      </c>
      <c r="X23" s="89">
        <f>'Pax Revenue'!X266</f>
        <v>0</v>
      </c>
      <c r="Y23" s="89">
        <f>'Pax Revenue'!Y266</f>
        <v>0</v>
      </c>
      <c r="Z23" s="89">
        <f>'Pax Revenue'!Z266</f>
        <v>0</v>
      </c>
      <c r="AA23" s="89">
        <f>'Pax Revenue'!AA266</f>
        <v>0</v>
      </c>
      <c r="AB23" s="90">
        <f>'Pax Revenue'!AB266</f>
        <v>0</v>
      </c>
      <c r="AD23" s="552">
        <f>'Pax Revenue'!AD266</f>
        <v>0</v>
      </c>
      <c r="AF23" s="552">
        <f>'Pax Revenue'!AF266</f>
        <v>0</v>
      </c>
      <c r="AH23" s="552">
        <f>'Pax Revenue'!AH266</f>
        <v>0</v>
      </c>
    </row>
    <row r="24" spans="2:34" outlineLevel="1" x14ac:dyDescent="0.2">
      <c r="B24" s="263" t="str">
        <f>'Line Items'!D$759</f>
        <v>Passenger Fares Revenue</v>
      </c>
      <c r="C24" s="263" t="str">
        <f>'Line Items'!D778</f>
        <v>Passenger Fares Revenue: [Passenger Revenue Service Groups Line 10]</v>
      </c>
      <c r="D24" s="106" t="str">
        <f>'Line Items'!D23</f>
        <v>[Passenger Revenue Service Groups Line 10]</v>
      </c>
      <c r="E24" s="88"/>
      <c r="F24" s="107" t="str">
        <f>'Pax Revenue'!F267</f>
        <v>£000</v>
      </c>
      <c r="G24" s="89">
        <f>'Pax Revenue'!G267</f>
        <v>0</v>
      </c>
      <c r="H24" s="89">
        <f>'Pax Revenue'!H267</f>
        <v>0</v>
      </c>
      <c r="I24" s="89">
        <f>'Pax Revenue'!I267</f>
        <v>0</v>
      </c>
      <c r="J24" s="89">
        <f>'Pax Revenue'!J267</f>
        <v>0</v>
      </c>
      <c r="K24" s="89">
        <f>'Pax Revenue'!K267</f>
        <v>0</v>
      </c>
      <c r="L24" s="89">
        <f>'Pax Revenue'!L267</f>
        <v>0</v>
      </c>
      <c r="M24" s="89">
        <f>'Pax Revenue'!M267</f>
        <v>0</v>
      </c>
      <c r="N24" s="89">
        <f>'Pax Revenue'!N267</f>
        <v>0</v>
      </c>
      <c r="O24" s="89">
        <f>'Pax Revenue'!O267</f>
        <v>0</v>
      </c>
      <c r="P24" s="89">
        <f>'Pax Revenue'!P267</f>
        <v>0</v>
      </c>
      <c r="Q24" s="89">
        <f>'Pax Revenue'!Q267</f>
        <v>0</v>
      </c>
      <c r="R24" s="89">
        <f>'Pax Revenue'!R267</f>
        <v>0</v>
      </c>
      <c r="S24" s="89">
        <f>'Pax Revenue'!S267</f>
        <v>0</v>
      </c>
      <c r="T24" s="89">
        <f>'Pax Revenue'!T267</f>
        <v>0</v>
      </c>
      <c r="U24" s="89">
        <f>'Pax Revenue'!U267</f>
        <v>0</v>
      </c>
      <c r="V24" s="89">
        <f>'Pax Revenue'!V267</f>
        <v>0</v>
      </c>
      <c r="W24" s="89">
        <f>'Pax Revenue'!W267</f>
        <v>0</v>
      </c>
      <c r="X24" s="89">
        <f>'Pax Revenue'!X267</f>
        <v>0</v>
      </c>
      <c r="Y24" s="89">
        <f>'Pax Revenue'!Y267</f>
        <v>0</v>
      </c>
      <c r="Z24" s="89">
        <f>'Pax Revenue'!Z267</f>
        <v>0</v>
      </c>
      <c r="AA24" s="89">
        <f>'Pax Revenue'!AA267</f>
        <v>0</v>
      </c>
      <c r="AB24" s="90">
        <f>'Pax Revenue'!AB267</f>
        <v>0</v>
      </c>
      <c r="AD24" s="552">
        <f>'Pax Revenue'!AD267</f>
        <v>0</v>
      </c>
      <c r="AF24" s="552">
        <f>'Pax Revenue'!AF267</f>
        <v>0</v>
      </c>
      <c r="AH24" s="552">
        <f>'Pax Revenue'!AH267</f>
        <v>0</v>
      </c>
    </row>
    <row r="25" spans="2:34" outlineLevel="1" x14ac:dyDescent="0.2">
      <c r="B25" s="263" t="str">
        <f>'Line Items'!D$759</f>
        <v>Passenger Fares Revenue</v>
      </c>
      <c r="C25" s="263" t="str">
        <f>'Line Items'!D779</f>
        <v>Passenger Fares Revenue: [Passenger Revenue Service Groups Line 11]</v>
      </c>
      <c r="D25" s="106" t="str">
        <f>'Line Items'!D24</f>
        <v>[Passenger Revenue Service Groups Line 11]</v>
      </c>
      <c r="E25" s="88"/>
      <c r="F25" s="107" t="str">
        <f>'Pax Revenue'!F268</f>
        <v>£000</v>
      </c>
      <c r="G25" s="89">
        <f>'Pax Revenue'!G268</f>
        <v>0</v>
      </c>
      <c r="H25" s="89">
        <f>'Pax Revenue'!H268</f>
        <v>0</v>
      </c>
      <c r="I25" s="89">
        <f>'Pax Revenue'!I268</f>
        <v>0</v>
      </c>
      <c r="J25" s="89">
        <f>'Pax Revenue'!J268</f>
        <v>0</v>
      </c>
      <c r="K25" s="89">
        <f>'Pax Revenue'!K268</f>
        <v>0</v>
      </c>
      <c r="L25" s="89">
        <f>'Pax Revenue'!L268</f>
        <v>0</v>
      </c>
      <c r="M25" s="89">
        <f>'Pax Revenue'!M268</f>
        <v>0</v>
      </c>
      <c r="N25" s="89">
        <f>'Pax Revenue'!N268</f>
        <v>0</v>
      </c>
      <c r="O25" s="89">
        <f>'Pax Revenue'!O268</f>
        <v>0</v>
      </c>
      <c r="P25" s="89">
        <f>'Pax Revenue'!P268</f>
        <v>0</v>
      </c>
      <c r="Q25" s="89">
        <f>'Pax Revenue'!Q268</f>
        <v>0</v>
      </c>
      <c r="R25" s="89">
        <f>'Pax Revenue'!R268</f>
        <v>0</v>
      </c>
      <c r="S25" s="89">
        <f>'Pax Revenue'!S268</f>
        <v>0</v>
      </c>
      <c r="T25" s="89">
        <f>'Pax Revenue'!T268</f>
        <v>0</v>
      </c>
      <c r="U25" s="89">
        <f>'Pax Revenue'!U268</f>
        <v>0</v>
      </c>
      <c r="V25" s="89">
        <f>'Pax Revenue'!V268</f>
        <v>0</v>
      </c>
      <c r="W25" s="89">
        <f>'Pax Revenue'!W268</f>
        <v>0</v>
      </c>
      <c r="X25" s="89">
        <f>'Pax Revenue'!X268</f>
        <v>0</v>
      </c>
      <c r="Y25" s="89">
        <f>'Pax Revenue'!Y268</f>
        <v>0</v>
      </c>
      <c r="Z25" s="89">
        <f>'Pax Revenue'!Z268</f>
        <v>0</v>
      </c>
      <c r="AA25" s="89">
        <f>'Pax Revenue'!AA268</f>
        <v>0</v>
      </c>
      <c r="AB25" s="90">
        <f>'Pax Revenue'!AB268</f>
        <v>0</v>
      </c>
      <c r="AD25" s="552">
        <f>'Pax Revenue'!AD268</f>
        <v>0</v>
      </c>
      <c r="AF25" s="552">
        <f>'Pax Revenue'!AF268</f>
        <v>0</v>
      </c>
      <c r="AH25" s="552">
        <f>'Pax Revenue'!AH268</f>
        <v>0</v>
      </c>
    </row>
    <row r="26" spans="2:34" outlineLevel="1" x14ac:dyDescent="0.2">
      <c r="B26" s="263" t="str">
        <f>'Line Items'!D$759</f>
        <v>Passenger Fares Revenue</v>
      </c>
      <c r="C26" s="263" t="str">
        <f>'Line Items'!D780</f>
        <v>Passenger Fares Revenue: [Passenger Revenue Service Groups Line 12]</v>
      </c>
      <c r="D26" s="106" t="str">
        <f>'Line Items'!D25</f>
        <v>[Passenger Revenue Service Groups Line 12]</v>
      </c>
      <c r="E26" s="88"/>
      <c r="F26" s="107" t="str">
        <f>'Pax Revenue'!F269</f>
        <v>£000</v>
      </c>
      <c r="G26" s="89">
        <f>'Pax Revenue'!G269</f>
        <v>0</v>
      </c>
      <c r="H26" s="89">
        <f>'Pax Revenue'!H269</f>
        <v>0</v>
      </c>
      <c r="I26" s="89">
        <f>'Pax Revenue'!I269</f>
        <v>0</v>
      </c>
      <c r="J26" s="89">
        <f>'Pax Revenue'!J269</f>
        <v>0</v>
      </c>
      <c r="K26" s="89">
        <f>'Pax Revenue'!K269</f>
        <v>0</v>
      </c>
      <c r="L26" s="89">
        <f>'Pax Revenue'!L269</f>
        <v>0</v>
      </c>
      <c r="M26" s="89">
        <f>'Pax Revenue'!M269</f>
        <v>0</v>
      </c>
      <c r="N26" s="89">
        <f>'Pax Revenue'!N269</f>
        <v>0</v>
      </c>
      <c r="O26" s="89">
        <f>'Pax Revenue'!O269</f>
        <v>0</v>
      </c>
      <c r="P26" s="89">
        <f>'Pax Revenue'!P269</f>
        <v>0</v>
      </c>
      <c r="Q26" s="89">
        <f>'Pax Revenue'!Q269</f>
        <v>0</v>
      </c>
      <c r="R26" s="89">
        <f>'Pax Revenue'!R269</f>
        <v>0</v>
      </c>
      <c r="S26" s="89">
        <f>'Pax Revenue'!S269</f>
        <v>0</v>
      </c>
      <c r="T26" s="89">
        <f>'Pax Revenue'!T269</f>
        <v>0</v>
      </c>
      <c r="U26" s="89">
        <f>'Pax Revenue'!U269</f>
        <v>0</v>
      </c>
      <c r="V26" s="89">
        <f>'Pax Revenue'!V269</f>
        <v>0</v>
      </c>
      <c r="W26" s="89">
        <f>'Pax Revenue'!W269</f>
        <v>0</v>
      </c>
      <c r="X26" s="89">
        <f>'Pax Revenue'!X269</f>
        <v>0</v>
      </c>
      <c r="Y26" s="89">
        <f>'Pax Revenue'!Y269</f>
        <v>0</v>
      </c>
      <c r="Z26" s="89">
        <f>'Pax Revenue'!Z269</f>
        <v>0</v>
      </c>
      <c r="AA26" s="89">
        <f>'Pax Revenue'!AA269</f>
        <v>0</v>
      </c>
      <c r="AB26" s="90">
        <f>'Pax Revenue'!AB269</f>
        <v>0</v>
      </c>
      <c r="AD26" s="552">
        <f>'Pax Revenue'!AD269</f>
        <v>0</v>
      </c>
      <c r="AF26" s="552">
        <f>'Pax Revenue'!AF269</f>
        <v>0</v>
      </c>
      <c r="AH26" s="552">
        <f>'Pax Revenue'!AH269</f>
        <v>0</v>
      </c>
    </row>
    <row r="27" spans="2:34" outlineLevel="1" x14ac:dyDescent="0.2">
      <c r="B27" s="263" t="str">
        <f>'Line Items'!D$759</f>
        <v>Passenger Fares Revenue</v>
      </c>
      <c r="C27" s="263" t="str">
        <f>'Line Items'!D781</f>
        <v>Passenger Fares Revenue: [Passenger Revenue Service Groups Line 13]</v>
      </c>
      <c r="D27" s="106" t="str">
        <f>'Line Items'!D26</f>
        <v>[Passenger Revenue Service Groups Line 13]</v>
      </c>
      <c r="E27" s="88"/>
      <c r="F27" s="107" t="str">
        <f>'Pax Revenue'!F270</f>
        <v>£000</v>
      </c>
      <c r="G27" s="89">
        <f>'Pax Revenue'!G270</f>
        <v>0</v>
      </c>
      <c r="H27" s="89">
        <f>'Pax Revenue'!H270</f>
        <v>0</v>
      </c>
      <c r="I27" s="89">
        <f>'Pax Revenue'!I270</f>
        <v>0</v>
      </c>
      <c r="J27" s="89">
        <f>'Pax Revenue'!J270</f>
        <v>0</v>
      </c>
      <c r="K27" s="89">
        <f>'Pax Revenue'!K270</f>
        <v>0</v>
      </c>
      <c r="L27" s="89">
        <f>'Pax Revenue'!L270</f>
        <v>0</v>
      </c>
      <c r="M27" s="89">
        <f>'Pax Revenue'!M270</f>
        <v>0</v>
      </c>
      <c r="N27" s="89">
        <f>'Pax Revenue'!N270</f>
        <v>0</v>
      </c>
      <c r="O27" s="89">
        <f>'Pax Revenue'!O270</f>
        <v>0</v>
      </c>
      <c r="P27" s="89">
        <f>'Pax Revenue'!P270</f>
        <v>0</v>
      </c>
      <c r="Q27" s="89">
        <f>'Pax Revenue'!Q270</f>
        <v>0</v>
      </c>
      <c r="R27" s="89">
        <f>'Pax Revenue'!R270</f>
        <v>0</v>
      </c>
      <c r="S27" s="89">
        <f>'Pax Revenue'!S270</f>
        <v>0</v>
      </c>
      <c r="T27" s="89">
        <f>'Pax Revenue'!T270</f>
        <v>0</v>
      </c>
      <c r="U27" s="89">
        <f>'Pax Revenue'!U270</f>
        <v>0</v>
      </c>
      <c r="V27" s="89">
        <f>'Pax Revenue'!V270</f>
        <v>0</v>
      </c>
      <c r="W27" s="89">
        <f>'Pax Revenue'!W270</f>
        <v>0</v>
      </c>
      <c r="X27" s="89">
        <f>'Pax Revenue'!X270</f>
        <v>0</v>
      </c>
      <c r="Y27" s="89">
        <f>'Pax Revenue'!Y270</f>
        <v>0</v>
      </c>
      <c r="Z27" s="89">
        <f>'Pax Revenue'!Z270</f>
        <v>0</v>
      </c>
      <c r="AA27" s="89">
        <f>'Pax Revenue'!AA270</f>
        <v>0</v>
      </c>
      <c r="AB27" s="90">
        <f>'Pax Revenue'!AB270</f>
        <v>0</v>
      </c>
      <c r="AD27" s="552">
        <f>'Pax Revenue'!AD270</f>
        <v>0</v>
      </c>
      <c r="AF27" s="552">
        <f>'Pax Revenue'!AF270</f>
        <v>0</v>
      </c>
      <c r="AH27" s="552">
        <f>'Pax Revenue'!AH270</f>
        <v>0</v>
      </c>
    </row>
    <row r="28" spans="2:34" outlineLevel="1" x14ac:dyDescent="0.2">
      <c r="B28" s="263" t="str">
        <f>'Line Items'!D$759</f>
        <v>Passenger Fares Revenue</v>
      </c>
      <c r="C28" s="263" t="str">
        <f>'Line Items'!D782</f>
        <v>Passenger Fares Revenue: [Passenger Revenue Service Groups Line 14]</v>
      </c>
      <c r="D28" s="106" t="str">
        <f>'Line Items'!D27</f>
        <v>[Passenger Revenue Service Groups Line 14]</v>
      </c>
      <c r="E28" s="88"/>
      <c r="F28" s="107" t="str">
        <f>'Pax Revenue'!F271</f>
        <v>£000</v>
      </c>
      <c r="G28" s="89">
        <f>'Pax Revenue'!G271</f>
        <v>0</v>
      </c>
      <c r="H28" s="89">
        <f>'Pax Revenue'!H271</f>
        <v>0</v>
      </c>
      <c r="I28" s="89">
        <f>'Pax Revenue'!I271</f>
        <v>0</v>
      </c>
      <c r="J28" s="89">
        <f>'Pax Revenue'!J271</f>
        <v>0</v>
      </c>
      <c r="K28" s="89">
        <f>'Pax Revenue'!K271</f>
        <v>0</v>
      </c>
      <c r="L28" s="89">
        <f>'Pax Revenue'!L271</f>
        <v>0</v>
      </c>
      <c r="M28" s="89">
        <f>'Pax Revenue'!M271</f>
        <v>0</v>
      </c>
      <c r="N28" s="89">
        <f>'Pax Revenue'!N271</f>
        <v>0</v>
      </c>
      <c r="O28" s="89">
        <f>'Pax Revenue'!O271</f>
        <v>0</v>
      </c>
      <c r="P28" s="89">
        <f>'Pax Revenue'!P271</f>
        <v>0</v>
      </c>
      <c r="Q28" s="89">
        <f>'Pax Revenue'!Q271</f>
        <v>0</v>
      </c>
      <c r="R28" s="89">
        <f>'Pax Revenue'!R271</f>
        <v>0</v>
      </c>
      <c r="S28" s="89">
        <f>'Pax Revenue'!S271</f>
        <v>0</v>
      </c>
      <c r="T28" s="89">
        <f>'Pax Revenue'!T271</f>
        <v>0</v>
      </c>
      <c r="U28" s="89">
        <f>'Pax Revenue'!U271</f>
        <v>0</v>
      </c>
      <c r="V28" s="89">
        <f>'Pax Revenue'!V271</f>
        <v>0</v>
      </c>
      <c r="W28" s="89">
        <f>'Pax Revenue'!W271</f>
        <v>0</v>
      </c>
      <c r="X28" s="89">
        <f>'Pax Revenue'!X271</f>
        <v>0</v>
      </c>
      <c r="Y28" s="89">
        <f>'Pax Revenue'!Y271</f>
        <v>0</v>
      </c>
      <c r="Z28" s="89">
        <f>'Pax Revenue'!Z271</f>
        <v>0</v>
      </c>
      <c r="AA28" s="89">
        <f>'Pax Revenue'!AA271</f>
        <v>0</v>
      </c>
      <c r="AB28" s="90">
        <f>'Pax Revenue'!AB271</f>
        <v>0</v>
      </c>
      <c r="AD28" s="552">
        <f>'Pax Revenue'!AD271</f>
        <v>0</v>
      </c>
      <c r="AF28" s="552">
        <f>'Pax Revenue'!AF271</f>
        <v>0</v>
      </c>
      <c r="AH28" s="552">
        <f>'Pax Revenue'!AH271</f>
        <v>0</v>
      </c>
    </row>
    <row r="29" spans="2:34" outlineLevel="1" x14ac:dyDescent="0.2">
      <c r="B29" s="263" t="str">
        <f>'Line Items'!D$759</f>
        <v>Passenger Fares Revenue</v>
      </c>
      <c r="C29" s="263" t="str">
        <f>'Line Items'!D783</f>
        <v>Passenger Fares Revenue: [Passenger Revenue Service Groups Line 15]</v>
      </c>
      <c r="D29" s="106" t="str">
        <f>'Line Items'!D28</f>
        <v>[Passenger Revenue Service Groups Line 15]</v>
      </c>
      <c r="E29" s="88"/>
      <c r="F29" s="107" t="str">
        <f>'Pax Revenue'!F272</f>
        <v>£000</v>
      </c>
      <c r="G29" s="89">
        <f>'Pax Revenue'!G272</f>
        <v>0</v>
      </c>
      <c r="H29" s="89">
        <f>'Pax Revenue'!H272</f>
        <v>0</v>
      </c>
      <c r="I29" s="89">
        <f>'Pax Revenue'!I272</f>
        <v>0</v>
      </c>
      <c r="J29" s="89">
        <f>'Pax Revenue'!J272</f>
        <v>0</v>
      </c>
      <c r="K29" s="89">
        <f>'Pax Revenue'!K272</f>
        <v>0</v>
      </c>
      <c r="L29" s="89">
        <f>'Pax Revenue'!L272</f>
        <v>0</v>
      </c>
      <c r="M29" s="89">
        <f>'Pax Revenue'!M272</f>
        <v>0</v>
      </c>
      <c r="N29" s="89">
        <f>'Pax Revenue'!N272</f>
        <v>0</v>
      </c>
      <c r="O29" s="89">
        <f>'Pax Revenue'!O272</f>
        <v>0</v>
      </c>
      <c r="P29" s="89">
        <f>'Pax Revenue'!P272</f>
        <v>0</v>
      </c>
      <c r="Q29" s="89">
        <f>'Pax Revenue'!Q272</f>
        <v>0</v>
      </c>
      <c r="R29" s="89">
        <f>'Pax Revenue'!R272</f>
        <v>0</v>
      </c>
      <c r="S29" s="89">
        <f>'Pax Revenue'!S272</f>
        <v>0</v>
      </c>
      <c r="T29" s="89">
        <f>'Pax Revenue'!T272</f>
        <v>0</v>
      </c>
      <c r="U29" s="89">
        <f>'Pax Revenue'!U272</f>
        <v>0</v>
      </c>
      <c r="V29" s="89">
        <f>'Pax Revenue'!V272</f>
        <v>0</v>
      </c>
      <c r="W29" s="89">
        <f>'Pax Revenue'!W272</f>
        <v>0</v>
      </c>
      <c r="X29" s="89">
        <f>'Pax Revenue'!X272</f>
        <v>0</v>
      </c>
      <c r="Y29" s="89">
        <f>'Pax Revenue'!Y272</f>
        <v>0</v>
      </c>
      <c r="Z29" s="89">
        <f>'Pax Revenue'!Z272</f>
        <v>0</v>
      </c>
      <c r="AA29" s="89">
        <f>'Pax Revenue'!AA272</f>
        <v>0</v>
      </c>
      <c r="AB29" s="90">
        <f>'Pax Revenue'!AB272</f>
        <v>0</v>
      </c>
      <c r="AD29" s="552">
        <f>'Pax Revenue'!AD272</f>
        <v>0</v>
      </c>
      <c r="AF29" s="552">
        <f>'Pax Revenue'!AF272</f>
        <v>0</v>
      </c>
      <c r="AH29" s="552">
        <f>'Pax Revenue'!AH272</f>
        <v>0</v>
      </c>
    </row>
    <row r="30" spans="2:34" outlineLevel="1" x14ac:dyDescent="0.2">
      <c r="B30" s="263" t="str">
        <f>'Line Items'!D$759</f>
        <v>Passenger Fares Revenue</v>
      </c>
      <c r="C30" s="263" t="str">
        <f>'Line Items'!D784</f>
        <v>Passenger Fares Revenue: [Passenger Revenue Service Groups Line 16]</v>
      </c>
      <c r="D30" s="106" t="str">
        <f>'Line Items'!D29</f>
        <v>[Passenger Revenue Service Groups Line 16]</v>
      </c>
      <c r="E30" s="88"/>
      <c r="F30" s="107" t="str">
        <f>'Pax Revenue'!F273</f>
        <v>£000</v>
      </c>
      <c r="G30" s="89">
        <f>'Pax Revenue'!G273</f>
        <v>0</v>
      </c>
      <c r="H30" s="89">
        <f>'Pax Revenue'!H273</f>
        <v>0</v>
      </c>
      <c r="I30" s="89">
        <f>'Pax Revenue'!I273</f>
        <v>0</v>
      </c>
      <c r="J30" s="89">
        <f>'Pax Revenue'!J273</f>
        <v>0</v>
      </c>
      <c r="K30" s="89">
        <f>'Pax Revenue'!K273</f>
        <v>0</v>
      </c>
      <c r="L30" s="89">
        <f>'Pax Revenue'!L273</f>
        <v>0</v>
      </c>
      <c r="M30" s="89">
        <f>'Pax Revenue'!M273</f>
        <v>0</v>
      </c>
      <c r="N30" s="89">
        <f>'Pax Revenue'!N273</f>
        <v>0</v>
      </c>
      <c r="O30" s="89">
        <f>'Pax Revenue'!O273</f>
        <v>0</v>
      </c>
      <c r="P30" s="89">
        <f>'Pax Revenue'!P273</f>
        <v>0</v>
      </c>
      <c r="Q30" s="89">
        <f>'Pax Revenue'!Q273</f>
        <v>0</v>
      </c>
      <c r="R30" s="89">
        <f>'Pax Revenue'!R273</f>
        <v>0</v>
      </c>
      <c r="S30" s="89">
        <f>'Pax Revenue'!S273</f>
        <v>0</v>
      </c>
      <c r="T30" s="89">
        <f>'Pax Revenue'!T273</f>
        <v>0</v>
      </c>
      <c r="U30" s="89">
        <f>'Pax Revenue'!U273</f>
        <v>0</v>
      </c>
      <c r="V30" s="89">
        <f>'Pax Revenue'!V273</f>
        <v>0</v>
      </c>
      <c r="W30" s="89">
        <f>'Pax Revenue'!W273</f>
        <v>0</v>
      </c>
      <c r="X30" s="89">
        <f>'Pax Revenue'!X273</f>
        <v>0</v>
      </c>
      <c r="Y30" s="89">
        <f>'Pax Revenue'!Y273</f>
        <v>0</v>
      </c>
      <c r="Z30" s="89">
        <f>'Pax Revenue'!Z273</f>
        <v>0</v>
      </c>
      <c r="AA30" s="89">
        <f>'Pax Revenue'!AA273</f>
        <v>0</v>
      </c>
      <c r="AB30" s="90">
        <f>'Pax Revenue'!AB273</f>
        <v>0</v>
      </c>
      <c r="AD30" s="552">
        <f>'Pax Revenue'!AD273</f>
        <v>0</v>
      </c>
      <c r="AF30" s="552">
        <f>'Pax Revenue'!AF273</f>
        <v>0</v>
      </c>
      <c r="AH30" s="552">
        <f>'Pax Revenue'!AH273</f>
        <v>0</v>
      </c>
    </row>
    <row r="31" spans="2:34" outlineLevel="1" x14ac:dyDescent="0.2">
      <c r="B31" s="263" t="str">
        <f>'Line Items'!D$759</f>
        <v>Passenger Fares Revenue</v>
      </c>
      <c r="C31" s="263" t="str">
        <f>'Line Items'!D785</f>
        <v>Passenger Fares Revenue: [Passenger Revenue Service Groups Line 17]</v>
      </c>
      <c r="D31" s="106" t="str">
        <f>'Line Items'!D30</f>
        <v>[Passenger Revenue Service Groups Line 17]</v>
      </c>
      <c r="E31" s="88"/>
      <c r="F31" s="107" t="str">
        <f>'Pax Revenue'!F274</f>
        <v>£000</v>
      </c>
      <c r="G31" s="89">
        <f>'Pax Revenue'!G274</f>
        <v>0</v>
      </c>
      <c r="H31" s="89">
        <f>'Pax Revenue'!H274</f>
        <v>0</v>
      </c>
      <c r="I31" s="89">
        <f>'Pax Revenue'!I274</f>
        <v>0</v>
      </c>
      <c r="J31" s="89">
        <f>'Pax Revenue'!J274</f>
        <v>0</v>
      </c>
      <c r="K31" s="89">
        <f>'Pax Revenue'!K274</f>
        <v>0</v>
      </c>
      <c r="L31" s="89">
        <f>'Pax Revenue'!L274</f>
        <v>0</v>
      </c>
      <c r="M31" s="89">
        <f>'Pax Revenue'!M274</f>
        <v>0</v>
      </c>
      <c r="N31" s="89">
        <f>'Pax Revenue'!N274</f>
        <v>0</v>
      </c>
      <c r="O31" s="89">
        <f>'Pax Revenue'!O274</f>
        <v>0</v>
      </c>
      <c r="P31" s="89">
        <f>'Pax Revenue'!P274</f>
        <v>0</v>
      </c>
      <c r="Q31" s="89">
        <f>'Pax Revenue'!Q274</f>
        <v>0</v>
      </c>
      <c r="R31" s="89">
        <f>'Pax Revenue'!R274</f>
        <v>0</v>
      </c>
      <c r="S31" s="89">
        <f>'Pax Revenue'!S274</f>
        <v>0</v>
      </c>
      <c r="T31" s="89">
        <f>'Pax Revenue'!T274</f>
        <v>0</v>
      </c>
      <c r="U31" s="89">
        <f>'Pax Revenue'!U274</f>
        <v>0</v>
      </c>
      <c r="V31" s="89">
        <f>'Pax Revenue'!V274</f>
        <v>0</v>
      </c>
      <c r="W31" s="89">
        <f>'Pax Revenue'!W274</f>
        <v>0</v>
      </c>
      <c r="X31" s="89">
        <f>'Pax Revenue'!X274</f>
        <v>0</v>
      </c>
      <c r="Y31" s="89">
        <f>'Pax Revenue'!Y274</f>
        <v>0</v>
      </c>
      <c r="Z31" s="89">
        <f>'Pax Revenue'!Z274</f>
        <v>0</v>
      </c>
      <c r="AA31" s="89">
        <f>'Pax Revenue'!AA274</f>
        <v>0</v>
      </c>
      <c r="AB31" s="90">
        <f>'Pax Revenue'!AB274</f>
        <v>0</v>
      </c>
      <c r="AD31" s="552">
        <f>'Pax Revenue'!AD274</f>
        <v>0</v>
      </c>
      <c r="AF31" s="552">
        <f>'Pax Revenue'!AF274</f>
        <v>0</v>
      </c>
      <c r="AH31" s="552">
        <f>'Pax Revenue'!AH274</f>
        <v>0</v>
      </c>
    </row>
    <row r="32" spans="2:34" outlineLevel="1" x14ac:dyDescent="0.2">
      <c r="B32" s="263" t="str">
        <f>'Line Items'!D$759</f>
        <v>Passenger Fares Revenue</v>
      </c>
      <c r="C32" s="263" t="str">
        <f>'Line Items'!D786</f>
        <v>Passenger Fares Revenue: [Passenger Revenue Service Groups Line 18]</v>
      </c>
      <c r="D32" s="106" t="str">
        <f>'Line Items'!D31</f>
        <v>[Passenger Revenue Service Groups Line 18]</v>
      </c>
      <c r="E32" s="88"/>
      <c r="F32" s="107" t="str">
        <f>'Pax Revenue'!F275</f>
        <v>£000</v>
      </c>
      <c r="G32" s="89">
        <f>'Pax Revenue'!G275</f>
        <v>0</v>
      </c>
      <c r="H32" s="89">
        <f>'Pax Revenue'!H275</f>
        <v>0</v>
      </c>
      <c r="I32" s="89">
        <f>'Pax Revenue'!I275</f>
        <v>0</v>
      </c>
      <c r="J32" s="89">
        <f>'Pax Revenue'!J275</f>
        <v>0</v>
      </c>
      <c r="K32" s="89">
        <f>'Pax Revenue'!K275</f>
        <v>0</v>
      </c>
      <c r="L32" s="89">
        <f>'Pax Revenue'!L275</f>
        <v>0</v>
      </c>
      <c r="M32" s="89">
        <f>'Pax Revenue'!M275</f>
        <v>0</v>
      </c>
      <c r="N32" s="89">
        <f>'Pax Revenue'!N275</f>
        <v>0</v>
      </c>
      <c r="O32" s="89">
        <f>'Pax Revenue'!O275</f>
        <v>0</v>
      </c>
      <c r="P32" s="89">
        <f>'Pax Revenue'!P275</f>
        <v>0</v>
      </c>
      <c r="Q32" s="89">
        <f>'Pax Revenue'!Q275</f>
        <v>0</v>
      </c>
      <c r="R32" s="89">
        <f>'Pax Revenue'!R275</f>
        <v>0</v>
      </c>
      <c r="S32" s="89">
        <f>'Pax Revenue'!S275</f>
        <v>0</v>
      </c>
      <c r="T32" s="89">
        <f>'Pax Revenue'!T275</f>
        <v>0</v>
      </c>
      <c r="U32" s="89">
        <f>'Pax Revenue'!U275</f>
        <v>0</v>
      </c>
      <c r="V32" s="89">
        <f>'Pax Revenue'!V275</f>
        <v>0</v>
      </c>
      <c r="W32" s="89">
        <f>'Pax Revenue'!W275</f>
        <v>0</v>
      </c>
      <c r="X32" s="89">
        <f>'Pax Revenue'!X275</f>
        <v>0</v>
      </c>
      <c r="Y32" s="89">
        <f>'Pax Revenue'!Y275</f>
        <v>0</v>
      </c>
      <c r="Z32" s="89">
        <f>'Pax Revenue'!Z275</f>
        <v>0</v>
      </c>
      <c r="AA32" s="89">
        <f>'Pax Revenue'!AA275</f>
        <v>0</v>
      </c>
      <c r="AB32" s="90">
        <f>'Pax Revenue'!AB275</f>
        <v>0</v>
      </c>
      <c r="AD32" s="552">
        <f>'Pax Revenue'!AD275</f>
        <v>0</v>
      </c>
      <c r="AF32" s="552">
        <f>'Pax Revenue'!AF275</f>
        <v>0</v>
      </c>
      <c r="AH32" s="552">
        <f>'Pax Revenue'!AH275</f>
        <v>0</v>
      </c>
    </row>
    <row r="33" spans="2:34" outlineLevel="1" x14ac:dyDescent="0.2">
      <c r="B33" s="263" t="str">
        <f>'Line Items'!D$759</f>
        <v>Passenger Fares Revenue</v>
      </c>
      <c r="C33" s="263" t="str">
        <f>'Line Items'!D787</f>
        <v>Passenger Fares Revenue: [Passenger Revenue Service Groups Line 19]</v>
      </c>
      <c r="D33" s="106" t="str">
        <f>'Line Items'!D32</f>
        <v>[Passenger Revenue Service Groups Line 19]</v>
      </c>
      <c r="E33" s="88"/>
      <c r="F33" s="107" t="str">
        <f>'Pax Revenue'!F276</f>
        <v>£000</v>
      </c>
      <c r="G33" s="89">
        <f>'Pax Revenue'!G276</f>
        <v>0</v>
      </c>
      <c r="H33" s="89">
        <f>'Pax Revenue'!H276</f>
        <v>0</v>
      </c>
      <c r="I33" s="89">
        <f>'Pax Revenue'!I276</f>
        <v>0</v>
      </c>
      <c r="J33" s="89">
        <f>'Pax Revenue'!J276</f>
        <v>0</v>
      </c>
      <c r="K33" s="89">
        <f>'Pax Revenue'!K276</f>
        <v>0</v>
      </c>
      <c r="L33" s="89">
        <f>'Pax Revenue'!L276</f>
        <v>0</v>
      </c>
      <c r="M33" s="89">
        <f>'Pax Revenue'!M276</f>
        <v>0</v>
      </c>
      <c r="N33" s="89">
        <f>'Pax Revenue'!N276</f>
        <v>0</v>
      </c>
      <c r="O33" s="89">
        <f>'Pax Revenue'!O276</f>
        <v>0</v>
      </c>
      <c r="P33" s="89">
        <f>'Pax Revenue'!P276</f>
        <v>0</v>
      </c>
      <c r="Q33" s="89">
        <f>'Pax Revenue'!Q276</f>
        <v>0</v>
      </c>
      <c r="R33" s="89">
        <f>'Pax Revenue'!R276</f>
        <v>0</v>
      </c>
      <c r="S33" s="89">
        <f>'Pax Revenue'!S276</f>
        <v>0</v>
      </c>
      <c r="T33" s="89">
        <f>'Pax Revenue'!T276</f>
        <v>0</v>
      </c>
      <c r="U33" s="89">
        <f>'Pax Revenue'!U276</f>
        <v>0</v>
      </c>
      <c r="V33" s="89">
        <f>'Pax Revenue'!V276</f>
        <v>0</v>
      </c>
      <c r="W33" s="89">
        <f>'Pax Revenue'!W276</f>
        <v>0</v>
      </c>
      <c r="X33" s="89">
        <f>'Pax Revenue'!X276</f>
        <v>0</v>
      </c>
      <c r="Y33" s="89">
        <f>'Pax Revenue'!Y276</f>
        <v>0</v>
      </c>
      <c r="Z33" s="89">
        <f>'Pax Revenue'!Z276</f>
        <v>0</v>
      </c>
      <c r="AA33" s="89">
        <f>'Pax Revenue'!AA276</f>
        <v>0</v>
      </c>
      <c r="AB33" s="90">
        <f>'Pax Revenue'!AB276</f>
        <v>0</v>
      </c>
      <c r="AD33" s="552">
        <f>'Pax Revenue'!AD276</f>
        <v>0</v>
      </c>
      <c r="AF33" s="552">
        <f>'Pax Revenue'!AF276</f>
        <v>0</v>
      </c>
      <c r="AH33" s="552">
        <f>'Pax Revenue'!AH276</f>
        <v>0</v>
      </c>
    </row>
    <row r="34" spans="2:34" outlineLevel="1" x14ac:dyDescent="0.2">
      <c r="B34" s="263" t="str">
        <f>'Line Items'!D$759</f>
        <v>Passenger Fares Revenue</v>
      </c>
      <c r="C34" s="263" t="str">
        <f>'Line Items'!D788</f>
        <v>Passenger Fares Revenue: [Passenger Revenue Service Groups Line 20]</v>
      </c>
      <c r="D34" s="106" t="str">
        <f>'Line Items'!D33</f>
        <v>[Passenger Revenue Service Groups Line 20]</v>
      </c>
      <c r="E34" s="88"/>
      <c r="F34" s="107" t="str">
        <f>'Pax Revenue'!F277</f>
        <v>£000</v>
      </c>
      <c r="G34" s="89">
        <f>'Pax Revenue'!G277</f>
        <v>0</v>
      </c>
      <c r="H34" s="89">
        <f>'Pax Revenue'!H277</f>
        <v>0</v>
      </c>
      <c r="I34" s="89">
        <f>'Pax Revenue'!I277</f>
        <v>0</v>
      </c>
      <c r="J34" s="89">
        <f>'Pax Revenue'!J277</f>
        <v>0</v>
      </c>
      <c r="K34" s="89">
        <f>'Pax Revenue'!K277</f>
        <v>0</v>
      </c>
      <c r="L34" s="89">
        <f>'Pax Revenue'!L277</f>
        <v>0</v>
      </c>
      <c r="M34" s="89">
        <f>'Pax Revenue'!M277</f>
        <v>0</v>
      </c>
      <c r="N34" s="89">
        <f>'Pax Revenue'!N277</f>
        <v>0</v>
      </c>
      <c r="O34" s="89">
        <f>'Pax Revenue'!O277</f>
        <v>0</v>
      </c>
      <c r="P34" s="89">
        <f>'Pax Revenue'!P277</f>
        <v>0</v>
      </c>
      <c r="Q34" s="89">
        <f>'Pax Revenue'!Q277</f>
        <v>0</v>
      </c>
      <c r="R34" s="89">
        <f>'Pax Revenue'!R277</f>
        <v>0</v>
      </c>
      <c r="S34" s="89">
        <f>'Pax Revenue'!S277</f>
        <v>0</v>
      </c>
      <c r="T34" s="89">
        <f>'Pax Revenue'!T277</f>
        <v>0</v>
      </c>
      <c r="U34" s="89">
        <f>'Pax Revenue'!U277</f>
        <v>0</v>
      </c>
      <c r="V34" s="89">
        <f>'Pax Revenue'!V277</f>
        <v>0</v>
      </c>
      <c r="W34" s="89">
        <f>'Pax Revenue'!W277</f>
        <v>0</v>
      </c>
      <c r="X34" s="89">
        <f>'Pax Revenue'!X277</f>
        <v>0</v>
      </c>
      <c r="Y34" s="89">
        <f>'Pax Revenue'!Y277</f>
        <v>0</v>
      </c>
      <c r="Z34" s="89">
        <f>'Pax Revenue'!Z277</f>
        <v>0</v>
      </c>
      <c r="AA34" s="89">
        <f>'Pax Revenue'!AA277</f>
        <v>0</v>
      </c>
      <c r="AB34" s="90">
        <f>'Pax Revenue'!AB277</f>
        <v>0</v>
      </c>
      <c r="AD34" s="552">
        <f>'Pax Revenue'!AD277</f>
        <v>0</v>
      </c>
      <c r="AF34" s="552">
        <f>'Pax Revenue'!AF277</f>
        <v>0</v>
      </c>
      <c r="AH34" s="552">
        <f>'Pax Revenue'!AH277</f>
        <v>0</v>
      </c>
    </row>
    <row r="35" spans="2:34" outlineLevel="1" x14ac:dyDescent="0.2">
      <c r="B35" s="263" t="str">
        <f>'Line Items'!D$759</f>
        <v>Passenger Fares Revenue</v>
      </c>
      <c r="C35" s="263" t="str">
        <f>'Line Items'!D789</f>
        <v>Passenger Fares Revenue: [Passenger Revenue Service Groups Line 21]</v>
      </c>
      <c r="D35" s="106" t="str">
        <f>'Line Items'!D34</f>
        <v>[Passenger Revenue Service Groups Line 21]</v>
      </c>
      <c r="E35" s="88"/>
      <c r="F35" s="107" t="str">
        <f>'Pax Revenue'!F278</f>
        <v>£000</v>
      </c>
      <c r="G35" s="89">
        <f>'Pax Revenue'!G278</f>
        <v>0</v>
      </c>
      <c r="H35" s="89">
        <f>'Pax Revenue'!H278</f>
        <v>0</v>
      </c>
      <c r="I35" s="89">
        <f>'Pax Revenue'!I278</f>
        <v>0</v>
      </c>
      <c r="J35" s="89">
        <f>'Pax Revenue'!J278</f>
        <v>0</v>
      </c>
      <c r="K35" s="89">
        <f>'Pax Revenue'!K278</f>
        <v>0</v>
      </c>
      <c r="L35" s="89">
        <f>'Pax Revenue'!L278</f>
        <v>0</v>
      </c>
      <c r="M35" s="89">
        <f>'Pax Revenue'!M278</f>
        <v>0</v>
      </c>
      <c r="N35" s="89">
        <f>'Pax Revenue'!N278</f>
        <v>0</v>
      </c>
      <c r="O35" s="89">
        <f>'Pax Revenue'!O278</f>
        <v>0</v>
      </c>
      <c r="P35" s="89">
        <f>'Pax Revenue'!P278</f>
        <v>0</v>
      </c>
      <c r="Q35" s="89">
        <f>'Pax Revenue'!Q278</f>
        <v>0</v>
      </c>
      <c r="R35" s="89">
        <f>'Pax Revenue'!R278</f>
        <v>0</v>
      </c>
      <c r="S35" s="89">
        <f>'Pax Revenue'!S278</f>
        <v>0</v>
      </c>
      <c r="T35" s="89">
        <f>'Pax Revenue'!T278</f>
        <v>0</v>
      </c>
      <c r="U35" s="89">
        <f>'Pax Revenue'!U278</f>
        <v>0</v>
      </c>
      <c r="V35" s="89">
        <f>'Pax Revenue'!V278</f>
        <v>0</v>
      </c>
      <c r="W35" s="89">
        <f>'Pax Revenue'!W278</f>
        <v>0</v>
      </c>
      <c r="X35" s="89">
        <f>'Pax Revenue'!X278</f>
        <v>0</v>
      </c>
      <c r="Y35" s="89">
        <f>'Pax Revenue'!Y278</f>
        <v>0</v>
      </c>
      <c r="Z35" s="89">
        <f>'Pax Revenue'!Z278</f>
        <v>0</v>
      </c>
      <c r="AA35" s="89">
        <f>'Pax Revenue'!AA278</f>
        <v>0</v>
      </c>
      <c r="AB35" s="90">
        <f>'Pax Revenue'!AB278</f>
        <v>0</v>
      </c>
      <c r="AD35" s="552">
        <f>'Pax Revenue'!AD278</f>
        <v>0</v>
      </c>
      <c r="AF35" s="552">
        <f>'Pax Revenue'!AF278</f>
        <v>0</v>
      </c>
      <c r="AH35" s="552">
        <f>'Pax Revenue'!AH278</f>
        <v>0</v>
      </c>
    </row>
    <row r="36" spans="2:34" outlineLevel="1" x14ac:dyDescent="0.2">
      <c r="B36" s="263" t="str">
        <f>'Line Items'!D$759</f>
        <v>Passenger Fares Revenue</v>
      </c>
      <c r="C36" s="263" t="str">
        <f>'Line Items'!D790</f>
        <v>Passenger Fares Revenue: [Passenger Revenue Service Groups Line 22]</v>
      </c>
      <c r="D36" s="106" t="str">
        <f>'Line Items'!D35</f>
        <v>[Passenger Revenue Service Groups Line 22]</v>
      </c>
      <c r="E36" s="88"/>
      <c r="F36" s="107" t="str">
        <f>'Pax Revenue'!F279</f>
        <v>£000</v>
      </c>
      <c r="G36" s="89">
        <f>'Pax Revenue'!G279</f>
        <v>0</v>
      </c>
      <c r="H36" s="89">
        <f>'Pax Revenue'!H279</f>
        <v>0</v>
      </c>
      <c r="I36" s="89">
        <f>'Pax Revenue'!I279</f>
        <v>0</v>
      </c>
      <c r="J36" s="89">
        <f>'Pax Revenue'!J279</f>
        <v>0</v>
      </c>
      <c r="K36" s="89">
        <f>'Pax Revenue'!K279</f>
        <v>0</v>
      </c>
      <c r="L36" s="89">
        <f>'Pax Revenue'!L279</f>
        <v>0</v>
      </c>
      <c r="M36" s="89">
        <f>'Pax Revenue'!M279</f>
        <v>0</v>
      </c>
      <c r="N36" s="89">
        <f>'Pax Revenue'!N279</f>
        <v>0</v>
      </c>
      <c r="O36" s="89">
        <f>'Pax Revenue'!O279</f>
        <v>0</v>
      </c>
      <c r="P36" s="89">
        <f>'Pax Revenue'!P279</f>
        <v>0</v>
      </c>
      <c r="Q36" s="89">
        <f>'Pax Revenue'!Q279</f>
        <v>0</v>
      </c>
      <c r="R36" s="89">
        <f>'Pax Revenue'!R279</f>
        <v>0</v>
      </c>
      <c r="S36" s="89">
        <f>'Pax Revenue'!S279</f>
        <v>0</v>
      </c>
      <c r="T36" s="89">
        <f>'Pax Revenue'!T279</f>
        <v>0</v>
      </c>
      <c r="U36" s="89">
        <f>'Pax Revenue'!U279</f>
        <v>0</v>
      </c>
      <c r="V36" s="89">
        <f>'Pax Revenue'!V279</f>
        <v>0</v>
      </c>
      <c r="W36" s="89">
        <f>'Pax Revenue'!W279</f>
        <v>0</v>
      </c>
      <c r="X36" s="89">
        <f>'Pax Revenue'!X279</f>
        <v>0</v>
      </c>
      <c r="Y36" s="89">
        <f>'Pax Revenue'!Y279</f>
        <v>0</v>
      </c>
      <c r="Z36" s="89">
        <f>'Pax Revenue'!Z279</f>
        <v>0</v>
      </c>
      <c r="AA36" s="89">
        <f>'Pax Revenue'!AA279</f>
        <v>0</v>
      </c>
      <c r="AB36" s="90">
        <f>'Pax Revenue'!AB279</f>
        <v>0</v>
      </c>
      <c r="AD36" s="552">
        <f>'Pax Revenue'!AD279</f>
        <v>0</v>
      </c>
      <c r="AF36" s="552">
        <f>'Pax Revenue'!AF279</f>
        <v>0</v>
      </c>
      <c r="AH36" s="552">
        <f>'Pax Revenue'!AH279</f>
        <v>0</v>
      </c>
    </row>
    <row r="37" spans="2:34" outlineLevel="1" x14ac:dyDescent="0.2">
      <c r="B37" s="263" t="str">
        <f>'Line Items'!D$759</f>
        <v>Passenger Fares Revenue</v>
      </c>
      <c r="C37" s="263" t="str">
        <f>'Line Items'!D791</f>
        <v>Passenger Fares Revenue: [Passenger Revenue Service Groups Line 23]</v>
      </c>
      <c r="D37" s="106" t="str">
        <f>'Line Items'!D36</f>
        <v>[Passenger Revenue Service Groups Line 23]</v>
      </c>
      <c r="E37" s="88"/>
      <c r="F37" s="107" t="str">
        <f>'Pax Revenue'!F280</f>
        <v>£000</v>
      </c>
      <c r="G37" s="89">
        <f>'Pax Revenue'!G280</f>
        <v>0</v>
      </c>
      <c r="H37" s="89">
        <f>'Pax Revenue'!H280</f>
        <v>0</v>
      </c>
      <c r="I37" s="89">
        <f>'Pax Revenue'!I280</f>
        <v>0</v>
      </c>
      <c r="J37" s="89">
        <f>'Pax Revenue'!J280</f>
        <v>0</v>
      </c>
      <c r="K37" s="89">
        <f>'Pax Revenue'!K280</f>
        <v>0</v>
      </c>
      <c r="L37" s="89">
        <f>'Pax Revenue'!L280</f>
        <v>0</v>
      </c>
      <c r="M37" s="89">
        <f>'Pax Revenue'!M280</f>
        <v>0</v>
      </c>
      <c r="N37" s="89">
        <f>'Pax Revenue'!N280</f>
        <v>0</v>
      </c>
      <c r="O37" s="89">
        <f>'Pax Revenue'!O280</f>
        <v>0</v>
      </c>
      <c r="P37" s="89">
        <f>'Pax Revenue'!P280</f>
        <v>0</v>
      </c>
      <c r="Q37" s="89">
        <f>'Pax Revenue'!Q280</f>
        <v>0</v>
      </c>
      <c r="R37" s="89">
        <f>'Pax Revenue'!R280</f>
        <v>0</v>
      </c>
      <c r="S37" s="89">
        <f>'Pax Revenue'!S280</f>
        <v>0</v>
      </c>
      <c r="T37" s="89">
        <f>'Pax Revenue'!T280</f>
        <v>0</v>
      </c>
      <c r="U37" s="89">
        <f>'Pax Revenue'!U280</f>
        <v>0</v>
      </c>
      <c r="V37" s="89">
        <f>'Pax Revenue'!V280</f>
        <v>0</v>
      </c>
      <c r="W37" s="89">
        <f>'Pax Revenue'!W280</f>
        <v>0</v>
      </c>
      <c r="X37" s="89">
        <f>'Pax Revenue'!X280</f>
        <v>0</v>
      </c>
      <c r="Y37" s="89">
        <f>'Pax Revenue'!Y280</f>
        <v>0</v>
      </c>
      <c r="Z37" s="89">
        <f>'Pax Revenue'!Z280</f>
        <v>0</v>
      </c>
      <c r="AA37" s="89">
        <f>'Pax Revenue'!AA280</f>
        <v>0</v>
      </c>
      <c r="AB37" s="90">
        <f>'Pax Revenue'!AB280</f>
        <v>0</v>
      </c>
      <c r="AD37" s="552">
        <f>'Pax Revenue'!AD280</f>
        <v>0</v>
      </c>
      <c r="AF37" s="552">
        <f>'Pax Revenue'!AF280</f>
        <v>0</v>
      </c>
      <c r="AH37" s="552">
        <f>'Pax Revenue'!AH280</f>
        <v>0</v>
      </c>
    </row>
    <row r="38" spans="2:34" outlineLevel="1" x14ac:dyDescent="0.2">
      <c r="B38" s="263" t="str">
        <f>'Line Items'!D$759</f>
        <v>Passenger Fares Revenue</v>
      </c>
      <c r="C38" s="263" t="str">
        <f>'Line Items'!D792</f>
        <v>Passenger Fares Revenue: [Passenger Revenue Service Groups Line 24]</v>
      </c>
      <c r="D38" s="106" t="str">
        <f>'Line Items'!D37</f>
        <v>[Passenger Revenue Service Groups Line 24]</v>
      </c>
      <c r="E38" s="88"/>
      <c r="F38" s="107" t="str">
        <f>'Pax Revenue'!F281</f>
        <v>£000</v>
      </c>
      <c r="G38" s="89">
        <f>'Pax Revenue'!G281</f>
        <v>0</v>
      </c>
      <c r="H38" s="89">
        <f>'Pax Revenue'!H281</f>
        <v>0</v>
      </c>
      <c r="I38" s="89">
        <f>'Pax Revenue'!I281</f>
        <v>0</v>
      </c>
      <c r="J38" s="89">
        <f>'Pax Revenue'!J281</f>
        <v>0</v>
      </c>
      <c r="K38" s="89">
        <f>'Pax Revenue'!K281</f>
        <v>0</v>
      </c>
      <c r="L38" s="89">
        <f>'Pax Revenue'!L281</f>
        <v>0</v>
      </c>
      <c r="M38" s="89">
        <f>'Pax Revenue'!M281</f>
        <v>0</v>
      </c>
      <c r="N38" s="89">
        <f>'Pax Revenue'!N281</f>
        <v>0</v>
      </c>
      <c r="O38" s="89">
        <f>'Pax Revenue'!O281</f>
        <v>0</v>
      </c>
      <c r="P38" s="89">
        <f>'Pax Revenue'!P281</f>
        <v>0</v>
      </c>
      <c r="Q38" s="89">
        <f>'Pax Revenue'!Q281</f>
        <v>0</v>
      </c>
      <c r="R38" s="89">
        <f>'Pax Revenue'!R281</f>
        <v>0</v>
      </c>
      <c r="S38" s="89">
        <f>'Pax Revenue'!S281</f>
        <v>0</v>
      </c>
      <c r="T38" s="89">
        <f>'Pax Revenue'!T281</f>
        <v>0</v>
      </c>
      <c r="U38" s="89">
        <f>'Pax Revenue'!U281</f>
        <v>0</v>
      </c>
      <c r="V38" s="89">
        <f>'Pax Revenue'!V281</f>
        <v>0</v>
      </c>
      <c r="W38" s="89">
        <f>'Pax Revenue'!W281</f>
        <v>0</v>
      </c>
      <c r="X38" s="89">
        <f>'Pax Revenue'!X281</f>
        <v>0</v>
      </c>
      <c r="Y38" s="89">
        <f>'Pax Revenue'!Y281</f>
        <v>0</v>
      </c>
      <c r="Z38" s="89">
        <f>'Pax Revenue'!Z281</f>
        <v>0</v>
      </c>
      <c r="AA38" s="89">
        <f>'Pax Revenue'!AA281</f>
        <v>0</v>
      </c>
      <c r="AB38" s="90">
        <f>'Pax Revenue'!AB281</f>
        <v>0</v>
      </c>
      <c r="AD38" s="552">
        <f>'Pax Revenue'!AD281</f>
        <v>0</v>
      </c>
      <c r="AF38" s="552">
        <f>'Pax Revenue'!AF281</f>
        <v>0</v>
      </c>
      <c r="AH38" s="552">
        <f>'Pax Revenue'!AH281</f>
        <v>0</v>
      </c>
    </row>
    <row r="39" spans="2:34" outlineLevel="1" x14ac:dyDescent="0.2">
      <c r="B39" s="263" t="str">
        <f>'Line Items'!D$759</f>
        <v>Passenger Fares Revenue</v>
      </c>
      <c r="C39" s="263" t="str">
        <f>'Line Items'!D793</f>
        <v>Passenger Fares Revenue: [Passenger Revenue Service Groups Line 25]</v>
      </c>
      <c r="D39" s="106" t="str">
        <f>'Line Items'!D38</f>
        <v>[Passenger Revenue Service Groups Line 25]</v>
      </c>
      <c r="E39" s="88"/>
      <c r="F39" s="107" t="str">
        <f>'Pax Revenue'!F282</f>
        <v>£000</v>
      </c>
      <c r="G39" s="89">
        <f>'Pax Revenue'!G282</f>
        <v>0</v>
      </c>
      <c r="H39" s="89">
        <f>'Pax Revenue'!H282</f>
        <v>0</v>
      </c>
      <c r="I39" s="89">
        <f>'Pax Revenue'!I282</f>
        <v>0</v>
      </c>
      <c r="J39" s="89">
        <f>'Pax Revenue'!J282</f>
        <v>0</v>
      </c>
      <c r="K39" s="89">
        <f>'Pax Revenue'!K282</f>
        <v>0</v>
      </c>
      <c r="L39" s="89">
        <f>'Pax Revenue'!L282</f>
        <v>0</v>
      </c>
      <c r="M39" s="89">
        <f>'Pax Revenue'!M282</f>
        <v>0</v>
      </c>
      <c r="N39" s="89">
        <f>'Pax Revenue'!N282</f>
        <v>0</v>
      </c>
      <c r="O39" s="89">
        <f>'Pax Revenue'!O282</f>
        <v>0</v>
      </c>
      <c r="P39" s="89">
        <f>'Pax Revenue'!P282</f>
        <v>0</v>
      </c>
      <c r="Q39" s="89">
        <f>'Pax Revenue'!Q282</f>
        <v>0</v>
      </c>
      <c r="R39" s="89">
        <f>'Pax Revenue'!R282</f>
        <v>0</v>
      </c>
      <c r="S39" s="89">
        <f>'Pax Revenue'!S282</f>
        <v>0</v>
      </c>
      <c r="T39" s="89">
        <f>'Pax Revenue'!T282</f>
        <v>0</v>
      </c>
      <c r="U39" s="89">
        <f>'Pax Revenue'!U282</f>
        <v>0</v>
      </c>
      <c r="V39" s="89">
        <f>'Pax Revenue'!V282</f>
        <v>0</v>
      </c>
      <c r="W39" s="89">
        <f>'Pax Revenue'!W282</f>
        <v>0</v>
      </c>
      <c r="X39" s="89">
        <f>'Pax Revenue'!X282</f>
        <v>0</v>
      </c>
      <c r="Y39" s="89">
        <f>'Pax Revenue'!Y282</f>
        <v>0</v>
      </c>
      <c r="Z39" s="89">
        <f>'Pax Revenue'!Z282</f>
        <v>0</v>
      </c>
      <c r="AA39" s="89">
        <f>'Pax Revenue'!AA282</f>
        <v>0</v>
      </c>
      <c r="AB39" s="90">
        <f>'Pax Revenue'!AB282</f>
        <v>0</v>
      </c>
      <c r="AD39" s="552">
        <f>'Pax Revenue'!AD282</f>
        <v>0</v>
      </c>
      <c r="AF39" s="552">
        <f>'Pax Revenue'!AF282</f>
        <v>0</v>
      </c>
      <c r="AH39" s="552">
        <f>'Pax Revenue'!AH282</f>
        <v>0</v>
      </c>
    </row>
    <row r="40" spans="2:34" outlineLevel="1" x14ac:dyDescent="0.2">
      <c r="B40" s="263" t="str">
        <f>'Line Items'!D$759</f>
        <v>Passenger Fares Revenue</v>
      </c>
      <c r="C40" s="263" t="str">
        <f>'Line Items'!D794</f>
        <v>Passenger Fares Revenue: Other Fares Revenue</v>
      </c>
      <c r="D40" s="117" t="str">
        <f>'Pax Revenue'!D319</f>
        <v>Other Fares Revenue</v>
      </c>
      <c r="E40" s="177"/>
      <c r="F40" s="118" t="str">
        <f>'Pax Revenue'!F319</f>
        <v>£000</v>
      </c>
      <c r="G40" s="93">
        <f>'Pax Revenue'!G319</f>
        <v>0</v>
      </c>
      <c r="H40" s="93">
        <f>'Pax Revenue'!H319</f>
        <v>0</v>
      </c>
      <c r="I40" s="93">
        <f>'Pax Revenue'!I319</f>
        <v>0</v>
      </c>
      <c r="J40" s="93">
        <f>'Pax Revenue'!J319</f>
        <v>0</v>
      </c>
      <c r="K40" s="93">
        <f>'Pax Revenue'!K319</f>
        <v>0</v>
      </c>
      <c r="L40" s="93">
        <f>'Pax Revenue'!L319</f>
        <v>0</v>
      </c>
      <c r="M40" s="93">
        <f>'Pax Revenue'!M319</f>
        <v>0</v>
      </c>
      <c r="N40" s="93">
        <f>'Pax Revenue'!N319</f>
        <v>0</v>
      </c>
      <c r="O40" s="93">
        <f>'Pax Revenue'!O319</f>
        <v>0</v>
      </c>
      <c r="P40" s="93">
        <f>'Pax Revenue'!P319</f>
        <v>0</v>
      </c>
      <c r="Q40" s="93">
        <f>'Pax Revenue'!Q319</f>
        <v>0</v>
      </c>
      <c r="R40" s="93">
        <f>'Pax Revenue'!R319</f>
        <v>0</v>
      </c>
      <c r="S40" s="93">
        <f>'Pax Revenue'!S319</f>
        <v>0</v>
      </c>
      <c r="T40" s="93">
        <f>'Pax Revenue'!T319</f>
        <v>0</v>
      </c>
      <c r="U40" s="93">
        <f>'Pax Revenue'!U319</f>
        <v>0</v>
      </c>
      <c r="V40" s="93">
        <f>'Pax Revenue'!V319</f>
        <v>0</v>
      </c>
      <c r="W40" s="93">
        <f>'Pax Revenue'!W319</f>
        <v>0</v>
      </c>
      <c r="X40" s="93">
        <f>'Pax Revenue'!X319</f>
        <v>0</v>
      </c>
      <c r="Y40" s="93">
        <f>'Pax Revenue'!Y319</f>
        <v>0</v>
      </c>
      <c r="Z40" s="93">
        <f>'Pax Revenue'!Z319</f>
        <v>0</v>
      </c>
      <c r="AA40" s="93">
        <f>'Pax Revenue'!AA319</f>
        <v>0</v>
      </c>
      <c r="AB40" s="94">
        <f>'Pax Revenue'!AB319</f>
        <v>0</v>
      </c>
      <c r="AD40" s="553">
        <f>'Pax Revenue'!AD319</f>
        <v>0</v>
      </c>
      <c r="AF40" s="553">
        <f>'Pax Revenue'!AF319</f>
        <v>0</v>
      </c>
      <c r="AH40" s="553">
        <f>'Pax Revenue'!AH319</f>
        <v>0</v>
      </c>
    </row>
    <row r="41" spans="2:34" outlineLevel="1" x14ac:dyDescent="0.2">
      <c r="B41" s="263" t="str">
        <f>'Line Items'!D$760</f>
        <v>Other Revenue</v>
      </c>
      <c r="C41" s="263" t="str">
        <f>'Line Items'!D$795</f>
        <v>Other Revenue: Other Revenue from Core Business</v>
      </c>
      <c r="D41" s="106" t="str">
        <f>'Other Revenue'!D17</f>
        <v>Passenger Compensation</v>
      </c>
      <c r="E41" s="88"/>
      <c r="F41" s="107" t="str">
        <f>'Other Revenue'!F17</f>
        <v>£000</v>
      </c>
      <c r="G41" s="89">
        <f>'Other Revenue'!G17</f>
        <v>0</v>
      </c>
      <c r="H41" s="89">
        <f>'Other Revenue'!H17</f>
        <v>0</v>
      </c>
      <c r="I41" s="89">
        <f>'Other Revenue'!I17</f>
        <v>0</v>
      </c>
      <c r="J41" s="89">
        <f>'Other Revenue'!J17</f>
        <v>0</v>
      </c>
      <c r="K41" s="89">
        <f>'Other Revenue'!K17</f>
        <v>0</v>
      </c>
      <c r="L41" s="89">
        <f>'Other Revenue'!L17</f>
        <v>0</v>
      </c>
      <c r="M41" s="89">
        <f>'Other Revenue'!M17</f>
        <v>0</v>
      </c>
      <c r="N41" s="89">
        <f>'Other Revenue'!N17</f>
        <v>0</v>
      </c>
      <c r="O41" s="89">
        <f>'Other Revenue'!O17</f>
        <v>0</v>
      </c>
      <c r="P41" s="89">
        <f>'Other Revenue'!P17</f>
        <v>0</v>
      </c>
      <c r="Q41" s="89">
        <f>'Other Revenue'!Q17</f>
        <v>0</v>
      </c>
      <c r="R41" s="89">
        <f>'Other Revenue'!R17</f>
        <v>0</v>
      </c>
      <c r="S41" s="89">
        <f>'Other Revenue'!S17</f>
        <v>0</v>
      </c>
      <c r="T41" s="89">
        <f>'Other Revenue'!T17</f>
        <v>0</v>
      </c>
      <c r="U41" s="89">
        <f>'Other Revenue'!U17</f>
        <v>0</v>
      </c>
      <c r="V41" s="89">
        <f>'Other Revenue'!V17</f>
        <v>0</v>
      </c>
      <c r="W41" s="89">
        <f>'Other Revenue'!W17</f>
        <v>0</v>
      </c>
      <c r="X41" s="89">
        <f>'Other Revenue'!X17</f>
        <v>0</v>
      </c>
      <c r="Y41" s="89">
        <f>'Other Revenue'!Y17</f>
        <v>0</v>
      </c>
      <c r="Z41" s="89">
        <f>'Other Revenue'!Z17</f>
        <v>0</v>
      </c>
      <c r="AA41" s="89">
        <f>'Other Revenue'!AA17</f>
        <v>0</v>
      </c>
      <c r="AB41" s="90">
        <f>'Other Revenue'!AB17</f>
        <v>0</v>
      </c>
      <c r="AD41" s="551">
        <f>'Other Revenue'!AD17</f>
        <v>0</v>
      </c>
      <c r="AF41" s="551">
        <f>'Other Revenue'!AF17</f>
        <v>0</v>
      </c>
      <c r="AH41" s="551">
        <f>'Other Revenue'!AH17</f>
        <v>0</v>
      </c>
    </row>
    <row r="42" spans="2:34" outlineLevel="1" x14ac:dyDescent="0.2">
      <c r="B42" s="263" t="str">
        <f>'Line Items'!D$760</f>
        <v>Other Revenue</v>
      </c>
      <c r="C42" s="263" t="str">
        <f>'Line Items'!D$795</f>
        <v>Other Revenue: Other Revenue from Core Business</v>
      </c>
      <c r="D42" s="106" t="str">
        <f>'Other Revenue'!D18</f>
        <v>LENNON Car Park Revenue</v>
      </c>
      <c r="E42" s="88"/>
      <c r="F42" s="107" t="str">
        <f>'Other Revenue'!F18</f>
        <v>£000</v>
      </c>
      <c r="G42" s="89">
        <f>'Other Revenue'!G18</f>
        <v>0</v>
      </c>
      <c r="H42" s="89">
        <f>'Other Revenue'!H18</f>
        <v>0</v>
      </c>
      <c r="I42" s="89">
        <f>'Other Revenue'!I18</f>
        <v>0</v>
      </c>
      <c r="J42" s="89">
        <f>'Other Revenue'!J18</f>
        <v>0</v>
      </c>
      <c r="K42" s="89">
        <f>'Other Revenue'!K18</f>
        <v>0</v>
      </c>
      <c r="L42" s="89">
        <f>'Other Revenue'!L18</f>
        <v>0</v>
      </c>
      <c r="M42" s="89">
        <f>'Other Revenue'!M18</f>
        <v>0</v>
      </c>
      <c r="N42" s="89">
        <f>'Other Revenue'!N18</f>
        <v>0</v>
      </c>
      <c r="O42" s="89">
        <f>'Other Revenue'!O18</f>
        <v>0</v>
      </c>
      <c r="P42" s="89">
        <f>'Other Revenue'!P18</f>
        <v>0</v>
      </c>
      <c r="Q42" s="89">
        <f>'Other Revenue'!Q18</f>
        <v>0</v>
      </c>
      <c r="R42" s="89">
        <f>'Other Revenue'!R18</f>
        <v>0</v>
      </c>
      <c r="S42" s="89">
        <f>'Other Revenue'!S18</f>
        <v>0</v>
      </c>
      <c r="T42" s="89">
        <f>'Other Revenue'!T18</f>
        <v>0</v>
      </c>
      <c r="U42" s="89">
        <f>'Other Revenue'!U18</f>
        <v>0</v>
      </c>
      <c r="V42" s="89">
        <f>'Other Revenue'!V18</f>
        <v>0</v>
      </c>
      <c r="W42" s="89">
        <f>'Other Revenue'!W18</f>
        <v>0</v>
      </c>
      <c r="X42" s="89">
        <f>'Other Revenue'!X18</f>
        <v>0</v>
      </c>
      <c r="Y42" s="89">
        <f>'Other Revenue'!Y18</f>
        <v>0</v>
      </c>
      <c r="Z42" s="89">
        <f>'Other Revenue'!Z18</f>
        <v>0</v>
      </c>
      <c r="AA42" s="89">
        <f>'Other Revenue'!AA18</f>
        <v>0</v>
      </c>
      <c r="AB42" s="90">
        <f>'Other Revenue'!AB18</f>
        <v>0</v>
      </c>
      <c r="AD42" s="552">
        <f>'Other Revenue'!AD18</f>
        <v>0</v>
      </c>
      <c r="AF42" s="552">
        <f>'Other Revenue'!AF18</f>
        <v>0</v>
      </c>
      <c r="AH42" s="552">
        <f>'Other Revenue'!AH18</f>
        <v>0</v>
      </c>
    </row>
    <row r="43" spans="2:34" outlineLevel="1" x14ac:dyDescent="0.2">
      <c r="B43" s="263" t="str">
        <f>'Line Items'!D$760</f>
        <v>Other Revenue</v>
      </c>
      <c r="C43" s="263" t="str">
        <f>'Line Items'!D$795</f>
        <v>Other Revenue: Other Revenue from Core Business</v>
      </c>
      <c r="D43" s="106" t="str">
        <f>'Other Revenue'!D19</f>
        <v>Non-LENNON Car Park Revenue</v>
      </c>
      <c r="E43" s="88"/>
      <c r="F43" s="107" t="str">
        <f>'Other Revenue'!F19</f>
        <v>£000</v>
      </c>
      <c r="G43" s="89">
        <f>'Other Revenue'!G19</f>
        <v>0</v>
      </c>
      <c r="H43" s="89">
        <f>'Other Revenue'!H19</f>
        <v>0</v>
      </c>
      <c r="I43" s="89">
        <f>'Other Revenue'!I19</f>
        <v>0</v>
      </c>
      <c r="J43" s="89">
        <f>'Other Revenue'!J19</f>
        <v>0</v>
      </c>
      <c r="K43" s="89">
        <f>'Other Revenue'!K19</f>
        <v>0</v>
      </c>
      <c r="L43" s="89">
        <f>'Other Revenue'!L19</f>
        <v>0</v>
      </c>
      <c r="M43" s="89">
        <f>'Other Revenue'!M19</f>
        <v>0</v>
      </c>
      <c r="N43" s="89">
        <f>'Other Revenue'!N19</f>
        <v>0</v>
      </c>
      <c r="O43" s="89">
        <f>'Other Revenue'!O19</f>
        <v>0</v>
      </c>
      <c r="P43" s="89">
        <f>'Other Revenue'!P19</f>
        <v>0</v>
      </c>
      <c r="Q43" s="89">
        <f>'Other Revenue'!Q19</f>
        <v>0</v>
      </c>
      <c r="R43" s="89">
        <f>'Other Revenue'!R19</f>
        <v>0</v>
      </c>
      <c r="S43" s="89">
        <f>'Other Revenue'!S19</f>
        <v>0</v>
      </c>
      <c r="T43" s="89">
        <f>'Other Revenue'!T19</f>
        <v>0</v>
      </c>
      <c r="U43" s="89">
        <f>'Other Revenue'!U19</f>
        <v>0</v>
      </c>
      <c r="V43" s="89">
        <f>'Other Revenue'!V19</f>
        <v>0</v>
      </c>
      <c r="W43" s="89">
        <f>'Other Revenue'!W19</f>
        <v>0</v>
      </c>
      <c r="X43" s="89">
        <f>'Other Revenue'!X19</f>
        <v>0</v>
      </c>
      <c r="Y43" s="89">
        <f>'Other Revenue'!Y19</f>
        <v>0</v>
      </c>
      <c r="Z43" s="89">
        <f>'Other Revenue'!Z19</f>
        <v>0</v>
      </c>
      <c r="AA43" s="89">
        <f>'Other Revenue'!AA19</f>
        <v>0</v>
      </c>
      <c r="AB43" s="90">
        <f>'Other Revenue'!AB19</f>
        <v>0</v>
      </c>
      <c r="AD43" s="552">
        <f>'Other Revenue'!AD19</f>
        <v>0</v>
      </c>
      <c r="AF43" s="552">
        <f>'Other Revenue'!AF19</f>
        <v>0</v>
      </c>
      <c r="AH43" s="552">
        <f>'Other Revenue'!AH19</f>
        <v>0</v>
      </c>
    </row>
    <row r="44" spans="2:34" outlineLevel="1" x14ac:dyDescent="0.2">
      <c r="B44" s="263" t="str">
        <f>'Line Items'!D$760</f>
        <v>Other Revenue</v>
      </c>
      <c r="C44" s="263" t="str">
        <f>'Line Items'!D$795</f>
        <v>Other Revenue: Other Revenue from Core Business</v>
      </c>
      <c r="D44" s="106" t="str">
        <f>'Other Revenue'!D20</f>
        <v>Other non-LENNON Passenger Revenue</v>
      </c>
      <c r="E44" s="88"/>
      <c r="F44" s="107" t="str">
        <f>'Other Revenue'!F20</f>
        <v>£000</v>
      </c>
      <c r="G44" s="89">
        <f>'Other Revenue'!G20</f>
        <v>0</v>
      </c>
      <c r="H44" s="89">
        <f>'Other Revenue'!H20</f>
        <v>0</v>
      </c>
      <c r="I44" s="89">
        <f>'Other Revenue'!I20</f>
        <v>0</v>
      </c>
      <c r="J44" s="89">
        <f>'Other Revenue'!J20</f>
        <v>0</v>
      </c>
      <c r="K44" s="89">
        <f>'Other Revenue'!K20</f>
        <v>0</v>
      </c>
      <c r="L44" s="89">
        <f>'Other Revenue'!L20</f>
        <v>0</v>
      </c>
      <c r="M44" s="89">
        <f>'Other Revenue'!M20</f>
        <v>0</v>
      </c>
      <c r="N44" s="89">
        <f>'Other Revenue'!N20</f>
        <v>0</v>
      </c>
      <c r="O44" s="89">
        <f>'Other Revenue'!O20</f>
        <v>0</v>
      </c>
      <c r="P44" s="89">
        <f>'Other Revenue'!P20</f>
        <v>0</v>
      </c>
      <c r="Q44" s="89">
        <f>'Other Revenue'!Q20</f>
        <v>0</v>
      </c>
      <c r="R44" s="89">
        <f>'Other Revenue'!R20</f>
        <v>0</v>
      </c>
      <c r="S44" s="89">
        <f>'Other Revenue'!S20</f>
        <v>0</v>
      </c>
      <c r="T44" s="89">
        <f>'Other Revenue'!T20</f>
        <v>0</v>
      </c>
      <c r="U44" s="89">
        <f>'Other Revenue'!U20</f>
        <v>0</v>
      </c>
      <c r="V44" s="89">
        <f>'Other Revenue'!V20</f>
        <v>0</v>
      </c>
      <c r="W44" s="89">
        <f>'Other Revenue'!W20</f>
        <v>0</v>
      </c>
      <c r="X44" s="89">
        <f>'Other Revenue'!X20</f>
        <v>0</v>
      </c>
      <c r="Y44" s="89">
        <f>'Other Revenue'!Y20</f>
        <v>0</v>
      </c>
      <c r="Z44" s="89">
        <f>'Other Revenue'!Z20</f>
        <v>0</v>
      </c>
      <c r="AA44" s="89">
        <f>'Other Revenue'!AA20</f>
        <v>0</v>
      </c>
      <c r="AB44" s="90">
        <f>'Other Revenue'!AB20</f>
        <v>0</v>
      </c>
      <c r="AD44" s="552">
        <f>'Other Revenue'!AD20</f>
        <v>0</v>
      </c>
      <c r="AF44" s="552">
        <f>'Other Revenue'!AF20</f>
        <v>0</v>
      </c>
      <c r="AH44" s="552">
        <f>'Other Revenue'!AH20</f>
        <v>0</v>
      </c>
    </row>
    <row r="45" spans="2:34" outlineLevel="1" x14ac:dyDescent="0.2">
      <c r="B45" s="263" t="str">
        <f>'Line Items'!D$760</f>
        <v>Other Revenue</v>
      </c>
      <c r="C45" s="263" t="str">
        <f>'Line Items'!D$795</f>
        <v>Other Revenue: Other Revenue from Core Business</v>
      </c>
      <c r="D45" s="106" t="str">
        <f>'Other Revenue'!D21</f>
        <v>Catering Revenue</v>
      </c>
      <c r="E45" s="88"/>
      <c r="F45" s="107" t="str">
        <f>'Other Revenue'!F21</f>
        <v>£000</v>
      </c>
      <c r="G45" s="89">
        <f>'Other Revenue'!G21</f>
        <v>0</v>
      </c>
      <c r="H45" s="89">
        <f>'Other Revenue'!H21</f>
        <v>0</v>
      </c>
      <c r="I45" s="89">
        <f>'Other Revenue'!I21</f>
        <v>0</v>
      </c>
      <c r="J45" s="89">
        <f>'Other Revenue'!J21</f>
        <v>0</v>
      </c>
      <c r="K45" s="89">
        <f>'Other Revenue'!K21</f>
        <v>0</v>
      </c>
      <c r="L45" s="89">
        <f>'Other Revenue'!L21</f>
        <v>0</v>
      </c>
      <c r="M45" s="89">
        <f>'Other Revenue'!M21</f>
        <v>0</v>
      </c>
      <c r="N45" s="89">
        <f>'Other Revenue'!N21</f>
        <v>0</v>
      </c>
      <c r="O45" s="89">
        <f>'Other Revenue'!O21</f>
        <v>0</v>
      </c>
      <c r="P45" s="89">
        <f>'Other Revenue'!P21</f>
        <v>0</v>
      </c>
      <c r="Q45" s="89">
        <f>'Other Revenue'!Q21</f>
        <v>0</v>
      </c>
      <c r="R45" s="89">
        <f>'Other Revenue'!R21</f>
        <v>0</v>
      </c>
      <c r="S45" s="89">
        <f>'Other Revenue'!S21</f>
        <v>0</v>
      </c>
      <c r="T45" s="89">
        <f>'Other Revenue'!T21</f>
        <v>0</v>
      </c>
      <c r="U45" s="89">
        <f>'Other Revenue'!U21</f>
        <v>0</v>
      </c>
      <c r="V45" s="89">
        <f>'Other Revenue'!V21</f>
        <v>0</v>
      </c>
      <c r="W45" s="89">
        <f>'Other Revenue'!W21</f>
        <v>0</v>
      </c>
      <c r="X45" s="89">
        <f>'Other Revenue'!X21</f>
        <v>0</v>
      </c>
      <c r="Y45" s="89">
        <f>'Other Revenue'!Y21</f>
        <v>0</v>
      </c>
      <c r="Z45" s="89">
        <f>'Other Revenue'!Z21</f>
        <v>0</v>
      </c>
      <c r="AA45" s="89">
        <f>'Other Revenue'!AA21</f>
        <v>0</v>
      </c>
      <c r="AB45" s="90">
        <f>'Other Revenue'!AB21</f>
        <v>0</v>
      </c>
      <c r="AD45" s="552">
        <f>'Other Revenue'!AD21</f>
        <v>0</v>
      </c>
      <c r="AF45" s="552">
        <f>'Other Revenue'!AF21</f>
        <v>0</v>
      </c>
      <c r="AH45" s="552">
        <f>'Other Revenue'!AH21</f>
        <v>0</v>
      </c>
    </row>
    <row r="46" spans="2:34" outlineLevel="1" x14ac:dyDescent="0.2">
      <c r="B46" s="263" t="str">
        <f>'Line Items'!D$760</f>
        <v>Other Revenue</v>
      </c>
      <c r="C46" s="263" t="str">
        <f>'Line Items'!D$795</f>
        <v>Other Revenue: Other Revenue from Core Business</v>
      </c>
      <c r="D46" s="106" t="str">
        <f>'Other Revenue'!D22</f>
        <v>Commissions Receivable</v>
      </c>
      <c r="E46" s="88"/>
      <c r="F46" s="107" t="str">
        <f>'Other Revenue'!F22</f>
        <v>£000</v>
      </c>
      <c r="G46" s="89">
        <f>'Other Revenue'!G22</f>
        <v>0</v>
      </c>
      <c r="H46" s="89">
        <f>'Other Revenue'!H22</f>
        <v>0</v>
      </c>
      <c r="I46" s="89">
        <f>'Other Revenue'!I22</f>
        <v>0</v>
      </c>
      <c r="J46" s="89">
        <f>'Other Revenue'!J22</f>
        <v>0</v>
      </c>
      <c r="K46" s="89">
        <f>'Other Revenue'!K22</f>
        <v>0</v>
      </c>
      <c r="L46" s="89">
        <f>'Other Revenue'!L22</f>
        <v>0</v>
      </c>
      <c r="M46" s="89">
        <f>'Other Revenue'!M22</f>
        <v>0</v>
      </c>
      <c r="N46" s="89">
        <f>'Other Revenue'!N22</f>
        <v>0</v>
      </c>
      <c r="O46" s="89">
        <f>'Other Revenue'!O22</f>
        <v>0</v>
      </c>
      <c r="P46" s="89">
        <f>'Other Revenue'!P22</f>
        <v>0</v>
      </c>
      <c r="Q46" s="89">
        <f>'Other Revenue'!Q22</f>
        <v>0</v>
      </c>
      <c r="R46" s="89">
        <f>'Other Revenue'!R22</f>
        <v>0</v>
      </c>
      <c r="S46" s="89">
        <f>'Other Revenue'!S22</f>
        <v>0</v>
      </c>
      <c r="T46" s="89">
        <f>'Other Revenue'!T22</f>
        <v>0</v>
      </c>
      <c r="U46" s="89">
        <f>'Other Revenue'!U22</f>
        <v>0</v>
      </c>
      <c r="V46" s="89">
        <f>'Other Revenue'!V22</f>
        <v>0</v>
      </c>
      <c r="W46" s="89">
        <f>'Other Revenue'!W22</f>
        <v>0</v>
      </c>
      <c r="X46" s="89">
        <f>'Other Revenue'!X22</f>
        <v>0</v>
      </c>
      <c r="Y46" s="89">
        <f>'Other Revenue'!Y22</f>
        <v>0</v>
      </c>
      <c r="Z46" s="89">
        <f>'Other Revenue'!Z22</f>
        <v>0</v>
      </c>
      <c r="AA46" s="89">
        <f>'Other Revenue'!AA22</f>
        <v>0</v>
      </c>
      <c r="AB46" s="90">
        <f>'Other Revenue'!AB22</f>
        <v>0</v>
      </c>
      <c r="AD46" s="552">
        <f>'Other Revenue'!AD22</f>
        <v>0</v>
      </c>
      <c r="AF46" s="552">
        <f>'Other Revenue'!AF22</f>
        <v>0</v>
      </c>
      <c r="AH46" s="552">
        <f>'Other Revenue'!AH22</f>
        <v>0</v>
      </c>
    </row>
    <row r="47" spans="2:34" outlineLevel="1" x14ac:dyDescent="0.2">
      <c r="B47" s="263" t="str">
        <f>'Line Items'!D$760</f>
        <v>Other Revenue</v>
      </c>
      <c r="C47" s="263" t="str">
        <f>'Line Items'!D$795</f>
        <v>Other Revenue: Other Revenue from Core Business</v>
      </c>
      <c r="D47" s="106" t="str">
        <f>'Other Revenue'!D23</f>
        <v>Letting income</v>
      </c>
      <c r="E47" s="88"/>
      <c r="F47" s="107" t="str">
        <f>'Other Revenue'!F23</f>
        <v>£000</v>
      </c>
      <c r="G47" s="89">
        <f>'Other Revenue'!G23</f>
        <v>0</v>
      </c>
      <c r="H47" s="89">
        <f>'Other Revenue'!H23</f>
        <v>0</v>
      </c>
      <c r="I47" s="89">
        <f>'Other Revenue'!I23</f>
        <v>0</v>
      </c>
      <c r="J47" s="89">
        <f>'Other Revenue'!J23</f>
        <v>0</v>
      </c>
      <c r="K47" s="89">
        <f>'Other Revenue'!K23</f>
        <v>0</v>
      </c>
      <c r="L47" s="89">
        <f>'Other Revenue'!L23</f>
        <v>0</v>
      </c>
      <c r="M47" s="89">
        <f>'Other Revenue'!M23</f>
        <v>0</v>
      </c>
      <c r="N47" s="89">
        <f>'Other Revenue'!N23</f>
        <v>0</v>
      </c>
      <c r="O47" s="89">
        <f>'Other Revenue'!O23</f>
        <v>0</v>
      </c>
      <c r="P47" s="89">
        <f>'Other Revenue'!P23</f>
        <v>0</v>
      </c>
      <c r="Q47" s="89">
        <f>'Other Revenue'!Q23</f>
        <v>0</v>
      </c>
      <c r="R47" s="89">
        <f>'Other Revenue'!R23</f>
        <v>0</v>
      </c>
      <c r="S47" s="89">
        <f>'Other Revenue'!S23</f>
        <v>0</v>
      </c>
      <c r="T47" s="89">
        <f>'Other Revenue'!T23</f>
        <v>0</v>
      </c>
      <c r="U47" s="89">
        <f>'Other Revenue'!U23</f>
        <v>0</v>
      </c>
      <c r="V47" s="89">
        <f>'Other Revenue'!V23</f>
        <v>0</v>
      </c>
      <c r="W47" s="89">
        <f>'Other Revenue'!W23</f>
        <v>0</v>
      </c>
      <c r="X47" s="89">
        <f>'Other Revenue'!X23</f>
        <v>0</v>
      </c>
      <c r="Y47" s="89">
        <f>'Other Revenue'!Y23</f>
        <v>0</v>
      </c>
      <c r="Z47" s="89">
        <f>'Other Revenue'!Z23</f>
        <v>0</v>
      </c>
      <c r="AA47" s="89">
        <f>'Other Revenue'!AA23</f>
        <v>0</v>
      </c>
      <c r="AB47" s="90">
        <f>'Other Revenue'!AB23</f>
        <v>0</v>
      </c>
      <c r="AD47" s="552">
        <f>'Other Revenue'!AD23</f>
        <v>0</v>
      </c>
      <c r="AF47" s="552">
        <f>'Other Revenue'!AF23</f>
        <v>0</v>
      </c>
      <c r="AH47" s="552">
        <f>'Other Revenue'!AH23</f>
        <v>0</v>
      </c>
    </row>
    <row r="48" spans="2:34" outlineLevel="1" x14ac:dyDescent="0.2">
      <c r="B48" s="263" t="str">
        <f>'Line Items'!D$760</f>
        <v>Other Revenue</v>
      </c>
      <c r="C48" s="263" t="str">
        <f>'Line Items'!D$795</f>
        <v>Other Revenue: Other Revenue from Core Business</v>
      </c>
      <c r="D48" s="106" t="str">
        <f>'Other Revenue'!D24</f>
        <v>Advertising income</v>
      </c>
      <c r="E48" s="88"/>
      <c r="F48" s="107" t="str">
        <f>'Other Revenue'!F24</f>
        <v>£000</v>
      </c>
      <c r="G48" s="89">
        <f>'Other Revenue'!G24</f>
        <v>0</v>
      </c>
      <c r="H48" s="89">
        <f>'Other Revenue'!H24</f>
        <v>0</v>
      </c>
      <c r="I48" s="89">
        <f>'Other Revenue'!I24</f>
        <v>0</v>
      </c>
      <c r="J48" s="89">
        <f>'Other Revenue'!J24</f>
        <v>0</v>
      </c>
      <c r="K48" s="89">
        <f>'Other Revenue'!K24</f>
        <v>0</v>
      </c>
      <c r="L48" s="89">
        <f>'Other Revenue'!L24</f>
        <v>0</v>
      </c>
      <c r="M48" s="89">
        <f>'Other Revenue'!M24</f>
        <v>0</v>
      </c>
      <c r="N48" s="89">
        <f>'Other Revenue'!N24</f>
        <v>0</v>
      </c>
      <c r="O48" s="89">
        <f>'Other Revenue'!O24</f>
        <v>0</v>
      </c>
      <c r="P48" s="89">
        <f>'Other Revenue'!P24</f>
        <v>0</v>
      </c>
      <c r="Q48" s="89">
        <f>'Other Revenue'!Q24</f>
        <v>0</v>
      </c>
      <c r="R48" s="89">
        <f>'Other Revenue'!R24</f>
        <v>0</v>
      </c>
      <c r="S48" s="89">
        <f>'Other Revenue'!S24</f>
        <v>0</v>
      </c>
      <c r="T48" s="89">
        <f>'Other Revenue'!T24</f>
        <v>0</v>
      </c>
      <c r="U48" s="89">
        <f>'Other Revenue'!U24</f>
        <v>0</v>
      </c>
      <c r="V48" s="89">
        <f>'Other Revenue'!V24</f>
        <v>0</v>
      </c>
      <c r="W48" s="89">
        <f>'Other Revenue'!W24</f>
        <v>0</v>
      </c>
      <c r="X48" s="89">
        <f>'Other Revenue'!X24</f>
        <v>0</v>
      </c>
      <c r="Y48" s="89">
        <f>'Other Revenue'!Y24</f>
        <v>0</v>
      </c>
      <c r="Z48" s="89">
        <f>'Other Revenue'!Z24</f>
        <v>0</v>
      </c>
      <c r="AA48" s="89">
        <f>'Other Revenue'!AA24</f>
        <v>0</v>
      </c>
      <c r="AB48" s="90">
        <f>'Other Revenue'!AB24</f>
        <v>0</v>
      </c>
      <c r="AD48" s="552">
        <f>'Other Revenue'!AD24</f>
        <v>0</v>
      </c>
      <c r="AF48" s="552">
        <f>'Other Revenue'!AF24</f>
        <v>0</v>
      </c>
      <c r="AH48" s="552">
        <f>'Other Revenue'!AH24</f>
        <v>0</v>
      </c>
    </row>
    <row r="49" spans="2:34" outlineLevel="1" x14ac:dyDescent="0.2">
      <c r="B49" s="263" t="str">
        <f>'Line Items'!D$760</f>
        <v>Other Revenue</v>
      </c>
      <c r="C49" s="263" t="str">
        <f>'Line Items'!D$795</f>
        <v>Other Revenue: Other Revenue from Core Business</v>
      </c>
      <c r="D49" s="106" t="str">
        <f>'Other Revenue'!D25</f>
        <v>Rent</v>
      </c>
      <c r="E49" s="88"/>
      <c r="F49" s="107" t="str">
        <f>'Other Revenue'!F25</f>
        <v>£000</v>
      </c>
      <c r="G49" s="89">
        <f>'Other Revenue'!G25</f>
        <v>0</v>
      </c>
      <c r="H49" s="89">
        <f>'Other Revenue'!H25</f>
        <v>0</v>
      </c>
      <c r="I49" s="89">
        <f>'Other Revenue'!I25</f>
        <v>0</v>
      </c>
      <c r="J49" s="89">
        <f>'Other Revenue'!J25</f>
        <v>0</v>
      </c>
      <c r="K49" s="89">
        <f>'Other Revenue'!K25</f>
        <v>0</v>
      </c>
      <c r="L49" s="89">
        <f>'Other Revenue'!L25</f>
        <v>0</v>
      </c>
      <c r="M49" s="89">
        <f>'Other Revenue'!M25</f>
        <v>0</v>
      </c>
      <c r="N49" s="89">
        <f>'Other Revenue'!N25</f>
        <v>0</v>
      </c>
      <c r="O49" s="89">
        <f>'Other Revenue'!O25</f>
        <v>0</v>
      </c>
      <c r="P49" s="89">
        <f>'Other Revenue'!P25</f>
        <v>0</v>
      </c>
      <c r="Q49" s="89">
        <f>'Other Revenue'!Q25</f>
        <v>0</v>
      </c>
      <c r="R49" s="89">
        <f>'Other Revenue'!R25</f>
        <v>0</v>
      </c>
      <c r="S49" s="89">
        <f>'Other Revenue'!S25</f>
        <v>0</v>
      </c>
      <c r="T49" s="89">
        <f>'Other Revenue'!T25</f>
        <v>0</v>
      </c>
      <c r="U49" s="89">
        <f>'Other Revenue'!U25</f>
        <v>0</v>
      </c>
      <c r="V49" s="89">
        <f>'Other Revenue'!V25</f>
        <v>0</v>
      </c>
      <c r="W49" s="89">
        <f>'Other Revenue'!W25</f>
        <v>0</v>
      </c>
      <c r="X49" s="89">
        <f>'Other Revenue'!X25</f>
        <v>0</v>
      </c>
      <c r="Y49" s="89">
        <f>'Other Revenue'!Y25</f>
        <v>0</v>
      </c>
      <c r="Z49" s="89">
        <f>'Other Revenue'!Z25</f>
        <v>0</v>
      </c>
      <c r="AA49" s="89">
        <f>'Other Revenue'!AA25</f>
        <v>0</v>
      </c>
      <c r="AB49" s="90">
        <f>'Other Revenue'!AB25</f>
        <v>0</v>
      </c>
      <c r="AD49" s="552">
        <f>'Other Revenue'!AD25</f>
        <v>0</v>
      </c>
      <c r="AF49" s="552">
        <f>'Other Revenue'!AF25</f>
        <v>0</v>
      </c>
      <c r="AH49" s="552">
        <f>'Other Revenue'!AH25</f>
        <v>0</v>
      </c>
    </row>
    <row r="50" spans="2:34" outlineLevel="1" x14ac:dyDescent="0.2">
      <c r="B50" s="263" t="str">
        <f>'Line Items'!D$760</f>
        <v>Other Revenue</v>
      </c>
      <c r="C50" s="263" t="str">
        <f>'Line Items'!D$795</f>
        <v>Other Revenue: Other Revenue from Core Business</v>
      </c>
      <c r="D50" s="106" t="str">
        <f>'Other Revenue'!D26</f>
        <v>Service Charge</v>
      </c>
      <c r="E50" s="88"/>
      <c r="F50" s="107" t="str">
        <f>'Other Revenue'!F26</f>
        <v>£000</v>
      </c>
      <c r="G50" s="89">
        <f>'Other Revenue'!G26</f>
        <v>0</v>
      </c>
      <c r="H50" s="89">
        <f>'Other Revenue'!H26</f>
        <v>0</v>
      </c>
      <c r="I50" s="89">
        <f>'Other Revenue'!I26</f>
        <v>0</v>
      </c>
      <c r="J50" s="89">
        <f>'Other Revenue'!J26</f>
        <v>0</v>
      </c>
      <c r="K50" s="89">
        <f>'Other Revenue'!K26</f>
        <v>0</v>
      </c>
      <c r="L50" s="89">
        <f>'Other Revenue'!L26</f>
        <v>0</v>
      </c>
      <c r="M50" s="89">
        <f>'Other Revenue'!M26</f>
        <v>0</v>
      </c>
      <c r="N50" s="89">
        <f>'Other Revenue'!N26</f>
        <v>0</v>
      </c>
      <c r="O50" s="89">
        <f>'Other Revenue'!O26</f>
        <v>0</v>
      </c>
      <c r="P50" s="89">
        <f>'Other Revenue'!P26</f>
        <v>0</v>
      </c>
      <c r="Q50" s="89">
        <f>'Other Revenue'!Q26</f>
        <v>0</v>
      </c>
      <c r="R50" s="89">
        <f>'Other Revenue'!R26</f>
        <v>0</v>
      </c>
      <c r="S50" s="89">
        <f>'Other Revenue'!S26</f>
        <v>0</v>
      </c>
      <c r="T50" s="89">
        <f>'Other Revenue'!T26</f>
        <v>0</v>
      </c>
      <c r="U50" s="89">
        <f>'Other Revenue'!U26</f>
        <v>0</v>
      </c>
      <c r="V50" s="89">
        <f>'Other Revenue'!V26</f>
        <v>0</v>
      </c>
      <c r="W50" s="89">
        <f>'Other Revenue'!W26</f>
        <v>0</v>
      </c>
      <c r="X50" s="89">
        <f>'Other Revenue'!X26</f>
        <v>0</v>
      </c>
      <c r="Y50" s="89">
        <f>'Other Revenue'!Y26</f>
        <v>0</v>
      </c>
      <c r="Z50" s="89">
        <f>'Other Revenue'!Z26</f>
        <v>0</v>
      </c>
      <c r="AA50" s="89">
        <f>'Other Revenue'!AA26</f>
        <v>0</v>
      </c>
      <c r="AB50" s="90">
        <f>'Other Revenue'!AB26</f>
        <v>0</v>
      </c>
      <c r="AD50" s="552">
        <f>'Other Revenue'!AD26</f>
        <v>0</v>
      </c>
      <c r="AF50" s="552">
        <f>'Other Revenue'!AF26</f>
        <v>0</v>
      </c>
      <c r="AH50" s="552">
        <f>'Other Revenue'!AH26</f>
        <v>0</v>
      </c>
    </row>
    <row r="51" spans="2:34" outlineLevel="1" x14ac:dyDescent="0.2">
      <c r="B51" s="263" t="str">
        <f>'Line Items'!D$760</f>
        <v>Other Revenue</v>
      </c>
      <c r="C51" s="263" t="str">
        <f>'Line Items'!D$795</f>
        <v>Other Revenue: Other Revenue from Core Business</v>
      </c>
      <c r="D51" s="106" t="str">
        <f>'Other Revenue'!D27</f>
        <v>Other Passenger Sales</v>
      </c>
      <c r="E51" s="88"/>
      <c r="F51" s="107" t="str">
        <f>'Other Revenue'!F27</f>
        <v>£000</v>
      </c>
      <c r="G51" s="89">
        <f>'Other Revenue'!G27</f>
        <v>0</v>
      </c>
      <c r="H51" s="89">
        <f>'Other Revenue'!H27</f>
        <v>0</v>
      </c>
      <c r="I51" s="89">
        <f>'Other Revenue'!I27</f>
        <v>0</v>
      </c>
      <c r="J51" s="89">
        <f>'Other Revenue'!J27</f>
        <v>0</v>
      </c>
      <c r="K51" s="89">
        <f>'Other Revenue'!K27</f>
        <v>0</v>
      </c>
      <c r="L51" s="89">
        <f>'Other Revenue'!L27</f>
        <v>0</v>
      </c>
      <c r="M51" s="89">
        <f>'Other Revenue'!M27</f>
        <v>0</v>
      </c>
      <c r="N51" s="89">
        <f>'Other Revenue'!N27</f>
        <v>0</v>
      </c>
      <c r="O51" s="89">
        <f>'Other Revenue'!O27</f>
        <v>0</v>
      </c>
      <c r="P51" s="89">
        <f>'Other Revenue'!P27</f>
        <v>0</v>
      </c>
      <c r="Q51" s="89">
        <f>'Other Revenue'!Q27</f>
        <v>0</v>
      </c>
      <c r="R51" s="89">
        <f>'Other Revenue'!R27</f>
        <v>0</v>
      </c>
      <c r="S51" s="89">
        <f>'Other Revenue'!S27</f>
        <v>0</v>
      </c>
      <c r="T51" s="89">
        <f>'Other Revenue'!T27</f>
        <v>0</v>
      </c>
      <c r="U51" s="89">
        <f>'Other Revenue'!U27</f>
        <v>0</v>
      </c>
      <c r="V51" s="89">
        <f>'Other Revenue'!V27</f>
        <v>0</v>
      </c>
      <c r="W51" s="89">
        <f>'Other Revenue'!W27</f>
        <v>0</v>
      </c>
      <c r="X51" s="89">
        <f>'Other Revenue'!X27</f>
        <v>0</v>
      </c>
      <c r="Y51" s="89">
        <f>'Other Revenue'!Y27</f>
        <v>0</v>
      </c>
      <c r="Z51" s="89">
        <f>'Other Revenue'!Z27</f>
        <v>0</v>
      </c>
      <c r="AA51" s="89">
        <f>'Other Revenue'!AA27</f>
        <v>0</v>
      </c>
      <c r="AB51" s="90">
        <f>'Other Revenue'!AB27</f>
        <v>0</v>
      </c>
      <c r="AD51" s="552">
        <f>'Other Revenue'!AD27</f>
        <v>0</v>
      </c>
      <c r="AF51" s="552">
        <f>'Other Revenue'!AF27</f>
        <v>0</v>
      </c>
      <c r="AH51" s="552">
        <f>'Other Revenue'!AH27</f>
        <v>0</v>
      </c>
    </row>
    <row r="52" spans="2:34" outlineLevel="1" x14ac:dyDescent="0.2">
      <c r="B52" s="263" t="str">
        <f>'Line Items'!D$760</f>
        <v>Other Revenue</v>
      </c>
      <c r="C52" s="263" t="str">
        <f>'Line Items'!D$795</f>
        <v>Other Revenue: Other Revenue from Core Business</v>
      </c>
      <c r="D52" s="106" t="str">
        <f>'Other Revenue'!D28</f>
        <v>Insurance Receivable</v>
      </c>
      <c r="E52" s="88"/>
      <c r="F52" s="107" t="str">
        <f>'Other Revenue'!F28</f>
        <v>£000</v>
      </c>
      <c r="G52" s="89">
        <f>'Other Revenue'!G28</f>
        <v>0</v>
      </c>
      <c r="H52" s="89">
        <f>'Other Revenue'!H28</f>
        <v>0</v>
      </c>
      <c r="I52" s="89">
        <f>'Other Revenue'!I28</f>
        <v>0</v>
      </c>
      <c r="J52" s="89">
        <f>'Other Revenue'!J28</f>
        <v>0</v>
      </c>
      <c r="K52" s="89">
        <f>'Other Revenue'!K28</f>
        <v>0</v>
      </c>
      <c r="L52" s="89">
        <f>'Other Revenue'!L28</f>
        <v>0</v>
      </c>
      <c r="M52" s="89">
        <f>'Other Revenue'!M28</f>
        <v>0</v>
      </c>
      <c r="N52" s="89">
        <f>'Other Revenue'!N28</f>
        <v>0</v>
      </c>
      <c r="O52" s="89">
        <f>'Other Revenue'!O28</f>
        <v>0</v>
      </c>
      <c r="P52" s="89">
        <f>'Other Revenue'!P28</f>
        <v>0</v>
      </c>
      <c r="Q52" s="89">
        <f>'Other Revenue'!Q28</f>
        <v>0</v>
      </c>
      <c r="R52" s="89">
        <f>'Other Revenue'!R28</f>
        <v>0</v>
      </c>
      <c r="S52" s="89">
        <f>'Other Revenue'!S28</f>
        <v>0</v>
      </c>
      <c r="T52" s="89">
        <f>'Other Revenue'!T28</f>
        <v>0</v>
      </c>
      <c r="U52" s="89">
        <f>'Other Revenue'!U28</f>
        <v>0</v>
      </c>
      <c r="V52" s="89">
        <f>'Other Revenue'!V28</f>
        <v>0</v>
      </c>
      <c r="W52" s="89">
        <f>'Other Revenue'!W28</f>
        <v>0</v>
      </c>
      <c r="X52" s="89">
        <f>'Other Revenue'!X28</f>
        <v>0</v>
      </c>
      <c r="Y52" s="89">
        <f>'Other Revenue'!Y28</f>
        <v>0</v>
      </c>
      <c r="Z52" s="89">
        <f>'Other Revenue'!Z28</f>
        <v>0</v>
      </c>
      <c r="AA52" s="89">
        <f>'Other Revenue'!AA28</f>
        <v>0</v>
      </c>
      <c r="AB52" s="90">
        <f>'Other Revenue'!AB28</f>
        <v>0</v>
      </c>
      <c r="AD52" s="552">
        <f>'Other Revenue'!AD28</f>
        <v>0</v>
      </c>
      <c r="AF52" s="552">
        <f>'Other Revenue'!AF28</f>
        <v>0</v>
      </c>
      <c r="AH52" s="552">
        <f>'Other Revenue'!AH28</f>
        <v>0</v>
      </c>
    </row>
    <row r="53" spans="2:34" outlineLevel="1" x14ac:dyDescent="0.2">
      <c r="B53" s="263" t="str">
        <f>'Line Items'!D$760</f>
        <v>Other Revenue</v>
      </c>
      <c r="C53" s="263" t="str">
        <f>'Line Items'!D$795</f>
        <v>Other Revenue: Other Revenue from Core Business</v>
      </c>
      <c r="D53" s="106" t="str">
        <f>'Other Revenue'!D29</f>
        <v>Sales: Taxi Rank</v>
      </c>
      <c r="E53" s="88"/>
      <c r="F53" s="107" t="str">
        <f>'Other Revenue'!F29</f>
        <v>£000</v>
      </c>
      <c r="G53" s="89">
        <f>'Other Revenue'!G29</f>
        <v>0</v>
      </c>
      <c r="H53" s="89">
        <f>'Other Revenue'!H29</f>
        <v>0</v>
      </c>
      <c r="I53" s="89">
        <f>'Other Revenue'!I29</f>
        <v>0</v>
      </c>
      <c r="J53" s="89">
        <f>'Other Revenue'!J29</f>
        <v>0</v>
      </c>
      <c r="K53" s="89">
        <f>'Other Revenue'!K29</f>
        <v>0</v>
      </c>
      <c r="L53" s="89">
        <f>'Other Revenue'!L29</f>
        <v>0</v>
      </c>
      <c r="M53" s="89">
        <f>'Other Revenue'!M29</f>
        <v>0</v>
      </c>
      <c r="N53" s="89">
        <f>'Other Revenue'!N29</f>
        <v>0</v>
      </c>
      <c r="O53" s="89">
        <f>'Other Revenue'!O29</f>
        <v>0</v>
      </c>
      <c r="P53" s="89">
        <f>'Other Revenue'!P29</f>
        <v>0</v>
      </c>
      <c r="Q53" s="89">
        <f>'Other Revenue'!Q29</f>
        <v>0</v>
      </c>
      <c r="R53" s="89">
        <f>'Other Revenue'!R29</f>
        <v>0</v>
      </c>
      <c r="S53" s="89">
        <f>'Other Revenue'!S29</f>
        <v>0</v>
      </c>
      <c r="T53" s="89">
        <f>'Other Revenue'!T29</f>
        <v>0</v>
      </c>
      <c r="U53" s="89">
        <f>'Other Revenue'!U29</f>
        <v>0</v>
      </c>
      <c r="V53" s="89">
        <f>'Other Revenue'!V29</f>
        <v>0</v>
      </c>
      <c r="W53" s="89">
        <f>'Other Revenue'!W29</f>
        <v>0</v>
      </c>
      <c r="X53" s="89">
        <f>'Other Revenue'!X29</f>
        <v>0</v>
      </c>
      <c r="Y53" s="89">
        <f>'Other Revenue'!Y29</f>
        <v>0</v>
      </c>
      <c r="Z53" s="89">
        <f>'Other Revenue'!Z29</f>
        <v>0</v>
      </c>
      <c r="AA53" s="89">
        <f>'Other Revenue'!AA29</f>
        <v>0</v>
      </c>
      <c r="AB53" s="90">
        <f>'Other Revenue'!AB29</f>
        <v>0</v>
      </c>
      <c r="AD53" s="552">
        <f>'Other Revenue'!AD29</f>
        <v>0</v>
      </c>
      <c r="AF53" s="552">
        <f>'Other Revenue'!AF29</f>
        <v>0</v>
      </c>
      <c r="AH53" s="552">
        <f>'Other Revenue'!AH29</f>
        <v>0</v>
      </c>
    </row>
    <row r="54" spans="2:34" outlineLevel="1" x14ac:dyDescent="0.2">
      <c r="B54" s="263" t="str">
        <f>'Line Items'!D$760</f>
        <v>Other Revenue</v>
      </c>
      <c r="C54" s="263" t="str">
        <f>'Line Items'!D$795</f>
        <v>Other Revenue: Other Revenue from Core Business</v>
      </c>
      <c r="D54" s="106" t="str">
        <f>'Other Revenue'!D30</f>
        <v>Sales: Utilities</v>
      </c>
      <c r="E54" s="88"/>
      <c r="F54" s="107" t="str">
        <f>'Other Revenue'!F30</f>
        <v>£000</v>
      </c>
      <c r="G54" s="89">
        <f>'Other Revenue'!G30</f>
        <v>0</v>
      </c>
      <c r="H54" s="89">
        <f>'Other Revenue'!H30</f>
        <v>0</v>
      </c>
      <c r="I54" s="89">
        <f>'Other Revenue'!I30</f>
        <v>0</v>
      </c>
      <c r="J54" s="89">
        <f>'Other Revenue'!J30</f>
        <v>0</v>
      </c>
      <c r="K54" s="89">
        <f>'Other Revenue'!K30</f>
        <v>0</v>
      </c>
      <c r="L54" s="89">
        <f>'Other Revenue'!L30</f>
        <v>0</v>
      </c>
      <c r="M54" s="89">
        <f>'Other Revenue'!M30</f>
        <v>0</v>
      </c>
      <c r="N54" s="89">
        <f>'Other Revenue'!N30</f>
        <v>0</v>
      </c>
      <c r="O54" s="89">
        <f>'Other Revenue'!O30</f>
        <v>0</v>
      </c>
      <c r="P54" s="89">
        <f>'Other Revenue'!P30</f>
        <v>0</v>
      </c>
      <c r="Q54" s="89">
        <f>'Other Revenue'!Q30</f>
        <v>0</v>
      </c>
      <c r="R54" s="89">
        <f>'Other Revenue'!R30</f>
        <v>0</v>
      </c>
      <c r="S54" s="89">
        <f>'Other Revenue'!S30</f>
        <v>0</v>
      </c>
      <c r="T54" s="89">
        <f>'Other Revenue'!T30</f>
        <v>0</v>
      </c>
      <c r="U54" s="89">
        <f>'Other Revenue'!U30</f>
        <v>0</v>
      </c>
      <c r="V54" s="89">
        <f>'Other Revenue'!V30</f>
        <v>0</v>
      </c>
      <c r="W54" s="89">
        <f>'Other Revenue'!W30</f>
        <v>0</v>
      </c>
      <c r="X54" s="89">
        <f>'Other Revenue'!X30</f>
        <v>0</v>
      </c>
      <c r="Y54" s="89">
        <f>'Other Revenue'!Y30</f>
        <v>0</v>
      </c>
      <c r="Z54" s="89">
        <f>'Other Revenue'!Z30</f>
        <v>0</v>
      </c>
      <c r="AA54" s="89">
        <f>'Other Revenue'!AA30</f>
        <v>0</v>
      </c>
      <c r="AB54" s="90">
        <f>'Other Revenue'!AB30</f>
        <v>0</v>
      </c>
      <c r="AD54" s="552">
        <f>'Other Revenue'!AD30</f>
        <v>0</v>
      </c>
      <c r="AF54" s="552">
        <f>'Other Revenue'!AF30</f>
        <v>0</v>
      </c>
      <c r="AH54" s="552">
        <f>'Other Revenue'!AH30</f>
        <v>0</v>
      </c>
    </row>
    <row r="55" spans="2:34" outlineLevel="1" x14ac:dyDescent="0.2">
      <c r="B55" s="263" t="str">
        <f>'Line Items'!D$760</f>
        <v>Other Revenue</v>
      </c>
      <c r="C55" s="263" t="str">
        <f>'Line Items'!D$795</f>
        <v>Other Revenue: Other Revenue from Core Business</v>
      </c>
      <c r="D55" s="106" t="str">
        <f>'Other Revenue'!D31</f>
        <v>Sales: Telephone Commission</v>
      </c>
      <c r="E55" s="88"/>
      <c r="F55" s="107" t="str">
        <f>'Other Revenue'!F31</f>
        <v>£000</v>
      </c>
      <c r="G55" s="89">
        <f>'Other Revenue'!G31</f>
        <v>0</v>
      </c>
      <c r="H55" s="89">
        <f>'Other Revenue'!H31</f>
        <v>0</v>
      </c>
      <c r="I55" s="89">
        <f>'Other Revenue'!I31</f>
        <v>0</v>
      </c>
      <c r="J55" s="89">
        <f>'Other Revenue'!J31</f>
        <v>0</v>
      </c>
      <c r="K55" s="89">
        <f>'Other Revenue'!K31</f>
        <v>0</v>
      </c>
      <c r="L55" s="89">
        <f>'Other Revenue'!L31</f>
        <v>0</v>
      </c>
      <c r="M55" s="89">
        <f>'Other Revenue'!M31</f>
        <v>0</v>
      </c>
      <c r="N55" s="89">
        <f>'Other Revenue'!N31</f>
        <v>0</v>
      </c>
      <c r="O55" s="89">
        <f>'Other Revenue'!O31</f>
        <v>0</v>
      </c>
      <c r="P55" s="89">
        <f>'Other Revenue'!P31</f>
        <v>0</v>
      </c>
      <c r="Q55" s="89">
        <f>'Other Revenue'!Q31</f>
        <v>0</v>
      </c>
      <c r="R55" s="89">
        <f>'Other Revenue'!R31</f>
        <v>0</v>
      </c>
      <c r="S55" s="89">
        <f>'Other Revenue'!S31</f>
        <v>0</v>
      </c>
      <c r="T55" s="89">
        <f>'Other Revenue'!T31</f>
        <v>0</v>
      </c>
      <c r="U55" s="89">
        <f>'Other Revenue'!U31</f>
        <v>0</v>
      </c>
      <c r="V55" s="89">
        <f>'Other Revenue'!V31</f>
        <v>0</v>
      </c>
      <c r="W55" s="89">
        <f>'Other Revenue'!W31</f>
        <v>0</v>
      </c>
      <c r="X55" s="89">
        <f>'Other Revenue'!X31</f>
        <v>0</v>
      </c>
      <c r="Y55" s="89">
        <f>'Other Revenue'!Y31</f>
        <v>0</v>
      </c>
      <c r="Z55" s="89">
        <f>'Other Revenue'!Z31</f>
        <v>0</v>
      </c>
      <c r="AA55" s="89">
        <f>'Other Revenue'!AA31</f>
        <v>0</v>
      </c>
      <c r="AB55" s="90">
        <f>'Other Revenue'!AB31</f>
        <v>0</v>
      </c>
      <c r="AD55" s="552">
        <f>'Other Revenue'!AD31</f>
        <v>0</v>
      </c>
      <c r="AF55" s="552">
        <f>'Other Revenue'!AF31</f>
        <v>0</v>
      </c>
      <c r="AH55" s="552">
        <f>'Other Revenue'!AH31</f>
        <v>0</v>
      </c>
    </row>
    <row r="56" spans="2:34" outlineLevel="1" x14ac:dyDescent="0.2">
      <c r="B56" s="263" t="str">
        <f>'Line Items'!D$760</f>
        <v>Other Revenue</v>
      </c>
      <c r="C56" s="263" t="str">
        <f>'Line Items'!D$795</f>
        <v>Other Revenue: Other Revenue from Core Business</v>
      </c>
      <c r="D56" s="106" t="str">
        <f>'Other Revenue'!D32</f>
        <v>Sales: Other</v>
      </c>
      <c r="E56" s="88"/>
      <c r="F56" s="107" t="str">
        <f>'Other Revenue'!F32</f>
        <v>£000</v>
      </c>
      <c r="G56" s="89">
        <f>'Other Revenue'!G32</f>
        <v>0</v>
      </c>
      <c r="H56" s="89">
        <f>'Other Revenue'!H32</f>
        <v>0</v>
      </c>
      <c r="I56" s="89">
        <f>'Other Revenue'!I32</f>
        <v>0</v>
      </c>
      <c r="J56" s="89">
        <f>'Other Revenue'!J32</f>
        <v>0</v>
      </c>
      <c r="K56" s="89">
        <f>'Other Revenue'!K32</f>
        <v>0</v>
      </c>
      <c r="L56" s="89">
        <f>'Other Revenue'!L32</f>
        <v>0</v>
      </c>
      <c r="M56" s="89">
        <f>'Other Revenue'!M32</f>
        <v>0</v>
      </c>
      <c r="N56" s="89">
        <f>'Other Revenue'!N32</f>
        <v>0</v>
      </c>
      <c r="O56" s="89">
        <f>'Other Revenue'!O32</f>
        <v>0</v>
      </c>
      <c r="P56" s="89">
        <f>'Other Revenue'!P32</f>
        <v>0</v>
      </c>
      <c r="Q56" s="89">
        <f>'Other Revenue'!Q32</f>
        <v>0</v>
      </c>
      <c r="R56" s="89">
        <f>'Other Revenue'!R32</f>
        <v>0</v>
      </c>
      <c r="S56" s="89">
        <f>'Other Revenue'!S32</f>
        <v>0</v>
      </c>
      <c r="T56" s="89">
        <f>'Other Revenue'!T32</f>
        <v>0</v>
      </c>
      <c r="U56" s="89">
        <f>'Other Revenue'!U32</f>
        <v>0</v>
      </c>
      <c r="V56" s="89">
        <f>'Other Revenue'!V32</f>
        <v>0</v>
      </c>
      <c r="W56" s="89">
        <f>'Other Revenue'!W32</f>
        <v>0</v>
      </c>
      <c r="X56" s="89">
        <f>'Other Revenue'!X32</f>
        <v>0</v>
      </c>
      <c r="Y56" s="89">
        <f>'Other Revenue'!Y32</f>
        <v>0</v>
      </c>
      <c r="Z56" s="89">
        <f>'Other Revenue'!Z32</f>
        <v>0</v>
      </c>
      <c r="AA56" s="89">
        <f>'Other Revenue'!AA32</f>
        <v>0</v>
      </c>
      <c r="AB56" s="90">
        <f>'Other Revenue'!AB32</f>
        <v>0</v>
      </c>
      <c r="AD56" s="552">
        <f>'Other Revenue'!AD32</f>
        <v>0</v>
      </c>
      <c r="AF56" s="552">
        <f>'Other Revenue'!AF32</f>
        <v>0</v>
      </c>
      <c r="AH56" s="552">
        <f>'Other Revenue'!AH32</f>
        <v>0</v>
      </c>
    </row>
    <row r="57" spans="2:34" outlineLevel="1" x14ac:dyDescent="0.2">
      <c r="B57" s="263" t="str">
        <f>'Line Items'!D$760</f>
        <v>Other Revenue</v>
      </c>
      <c r="C57" s="263" t="str">
        <f>'Line Items'!D$795</f>
        <v>Other Revenue: Other Revenue from Core Business</v>
      </c>
      <c r="D57" s="106" t="str">
        <f>'Other Revenue'!D33</f>
        <v>Oyster / TfL Income</v>
      </c>
      <c r="E57" s="88"/>
      <c r="F57" s="107" t="str">
        <f>'Other Revenue'!F33</f>
        <v>£000</v>
      </c>
      <c r="G57" s="89">
        <f>'Other Revenue'!G33</f>
        <v>0</v>
      </c>
      <c r="H57" s="89">
        <f>'Other Revenue'!H33</f>
        <v>0</v>
      </c>
      <c r="I57" s="89">
        <f>'Other Revenue'!I33</f>
        <v>0</v>
      </c>
      <c r="J57" s="89">
        <f>'Other Revenue'!J33</f>
        <v>0</v>
      </c>
      <c r="K57" s="89">
        <f>'Other Revenue'!K33</f>
        <v>0</v>
      </c>
      <c r="L57" s="89">
        <f>'Other Revenue'!L33</f>
        <v>0</v>
      </c>
      <c r="M57" s="89">
        <f>'Other Revenue'!M33</f>
        <v>0</v>
      </c>
      <c r="N57" s="89">
        <f>'Other Revenue'!N33</f>
        <v>0</v>
      </c>
      <c r="O57" s="89">
        <f>'Other Revenue'!O33</f>
        <v>0</v>
      </c>
      <c r="P57" s="89">
        <f>'Other Revenue'!P33</f>
        <v>0</v>
      </c>
      <c r="Q57" s="89">
        <f>'Other Revenue'!Q33</f>
        <v>0</v>
      </c>
      <c r="R57" s="89">
        <f>'Other Revenue'!R33</f>
        <v>0</v>
      </c>
      <c r="S57" s="89">
        <f>'Other Revenue'!S33</f>
        <v>0</v>
      </c>
      <c r="T57" s="89">
        <f>'Other Revenue'!T33</f>
        <v>0</v>
      </c>
      <c r="U57" s="89">
        <f>'Other Revenue'!U33</f>
        <v>0</v>
      </c>
      <c r="V57" s="89">
        <f>'Other Revenue'!V33</f>
        <v>0</v>
      </c>
      <c r="W57" s="89">
        <f>'Other Revenue'!W33</f>
        <v>0</v>
      </c>
      <c r="X57" s="89">
        <f>'Other Revenue'!X33</f>
        <v>0</v>
      </c>
      <c r="Y57" s="89">
        <f>'Other Revenue'!Y33</f>
        <v>0</v>
      </c>
      <c r="Z57" s="89">
        <f>'Other Revenue'!Z33</f>
        <v>0</v>
      </c>
      <c r="AA57" s="89">
        <f>'Other Revenue'!AA33</f>
        <v>0</v>
      </c>
      <c r="AB57" s="90">
        <f>'Other Revenue'!AB33</f>
        <v>0</v>
      </c>
      <c r="AD57" s="552">
        <f>'Other Revenue'!AD33</f>
        <v>0</v>
      </c>
      <c r="AF57" s="552">
        <f>'Other Revenue'!AF33</f>
        <v>0</v>
      </c>
      <c r="AH57" s="552">
        <f>'Other Revenue'!AH33</f>
        <v>0</v>
      </c>
    </row>
    <row r="58" spans="2:34" outlineLevel="1" x14ac:dyDescent="0.2">
      <c r="B58" s="263" t="str">
        <f>'Line Items'!D$760</f>
        <v>Other Revenue</v>
      </c>
      <c r="C58" s="263" t="str">
        <f>'Line Items'!D$795</f>
        <v>Other Revenue: Other Revenue from Core Business</v>
      </c>
      <c r="D58" s="106" t="str">
        <f>'Other Revenue'!D34</f>
        <v>Rolling Stock Hire</v>
      </c>
      <c r="E58" s="88"/>
      <c r="F58" s="107" t="str">
        <f>'Other Revenue'!F34</f>
        <v>£000</v>
      </c>
      <c r="G58" s="89">
        <f>'Other Revenue'!G34</f>
        <v>0</v>
      </c>
      <c r="H58" s="89">
        <f>'Other Revenue'!H34</f>
        <v>0</v>
      </c>
      <c r="I58" s="89">
        <f>'Other Revenue'!I34</f>
        <v>0</v>
      </c>
      <c r="J58" s="89">
        <f>'Other Revenue'!J34</f>
        <v>0</v>
      </c>
      <c r="K58" s="89">
        <f>'Other Revenue'!K34</f>
        <v>0</v>
      </c>
      <c r="L58" s="89">
        <f>'Other Revenue'!L34</f>
        <v>0</v>
      </c>
      <c r="M58" s="89">
        <f>'Other Revenue'!M34</f>
        <v>0</v>
      </c>
      <c r="N58" s="89">
        <f>'Other Revenue'!N34</f>
        <v>0</v>
      </c>
      <c r="O58" s="89">
        <f>'Other Revenue'!O34</f>
        <v>0</v>
      </c>
      <c r="P58" s="89">
        <f>'Other Revenue'!P34</f>
        <v>0</v>
      </c>
      <c r="Q58" s="89">
        <f>'Other Revenue'!Q34</f>
        <v>0</v>
      </c>
      <c r="R58" s="89">
        <f>'Other Revenue'!R34</f>
        <v>0</v>
      </c>
      <c r="S58" s="89">
        <f>'Other Revenue'!S34</f>
        <v>0</v>
      </c>
      <c r="T58" s="89">
        <f>'Other Revenue'!T34</f>
        <v>0</v>
      </c>
      <c r="U58" s="89">
        <f>'Other Revenue'!U34</f>
        <v>0</v>
      </c>
      <c r="V58" s="89">
        <f>'Other Revenue'!V34</f>
        <v>0</v>
      </c>
      <c r="W58" s="89">
        <f>'Other Revenue'!W34</f>
        <v>0</v>
      </c>
      <c r="X58" s="89">
        <f>'Other Revenue'!X34</f>
        <v>0</v>
      </c>
      <c r="Y58" s="89">
        <f>'Other Revenue'!Y34</f>
        <v>0</v>
      </c>
      <c r="Z58" s="89">
        <f>'Other Revenue'!Z34</f>
        <v>0</v>
      </c>
      <c r="AA58" s="89">
        <f>'Other Revenue'!AA34</f>
        <v>0</v>
      </c>
      <c r="AB58" s="90">
        <f>'Other Revenue'!AB34</f>
        <v>0</v>
      </c>
      <c r="AD58" s="552">
        <f>'Other Revenue'!AD34</f>
        <v>0</v>
      </c>
      <c r="AF58" s="552">
        <f>'Other Revenue'!AF34</f>
        <v>0</v>
      </c>
      <c r="AH58" s="552">
        <f>'Other Revenue'!AH34</f>
        <v>0</v>
      </c>
    </row>
    <row r="59" spans="2:34" outlineLevel="1" x14ac:dyDescent="0.2">
      <c r="B59" s="263" t="str">
        <f>'Line Items'!D$760</f>
        <v>Other Revenue</v>
      </c>
      <c r="C59" s="263" t="str">
        <f>'Line Items'!D$795</f>
        <v>Other Revenue: Other Revenue from Core Business</v>
      </c>
      <c r="D59" s="106" t="str">
        <f>'Other Revenue'!D35</f>
        <v>Payment to Stobart for Southend Airport</v>
      </c>
      <c r="E59" s="88"/>
      <c r="F59" s="107" t="str">
        <f>'Other Revenue'!F35</f>
        <v>£000</v>
      </c>
      <c r="G59" s="89">
        <f>'Other Revenue'!G35</f>
        <v>0</v>
      </c>
      <c r="H59" s="89">
        <f>'Other Revenue'!H35</f>
        <v>0</v>
      </c>
      <c r="I59" s="89">
        <f>'Other Revenue'!I35</f>
        <v>0</v>
      </c>
      <c r="J59" s="89">
        <f>'Other Revenue'!J35</f>
        <v>0</v>
      </c>
      <c r="K59" s="89">
        <f>'Other Revenue'!K35</f>
        <v>0</v>
      </c>
      <c r="L59" s="89">
        <f>'Other Revenue'!L35</f>
        <v>0</v>
      </c>
      <c r="M59" s="89">
        <f>'Other Revenue'!M35</f>
        <v>0</v>
      </c>
      <c r="N59" s="89">
        <f>'Other Revenue'!N35</f>
        <v>0</v>
      </c>
      <c r="O59" s="89">
        <f>'Other Revenue'!O35</f>
        <v>0</v>
      </c>
      <c r="P59" s="89">
        <f>'Other Revenue'!P35</f>
        <v>0</v>
      </c>
      <c r="Q59" s="89">
        <f>'Other Revenue'!Q35</f>
        <v>0</v>
      </c>
      <c r="R59" s="89">
        <f>'Other Revenue'!R35</f>
        <v>0</v>
      </c>
      <c r="S59" s="89">
        <f>'Other Revenue'!S35</f>
        <v>0</v>
      </c>
      <c r="T59" s="89">
        <f>'Other Revenue'!T35</f>
        <v>0</v>
      </c>
      <c r="U59" s="89">
        <f>'Other Revenue'!U35</f>
        <v>0</v>
      </c>
      <c r="V59" s="89">
        <f>'Other Revenue'!V35</f>
        <v>0</v>
      </c>
      <c r="W59" s="89">
        <f>'Other Revenue'!W35</f>
        <v>0</v>
      </c>
      <c r="X59" s="89">
        <f>'Other Revenue'!X35</f>
        <v>0</v>
      </c>
      <c r="Y59" s="89">
        <f>'Other Revenue'!Y35</f>
        <v>0</v>
      </c>
      <c r="Z59" s="89">
        <f>'Other Revenue'!Z35</f>
        <v>0</v>
      </c>
      <c r="AA59" s="89">
        <f>'Other Revenue'!AA35</f>
        <v>0</v>
      </c>
      <c r="AB59" s="90">
        <f>'Other Revenue'!AB35</f>
        <v>0</v>
      </c>
      <c r="AD59" s="552">
        <f>'Other Revenue'!AD35</f>
        <v>0</v>
      </c>
      <c r="AF59" s="552">
        <f>'Other Revenue'!AF35</f>
        <v>0</v>
      </c>
      <c r="AH59" s="552">
        <f>'Other Revenue'!AH35</f>
        <v>0</v>
      </c>
    </row>
    <row r="60" spans="2:34" outlineLevel="1" x14ac:dyDescent="0.2">
      <c r="B60" s="263" t="str">
        <f>'Line Items'!D$760</f>
        <v>Other Revenue</v>
      </c>
      <c r="C60" s="263" t="str">
        <f>'Line Items'!D$795</f>
        <v>Other Revenue: Other Revenue from Core Business</v>
      </c>
      <c r="D60" s="106" t="str">
        <f>'Other Revenue'!D36</f>
        <v>[Other Revenue from Core Business Line 20]</v>
      </c>
      <c r="E60" s="88"/>
      <c r="F60" s="107" t="str">
        <f>'Other Revenue'!F36</f>
        <v>£000</v>
      </c>
      <c r="G60" s="89">
        <f>'Other Revenue'!G36</f>
        <v>0</v>
      </c>
      <c r="H60" s="89">
        <f>'Other Revenue'!H36</f>
        <v>0</v>
      </c>
      <c r="I60" s="89">
        <f>'Other Revenue'!I36</f>
        <v>0</v>
      </c>
      <c r="J60" s="89">
        <f>'Other Revenue'!J36</f>
        <v>0</v>
      </c>
      <c r="K60" s="89">
        <f>'Other Revenue'!K36</f>
        <v>0</v>
      </c>
      <c r="L60" s="89">
        <f>'Other Revenue'!L36</f>
        <v>0</v>
      </c>
      <c r="M60" s="89">
        <f>'Other Revenue'!M36</f>
        <v>0</v>
      </c>
      <c r="N60" s="89">
        <f>'Other Revenue'!N36</f>
        <v>0</v>
      </c>
      <c r="O60" s="89">
        <f>'Other Revenue'!O36</f>
        <v>0</v>
      </c>
      <c r="P60" s="89">
        <f>'Other Revenue'!P36</f>
        <v>0</v>
      </c>
      <c r="Q60" s="89">
        <f>'Other Revenue'!Q36</f>
        <v>0</v>
      </c>
      <c r="R60" s="89">
        <f>'Other Revenue'!R36</f>
        <v>0</v>
      </c>
      <c r="S60" s="89">
        <f>'Other Revenue'!S36</f>
        <v>0</v>
      </c>
      <c r="T60" s="89">
        <f>'Other Revenue'!T36</f>
        <v>0</v>
      </c>
      <c r="U60" s="89">
        <f>'Other Revenue'!U36</f>
        <v>0</v>
      </c>
      <c r="V60" s="89">
        <f>'Other Revenue'!V36</f>
        <v>0</v>
      </c>
      <c r="W60" s="89">
        <f>'Other Revenue'!W36</f>
        <v>0</v>
      </c>
      <c r="X60" s="89">
        <f>'Other Revenue'!X36</f>
        <v>0</v>
      </c>
      <c r="Y60" s="89">
        <f>'Other Revenue'!Y36</f>
        <v>0</v>
      </c>
      <c r="Z60" s="89">
        <f>'Other Revenue'!Z36</f>
        <v>0</v>
      </c>
      <c r="AA60" s="89">
        <f>'Other Revenue'!AA36</f>
        <v>0</v>
      </c>
      <c r="AB60" s="90">
        <f>'Other Revenue'!AB36</f>
        <v>0</v>
      </c>
      <c r="AD60" s="552">
        <f>'Other Revenue'!AD36</f>
        <v>0</v>
      </c>
      <c r="AF60" s="552">
        <f>'Other Revenue'!AF36</f>
        <v>0</v>
      </c>
      <c r="AH60" s="552">
        <f>'Other Revenue'!AH36</f>
        <v>0</v>
      </c>
    </row>
    <row r="61" spans="2:34" outlineLevel="1" x14ac:dyDescent="0.2">
      <c r="B61" s="263" t="str">
        <f>'Line Items'!D$760</f>
        <v>Other Revenue</v>
      </c>
      <c r="C61" s="263" t="str">
        <f>'Line Items'!D$795</f>
        <v>Other Revenue: Other Revenue from Core Business</v>
      </c>
      <c r="D61" s="106" t="str">
        <f>'Other Revenue'!D37</f>
        <v>[Other Revenue from Core Business Line 21]</v>
      </c>
      <c r="E61" s="88"/>
      <c r="F61" s="107" t="str">
        <f>'Other Revenue'!F37</f>
        <v>£000</v>
      </c>
      <c r="G61" s="89">
        <f>'Other Revenue'!G37</f>
        <v>0</v>
      </c>
      <c r="H61" s="89">
        <f>'Other Revenue'!H37</f>
        <v>0</v>
      </c>
      <c r="I61" s="89">
        <f>'Other Revenue'!I37</f>
        <v>0</v>
      </c>
      <c r="J61" s="89">
        <f>'Other Revenue'!J37</f>
        <v>0</v>
      </c>
      <c r="K61" s="89">
        <f>'Other Revenue'!K37</f>
        <v>0</v>
      </c>
      <c r="L61" s="89">
        <f>'Other Revenue'!L37</f>
        <v>0</v>
      </c>
      <c r="M61" s="89">
        <f>'Other Revenue'!M37</f>
        <v>0</v>
      </c>
      <c r="N61" s="89">
        <f>'Other Revenue'!N37</f>
        <v>0</v>
      </c>
      <c r="O61" s="89">
        <f>'Other Revenue'!O37</f>
        <v>0</v>
      </c>
      <c r="P61" s="89">
        <f>'Other Revenue'!P37</f>
        <v>0</v>
      </c>
      <c r="Q61" s="89">
        <f>'Other Revenue'!Q37</f>
        <v>0</v>
      </c>
      <c r="R61" s="89">
        <f>'Other Revenue'!R37</f>
        <v>0</v>
      </c>
      <c r="S61" s="89">
        <f>'Other Revenue'!S37</f>
        <v>0</v>
      </c>
      <c r="T61" s="89">
        <f>'Other Revenue'!T37</f>
        <v>0</v>
      </c>
      <c r="U61" s="89">
        <f>'Other Revenue'!U37</f>
        <v>0</v>
      </c>
      <c r="V61" s="89">
        <f>'Other Revenue'!V37</f>
        <v>0</v>
      </c>
      <c r="W61" s="89">
        <f>'Other Revenue'!W37</f>
        <v>0</v>
      </c>
      <c r="X61" s="89">
        <f>'Other Revenue'!X37</f>
        <v>0</v>
      </c>
      <c r="Y61" s="89">
        <f>'Other Revenue'!Y37</f>
        <v>0</v>
      </c>
      <c r="Z61" s="89">
        <f>'Other Revenue'!Z37</f>
        <v>0</v>
      </c>
      <c r="AA61" s="89">
        <f>'Other Revenue'!AA37</f>
        <v>0</v>
      </c>
      <c r="AB61" s="90">
        <f>'Other Revenue'!AB37</f>
        <v>0</v>
      </c>
      <c r="AD61" s="552">
        <f>'Other Revenue'!AD37</f>
        <v>0</v>
      </c>
      <c r="AF61" s="552">
        <f>'Other Revenue'!AF37</f>
        <v>0</v>
      </c>
      <c r="AH61" s="552">
        <f>'Other Revenue'!AH37</f>
        <v>0</v>
      </c>
    </row>
    <row r="62" spans="2:34" outlineLevel="1" x14ac:dyDescent="0.2">
      <c r="B62" s="263" t="str">
        <f>'Line Items'!D$760</f>
        <v>Other Revenue</v>
      </c>
      <c r="C62" s="263" t="str">
        <f>'Line Items'!D$795</f>
        <v>Other Revenue: Other Revenue from Core Business</v>
      </c>
      <c r="D62" s="106" t="str">
        <f>'Other Revenue'!D38</f>
        <v>[Other Revenue from Core Business Line 22]</v>
      </c>
      <c r="E62" s="88"/>
      <c r="F62" s="107" t="str">
        <f>'Other Revenue'!F38</f>
        <v>£000</v>
      </c>
      <c r="G62" s="89">
        <f>'Other Revenue'!G38</f>
        <v>0</v>
      </c>
      <c r="H62" s="89">
        <f>'Other Revenue'!H38</f>
        <v>0</v>
      </c>
      <c r="I62" s="89">
        <f>'Other Revenue'!I38</f>
        <v>0</v>
      </c>
      <c r="J62" s="89">
        <f>'Other Revenue'!J38</f>
        <v>0</v>
      </c>
      <c r="K62" s="89">
        <f>'Other Revenue'!K38</f>
        <v>0</v>
      </c>
      <c r="L62" s="89">
        <f>'Other Revenue'!L38</f>
        <v>0</v>
      </c>
      <c r="M62" s="89">
        <f>'Other Revenue'!M38</f>
        <v>0</v>
      </c>
      <c r="N62" s="89">
        <f>'Other Revenue'!N38</f>
        <v>0</v>
      </c>
      <c r="O62" s="89">
        <f>'Other Revenue'!O38</f>
        <v>0</v>
      </c>
      <c r="P62" s="89">
        <f>'Other Revenue'!P38</f>
        <v>0</v>
      </c>
      <c r="Q62" s="89">
        <f>'Other Revenue'!Q38</f>
        <v>0</v>
      </c>
      <c r="R62" s="89">
        <f>'Other Revenue'!R38</f>
        <v>0</v>
      </c>
      <c r="S62" s="89">
        <f>'Other Revenue'!S38</f>
        <v>0</v>
      </c>
      <c r="T62" s="89">
        <f>'Other Revenue'!T38</f>
        <v>0</v>
      </c>
      <c r="U62" s="89">
        <f>'Other Revenue'!U38</f>
        <v>0</v>
      </c>
      <c r="V62" s="89">
        <f>'Other Revenue'!V38</f>
        <v>0</v>
      </c>
      <c r="W62" s="89">
        <f>'Other Revenue'!W38</f>
        <v>0</v>
      </c>
      <c r="X62" s="89">
        <f>'Other Revenue'!X38</f>
        <v>0</v>
      </c>
      <c r="Y62" s="89">
        <f>'Other Revenue'!Y38</f>
        <v>0</v>
      </c>
      <c r="Z62" s="89">
        <f>'Other Revenue'!Z38</f>
        <v>0</v>
      </c>
      <c r="AA62" s="89">
        <f>'Other Revenue'!AA38</f>
        <v>0</v>
      </c>
      <c r="AB62" s="90">
        <f>'Other Revenue'!AB38</f>
        <v>0</v>
      </c>
      <c r="AD62" s="552">
        <f>'Other Revenue'!AD38</f>
        <v>0</v>
      </c>
      <c r="AF62" s="552">
        <f>'Other Revenue'!AF38</f>
        <v>0</v>
      </c>
      <c r="AH62" s="552">
        <f>'Other Revenue'!AH38</f>
        <v>0</v>
      </c>
    </row>
    <row r="63" spans="2:34" outlineLevel="1" x14ac:dyDescent="0.2">
      <c r="B63" s="263" t="str">
        <f>'Line Items'!D$760</f>
        <v>Other Revenue</v>
      </c>
      <c r="C63" s="263" t="str">
        <f>'Line Items'!D$795</f>
        <v>Other Revenue: Other Revenue from Core Business</v>
      </c>
      <c r="D63" s="106" t="str">
        <f>'Other Revenue'!D39</f>
        <v>[Other Revenue from Core Business Line 23]</v>
      </c>
      <c r="E63" s="88"/>
      <c r="F63" s="107" t="str">
        <f>'Other Revenue'!F39</f>
        <v>£000</v>
      </c>
      <c r="G63" s="89">
        <f>'Other Revenue'!G39</f>
        <v>0</v>
      </c>
      <c r="H63" s="89">
        <f>'Other Revenue'!H39</f>
        <v>0</v>
      </c>
      <c r="I63" s="89">
        <f>'Other Revenue'!I39</f>
        <v>0</v>
      </c>
      <c r="J63" s="89">
        <f>'Other Revenue'!J39</f>
        <v>0</v>
      </c>
      <c r="K63" s="89">
        <f>'Other Revenue'!K39</f>
        <v>0</v>
      </c>
      <c r="L63" s="89">
        <f>'Other Revenue'!L39</f>
        <v>0</v>
      </c>
      <c r="M63" s="89">
        <f>'Other Revenue'!M39</f>
        <v>0</v>
      </c>
      <c r="N63" s="89">
        <f>'Other Revenue'!N39</f>
        <v>0</v>
      </c>
      <c r="O63" s="89">
        <f>'Other Revenue'!O39</f>
        <v>0</v>
      </c>
      <c r="P63" s="89">
        <f>'Other Revenue'!P39</f>
        <v>0</v>
      </c>
      <c r="Q63" s="89">
        <f>'Other Revenue'!Q39</f>
        <v>0</v>
      </c>
      <c r="R63" s="89">
        <f>'Other Revenue'!R39</f>
        <v>0</v>
      </c>
      <c r="S63" s="89">
        <f>'Other Revenue'!S39</f>
        <v>0</v>
      </c>
      <c r="T63" s="89">
        <f>'Other Revenue'!T39</f>
        <v>0</v>
      </c>
      <c r="U63" s="89">
        <f>'Other Revenue'!U39</f>
        <v>0</v>
      </c>
      <c r="V63" s="89">
        <f>'Other Revenue'!V39</f>
        <v>0</v>
      </c>
      <c r="W63" s="89">
        <f>'Other Revenue'!W39</f>
        <v>0</v>
      </c>
      <c r="X63" s="89">
        <f>'Other Revenue'!X39</f>
        <v>0</v>
      </c>
      <c r="Y63" s="89">
        <f>'Other Revenue'!Y39</f>
        <v>0</v>
      </c>
      <c r="Z63" s="89">
        <f>'Other Revenue'!Z39</f>
        <v>0</v>
      </c>
      <c r="AA63" s="89">
        <f>'Other Revenue'!AA39</f>
        <v>0</v>
      </c>
      <c r="AB63" s="90">
        <f>'Other Revenue'!AB39</f>
        <v>0</v>
      </c>
      <c r="AD63" s="552">
        <f>'Other Revenue'!AD39</f>
        <v>0</v>
      </c>
      <c r="AF63" s="552">
        <f>'Other Revenue'!AF39</f>
        <v>0</v>
      </c>
      <c r="AH63" s="552">
        <f>'Other Revenue'!AH39</f>
        <v>0</v>
      </c>
    </row>
    <row r="64" spans="2:34" outlineLevel="1" x14ac:dyDescent="0.2">
      <c r="B64" s="263" t="str">
        <f>'Line Items'!D$760</f>
        <v>Other Revenue</v>
      </c>
      <c r="C64" s="263" t="str">
        <f>'Line Items'!D$795</f>
        <v>Other Revenue: Other Revenue from Core Business</v>
      </c>
      <c r="D64" s="106" t="str">
        <f>'Other Revenue'!D40</f>
        <v>[Other Revenue from Core Business Line 24]</v>
      </c>
      <c r="E64" s="88"/>
      <c r="F64" s="107" t="str">
        <f>'Other Revenue'!F40</f>
        <v>£000</v>
      </c>
      <c r="G64" s="89">
        <f>'Other Revenue'!G40</f>
        <v>0</v>
      </c>
      <c r="H64" s="89">
        <f>'Other Revenue'!H40</f>
        <v>0</v>
      </c>
      <c r="I64" s="89">
        <f>'Other Revenue'!I40</f>
        <v>0</v>
      </c>
      <c r="J64" s="89">
        <f>'Other Revenue'!J40</f>
        <v>0</v>
      </c>
      <c r="K64" s="89">
        <f>'Other Revenue'!K40</f>
        <v>0</v>
      </c>
      <c r="L64" s="89">
        <f>'Other Revenue'!L40</f>
        <v>0</v>
      </c>
      <c r="M64" s="89">
        <f>'Other Revenue'!M40</f>
        <v>0</v>
      </c>
      <c r="N64" s="89">
        <f>'Other Revenue'!N40</f>
        <v>0</v>
      </c>
      <c r="O64" s="89">
        <f>'Other Revenue'!O40</f>
        <v>0</v>
      </c>
      <c r="P64" s="89">
        <f>'Other Revenue'!P40</f>
        <v>0</v>
      </c>
      <c r="Q64" s="89">
        <f>'Other Revenue'!Q40</f>
        <v>0</v>
      </c>
      <c r="R64" s="89">
        <f>'Other Revenue'!R40</f>
        <v>0</v>
      </c>
      <c r="S64" s="89">
        <f>'Other Revenue'!S40</f>
        <v>0</v>
      </c>
      <c r="T64" s="89">
        <f>'Other Revenue'!T40</f>
        <v>0</v>
      </c>
      <c r="U64" s="89">
        <f>'Other Revenue'!U40</f>
        <v>0</v>
      </c>
      <c r="V64" s="89">
        <f>'Other Revenue'!V40</f>
        <v>0</v>
      </c>
      <c r="W64" s="89">
        <f>'Other Revenue'!W40</f>
        <v>0</v>
      </c>
      <c r="X64" s="89">
        <f>'Other Revenue'!X40</f>
        <v>0</v>
      </c>
      <c r="Y64" s="89">
        <f>'Other Revenue'!Y40</f>
        <v>0</v>
      </c>
      <c r="Z64" s="89">
        <f>'Other Revenue'!Z40</f>
        <v>0</v>
      </c>
      <c r="AA64" s="89">
        <f>'Other Revenue'!AA40</f>
        <v>0</v>
      </c>
      <c r="AB64" s="90">
        <f>'Other Revenue'!AB40</f>
        <v>0</v>
      </c>
      <c r="AD64" s="552">
        <f>'Other Revenue'!AD40</f>
        <v>0</v>
      </c>
      <c r="AF64" s="552">
        <f>'Other Revenue'!AF40</f>
        <v>0</v>
      </c>
      <c r="AH64" s="552">
        <f>'Other Revenue'!AH40</f>
        <v>0</v>
      </c>
    </row>
    <row r="65" spans="2:34" outlineLevel="1" x14ac:dyDescent="0.2">
      <c r="B65" s="263" t="str">
        <f>'Line Items'!D$760</f>
        <v>Other Revenue</v>
      </c>
      <c r="C65" s="263" t="str">
        <f>'Line Items'!D$795</f>
        <v>Other Revenue: Other Revenue from Core Business</v>
      </c>
      <c r="D65" s="106" t="str">
        <f>'Other Revenue'!D41</f>
        <v>[Other Revenue from Core Business Line 25]</v>
      </c>
      <c r="E65" s="88"/>
      <c r="F65" s="107" t="str">
        <f>'Other Revenue'!F41</f>
        <v>£000</v>
      </c>
      <c r="G65" s="89">
        <f>'Other Revenue'!G41</f>
        <v>0</v>
      </c>
      <c r="H65" s="89">
        <f>'Other Revenue'!H41</f>
        <v>0</v>
      </c>
      <c r="I65" s="89">
        <f>'Other Revenue'!I41</f>
        <v>0</v>
      </c>
      <c r="J65" s="89">
        <f>'Other Revenue'!J41</f>
        <v>0</v>
      </c>
      <c r="K65" s="89">
        <f>'Other Revenue'!K41</f>
        <v>0</v>
      </c>
      <c r="L65" s="89">
        <f>'Other Revenue'!L41</f>
        <v>0</v>
      </c>
      <c r="M65" s="89">
        <f>'Other Revenue'!M41</f>
        <v>0</v>
      </c>
      <c r="N65" s="89">
        <f>'Other Revenue'!N41</f>
        <v>0</v>
      </c>
      <c r="O65" s="89">
        <f>'Other Revenue'!O41</f>
        <v>0</v>
      </c>
      <c r="P65" s="89">
        <f>'Other Revenue'!P41</f>
        <v>0</v>
      </c>
      <c r="Q65" s="89">
        <f>'Other Revenue'!Q41</f>
        <v>0</v>
      </c>
      <c r="R65" s="89">
        <f>'Other Revenue'!R41</f>
        <v>0</v>
      </c>
      <c r="S65" s="89">
        <f>'Other Revenue'!S41</f>
        <v>0</v>
      </c>
      <c r="T65" s="89">
        <f>'Other Revenue'!T41</f>
        <v>0</v>
      </c>
      <c r="U65" s="89">
        <f>'Other Revenue'!U41</f>
        <v>0</v>
      </c>
      <c r="V65" s="89">
        <f>'Other Revenue'!V41</f>
        <v>0</v>
      </c>
      <c r="W65" s="89">
        <f>'Other Revenue'!W41</f>
        <v>0</v>
      </c>
      <c r="X65" s="89">
        <f>'Other Revenue'!X41</f>
        <v>0</v>
      </c>
      <c r="Y65" s="89">
        <f>'Other Revenue'!Y41</f>
        <v>0</v>
      </c>
      <c r="Z65" s="89">
        <f>'Other Revenue'!Z41</f>
        <v>0</v>
      </c>
      <c r="AA65" s="89">
        <f>'Other Revenue'!AA41</f>
        <v>0</v>
      </c>
      <c r="AB65" s="90">
        <f>'Other Revenue'!AB41</f>
        <v>0</v>
      </c>
      <c r="AD65" s="552">
        <f>'Other Revenue'!AD41</f>
        <v>0</v>
      </c>
      <c r="AF65" s="552">
        <f>'Other Revenue'!AF41</f>
        <v>0</v>
      </c>
      <c r="AH65" s="552">
        <f>'Other Revenue'!AH41</f>
        <v>0</v>
      </c>
    </row>
    <row r="66" spans="2:34" outlineLevel="1" x14ac:dyDescent="0.2">
      <c r="B66" s="263" t="str">
        <f>'Line Items'!D$760</f>
        <v>Other Revenue</v>
      </c>
      <c r="C66" s="263" t="str">
        <f>'Line Items'!D$795</f>
        <v>Other Revenue: Other Revenue from Core Business</v>
      </c>
      <c r="D66" s="106" t="str">
        <f>'Other Revenue'!D42</f>
        <v>[Other Revenue from Core Business Line 26]</v>
      </c>
      <c r="E66" s="88"/>
      <c r="F66" s="107" t="str">
        <f>'Other Revenue'!F42</f>
        <v>£000</v>
      </c>
      <c r="G66" s="89">
        <f>'Other Revenue'!G42</f>
        <v>0</v>
      </c>
      <c r="H66" s="89">
        <f>'Other Revenue'!H42</f>
        <v>0</v>
      </c>
      <c r="I66" s="89">
        <f>'Other Revenue'!I42</f>
        <v>0</v>
      </c>
      <c r="J66" s="89">
        <f>'Other Revenue'!J42</f>
        <v>0</v>
      </c>
      <c r="K66" s="89">
        <f>'Other Revenue'!K42</f>
        <v>0</v>
      </c>
      <c r="L66" s="89">
        <f>'Other Revenue'!L42</f>
        <v>0</v>
      </c>
      <c r="M66" s="89">
        <f>'Other Revenue'!M42</f>
        <v>0</v>
      </c>
      <c r="N66" s="89">
        <f>'Other Revenue'!N42</f>
        <v>0</v>
      </c>
      <c r="O66" s="89">
        <f>'Other Revenue'!O42</f>
        <v>0</v>
      </c>
      <c r="P66" s="89">
        <f>'Other Revenue'!P42</f>
        <v>0</v>
      </c>
      <c r="Q66" s="89">
        <f>'Other Revenue'!Q42</f>
        <v>0</v>
      </c>
      <c r="R66" s="89">
        <f>'Other Revenue'!R42</f>
        <v>0</v>
      </c>
      <c r="S66" s="89">
        <f>'Other Revenue'!S42</f>
        <v>0</v>
      </c>
      <c r="T66" s="89">
        <f>'Other Revenue'!T42</f>
        <v>0</v>
      </c>
      <c r="U66" s="89">
        <f>'Other Revenue'!U42</f>
        <v>0</v>
      </c>
      <c r="V66" s="89">
        <f>'Other Revenue'!V42</f>
        <v>0</v>
      </c>
      <c r="W66" s="89">
        <f>'Other Revenue'!W42</f>
        <v>0</v>
      </c>
      <c r="X66" s="89">
        <f>'Other Revenue'!X42</f>
        <v>0</v>
      </c>
      <c r="Y66" s="89">
        <f>'Other Revenue'!Y42</f>
        <v>0</v>
      </c>
      <c r="Z66" s="89">
        <f>'Other Revenue'!Z42</f>
        <v>0</v>
      </c>
      <c r="AA66" s="89">
        <f>'Other Revenue'!AA42</f>
        <v>0</v>
      </c>
      <c r="AB66" s="90">
        <f>'Other Revenue'!AB42</f>
        <v>0</v>
      </c>
      <c r="AD66" s="552">
        <f>'Other Revenue'!AD42</f>
        <v>0</v>
      </c>
      <c r="AF66" s="552">
        <f>'Other Revenue'!AF42</f>
        <v>0</v>
      </c>
      <c r="AH66" s="552">
        <f>'Other Revenue'!AH42</f>
        <v>0</v>
      </c>
    </row>
    <row r="67" spans="2:34" outlineLevel="1" x14ac:dyDescent="0.2">
      <c r="B67" s="263" t="str">
        <f>'Line Items'!D$760</f>
        <v>Other Revenue</v>
      </c>
      <c r="C67" s="263" t="str">
        <f>'Line Items'!D$795</f>
        <v>Other Revenue: Other Revenue from Core Business</v>
      </c>
      <c r="D67" s="106" t="str">
        <f>'Other Revenue'!D43</f>
        <v>[Other Revenue from Core Business Line 27]</v>
      </c>
      <c r="E67" s="88"/>
      <c r="F67" s="107" t="str">
        <f>'Other Revenue'!F43</f>
        <v>£000</v>
      </c>
      <c r="G67" s="89">
        <f>'Other Revenue'!G43</f>
        <v>0</v>
      </c>
      <c r="H67" s="89">
        <f>'Other Revenue'!H43</f>
        <v>0</v>
      </c>
      <c r="I67" s="89">
        <f>'Other Revenue'!I43</f>
        <v>0</v>
      </c>
      <c r="J67" s="89">
        <f>'Other Revenue'!J43</f>
        <v>0</v>
      </c>
      <c r="K67" s="89">
        <f>'Other Revenue'!K43</f>
        <v>0</v>
      </c>
      <c r="L67" s="89">
        <f>'Other Revenue'!L43</f>
        <v>0</v>
      </c>
      <c r="M67" s="89">
        <f>'Other Revenue'!M43</f>
        <v>0</v>
      </c>
      <c r="N67" s="89">
        <f>'Other Revenue'!N43</f>
        <v>0</v>
      </c>
      <c r="O67" s="89">
        <f>'Other Revenue'!O43</f>
        <v>0</v>
      </c>
      <c r="P67" s="89">
        <f>'Other Revenue'!P43</f>
        <v>0</v>
      </c>
      <c r="Q67" s="89">
        <f>'Other Revenue'!Q43</f>
        <v>0</v>
      </c>
      <c r="R67" s="89">
        <f>'Other Revenue'!R43</f>
        <v>0</v>
      </c>
      <c r="S67" s="89">
        <f>'Other Revenue'!S43</f>
        <v>0</v>
      </c>
      <c r="T67" s="89">
        <f>'Other Revenue'!T43</f>
        <v>0</v>
      </c>
      <c r="U67" s="89">
        <f>'Other Revenue'!U43</f>
        <v>0</v>
      </c>
      <c r="V67" s="89">
        <f>'Other Revenue'!V43</f>
        <v>0</v>
      </c>
      <c r="W67" s="89">
        <f>'Other Revenue'!W43</f>
        <v>0</v>
      </c>
      <c r="X67" s="89">
        <f>'Other Revenue'!X43</f>
        <v>0</v>
      </c>
      <c r="Y67" s="89">
        <f>'Other Revenue'!Y43</f>
        <v>0</v>
      </c>
      <c r="Z67" s="89">
        <f>'Other Revenue'!Z43</f>
        <v>0</v>
      </c>
      <c r="AA67" s="89">
        <f>'Other Revenue'!AA43</f>
        <v>0</v>
      </c>
      <c r="AB67" s="90">
        <f>'Other Revenue'!AB43</f>
        <v>0</v>
      </c>
      <c r="AD67" s="552">
        <f>'Other Revenue'!AD43</f>
        <v>0</v>
      </c>
      <c r="AF67" s="552">
        <f>'Other Revenue'!AF43</f>
        <v>0</v>
      </c>
      <c r="AH67" s="552">
        <f>'Other Revenue'!AH43</f>
        <v>0</v>
      </c>
    </row>
    <row r="68" spans="2:34" outlineLevel="1" x14ac:dyDescent="0.2">
      <c r="B68" s="263" t="str">
        <f>'Line Items'!D$760</f>
        <v>Other Revenue</v>
      </c>
      <c r="C68" s="263" t="str">
        <f>'Line Items'!D$795</f>
        <v>Other Revenue: Other Revenue from Core Business</v>
      </c>
      <c r="D68" s="106" t="str">
        <f>'Other Revenue'!D44</f>
        <v>[Other Revenue from Core Business Line 28]</v>
      </c>
      <c r="E68" s="88"/>
      <c r="F68" s="107" t="str">
        <f>'Other Revenue'!F44</f>
        <v>£000</v>
      </c>
      <c r="G68" s="89">
        <f>'Other Revenue'!G44</f>
        <v>0</v>
      </c>
      <c r="H68" s="89">
        <f>'Other Revenue'!H44</f>
        <v>0</v>
      </c>
      <c r="I68" s="89">
        <f>'Other Revenue'!I44</f>
        <v>0</v>
      </c>
      <c r="J68" s="89">
        <f>'Other Revenue'!J44</f>
        <v>0</v>
      </c>
      <c r="K68" s="89">
        <f>'Other Revenue'!K44</f>
        <v>0</v>
      </c>
      <c r="L68" s="89">
        <f>'Other Revenue'!L44</f>
        <v>0</v>
      </c>
      <c r="M68" s="89">
        <f>'Other Revenue'!M44</f>
        <v>0</v>
      </c>
      <c r="N68" s="89">
        <f>'Other Revenue'!N44</f>
        <v>0</v>
      </c>
      <c r="O68" s="89">
        <f>'Other Revenue'!O44</f>
        <v>0</v>
      </c>
      <c r="P68" s="89">
        <f>'Other Revenue'!P44</f>
        <v>0</v>
      </c>
      <c r="Q68" s="89">
        <f>'Other Revenue'!Q44</f>
        <v>0</v>
      </c>
      <c r="R68" s="89">
        <f>'Other Revenue'!R44</f>
        <v>0</v>
      </c>
      <c r="S68" s="89">
        <f>'Other Revenue'!S44</f>
        <v>0</v>
      </c>
      <c r="T68" s="89">
        <f>'Other Revenue'!T44</f>
        <v>0</v>
      </c>
      <c r="U68" s="89">
        <f>'Other Revenue'!U44</f>
        <v>0</v>
      </c>
      <c r="V68" s="89">
        <f>'Other Revenue'!V44</f>
        <v>0</v>
      </c>
      <c r="W68" s="89">
        <f>'Other Revenue'!W44</f>
        <v>0</v>
      </c>
      <c r="X68" s="89">
        <f>'Other Revenue'!X44</f>
        <v>0</v>
      </c>
      <c r="Y68" s="89">
        <f>'Other Revenue'!Y44</f>
        <v>0</v>
      </c>
      <c r="Z68" s="89">
        <f>'Other Revenue'!Z44</f>
        <v>0</v>
      </c>
      <c r="AA68" s="89">
        <f>'Other Revenue'!AA44</f>
        <v>0</v>
      </c>
      <c r="AB68" s="90">
        <f>'Other Revenue'!AB44</f>
        <v>0</v>
      </c>
      <c r="AD68" s="552">
        <f>'Other Revenue'!AD44</f>
        <v>0</v>
      </c>
      <c r="AF68" s="552">
        <f>'Other Revenue'!AF44</f>
        <v>0</v>
      </c>
      <c r="AH68" s="552">
        <f>'Other Revenue'!AH44</f>
        <v>0</v>
      </c>
    </row>
    <row r="69" spans="2:34" outlineLevel="1" x14ac:dyDescent="0.2">
      <c r="B69" s="263" t="str">
        <f>'Line Items'!D$760</f>
        <v>Other Revenue</v>
      </c>
      <c r="C69" s="263" t="str">
        <f>'Line Items'!D$795</f>
        <v>Other Revenue: Other Revenue from Core Business</v>
      </c>
      <c r="D69" s="106" t="str">
        <f>'Other Revenue'!D45</f>
        <v>[Other Revenue from Core Business Line 29]</v>
      </c>
      <c r="E69" s="88"/>
      <c r="F69" s="107" t="str">
        <f>'Other Revenue'!F45</f>
        <v>£000</v>
      </c>
      <c r="G69" s="89">
        <f>'Other Revenue'!G45</f>
        <v>0</v>
      </c>
      <c r="H69" s="89">
        <f>'Other Revenue'!H45</f>
        <v>0</v>
      </c>
      <c r="I69" s="89">
        <f>'Other Revenue'!I45</f>
        <v>0</v>
      </c>
      <c r="J69" s="89">
        <f>'Other Revenue'!J45</f>
        <v>0</v>
      </c>
      <c r="K69" s="89">
        <f>'Other Revenue'!K45</f>
        <v>0</v>
      </c>
      <c r="L69" s="89">
        <f>'Other Revenue'!L45</f>
        <v>0</v>
      </c>
      <c r="M69" s="89">
        <f>'Other Revenue'!M45</f>
        <v>0</v>
      </c>
      <c r="N69" s="89">
        <f>'Other Revenue'!N45</f>
        <v>0</v>
      </c>
      <c r="O69" s="89">
        <f>'Other Revenue'!O45</f>
        <v>0</v>
      </c>
      <c r="P69" s="89">
        <f>'Other Revenue'!P45</f>
        <v>0</v>
      </c>
      <c r="Q69" s="89">
        <f>'Other Revenue'!Q45</f>
        <v>0</v>
      </c>
      <c r="R69" s="89">
        <f>'Other Revenue'!R45</f>
        <v>0</v>
      </c>
      <c r="S69" s="89">
        <f>'Other Revenue'!S45</f>
        <v>0</v>
      </c>
      <c r="T69" s="89">
        <f>'Other Revenue'!T45</f>
        <v>0</v>
      </c>
      <c r="U69" s="89">
        <f>'Other Revenue'!U45</f>
        <v>0</v>
      </c>
      <c r="V69" s="89">
        <f>'Other Revenue'!V45</f>
        <v>0</v>
      </c>
      <c r="W69" s="89">
        <f>'Other Revenue'!W45</f>
        <v>0</v>
      </c>
      <c r="X69" s="89">
        <f>'Other Revenue'!X45</f>
        <v>0</v>
      </c>
      <c r="Y69" s="89">
        <f>'Other Revenue'!Y45</f>
        <v>0</v>
      </c>
      <c r="Z69" s="89">
        <f>'Other Revenue'!Z45</f>
        <v>0</v>
      </c>
      <c r="AA69" s="89">
        <f>'Other Revenue'!AA45</f>
        <v>0</v>
      </c>
      <c r="AB69" s="90">
        <f>'Other Revenue'!AB45</f>
        <v>0</v>
      </c>
      <c r="AD69" s="552">
        <f>'Other Revenue'!AD45</f>
        <v>0</v>
      </c>
      <c r="AF69" s="552">
        <f>'Other Revenue'!AF45</f>
        <v>0</v>
      </c>
      <c r="AH69" s="552">
        <f>'Other Revenue'!AH45</f>
        <v>0</v>
      </c>
    </row>
    <row r="70" spans="2:34" outlineLevel="1" x14ac:dyDescent="0.2">
      <c r="B70" s="263" t="str">
        <f>'Line Items'!D$760</f>
        <v>Other Revenue</v>
      </c>
      <c r="C70" s="263" t="str">
        <f>'Line Items'!D$795</f>
        <v>Other Revenue: Other Revenue from Core Business</v>
      </c>
      <c r="D70" s="106" t="str">
        <f>'Other Revenue'!D46</f>
        <v>[Other Revenue from Core Business Line 30]</v>
      </c>
      <c r="E70" s="88"/>
      <c r="F70" s="107" t="str">
        <f>'Other Revenue'!F46</f>
        <v>£000</v>
      </c>
      <c r="G70" s="89">
        <f>'Other Revenue'!G46</f>
        <v>0</v>
      </c>
      <c r="H70" s="89">
        <f>'Other Revenue'!H46</f>
        <v>0</v>
      </c>
      <c r="I70" s="89">
        <f>'Other Revenue'!I46</f>
        <v>0</v>
      </c>
      <c r="J70" s="89">
        <f>'Other Revenue'!J46</f>
        <v>0</v>
      </c>
      <c r="K70" s="89">
        <f>'Other Revenue'!K46</f>
        <v>0</v>
      </c>
      <c r="L70" s="89">
        <f>'Other Revenue'!L46</f>
        <v>0</v>
      </c>
      <c r="M70" s="89">
        <f>'Other Revenue'!M46</f>
        <v>0</v>
      </c>
      <c r="N70" s="89">
        <f>'Other Revenue'!N46</f>
        <v>0</v>
      </c>
      <c r="O70" s="89">
        <f>'Other Revenue'!O46</f>
        <v>0</v>
      </c>
      <c r="P70" s="89">
        <f>'Other Revenue'!P46</f>
        <v>0</v>
      </c>
      <c r="Q70" s="89">
        <f>'Other Revenue'!Q46</f>
        <v>0</v>
      </c>
      <c r="R70" s="89">
        <f>'Other Revenue'!R46</f>
        <v>0</v>
      </c>
      <c r="S70" s="89">
        <f>'Other Revenue'!S46</f>
        <v>0</v>
      </c>
      <c r="T70" s="89">
        <f>'Other Revenue'!T46</f>
        <v>0</v>
      </c>
      <c r="U70" s="89">
        <f>'Other Revenue'!U46</f>
        <v>0</v>
      </c>
      <c r="V70" s="89">
        <f>'Other Revenue'!V46</f>
        <v>0</v>
      </c>
      <c r="W70" s="89">
        <f>'Other Revenue'!W46</f>
        <v>0</v>
      </c>
      <c r="X70" s="89">
        <f>'Other Revenue'!X46</f>
        <v>0</v>
      </c>
      <c r="Y70" s="89">
        <f>'Other Revenue'!Y46</f>
        <v>0</v>
      </c>
      <c r="Z70" s="89">
        <f>'Other Revenue'!Z46</f>
        <v>0</v>
      </c>
      <c r="AA70" s="89">
        <f>'Other Revenue'!AA46</f>
        <v>0</v>
      </c>
      <c r="AB70" s="90">
        <f>'Other Revenue'!AB46</f>
        <v>0</v>
      </c>
      <c r="AD70" s="552">
        <f>'Other Revenue'!AD46</f>
        <v>0</v>
      </c>
      <c r="AF70" s="552">
        <f>'Other Revenue'!AF46</f>
        <v>0</v>
      </c>
      <c r="AH70" s="552">
        <f>'Other Revenue'!AH46</f>
        <v>0</v>
      </c>
    </row>
    <row r="71" spans="2:34" outlineLevel="1" x14ac:dyDescent="0.2">
      <c r="B71" s="263" t="str">
        <f>'Line Items'!D$760</f>
        <v>Other Revenue</v>
      </c>
      <c r="C71" s="263" t="str">
        <f>'Line Items'!D$795</f>
        <v>Other Revenue: Other Revenue from Core Business</v>
      </c>
      <c r="D71" s="106" t="str">
        <f>'Other Revenue'!D47</f>
        <v>[Other Revenue from Core Business Line 31]</v>
      </c>
      <c r="E71" s="88"/>
      <c r="F71" s="107" t="str">
        <f>'Other Revenue'!F47</f>
        <v>£000</v>
      </c>
      <c r="G71" s="89">
        <f>'Other Revenue'!G47</f>
        <v>0</v>
      </c>
      <c r="H71" s="89">
        <f>'Other Revenue'!H47</f>
        <v>0</v>
      </c>
      <c r="I71" s="89">
        <f>'Other Revenue'!I47</f>
        <v>0</v>
      </c>
      <c r="J71" s="89">
        <f>'Other Revenue'!J47</f>
        <v>0</v>
      </c>
      <c r="K71" s="89">
        <f>'Other Revenue'!K47</f>
        <v>0</v>
      </c>
      <c r="L71" s="89">
        <f>'Other Revenue'!L47</f>
        <v>0</v>
      </c>
      <c r="M71" s="89">
        <f>'Other Revenue'!M47</f>
        <v>0</v>
      </c>
      <c r="N71" s="89">
        <f>'Other Revenue'!N47</f>
        <v>0</v>
      </c>
      <c r="O71" s="89">
        <f>'Other Revenue'!O47</f>
        <v>0</v>
      </c>
      <c r="P71" s="89">
        <f>'Other Revenue'!P47</f>
        <v>0</v>
      </c>
      <c r="Q71" s="89">
        <f>'Other Revenue'!Q47</f>
        <v>0</v>
      </c>
      <c r="R71" s="89">
        <f>'Other Revenue'!R47</f>
        <v>0</v>
      </c>
      <c r="S71" s="89">
        <f>'Other Revenue'!S47</f>
        <v>0</v>
      </c>
      <c r="T71" s="89">
        <f>'Other Revenue'!T47</f>
        <v>0</v>
      </c>
      <c r="U71" s="89">
        <f>'Other Revenue'!U47</f>
        <v>0</v>
      </c>
      <c r="V71" s="89">
        <f>'Other Revenue'!V47</f>
        <v>0</v>
      </c>
      <c r="W71" s="89">
        <f>'Other Revenue'!W47</f>
        <v>0</v>
      </c>
      <c r="X71" s="89">
        <f>'Other Revenue'!X47</f>
        <v>0</v>
      </c>
      <c r="Y71" s="89">
        <f>'Other Revenue'!Y47</f>
        <v>0</v>
      </c>
      <c r="Z71" s="89">
        <f>'Other Revenue'!Z47</f>
        <v>0</v>
      </c>
      <c r="AA71" s="89">
        <f>'Other Revenue'!AA47</f>
        <v>0</v>
      </c>
      <c r="AB71" s="90">
        <f>'Other Revenue'!AB47</f>
        <v>0</v>
      </c>
      <c r="AD71" s="552">
        <f>'Other Revenue'!AD47</f>
        <v>0</v>
      </c>
      <c r="AF71" s="552">
        <f>'Other Revenue'!AF47</f>
        <v>0</v>
      </c>
      <c r="AH71" s="552">
        <f>'Other Revenue'!AH47</f>
        <v>0</v>
      </c>
    </row>
    <row r="72" spans="2:34" outlineLevel="1" x14ac:dyDescent="0.2">
      <c r="B72" s="263" t="str">
        <f>'Line Items'!D$760</f>
        <v>Other Revenue</v>
      </c>
      <c r="C72" s="263" t="str">
        <f>'Line Items'!D$795</f>
        <v>Other Revenue: Other Revenue from Core Business</v>
      </c>
      <c r="D72" s="106" t="str">
        <f>'Other Revenue'!D48</f>
        <v>[Other Revenue from Core Business Line 32]</v>
      </c>
      <c r="E72" s="88"/>
      <c r="F72" s="107" t="str">
        <f>'Other Revenue'!F48</f>
        <v>£000</v>
      </c>
      <c r="G72" s="89">
        <f>'Other Revenue'!G48</f>
        <v>0</v>
      </c>
      <c r="H72" s="89">
        <f>'Other Revenue'!H48</f>
        <v>0</v>
      </c>
      <c r="I72" s="89">
        <f>'Other Revenue'!I48</f>
        <v>0</v>
      </c>
      <c r="J72" s="89">
        <f>'Other Revenue'!J48</f>
        <v>0</v>
      </c>
      <c r="K72" s="89">
        <f>'Other Revenue'!K48</f>
        <v>0</v>
      </c>
      <c r="L72" s="89">
        <f>'Other Revenue'!L48</f>
        <v>0</v>
      </c>
      <c r="M72" s="89">
        <f>'Other Revenue'!M48</f>
        <v>0</v>
      </c>
      <c r="N72" s="89">
        <f>'Other Revenue'!N48</f>
        <v>0</v>
      </c>
      <c r="O72" s="89">
        <f>'Other Revenue'!O48</f>
        <v>0</v>
      </c>
      <c r="P72" s="89">
        <f>'Other Revenue'!P48</f>
        <v>0</v>
      </c>
      <c r="Q72" s="89">
        <f>'Other Revenue'!Q48</f>
        <v>0</v>
      </c>
      <c r="R72" s="89">
        <f>'Other Revenue'!R48</f>
        <v>0</v>
      </c>
      <c r="S72" s="89">
        <f>'Other Revenue'!S48</f>
        <v>0</v>
      </c>
      <c r="T72" s="89">
        <f>'Other Revenue'!T48</f>
        <v>0</v>
      </c>
      <c r="U72" s="89">
        <f>'Other Revenue'!U48</f>
        <v>0</v>
      </c>
      <c r="V72" s="89">
        <f>'Other Revenue'!V48</f>
        <v>0</v>
      </c>
      <c r="W72" s="89">
        <f>'Other Revenue'!W48</f>
        <v>0</v>
      </c>
      <c r="X72" s="89">
        <f>'Other Revenue'!X48</f>
        <v>0</v>
      </c>
      <c r="Y72" s="89">
        <f>'Other Revenue'!Y48</f>
        <v>0</v>
      </c>
      <c r="Z72" s="89">
        <f>'Other Revenue'!Z48</f>
        <v>0</v>
      </c>
      <c r="AA72" s="89">
        <f>'Other Revenue'!AA48</f>
        <v>0</v>
      </c>
      <c r="AB72" s="90">
        <f>'Other Revenue'!AB48</f>
        <v>0</v>
      </c>
      <c r="AD72" s="552">
        <f>'Other Revenue'!AD48</f>
        <v>0</v>
      </c>
      <c r="AF72" s="552">
        <f>'Other Revenue'!AF48</f>
        <v>0</v>
      </c>
      <c r="AH72" s="552">
        <f>'Other Revenue'!AH48</f>
        <v>0</v>
      </c>
    </row>
    <row r="73" spans="2:34" outlineLevel="1" x14ac:dyDescent="0.2">
      <c r="B73" s="263" t="str">
        <f>'Line Items'!D$760</f>
        <v>Other Revenue</v>
      </c>
      <c r="C73" s="263" t="str">
        <f>'Line Items'!D$795</f>
        <v>Other Revenue: Other Revenue from Core Business</v>
      </c>
      <c r="D73" s="106" t="str">
        <f>'Other Revenue'!D49</f>
        <v>[Other Revenue from Core Business Line 33]</v>
      </c>
      <c r="E73" s="88"/>
      <c r="F73" s="107" t="str">
        <f>'Other Revenue'!F49</f>
        <v>£000</v>
      </c>
      <c r="G73" s="89">
        <f>'Other Revenue'!G49</f>
        <v>0</v>
      </c>
      <c r="H73" s="89">
        <f>'Other Revenue'!H49</f>
        <v>0</v>
      </c>
      <c r="I73" s="89">
        <f>'Other Revenue'!I49</f>
        <v>0</v>
      </c>
      <c r="J73" s="89">
        <f>'Other Revenue'!J49</f>
        <v>0</v>
      </c>
      <c r="K73" s="89">
        <f>'Other Revenue'!K49</f>
        <v>0</v>
      </c>
      <c r="L73" s="89">
        <f>'Other Revenue'!L49</f>
        <v>0</v>
      </c>
      <c r="M73" s="89">
        <f>'Other Revenue'!M49</f>
        <v>0</v>
      </c>
      <c r="N73" s="89">
        <f>'Other Revenue'!N49</f>
        <v>0</v>
      </c>
      <c r="O73" s="89">
        <f>'Other Revenue'!O49</f>
        <v>0</v>
      </c>
      <c r="P73" s="89">
        <f>'Other Revenue'!P49</f>
        <v>0</v>
      </c>
      <c r="Q73" s="89">
        <f>'Other Revenue'!Q49</f>
        <v>0</v>
      </c>
      <c r="R73" s="89">
        <f>'Other Revenue'!R49</f>
        <v>0</v>
      </c>
      <c r="S73" s="89">
        <f>'Other Revenue'!S49</f>
        <v>0</v>
      </c>
      <c r="T73" s="89">
        <f>'Other Revenue'!T49</f>
        <v>0</v>
      </c>
      <c r="U73" s="89">
        <f>'Other Revenue'!U49</f>
        <v>0</v>
      </c>
      <c r="V73" s="89">
        <f>'Other Revenue'!V49</f>
        <v>0</v>
      </c>
      <c r="W73" s="89">
        <f>'Other Revenue'!W49</f>
        <v>0</v>
      </c>
      <c r="X73" s="89">
        <f>'Other Revenue'!X49</f>
        <v>0</v>
      </c>
      <c r="Y73" s="89">
        <f>'Other Revenue'!Y49</f>
        <v>0</v>
      </c>
      <c r="Z73" s="89">
        <f>'Other Revenue'!Z49</f>
        <v>0</v>
      </c>
      <c r="AA73" s="89">
        <f>'Other Revenue'!AA49</f>
        <v>0</v>
      </c>
      <c r="AB73" s="90">
        <f>'Other Revenue'!AB49</f>
        <v>0</v>
      </c>
      <c r="AD73" s="552">
        <f>'Other Revenue'!AD49</f>
        <v>0</v>
      </c>
      <c r="AF73" s="552">
        <f>'Other Revenue'!AF49</f>
        <v>0</v>
      </c>
      <c r="AH73" s="552">
        <f>'Other Revenue'!AH49</f>
        <v>0</v>
      </c>
    </row>
    <row r="74" spans="2:34" outlineLevel="1" x14ac:dyDescent="0.2">
      <c r="B74" s="263" t="str">
        <f>'Line Items'!D$760</f>
        <v>Other Revenue</v>
      </c>
      <c r="C74" s="263" t="str">
        <f>'Line Items'!D$795</f>
        <v>Other Revenue: Other Revenue from Core Business</v>
      </c>
      <c r="D74" s="106" t="str">
        <f>'Other Revenue'!D50</f>
        <v>[Other Revenue from Core Business Line 34]</v>
      </c>
      <c r="E74" s="88"/>
      <c r="F74" s="107" t="str">
        <f>'Other Revenue'!F50</f>
        <v>£000</v>
      </c>
      <c r="G74" s="89">
        <f>'Other Revenue'!G50</f>
        <v>0</v>
      </c>
      <c r="H74" s="89">
        <f>'Other Revenue'!H50</f>
        <v>0</v>
      </c>
      <c r="I74" s="89">
        <f>'Other Revenue'!I50</f>
        <v>0</v>
      </c>
      <c r="J74" s="89">
        <f>'Other Revenue'!J50</f>
        <v>0</v>
      </c>
      <c r="K74" s="89">
        <f>'Other Revenue'!K50</f>
        <v>0</v>
      </c>
      <c r="L74" s="89">
        <f>'Other Revenue'!L50</f>
        <v>0</v>
      </c>
      <c r="M74" s="89">
        <f>'Other Revenue'!M50</f>
        <v>0</v>
      </c>
      <c r="N74" s="89">
        <f>'Other Revenue'!N50</f>
        <v>0</v>
      </c>
      <c r="O74" s="89">
        <f>'Other Revenue'!O50</f>
        <v>0</v>
      </c>
      <c r="P74" s="89">
        <f>'Other Revenue'!P50</f>
        <v>0</v>
      </c>
      <c r="Q74" s="89">
        <f>'Other Revenue'!Q50</f>
        <v>0</v>
      </c>
      <c r="R74" s="89">
        <f>'Other Revenue'!R50</f>
        <v>0</v>
      </c>
      <c r="S74" s="89">
        <f>'Other Revenue'!S50</f>
        <v>0</v>
      </c>
      <c r="T74" s="89">
        <f>'Other Revenue'!T50</f>
        <v>0</v>
      </c>
      <c r="U74" s="89">
        <f>'Other Revenue'!U50</f>
        <v>0</v>
      </c>
      <c r="V74" s="89">
        <f>'Other Revenue'!V50</f>
        <v>0</v>
      </c>
      <c r="W74" s="89">
        <f>'Other Revenue'!W50</f>
        <v>0</v>
      </c>
      <c r="X74" s="89">
        <f>'Other Revenue'!X50</f>
        <v>0</v>
      </c>
      <c r="Y74" s="89">
        <f>'Other Revenue'!Y50</f>
        <v>0</v>
      </c>
      <c r="Z74" s="89">
        <f>'Other Revenue'!Z50</f>
        <v>0</v>
      </c>
      <c r="AA74" s="89">
        <f>'Other Revenue'!AA50</f>
        <v>0</v>
      </c>
      <c r="AB74" s="90">
        <f>'Other Revenue'!AB50</f>
        <v>0</v>
      </c>
      <c r="AD74" s="552">
        <f>'Other Revenue'!AD50</f>
        <v>0</v>
      </c>
      <c r="AF74" s="552">
        <f>'Other Revenue'!AF50</f>
        <v>0</v>
      </c>
      <c r="AH74" s="552">
        <f>'Other Revenue'!AH50</f>
        <v>0</v>
      </c>
    </row>
    <row r="75" spans="2:34" outlineLevel="1" x14ac:dyDescent="0.2">
      <c r="B75" s="263" t="str">
        <f>'Line Items'!D$760</f>
        <v>Other Revenue</v>
      </c>
      <c r="C75" s="263" t="str">
        <f>'Line Items'!D$795</f>
        <v>Other Revenue: Other Revenue from Core Business</v>
      </c>
      <c r="D75" s="264" t="str">
        <f>'Other Revenue'!D51</f>
        <v>[Other Revenue from Core Business Line 35]</v>
      </c>
      <c r="E75" s="265"/>
      <c r="F75" s="266" t="str">
        <f>'Other Revenue'!F51</f>
        <v>£000</v>
      </c>
      <c r="G75" s="267">
        <f>'Other Revenue'!G51</f>
        <v>0</v>
      </c>
      <c r="H75" s="267">
        <f>'Other Revenue'!H51</f>
        <v>0</v>
      </c>
      <c r="I75" s="267">
        <f>'Other Revenue'!I51</f>
        <v>0</v>
      </c>
      <c r="J75" s="267">
        <f>'Other Revenue'!J51</f>
        <v>0</v>
      </c>
      <c r="K75" s="267">
        <f>'Other Revenue'!K51</f>
        <v>0</v>
      </c>
      <c r="L75" s="267">
        <f>'Other Revenue'!L51</f>
        <v>0</v>
      </c>
      <c r="M75" s="267">
        <f>'Other Revenue'!M51</f>
        <v>0</v>
      </c>
      <c r="N75" s="267">
        <f>'Other Revenue'!N51</f>
        <v>0</v>
      </c>
      <c r="O75" s="267">
        <f>'Other Revenue'!O51</f>
        <v>0</v>
      </c>
      <c r="P75" s="267">
        <f>'Other Revenue'!P51</f>
        <v>0</v>
      </c>
      <c r="Q75" s="267">
        <f>'Other Revenue'!Q51</f>
        <v>0</v>
      </c>
      <c r="R75" s="267">
        <f>'Other Revenue'!R51</f>
        <v>0</v>
      </c>
      <c r="S75" s="267">
        <f>'Other Revenue'!S51</f>
        <v>0</v>
      </c>
      <c r="T75" s="267">
        <f>'Other Revenue'!T51</f>
        <v>0</v>
      </c>
      <c r="U75" s="267">
        <f>'Other Revenue'!U51</f>
        <v>0</v>
      </c>
      <c r="V75" s="267">
        <f>'Other Revenue'!V51</f>
        <v>0</v>
      </c>
      <c r="W75" s="267">
        <f>'Other Revenue'!W51</f>
        <v>0</v>
      </c>
      <c r="X75" s="267">
        <f>'Other Revenue'!X51</f>
        <v>0</v>
      </c>
      <c r="Y75" s="267">
        <f>'Other Revenue'!Y51</f>
        <v>0</v>
      </c>
      <c r="Z75" s="267">
        <f>'Other Revenue'!Z51</f>
        <v>0</v>
      </c>
      <c r="AA75" s="267">
        <f>'Other Revenue'!AA51</f>
        <v>0</v>
      </c>
      <c r="AB75" s="268">
        <f>'Other Revenue'!AB51</f>
        <v>0</v>
      </c>
      <c r="AD75" s="553">
        <f>'Other Revenue'!AD51</f>
        <v>0</v>
      </c>
      <c r="AF75" s="553">
        <f>'Other Revenue'!AF51</f>
        <v>0</v>
      </c>
      <c r="AH75" s="553">
        <f>'Other Revenue'!AH51</f>
        <v>0</v>
      </c>
    </row>
    <row r="76" spans="2:34" outlineLevel="1" x14ac:dyDescent="0.2">
      <c r="B76" s="263" t="str">
        <f>'Line Items'!D$760</f>
        <v>Other Revenue</v>
      </c>
      <c r="C76" s="263" t="str">
        <f>'Line Items'!D$796</f>
        <v>Other Revenue: Revenue from Costs Offcharged</v>
      </c>
      <c r="D76" s="106" t="str">
        <f>'Other Revenue'!D57</f>
        <v>Station Access LTC Revenue</v>
      </c>
      <c r="E76" s="88"/>
      <c r="F76" s="107" t="str">
        <f>'Other Revenue'!F57</f>
        <v>£000</v>
      </c>
      <c r="G76" s="89">
        <f>'Other Revenue'!G57</f>
        <v>0</v>
      </c>
      <c r="H76" s="89">
        <f>'Other Revenue'!H57</f>
        <v>0</v>
      </c>
      <c r="I76" s="89">
        <f>'Other Revenue'!I57</f>
        <v>0</v>
      </c>
      <c r="J76" s="89">
        <f>'Other Revenue'!J57</f>
        <v>0</v>
      </c>
      <c r="K76" s="89">
        <f>'Other Revenue'!K57</f>
        <v>0</v>
      </c>
      <c r="L76" s="89">
        <f>'Other Revenue'!L57</f>
        <v>0</v>
      </c>
      <c r="M76" s="89">
        <f>'Other Revenue'!M57</f>
        <v>0</v>
      </c>
      <c r="N76" s="89">
        <f>'Other Revenue'!N57</f>
        <v>0</v>
      </c>
      <c r="O76" s="89">
        <f>'Other Revenue'!O57</f>
        <v>0</v>
      </c>
      <c r="P76" s="89">
        <f>'Other Revenue'!P57</f>
        <v>0</v>
      </c>
      <c r="Q76" s="89">
        <f>'Other Revenue'!Q57</f>
        <v>0</v>
      </c>
      <c r="R76" s="89">
        <f>'Other Revenue'!R57</f>
        <v>0</v>
      </c>
      <c r="S76" s="89">
        <f>'Other Revenue'!S57</f>
        <v>0</v>
      </c>
      <c r="T76" s="89">
        <f>'Other Revenue'!T57</f>
        <v>0</v>
      </c>
      <c r="U76" s="89">
        <f>'Other Revenue'!U57</f>
        <v>0</v>
      </c>
      <c r="V76" s="89">
        <f>'Other Revenue'!V57</f>
        <v>0</v>
      </c>
      <c r="W76" s="89">
        <f>'Other Revenue'!W57</f>
        <v>0</v>
      </c>
      <c r="X76" s="89">
        <f>'Other Revenue'!X57</f>
        <v>0</v>
      </c>
      <c r="Y76" s="89">
        <f>'Other Revenue'!Y57</f>
        <v>0</v>
      </c>
      <c r="Z76" s="89">
        <f>'Other Revenue'!Z57</f>
        <v>0</v>
      </c>
      <c r="AA76" s="89">
        <f>'Other Revenue'!AA57</f>
        <v>0</v>
      </c>
      <c r="AB76" s="90">
        <f>'Other Revenue'!AB57</f>
        <v>0</v>
      </c>
      <c r="AD76" s="551">
        <f>'Other Revenue'!AD57</f>
        <v>0</v>
      </c>
      <c r="AF76" s="551">
        <f>'Other Revenue'!AF57</f>
        <v>0</v>
      </c>
      <c r="AH76" s="551">
        <f>'Other Revenue'!AH57</f>
        <v>0</v>
      </c>
    </row>
    <row r="77" spans="2:34" outlineLevel="1" x14ac:dyDescent="0.2">
      <c r="B77" s="263" t="str">
        <f>'Line Items'!D$760</f>
        <v>Other Revenue</v>
      </c>
      <c r="C77" s="263" t="str">
        <f>'Line Items'!D$796</f>
        <v>Other Revenue: Revenue from Costs Offcharged</v>
      </c>
      <c r="D77" s="106" t="str">
        <f>'Other Revenue'!D58</f>
        <v>Secondary Station Access Incomes: QX</v>
      </c>
      <c r="E77" s="88"/>
      <c r="F77" s="107" t="str">
        <f>'Other Revenue'!F58</f>
        <v>£000</v>
      </c>
      <c r="G77" s="89">
        <f>'Other Revenue'!G58</f>
        <v>0</v>
      </c>
      <c r="H77" s="89">
        <f>'Other Revenue'!H58</f>
        <v>0</v>
      </c>
      <c r="I77" s="89">
        <f>'Other Revenue'!I58</f>
        <v>0</v>
      </c>
      <c r="J77" s="89">
        <f>'Other Revenue'!J58</f>
        <v>0</v>
      </c>
      <c r="K77" s="89">
        <f>'Other Revenue'!K58</f>
        <v>0</v>
      </c>
      <c r="L77" s="89">
        <f>'Other Revenue'!L58</f>
        <v>0</v>
      </c>
      <c r="M77" s="89">
        <f>'Other Revenue'!M58</f>
        <v>0</v>
      </c>
      <c r="N77" s="89">
        <f>'Other Revenue'!N58</f>
        <v>0</v>
      </c>
      <c r="O77" s="89">
        <f>'Other Revenue'!O58</f>
        <v>0</v>
      </c>
      <c r="P77" s="89">
        <f>'Other Revenue'!P58</f>
        <v>0</v>
      </c>
      <c r="Q77" s="89">
        <f>'Other Revenue'!Q58</f>
        <v>0</v>
      </c>
      <c r="R77" s="89">
        <f>'Other Revenue'!R58</f>
        <v>0</v>
      </c>
      <c r="S77" s="89">
        <f>'Other Revenue'!S58</f>
        <v>0</v>
      </c>
      <c r="T77" s="89">
        <f>'Other Revenue'!T58</f>
        <v>0</v>
      </c>
      <c r="U77" s="89">
        <f>'Other Revenue'!U58</f>
        <v>0</v>
      </c>
      <c r="V77" s="89">
        <f>'Other Revenue'!V58</f>
        <v>0</v>
      </c>
      <c r="W77" s="89">
        <f>'Other Revenue'!W58</f>
        <v>0</v>
      </c>
      <c r="X77" s="89">
        <f>'Other Revenue'!X58</f>
        <v>0</v>
      </c>
      <c r="Y77" s="89">
        <f>'Other Revenue'!Y58</f>
        <v>0</v>
      </c>
      <c r="Z77" s="89">
        <f>'Other Revenue'!Z58</f>
        <v>0</v>
      </c>
      <c r="AA77" s="89">
        <f>'Other Revenue'!AA58</f>
        <v>0</v>
      </c>
      <c r="AB77" s="90">
        <f>'Other Revenue'!AB58</f>
        <v>0</v>
      </c>
      <c r="AD77" s="552">
        <f>'Other Revenue'!AD58</f>
        <v>0</v>
      </c>
      <c r="AF77" s="552">
        <f>'Other Revenue'!AF58</f>
        <v>0</v>
      </c>
      <c r="AH77" s="552">
        <f>'Other Revenue'!AH58</f>
        <v>0</v>
      </c>
    </row>
    <row r="78" spans="2:34" outlineLevel="1" x14ac:dyDescent="0.2">
      <c r="B78" s="263" t="str">
        <f>'Line Items'!D$760</f>
        <v>Other Revenue</v>
      </c>
      <c r="C78" s="263" t="str">
        <f>'Line Items'!D$796</f>
        <v>Other Revenue: Revenue from Costs Offcharged</v>
      </c>
      <c r="D78" s="106" t="str">
        <f>'Other Revenue'!D59</f>
        <v>Station Services</v>
      </c>
      <c r="E78" s="88"/>
      <c r="F78" s="107" t="str">
        <f>'Other Revenue'!F59</f>
        <v>£000</v>
      </c>
      <c r="G78" s="89">
        <f>'Other Revenue'!G59</f>
        <v>0</v>
      </c>
      <c r="H78" s="89">
        <f>'Other Revenue'!H59</f>
        <v>0</v>
      </c>
      <c r="I78" s="89">
        <f>'Other Revenue'!I59</f>
        <v>0</v>
      </c>
      <c r="J78" s="89">
        <f>'Other Revenue'!J59</f>
        <v>0</v>
      </c>
      <c r="K78" s="89">
        <f>'Other Revenue'!K59</f>
        <v>0</v>
      </c>
      <c r="L78" s="89">
        <f>'Other Revenue'!L59</f>
        <v>0</v>
      </c>
      <c r="M78" s="89">
        <f>'Other Revenue'!M59</f>
        <v>0</v>
      </c>
      <c r="N78" s="89">
        <f>'Other Revenue'!N59</f>
        <v>0</v>
      </c>
      <c r="O78" s="89">
        <f>'Other Revenue'!O59</f>
        <v>0</v>
      </c>
      <c r="P78" s="89">
        <f>'Other Revenue'!P59</f>
        <v>0</v>
      </c>
      <c r="Q78" s="89">
        <f>'Other Revenue'!Q59</f>
        <v>0</v>
      </c>
      <c r="R78" s="89">
        <f>'Other Revenue'!R59</f>
        <v>0</v>
      </c>
      <c r="S78" s="89">
        <f>'Other Revenue'!S59</f>
        <v>0</v>
      </c>
      <c r="T78" s="89">
        <f>'Other Revenue'!T59</f>
        <v>0</v>
      </c>
      <c r="U78" s="89">
        <f>'Other Revenue'!U59</f>
        <v>0</v>
      </c>
      <c r="V78" s="89">
        <f>'Other Revenue'!V59</f>
        <v>0</v>
      </c>
      <c r="W78" s="89">
        <f>'Other Revenue'!W59</f>
        <v>0</v>
      </c>
      <c r="X78" s="89">
        <f>'Other Revenue'!X59</f>
        <v>0</v>
      </c>
      <c r="Y78" s="89">
        <f>'Other Revenue'!Y59</f>
        <v>0</v>
      </c>
      <c r="Z78" s="89">
        <f>'Other Revenue'!Z59</f>
        <v>0</v>
      </c>
      <c r="AA78" s="89">
        <f>'Other Revenue'!AA59</f>
        <v>0</v>
      </c>
      <c r="AB78" s="90">
        <f>'Other Revenue'!AB59</f>
        <v>0</v>
      </c>
      <c r="AD78" s="552">
        <f>'Other Revenue'!AD59</f>
        <v>0</v>
      </c>
      <c r="AF78" s="552">
        <f>'Other Revenue'!AF59</f>
        <v>0</v>
      </c>
      <c r="AH78" s="552">
        <f>'Other Revenue'!AH59</f>
        <v>0</v>
      </c>
    </row>
    <row r="79" spans="2:34" outlineLevel="1" x14ac:dyDescent="0.2">
      <c r="B79" s="263" t="str">
        <f>'Line Items'!D$760</f>
        <v>Other Revenue</v>
      </c>
      <c r="C79" s="263" t="str">
        <f>'Line Items'!D$796</f>
        <v>Other Revenue: Revenue from Costs Offcharged</v>
      </c>
      <c r="D79" s="106" t="str">
        <f>'Other Revenue'!D60</f>
        <v>Stabling &amp; cleaning: Other TOCs</v>
      </c>
      <c r="E79" s="88"/>
      <c r="F79" s="107" t="str">
        <f>'Other Revenue'!F60</f>
        <v>£000</v>
      </c>
      <c r="G79" s="89">
        <f>'Other Revenue'!G60</f>
        <v>0</v>
      </c>
      <c r="H79" s="89">
        <f>'Other Revenue'!H60</f>
        <v>0</v>
      </c>
      <c r="I79" s="89">
        <f>'Other Revenue'!I60</f>
        <v>0</v>
      </c>
      <c r="J79" s="89">
        <f>'Other Revenue'!J60</f>
        <v>0</v>
      </c>
      <c r="K79" s="89">
        <f>'Other Revenue'!K60</f>
        <v>0</v>
      </c>
      <c r="L79" s="89">
        <f>'Other Revenue'!L60</f>
        <v>0</v>
      </c>
      <c r="M79" s="89">
        <f>'Other Revenue'!M60</f>
        <v>0</v>
      </c>
      <c r="N79" s="89">
        <f>'Other Revenue'!N60</f>
        <v>0</v>
      </c>
      <c r="O79" s="89">
        <f>'Other Revenue'!O60</f>
        <v>0</v>
      </c>
      <c r="P79" s="89">
        <f>'Other Revenue'!P60</f>
        <v>0</v>
      </c>
      <c r="Q79" s="89">
        <f>'Other Revenue'!Q60</f>
        <v>0</v>
      </c>
      <c r="R79" s="89">
        <f>'Other Revenue'!R60</f>
        <v>0</v>
      </c>
      <c r="S79" s="89">
        <f>'Other Revenue'!S60</f>
        <v>0</v>
      </c>
      <c r="T79" s="89">
        <f>'Other Revenue'!T60</f>
        <v>0</v>
      </c>
      <c r="U79" s="89">
        <f>'Other Revenue'!U60</f>
        <v>0</v>
      </c>
      <c r="V79" s="89">
        <f>'Other Revenue'!V60</f>
        <v>0</v>
      </c>
      <c r="W79" s="89">
        <f>'Other Revenue'!W60</f>
        <v>0</v>
      </c>
      <c r="X79" s="89">
        <f>'Other Revenue'!X60</f>
        <v>0</v>
      </c>
      <c r="Y79" s="89">
        <f>'Other Revenue'!Y60</f>
        <v>0</v>
      </c>
      <c r="Z79" s="89">
        <f>'Other Revenue'!Z60</f>
        <v>0</v>
      </c>
      <c r="AA79" s="89">
        <f>'Other Revenue'!AA60</f>
        <v>0</v>
      </c>
      <c r="AB79" s="90">
        <f>'Other Revenue'!AB60</f>
        <v>0</v>
      </c>
      <c r="AD79" s="552">
        <f>'Other Revenue'!AD60</f>
        <v>0</v>
      </c>
      <c r="AF79" s="552">
        <f>'Other Revenue'!AF60</f>
        <v>0</v>
      </c>
      <c r="AH79" s="552">
        <f>'Other Revenue'!AH60</f>
        <v>0</v>
      </c>
    </row>
    <row r="80" spans="2:34" outlineLevel="1" x14ac:dyDescent="0.2">
      <c r="B80" s="263" t="str">
        <f>'Line Items'!D$760</f>
        <v>Other Revenue</v>
      </c>
      <c r="C80" s="263" t="str">
        <f>'Line Items'!D$796</f>
        <v>Other Revenue: Revenue from Costs Offcharged</v>
      </c>
      <c r="D80" s="106" t="str">
        <f>'Other Revenue'!D61</f>
        <v>Light Maintenance: Other TOCs</v>
      </c>
      <c r="E80" s="88"/>
      <c r="F80" s="107" t="str">
        <f>'Other Revenue'!F61</f>
        <v>£000</v>
      </c>
      <c r="G80" s="89">
        <f>'Other Revenue'!G61</f>
        <v>0</v>
      </c>
      <c r="H80" s="89">
        <f>'Other Revenue'!H61</f>
        <v>0</v>
      </c>
      <c r="I80" s="89">
        <f>'Other Revenue'!I61</f>
        <v>0</v>
      </c>
      <c r="J80" s="89">
        <f>'Other Revenue'!J61</f>
        <v>0</v>
      </c>
      <c r="K80" s="89">
        <f>'Other Revenue'!K61</f>
        <v>0</v>
      </c>
      <c r="L80" s="89">
        <f>'Other Revenue'!L61</f>
        <v>0</v>
      </c>
      <c r="M80" s="89">
        <f>'Other Revenue'!M61</f>
        <v>0</v>
      </c>
      <c r="N80" s="89">
        <f>'Other Revenue'!N61</f>
        <v>0</v>
      </c>
      <c r="O80" s="89">
        <f>'Other Revenue'!O61</f>
        <v>0</v>
      </c>
      <c r="P80" s="89">
        <f>'Other Revenue'!P61</f>
        <v>0</v>
      </c>
      <c r="Q80" s="89">
        <f>'Other Revenue'!Q61</f>
        <v>0</v>
      </c>
      <c r="R80" s="89">
        <f>'Other Revenue'!R61</f>
        <v>0</v>
      </c>
      <c r="S80" s="89">
        <f>'Other Revenue'!S61</f>
        <v>0</v>
      </c>
      <c r="T80" s="89">
        <f>'Other Revenue'!T61</f>
        <v>0</v>
      </c>
      <c r="U80" s="89">
        <f>'Other Revenue'!U61</f>
        <v>0</v>
      </c>
      <c r="V80" s="89">
        <f>'Other Revenue'!V61</f>
        <v>0</v>
      </c>
      <c r="W80" s="89">
        <f>'Other Revenue'!W61</f>
        <v>0</v>
      </c>
      <c r="X80" s="89">
        <f>'Other Revenue'!X61</f>
        <v>0</v>
      </c>
      <c r="Y80" s="89">
        <f>'Other Revenue'!Y61</f>
        <v>0</v>
      </c>
      <c r="Z80" s="89">
        <f>'Other Revenue'!Z61</f>
        <v>0</v>
      </c>
      <c r="AA80" s="89">
        <f>'Other Revenue'!AA61</f>
        <v>0</v>
      </c>
      <c r="AB80" s="90">
        <f>'Other Revenue'!AB61</f>
        <v>0</v>
      </c>
      <c r="AD80" s="552">
        <f>'Other Revenue'!AD61</f>
        <v>0</v>
      </c>
      <c r="AF80" s="552">
        <f>'Other Revenue'!AF61</f>
        <v>0</v>
      </c>
      <c r="AH80" s="552">
        <f>'Other Revenue'!AH61</f>
        <v>0</v>
      </c>
    </row>
    <row r="81" spans="2:34" outlineLevel="1" x14ac:dyDescent="0.2">
      <c r="B81" s="263" t="str">
        <f>'Line Items'!D$760</f>
        <v>Other Revenue</v>
      </c>
      <c r="C81" s="263" t="str">
        <f>'Line Items'!D$796</f>
        <v>Other Revenue: Revenue from Costs Offcharged</v>
      </c>
      <c r="D81" s="106" t="str">
        <f>'Other Revenue'!D62</f>
        <v>Heavy Maintenance: Other TOCs</v>
      </c>
      <c r="E81" s="88"/>
      <c r="F81" s="107" t="str">
        <f>'Other Revenue'!F62</f>
        <v>£000</v>
      </c>
      <c r="G81" s="89">
        <f>'Other Revenue'!G62</f>
        <v>0</v>
      </c>
      <c r="H81" s="89">
        <f>'Other Revenue'!H62</f>
        <v>0</v>
      </c>
      <c r="I81" s="89">
        <f>'Other Revenue'!I62</f>
        <v>0</v>
      </c>
      <c r="J81" s="89">
        <f>'Other Revenue'!J62</f>
        <v>0</v>
      </c>
      <c r="K81" s="89">
        <f>'Other Revenue'!K62</f>
        <v>0</v>
      </c>
      <c r="L81" s="89">
        <f>'Other Revenue'!L62</f>
        <v>0</v>
      </c>
      <c r="M81" s="89">
        <f>'Other Revenue'!M62</f>
        <v>0</v>
      </c>
      <c r="N81" s="89">
        <f>'Other Revenue'!N62</f>
        <v>0</v>
      </c>
      <c r="O81" s="89">
        <f>'Other Revenue'!O62</f>
        <v>0</v>
      </c>
      <c r="P81" s="89">
        <f>'Other Revenue'!P62</f>
        <v>0</v>
      </c>
      <c r="Q81" s="89">
        <f>'Other Revenue'!Q62</f>
        <v>0</v>
      </c>
      <c r="R81" s="89">
        <f>'Other Revenue'!R62</f>
        <v>0</v>
      </c>
      <c r="S81" s="89">
        <f>'Other Revenue'!S62</f>
        <v>0</v>
      </c>
      <c r="T81" s="89">
        <f>'Other Revenue'!T62</f>
        <v>0</v>
      </c>
      <c r="U81" s="89">
        <f>'Other Revenue'!U62</f>
        <v>0</v>
      </c>
      <c r="V81" s="89">
        <f>'Other Revenue'!V62</f>
        <v>0</v>
      </c>
      <c r="W81" s="89">
        <f>'Other Revenue'!W62</f>
        <v>0</v>
      </c>
      <c r="X81" s="89">
        <f>'Other Revenue'!X62</f>
        <v>0</v>
      </c>
      <c r="Y81" s="89">
        <f>'Other Revenue'!Y62</f>
        <v>0</v>
      </c>
      <c r="Z81" s="89">
        <f>'Other Revenue'!Z62</f>
        <v>0</v>
      </c>
      <c r="AA81" s="89">
        <f>'Other Revenue'!AA62</f>
        <v>0</v>
      </c>
      <c r="AB81" s="90">
        <f>'Other Revenue'!AB62</f>
        <v>0</v>
      </c>
      <c r="AD81" s="552">
        <f>'Other Revenue'!AD62</f>
        <v>0</v>
      </c>
      <c r="AF81" s="552">
        <f>'Other Revenue'!AF62</f>
        <v>0</v>
      </c>
      <c r="AH81" s="552">
        <f>'Other Revenue'!AH62</f>
        <v>0</v>
      </c>
    </row>
    <row r="82" spans="2:34" outlineLevel="1" x14ac:dyDescent="0.2">
      <c r="B82" s="263" t="str">
        <f>'Line Items'!D$760</f>
        <v>Other Revenue</v>
      </c>
      <c r="C82" s="263" t="str">
        <f>'Line Items'!D$796</f>
        <v>Other Revenue: Revenue from Costs Offcharged</v>
      </c>
      <c r="D82" s="106" t="str">
        <f>'Other Revenue'!D63</f>
        <v>Fuelling: Other TOCs</v>
      </c>
      <c r="E82" s="88"/>
      <c r="F82" s="107" t="str">
        <f>'Other Revenue'!F63</f>
        <v>£000</v>
      </c>
      <c r="G82" s="89">
        <f>'Other Revenue'!G63</f>
        <v>0</v>
      </c>
      <c r="H82" s="89">
        <f>'Other Revenue'!H63</f>
        <v>0</v>
      </c>
      <c r="I82" s="89">
        <f>'Other Revenue'!I63</f>
        <v>0</v>
      </c>
      <c r="J82" s="89">
        <f>'Other Revenue'!J63</f>
        <v>0</v>
      </c>
      <c r="K82" s="89">
        <f>'Other Revenue'!K63</f>
        <v>0</v>
      </c>
      <c r="L82" s="89">
        <f>'Other Revenue'!L63</f>
        <v>0</v>
      </c>
      <c r="M82" s="89">
        <f>'Other Revenue'!M63</f>
        <v>0</v>
      </c>
      <c r="N82" s="89">
        <f>'Other Revenue'!N63</f>
        <v>0</v>
      </c>
      <c r="O82" s="89">
        <f>'Other Revenue'!O63</f>
        <v>0</v>
      </c>
      <c r="P82" s="89">
        <f>'Other Revenue'!P63</f>
        <v>0</v>
      </c>
      <c r="Q82" s="89">
        <f>'Other Revenue'!Q63</f>
        <v>0</v>
      </c>
      <c r="R82" s="89">
        <f>'Other Revenue'!R63</f>
        <v>0</v>
      </c>
      <c r="S82" s="89">
        <f>'Other Revenue'!S63</f>
        <v>0</v>
      </c>
      <c r="T82" s="89">
        <f>'Other Revenue'!T63</f>
        <v>0</v>
      </c>
      <c r="U82" s="89">
        <f>'Other Revenue'!U63</f>
        <v>0</v>
      </c>
      <c r="V82" s="89">
        <f>'Other Revenue'!V63</f>
        <v>0</v>
      </c>
      <c r="W82" s="89">
        <f>'Other Revenue'!W63</f>
        <v>0</v>
      </c>
      <c r="X82" s="89">
        <f>'Other Revenue'!X63</f>
        <v>0</v>
      </c>
      <c r="Y82" s="89">
        <f>'Other Revenue'!Y63</f>
        <v>0</v>
      </c>
      <c r="Z82" s="89">
        <f>'Other Revenue'!Z63</f>
        <v>0</v>
      </c>
      <c r="AA82" s="89">
        <f>'Other Revenue'!AA63</f>
        <v>0</v>
      </c>
      <c r="AB82" s="90">
        <f>'Other Revenue'!AB63</f>
        <v>0</v>
      </c>
      <c r="AD82" s="552">
        <f>'Other Revenue'!AD63</f>
        <v>0</v>
      </c>
      <c r="AF82" s="552">
        <f>'Other Revenue'!AF63</f>
        <v>0</v>
      </c>
      <c r="AH82" s="552">
        <f>'Other Revenue'!AH63</f>
        <v>0</v>
      </c>
    </row>
    <row r="83" spans="2:34" outlineLevel="1" x14ac:dyDescent="0.2">
      <c r="B83" s="263" t="str">
        <f>'Line Items'!D$760</f>
        <v>Other Revenue</v>
      </c>
      <c r="C83" s="263" t="str">
        <f>'Line Items'!D$796</f>
        <v>Other Revenue: Revenue from Costs Offcharged</v>
      </c>
      <c r="D83" s="106" t="str">
        <f>'Other Revenue'!D64</f>
        <v>Other Depot Income</v>
      </c>
      <c r="E83" s="88"/>
      <c r="F83" s="107" t="str">
        <f>'Other Revenue'!F64</f>
        <v>£000</v>
      </c>
      <c r="G83" s="89">
        <f>'Other Revenue'!G64</f>
        <v>0</v>
      </c>
      <c r="H83" s="89">
        <f>'Other Revenue'!H64</f>
        <v>0</v>
      </c>
      <c r="I83" s="89">
        <f>'Other Revenue'!I64</f>
        <v>0</v>
      </c>
      <c r="J83" s="89">
        <f>'Other Revenue'!J64</f>
        <v>0</v>
      </c>
      <c r="K83" s="89">
        <f>'Other Revenue'!K64</f>
        <v>0</v>
      </c>
      <c r="L83" s="89">
        <f>'Other Revenue'!L64</f>
        <v>0</v>
      </c>
      <c r="M83" s="89">
        <f>'Other Revenue'!M64</f>
        <v>0</v>
      </c>
      <c r="N83" s="89">
        <f>'Other Revenue'!N64</f>
        <v>0</v>
      </c>
      <c r="O83" s="89">
        <f>'Other Revenue'!O64</f>
        <v>0</v>
      </c>
      <c r="P83" s="89">
        <f>'Other Revenue'!P64</f>
        <v>0</v>
      </c>
      <c r="Q83" s="89">
        <f>'Other Revenue'!Q64</f>
        <v>0</v>
      </c>
      <c r="R83" s="89">
        <f>'Other Revenue'!R64</f>
        <v>0</v>
      </c>
      <c r="S83" s="89">
        <f>'Other Revenue'!S64</f>
        <v>0</v>
      </c>
      <c r="T83" s="89">
        <f>'Other Revenue'!T64</f>
        <v>0</v>
      </c>
      <c r="U83" s="89">
        <f>'Other Revenue'!U64</f>
        <v>0</v>
      </c>
      <c r="V83" s="89">
        <f>'Other Revenue'!V64</f>
        <v>0</v>
      </c>
      <c r="W83" s="89">
        <f>'Other Revenue'!W64</f>
        <v>0</v>
      </c>
      <c r="X83" s="89">
        <f>'Other Revenue'!X64</f>
        <v>0</v>
      </c>
      <c r="Y83" s="89">
        <f>'Other Revenue'!Y64</f>
        <v>0</v>
      </c>
      <c r="Z83" s="89">
        <f>'Other Revenue'!Z64</f>
        <v>0</v>
      </c>
      <c r="AA83" s="89">
        <f>'Other Revenue'!AA64</f>
        <v>0</v>
      </c>
      <c r="AB83" s="90">
        <f>'Other Revenue'!AB64</f>
        <v>0</v>
      </c>
      <c r="AD83" s="552">
        <f>'Other Revenue'!AD64</f>
        <v>0</v>
      </c>
      <c r="AF83" s="552">
        <f>'Other Revenue'!AF64</f>
        <v>0</v>
      </c>
      <c r="AH83" s="552">
        <f>'Other Revenue'!AH64</f>
        <v>0</v>
      </c>
    </row>
    <row r="84" spans="2:34" outlineLevel="1" x14ac:dyDescent="0.2">
      <c r="B84" s="263" t="str">
        <f>'Line Items'!D$760</f>
        <v>Other Revenue</v>
      </c>
      <c r="C84" s="263" t="str">
        <f>'Line Items'!D$796</f>
        <v>Other Revenue: Revenue from Costs Offcharged</v>
      </c>
      <c r="D84" s="106" t="str">
        <f>'Other Revenue'!D65</f>
        <v>Training &amp; Assessment</v>
      </c>
      <c r="E84" s="88"/>
      <c r="F84" s="107" t="str">
        <f>'Other Revenue'!F65</f>
        <v>£000</v>
      </c>
      <c r="G84" s="89">
        <f>'Other Revenue'!G65</f>
        <v>0</v>
      </c>
      <c r="H84" s="89">
        <f>'Other Revenue'!H65</f>
        <v>0</v>
      </c>
      <c r="I84" s="89">
        <f>'Other Revenue'!I65</f>
        <v>0</v>
      </c>
      <c r="J84" s="89">
        <f>'Other Revenue'!J65</f>
        <v>0</v>
      </c>
      <c r="K84" s="89">
        <f>'Other Revenue'!K65</f>
        <v>0</v>
      </c>
      <c r="L84" s="89">
        <f>'Other Revenue'!L65</f>
        <v>0</v>
      </c>
      <c r="M84" s="89">
        <f>'Other Revenue'!M65</f>
        <v>0</v>
      </c>
      <c r="N84" s="89">
        <f>'Other Revenue'!N65</f>
        <v>0</v>
      </c>
      <c r="O84" s="89">
        <f>'Other Revenue'!O65</f>
        <v>0</v>
      </c>
      <c r="P84" s="89">
        <f>'Other Revenue'!P65</f>
        <v>0</v>
      </c>
      <c r="Q84" s="89">
        <f>'Other Revenue'!Q65</f>
        <v>0</v>
      </c>
      <c r="R84" s="89">
        <f>'Other Revenue'!R65</f>
        <v>0</v>
      </c>
      <c r="S84" s="89">
        <f>'Other Revenue'!S65</f>
        <v>0</v>
      </c>
      <c r="T84" s="89">
        <f>'Other Revenue'!T65</f>
        <v>0</v>
      </c>
      <c r="U84" s="89">
        <f>'Other Revenue'!U65</f>
        <v>0</v>
      </c>
      <c r="V84" s="89">
        <f>'Other Revenue'!V65</f>
        <v>0</v>
      </c>
      <c r="W84" s="89">
        <f>'Other Revenue'!W65</f>
        <v>0</v>
      </c>
      <c r="X84" s="89">
        <f>'Other Revenue'!X65</f>
        <v>0</v>
      </c>
      <c r="Y84" s="89">
        <f>'Other Revenue'!Y65</f>
        <v>0</v>
      </c>
      <c r="Z84" s="89">
        <f>'Other Revenue'!Z65</f>
        <v>0</v>
      </c>
      <c r="AA84" s="89">
        <f>'Other Revenue'!AA65</f>
        <v>0</v>
      </c>
      <c r="AB84" s="90">
        <f>'Other Revenue'!AB65</f>
        <v>0</v>
      </c>
      <c r="AD84" s="552">
        <f>'Other Revenue'!AD65</f>
        <v>0</v>
      </c>
      <c r="AF84" s="552">
        <f>'Other Revenue'!AF65</f>
        <v>0</v>
      </c>
      <c r="AH84" s="552">
        <f>'Other Revenue'!AH65</f>
        <v>0</v>
      </c>
    </row>
    <row r="85" spans="2:34" outlineLevel="1" x14ac:dyDescent="0.2">
      <c r="B85" s="263" t="str">
        <f>'Line Items'!D$760</f>
        <v>Other Revenue</v>
      </c>
      <c r="C85" s="263" t="str">
        <f>'Line Items'!D$796</f>
        <v>Other Revenue: Revenue from Costs Offcharged</v>
      </c>
      <c r="D85" s="106" t="str">
        <f>'Other Revenue'!D66</f>
        <v>Traincrew Income</v>
      </c>
      <c r="E85" s="88"/>
      <c r="F85" s="107" t="str">
        <f>'Other Revenue'!F66</f>
        <v>£000</v>
      </c>
      <c r="G85" s="89">
        <f>'Other Revenue'!G66</f>
        <v>0</v>
      </c>
      <c r="H85" s="89">
        <f>'Other Revenue'!H66</f>
        <v>0</v>
      </c>
      <c r="I85" s="89">
        <f>'Other Revenue'!I66</f>
        <v>0</v>
      </c>
      <c r="J85" s="89">
        <f>'Other Revenue'!J66</f>
        <v>0</v>
      </c>
      <c r="K85" s="89">
        <f>'Other Revenue'!K66</f>
        <v>0</v>
      </c>
      <c r="L85" s="89">
        <f>'Other Revenue'!L66</f>
        <v>0</v>
      </c>
      <c r="M85" s="89">
        <f>'Other Revenue'!M66</f>
        <v>0</v>
      </c>
      <c r="N85" s="89">
        <f>'Other Revenue'!N66</f>
        <v>0</v>
      </c>
      <c r="O85" s="89">
        <f>'Other Revenue'!O66</f>
        <v>0</v>
      </c>
      <c r="P85" s="89">
        <f>'Other Revenue'!P66</f>
        <v>0</v>
      </c>
      <c r="Q85" s="89">
        <f>'Other Revenue'!Q66</f>
        <v>0</v>
      </c>
      <c r="R85" s="89">
        <f>'Other Revenue'!R66</f>
        <v>0</v>
      </c>
      <c r="S85" s="89">
        <f>'Other Revenue'!S66</f>
        <v>0</v>
      </c>
      <c r="T85" s="89">
        <f>'Other Revenue'!T66</f>
        <v>0</v>
      </c>
      <c r="U85" s="89">
        <f>'Other Revenue'!U66</f>
        <v>0</v>
      </c>
      <c r="V85" s="89">
        <f>'Other Revenue'!V66</f>
        <v>0</v>
      </c>
      <c r="W85" s="89">
        <f>'Other Revenue'!W66</f>
        <v>0</v>
      </c>
      <c r="X85" s="89">
        <f>'Other Revenue'!X66</f>
        <v>0</v>
      </c>
      <c r="Y85" s="89">
        <f>'Other Revenue'!Y66</f>
        <v>0</v>
      </c>
      <c r="Z85" s="89">
        <f>'Other Revenue'!Z66</f>
        <v>0</v>
      </c>
      <c r="AA85" s="89">
        <f>'Other Revenue'!AA66</f>
        <v>0</v>
      </c>
      <c r="AB85" s="90">
        <f>'Other Revenue'!AB66</f>
        <v>0</v>
      </c>
      <c r="AD85" s="552">
        <f>'Other Revenue'!AD66</f>
        <v>0</v>
      </c>
      <c r="AF85" s="552">
        <f>'Other Revenue'!AF66</f>
        <v>0</v>
      </c>
      <c r="AH85" s="552">
        <f>'Other Revenue'!AH66</f>
        <v>0</v>
      </c>
    </row>
    <row r="86" spans="2:34" outlineLevel="1" x14ac:dyDescent="0.2">
      <c r="B86" s="263" t="str">
        <f>'Line Items'!D$760</f>
        <v>Other Revenue</v>
      </c>
      <c r="C86" s="263" t="str">
        <f>'Line Items'!D$796</f>
        <v>Other Revenue: Revenue from Costs Offcharged</v>
      </c>
      <c r="D86" s="106" t="str">
        <f>'Other Revenue'!D67</f>
        <v>Rolling Stock Income</v>
      </c>
      <c r="E86" s="88"/>
      <c r="F86" s="107" t="str">
        <f>'Other Revenue'!F67</f>
        <v>£000</v>
      </c>
      <c r="G86" s="89">
        <f>'Other Revenue'!G67</f>
        <v>0</v>
      </c>
      <c r="H86" s="89">
        <f>'Other Revenue'!H67</f>
        <v>0</v>
      </c>
      <c r="I86" s="89">
        <f>'Other Revenue'!I67</f>
        <v>0</v>
      </c>
      <c r="J86" s="89">
        <f>'Other Revenue'!J67</f>
        <v>0</v>
      </c>
      <c r="K86" s="89">
        <f>'Other Revenue'!K67</f>
        <v>0</v>
      </c>
      <c r="L86" s="89">
        <f>'Other Revenue'!L67</f>
        <v>0</v>
      </c>
      <c r="M86" s="89">
        <f>'Other Revenue'!M67</f>
        <v>0</v>
      </c>
      <c r="N86" s="89">
        <f>'Other Revenue'!N67</f>
        <v>0</v>
      </c>
      <c r="O86" s="89">
        <f>'Other Revenue'!O67</f>
        <v>0</v>
      </c>
      <c r="P86" s="89">
        <f>'Other Revenue'!P67</f>
        <v>0</v>
      </c>
      <c r="Q86" s="89">
        <f>'Other Revenue'!Q67</f>
        <v>0</v>
      </c>
      <c r="R86" s="89">
        <f>'Other Revenue'!R67</f>
        <v>0</v>
      </c>
      <c r="S86" s="89">
        <f>'Other Revenue'!S67</f>
        <v>0</v>
      </c>
      <c r="T86" s="89">
        <f>'Other Revenue'!T67</f>
        <v>0</v>
      </c>
      <c r="U86" s="89">
        <f>'Other Revenue'!U67</f>
        <v>0</v>
      </c>
      <c r="V86" s="89">
        <f>'Other Revenue'!V67</f>
        <v>0</v>
      </c>
      <c r="W86" s="89">
        <f>'Other Revenue'!W67</f>
        <v>0</v>
      </c>
      <c r="X86" s="89">
        <f>'Other Revenue'!X67</f>
        <v>0</v>
      </c>
      <c r="Y86" s="89">
        <f>'Other Revenue'!Y67</f>
        <v>0</v>
      </c>
      <c r="Z86" s="89">
        <f>'Other Revenue'!Z67</f>
        <v>0</v>
      </c>
      <c r="AA86" s="89">
        <f>'Other Revenue'!AA67</f>
        <v>0</v>
      </c>
      <c r="AB86" s="90">
        <f>'Other Revenue'!AB67</f>
        <v>0</v>
      </c>
      <c r="AD86" s="552">
        <f>'Other Revenue'!AD67</f>
        <v>0</v>
      </c>
      <c r="AF86" s="552">
        <f>'Other Revenue'!AF67</f>
        <v>0</v>
      </c>
      <c r="AH86" s="552">
        <f>'Other Revenue'!AH67</f>
        <v>0</v>
      </c>
    </row>
    <row r="87" spans="2:34" outlineLevel="1" x14ac:dyDescent="0.2">
      <c r="B87" s="263" t="str">
        <f>'Line Items'!D$760</f>
        <v>Other Revenue</v>
      </c>
      <c r="C87" s="263" t="str">
        <f>'Line Items'!D$796</f>
        <v>Other Revenue: Revenue from Costs Offcharged</v>
      </c>
      <c r="D87" s="106" t="str">
        <f>'Other Revenue'!D68</f>
        <v>ROSCO compensation</v>
      </c>
      <c r="E87" s="88"/>
      <c r="F87" s="107" t="str">
        <f>'Other Revenue'!F68</f>
        <v>£000</v>
      </c>
      <c r="G87" s="89">
        <f>'Other Revenue'!G68</f>
        <v>0</v>
      </c>
      <c r="H87" s="89">
        <f>'Other Revenue'!H68</f>
        <v>0</v>
      </c>
      <c r="I87" s="89">
        <f>'Other Revenue'!I68</f>
        <v>0</v>
      </c>
      <c r="J87" s="89">
        <f>'Other Revenue'!J68</f>
        <v>0</v>
      </c>
      <c r="K87" s="89">
        <f>'Other Revenue'!K68</f>
        <v>0</v>
      </c>
      <c r="L87" s="89">
        <f>'Other Revenue'!L68</f>
        <v>0</v>
      </c>
      <c r="M87" s="89">
        <f>'Other Revenue'!M68</f>
        <v>0</v>
      </c>
      <c r="N87" s="89">
        <f>'Other Revenue'!N68</f>
        <v>0</v>
      </c>
      <c r="O87" s="89">
        <f>'Other Revenue'!O68</f>
        <v>0</v>
      </c>
      <c r="P87" s="89">
        <f>'Other Revenue'!P68</f>
        <v>0</v>
      </c>
      <c r="Q87" s="89">
        <f>'Other Revenue'!Q68</f>
        <v>0</v>
      </c>
      <c r="R87" s="89">
        <f>'Other Revenue'!R68</f>
        <v>0</v>
      </c>
      <c r="S87" s="89">
        <f>'Other Revenue'!S68</f>
        <v>0</v>
      </c>
      <c r="T87" s="89">
        <f>'Other Revenue'!T68</f>
        <v>0</v>
      </c>
      <c r="U87" s="89">
        <f>'Other Revenue'!U68</f>
        <v>0</v>
      </c>
      <c r="V87" s="89">
        <f>'Other Revenue'!V68</f>
        <v>0</v>
      </c>
      <c r="W87" s="89">
        <f>'Other Revenue'!W68</f>
        <v>0</v>
      </c>
      <c r="X87" s="89">
        <f>'Other Revenue'!X68</f>
        <v>0</v>
      </c>
      <c r="Y87" s="89">
        <f>'Other Revenue'!Y68</f>
        <v>0</v>
      </c>
      <c r="Z87" s="89">
        <f>'Other Revenue'!Z68</f>
        <v>0</v>
      </c>
      <c r="AA87" s="89">
        <f>'Other Revenue'!AA68</f>
        <v>0</v>
      </c>
      <c r="AB87" s="90">
        <f>'Other Revenue'!AB68</f>
        <v>0</v>
      </c>
      <c r="AD87" s="552">
        <f>'Other Revenue'!AD68</f>
        <v>0</v>
      </c>
      <c r="AF87" s="552">
        <f>'Other Revenue'!AF68</f>
        <v>0</v>
      </c>
      <c r="AH87" s="552">
        <f>'Other Revenue'!AH68</f>
        <v>0</v>
      </c>
    </row>
    <row r="88" spans="2:34" outlineLevel="1" x14ac:dyDescent="0.2">
      <c r="B88" s="263" t="str">
        <f>'Line Items'!D$760</f>
        <v>Other Revenue</v>
      </c>
      <c r="C88" s="263" t="str">
        <f>'Line Items'!D$796</f>
        <v>Other Revenue: Revenue from Costs Offcharged</v>
      </c>
      <c r="D88" s="106" t="str">
        <f>'Other Revenue'!D69</f>
        <v>Court income/Fines</v>
      </c>
      <c r="E88" s="88"/>
      <c r="F88" s="107" t="str">
        <f>'Other Revenue'!F69</f>
        <v>£000</v>
      </c>
      <c r="G88" s="89">
        <f>'Other Revenue'!G69</f>
        <v>0</v>
      </c>
      <c r="H88" s="89">
        <f>'Other Revenue'!H69</f>
        <v>0</v>
      </c>
      <c r="I88" s="89">
        <f>'Other Revenue'!I69</f>
        <v>0</v>
      </c>
      <c r="J88" s="89">
        <f>'Other Revenue'!J69</f>
        <v>0</v>
      </c>
      <c r="K88" s="89">
        <f>'Other Revenue'!K69</f>
        <v>0</v>
      </c>
      <c r="L88" s="89">
        <f>'Other Revenue'!L69</f>
        <v>0</v>
      </c>
      <c r="M88" s="89">
        <f>'Other Revenue'!M69</f>
        <v>0</v>
      </c>
      <c r="N88" s="89">
        <f>'Other Revenue'!N69</f>
        <v>0</v>
      </c>
      <c r="O88" s="89">
        <f>'Other Revenue'!O69</f>
        <v>0</v>
      </c>
      <c r="P88" s="89">
        <f>'Other Revenue'!P69</f>
        <v>0</v>
      </c>
      <c r="Q88" s="89">
        <f>'Other Revenue'!Q69</f>
        <v>0</v>
      </c>
      <c r="R88" s="89">
        <f>'Other Revenue'!R69</f>
        <v>0</v>
      </c>
      <c r="S88" s="89">
        <f>'Other Revenue'!S69</f>
        <v>0</v>
      </c>
      <c r="T88" s="89">
        <f>'Other Revenue'!T69</f>
        <v>0</v>
      </c>
      <c r="U88" s="89">
        <f>'Other Revenue'!U69</f>
        <v>0</v>
      </c>
      <c r="V88" s="89">
        <f>'Other Revenue'!V69</f>
        <v>0</v>
      </c>
      <c r="W88" s="89">
        <f>'Other Revenue'!W69</f>
        <v>0</v>
      </c>
      <c r="X88" s="89">
        <f>'Other Revenue'!X69</f>
        <v>0</v>
      </c>
      <c r="Y88" s="89">
        <f>'Other Revenue'!Y69</f>
        <v>0</v>
      </c>
      <c r="Z88" s="89">
        <f>'Other Revenue'!Z69</f>
        <v>0</v>
      </c>
      <c r="AA88" s="89">
        <f>'Other Revenue'!AA69</f>
        <v>0</v>
      </c>
      <c r="AB88" s="90">
        <f>'Other Revenue'!AB69</f>
        <v>0</v>
      </c>
      <c r="AD88" s="552">
        <f>'Other Revenue'!AD69</f>
        <v>0</v>
      </c>
      <c r="AF88" s="552">
        <f>'Other Revenue'!AF69</f>
        <v>0</v>
      </c>
      <c r="AH88" s="552">
        <f>'Other Revenue'!AH69</f>
        <v>0</v>
      </c>
    </row>
    <row r="89" spans="2:34" outlineLevel="1" x14ac:dyDescent="0.2">
      <c r="B89" s="263" t="str">
        <f>'Line Items'!D$760</f>
        <v>Other Revenue</v>
      </c>
      <c r="C89" s="263" t="str">
        <f>'Line Items'!D$796</f>
        <v>Other Revenue: Revenue from Costs Offcharged</v>
      </c>
      <c r="D89" s="106" t="str">
        <f>'Other Revenue'!D70</f>
        <v>Other income - external</v>
      </c>
      <c r="E89" s="88"/>
      <c r="F89" s="107" t="str">
        <f>'Other Revenue'!F70</f>
        <v>£000</v>
      </c>
      <c r="G89" s="89">
        <f>'Other Revenue'!G70</f>
        <v>0</v>
      </c>
      <c r="H89" s="89">
        <f>'Other Revenue'!H70</f>
        <v>0</v>
      </c>
      <c r="I89" s="89">
        <f>'Other Revenue'!I70</f>
        <v>0</v>
      </c>
      <c r="J89" s="89">
        <f>'Other Revenue'!J70</f>
        <v>0</v>
      </c>
      <c r="K89" s="89">
        <f>'Other Revenue'!K70</f>
        <v>0</v>
      </c>
      <c r="L89" s="89">
        <f>'Other Revenue'!L70</f>
        <v>0</v>
      </c>
      <c r="M89" s="89">
        <f>'Other Revenue'!M70</f>
        <v>0</v>
      </c>
      <c r="N89" s="89">
        <f>'Other Revenue'!N70</f>
        <v>0</v>
      </c>
      <c r="O89" s="89">
        <f>'Other Revenue'!O70</f>
        <v>0</v>
      </c>
      <c r="P89" s="89">
        <f>'Other Revenue'!P70</f>
        <v>0</v>
      </c>
      <c r="Q89" s="89">
        <f>'Other Revenue'!Q70</f>
        <v>0</v>
      </c>
      <c r="R89" s="89">
        <f>'Other Revenue'!R70</f>
        <v>0</v>
      </c>
      <c r="S89" s="89">
        <f>'Other Revenue'!S70</f>
        <v>0</v>
      </c>
      <c r="T89" s="89">
        <f>'Other Revenue'!T70</f>
        <v>0</v>
      </c>
      <c r="U89" s="89">
        <f>'Other Revenue'!U70</f>
        <v>0</v>
      </c>
      <c r="V89" s="89">
        <f>'Other Revenue'!V70</f>
        <v>0</v>
      </c>
      <c r="W89" s="89">
        <f>'Other Revenue'!W70</f>
        <v>0</v>
      </c>
      <c r="X89" s="89">
        <f>'Other Revenue'!X70</f>
        <v>0</v>
      </c>
      <c r="Y89" s="89">
        <f>'Other Revenue'!Y70</f>
        <v>0</v>
      </c>
      <c r="Z89" s="89">
        <f>'Other Revenue'!Z70</f>
        <v>0</v>
      </c>
      <c r="AA89" s="89">
        <f>'Other Revenue'!AA70</f>
        <v>0</v>
      </c>
      <c r="AB89" s="90">
        <f>'Other Revenue'!AB70</f>
        <v>0</v>
      </c>
      <c r="AD89" s="552">
        <f>'Other Revenue'!AD70</f>
        <v>0</v>
      </c>
      <c r="AF89" s="552">
        <f>'Other Revenue'!AF70</f>
        <v>0</v>
      </c>
      <c r="AH89" s="552">
        <f>'Other Revenue'!AH70</f>
        <v>0</v>
      </c>
    </row>
    <row r="90" spans="2:34" outlineLevel="1" x14ac:dyDescent="0.2">
      <c r="B90" s="263" t="str">
        <f>'Line Items'!D$760</f>
        <v>Other Revenue</v>
      </c>
      <c r="C90" s="263" t="str">
        <f>'Line Items'!D$796</f>
        <v>Other Revenue: Revenue from Costs Offcharged</v>
      </c>
      <c r="D90" s="106" t="str">
        <f>'Other Revenue'!D71</f>
        <v>Other income - internal</v>
      </c>
      <c r="E90" s="88"/>
      <c r="F90" s="107" t="str">
        <f>'Other Revenue'!F71</f>
        <v>£000</v>
      </c>
      <c r="G90" s="89">
        <f>'Other Revenue'!G71</f>
        <v>0</v>
      </c>
      <c r="H90" s="89">
        <f>'Other Revenue'!H71</f>
        <v>0</v>
      </c>
      <c r="I90" s="89">
        <f>'Other Revenue'!I71</f>
        <v>0</v>
      </c>
      <c r="J90" s="89">
        <f>'Other Revenue'!J71</f>
        <v>0</v>
      </c>
      <c r="K90" s="89">
        <f>'Other Revenue'!K71</f>
        <v>0</v>
      </c>
      <c r="L90" s="89">
        <f>'Other Revenue'!L71</f>
        <v>0</v>
      </c>
      <c r="M90" s="89">
        <f>'Other Revenue'!M71</f>
        <v>0</v>
      </c>
      <c r="N90" s="89">
        <f>'Other Revenue'!N71</f>
        <v>0</v>
      </c>
      <c r="O90" s="89">
        <f>'Other Revenue'!O71</f>
        <v>0</v>
      </c>
      <c r="P90" s="89">
        <f>'Other Revenue'!P71</f>
        <v>0</v>
      </c>
      <c r="Q90" s="89">
        <f>'Other Revenue'!Q71</f>
        <v>0</v>
      </c>
      <c r="R90" s="89">
        <f>'Other Revenue'!R71</f>
        <v>0</v>
      </c>
      <c r="S90" s="89">
        <f>'Other Revenue'!S71</f>
        <v>0</v>
      </c>
      <c r="T90" s="89">
        <f>'Other Revenue'!T71</f>
        <v>0</v>
      </c>
      <c r="U90" s="89">
        <f>'Other Revenue'!U71</f>
        <v>0</v>
      </c>
      <c r="V90" s="89">
        <f>'Other Revenue'!V71</f>
        <v>0</v>
      </c>
      <c r="W90" s="89">
        <f>'Other Revenue'!W71</f>
        <v>0</v>
      </c>
      <c r="X90" s="89">
        <f>'Other Revenue'!X71</f>
        <v>0</v>
      </c>
      <c r="Y90" s="89">
        <f>'Other Revenue'!Y71</f>
        <v>0</v>
      </c>
      <c r="Z90" s="89">
        <f>'Other Revenue'!Z71</f>
        <v>0</v>
      </c>
      <c r="AA90" s="89">
        <f>'Other Revenue'!AA71</f>
        <v>0</v>
      </c>
      <c r="AB90" s="90">
        <f>'Other Revenue'!AB71</f>
        <v>0</v>
      </c>
      <c r="AD90" s="552">
        <f>'Other Revenue'!AD71</f>
        <v>0</v>
      </c>
      <c r="AF90" s="552">
        <f>'Other Revenue'!AF71</f>
        <v>0</v>
      </c>
      <c r="AH90" s="552">
        <f>'Other Revenue'!AH71</f>
        <v>0</v>
      </c>
    </row>
    <row r="91" spans="2:34" outlineLevel="1" x14ac:dyDescent="0.2">
      <c r="B91" s="263" t="str">
        <f>'Line Items'!D$760</f>
        <v>Other Revenue</v>
      </c>
      <c r="C91" s="263" t="str">
        <f>'Line Items'!D$796</f>
        <v>Other Revenue: Revenue from Costs Offcharged</v>
      </c>
      <c r="D91" s="106" t="str">
        <f>'Other Revenue'!D72</f>
        <v>Bus Compensation</v>
      </c>
      <c r="E91" s="88"/>
      <c r="F91" s="107" t="str">
        <f>'Other Revenue'!F72</f>
        <v>£000</v>
      </c>
      <c r="G91" s="89">
        <f>'Other Revenue'!G72</f>
        <v>0</v>
      </c>
      <c r="H91" s="89">
        <f>'Other Revenue'!H72</f>
        <v>0</v>
      </c>
      <c r="I91" s="89">
        <f>'Other Revenue'!I72</f>
        <v>0</v>
      </c>
      <c r="J91" s="89">
        <f>'Other Revenue'!J72</f>
        <v>0</v>
      </c>
      <c r="K91" s="89">
        <f>'Other Revenue'!K72</f>
        <v>0</v>
      </c>
      <c r="L91" s="89">
        <f>'Other Revenue'!L72</f>
        <v>0</v>
      </c>
      <c r="M91" s="89">
        <f>'Other Revenue'!M72</f>
        <v>0</v>
      </c>
      <c r="N91" s="89">
        <f>'Other Revenue'!N72</f>
        <v>0</v>
      </c>
      <c r="O91" s="89">
        <f>'Other Revenue'!O72</f>
        <v>0</v>
      </c>
      <c r="P91" s="89">
        <f>'Other Revenue'!P72</f>
        <v>0</v>
      </c>
      <c r="Q91" s="89">
        <f>'Other Revenue'!Q72</f>
        <v>0</v>
      </c>
      <c r="R91" s="89">
        <f>'Other Revenue'!R72</f>
        <v>0</v>
      </c>
      <c r="S91" s="89">
        <f>'Other Revenue'!S72</f>
        <v>0</v>
      </c>
      <c r="T91" s="89">
        <f>'Other Revenue'!T72</f>
        <v>0</v>
      </c>
      <c r="U91" s="89">
        <f>'Other Revenue'!U72</f>
        <v>0</v>
      </c>
      <c r="V91" s="89">
        <f>'Other Revenue'!V72</f>
        <v>0</v>
      </c>
      <c r="W91" s="89">
        <f>'Other Revenue'!W72</f>
        <v>0</v>
      </c>
      <c r="X91" s="89">
        <f>'Other Revenue'!X72</f>
        <v>0</v>
      </c>
      <c r="Y91" s="89">
        <f>'Other Revenue'!Y72</f>
        <v>0</v>
      </c>
      <c r="Z91" s="89">
        <f>'Other Revenue'!Z72</f>
        <v>0</v>
      </c>
      <c r="AA91" s="89">
        <f>'Other Revenue'!AA72</f>
        <v>0</v>
      </c>
      <c r="AB91" s="90">
        <f>'Other Revenue'!AB72</f>
        <v>0</v>
      </c>
      <c r="AD91" s="552">
        <f>'Other Revenue'!AD72</f>
        <v>0</v>
      </c>
      <c r="AF91" s="552">
        <f>'Other Revenue'!AF72</f>
        <v>0</v>
      </c>
      <c r="AH91" s="552">
        <f>'Other Revenue'!AH72</f>
        <v>0</v>
      </c>
    </row>
    <row r="92" spans="2:34" outlineLevel="1" x14ac:dyDescent="0.2">
      <c r="B92" s="263" t="str">
        <f>'Line Items'!D$760</f>
        <v>Other Revenue</v>
      </c>
      <c r="C92" s="263" t="str">
        <f>'Line Items'!D$796</f>
        <v>Other Revenue: Revenue from Costs Offcharged</v>
      </c>
      <c r="D92" s="106" t="str">
        <f>'Other Revenue'!D73</f>
        <v>[Revenue from Costs Offcharged Line 17]</v>
      </c>
      <c r="E92" s="88"/>
      <c r="F92" s="107" t="str">
        <f>'Other Revenue'!F73</f>
        <v>£000</v>
      </c>
      <c r="G92" s="89">
        <f>'Other Revenue'!G73</f>
        <v>0</v>
      </c>
      <c r="H92" s="89">
        <f>'Other Revenue'!H73</f>
        <v>0</v>
      </c>
      <c r="I92" s="89">
        <f>'Other Revenue'!I73</f>
        <v>0</v>
      </c>
      <c r="J92" s="89">
        <f>'Other Revenue'!J73</f>
        <v>0</v>
      </c>
      <c r="K92" s="89">
        <f>'Other Revenue'!K73</f>
        <v>0</v>
      </c>
      <c r="L92" s="89">
        <f>'Other Revenue'!L73</f>
        <v>0</v>
      </c>
      <c r="M92" s="89">
        <f>'Other Revenue'!M73</f>
        <v>0</v>
      </c>
      <c r="N92" s="89">
        <f>'Other Revenue'!N73</f>
        <v>0</v>
      </c>
      <c r="O92" s="89">
        <f>'Other Revenue'!O73</f>
        <v>0</v>
      </c>
      <c r="P92" s="89">
        <f>'Other Revenue'!P73</f>
        <v>0</v>
      </c>
      <c r="Q92" s="89">
        <f>'Other Revenue'!Q73</f>
        <v>0</v>
      </c>
      <c r="R92" s="89">
        <f>'Other Revenue'!R73</f>
        <v>0</v>
      </c>
      <c r="S92" s="89">
        <f>'Other Revenue'!S73</f>
        <v>0</v>
      </c>
      <c r="T92" s="89">
        <f>'Other Revenue'!T73</f>
        <v>0</v>
      </c>
      <c r="U92" s="89">
        <f>'Other Revenue'!U73</f>
        <v>0</v>
      </c>
      <c r="V92" s="89">
        <f>'Other Revenue'!V73</f>
        <v>0</v>
      </c>
      <c r="W92" s="89">
        <f>'Other Revenue'!W73</f>
        <v>0</v>
      </c>
      <c r="X92" s="89">
        <f>'Other Revenue'!X73</f>
        <v>0</v>
      </c>
      <c r="Y92" s="89">
        <f>'Other Revenue'!Y73</f>
        <v>0</v>
      </c>
      <c r="Z92" s="89">
        <f>'Other Revenue'!Z73</f>
        <v>0</v>
      </c>
      <c r="AA92" s="89">
        <f>'Other Revenue'!AA73</f>
        <v>0</v>
      </c>
      <c r="AB92" s="90">
        <f>'Other Revenue'!AB73</f>
        <v>0</v>
      </c>
      <c r="AD92" s="552">
        <f>'Other Revenue'!AD73</f>
        <v>0</v>
      </c>
      <c r="AF92" s="552">
        <f>'Other Revenue'!AF73</f>
        <v>0</v>
      </c>
      <c r="AH92" s="552">
        <f>'Other Revenue'!AH73</f>
        <v>0</v>
      </c>
    </row>
    <row r="93" spans="2:34" outlineLevel="1" x14ac:dyDescent="0.2">
      <c r="B93" s="263" t="str">
        <f>'Line Items'!D$760</f>
        <v>Other Revenue</v>
      </c>
      <c r="C93" s="263" t="str">
        <f>'Line Items'!D$796</f>
        <v>Other Revenue: Revenue from Costs Offcharged</v>
      </c>
      <c r="D93" s="106" t="str">
        <f>'Other Revenue'!D74</f>
        <v>[Revenue from Costs Offcharged Line 18]</v>
      </c>
      <c r="E93" s="88"/>
      <c r="F93" s="107" t="str">
        <f>'Other Revenue'!F74</f>
        <v>£000</v>
      </c>
      <c r="G93" s="89">
        <f>'Other Revenue'!G74</f>
        <v>0</v>
      </c>
      <c r="H93" s="89">
        <f>'Other Revenue'!H74</f>
        <v>0</v>
      </c>
      <c r="I93" s="89">
        <f>'Other Revenue'!I74</f>
        <v>0</v>
      </c>
      <c r="J93" s="89">
        <f>'Other Revenue'!J74</f>
        <v>0</v>
      </c>
      <c r="K93" s="89">
        <f>'Other Revenue'!K74</f>
        <v>0</v>
      </c>
      <c r="L93" s="89">
        <f>'Other Revenue'!L74</f>
        <v>0</v>
      </c>
      <c r="M93" s="89">
        <f>'Other Revenue'!M74</f>
        <v>0</v>
      </c>
      <c r="N93" s="89">
        <f>'Other Revenue'!N74</f>
        <v>0</v>
      </c>
      <c r="O93" s="89">
        <f>'Other Revenue'!O74</f>
        <v>0</v>
      </c>
      <c r="P93" s="89">
        <f>'Other Revenue'!P74</f>
        <v>0</v>
      </c>
      <c r="Q93" s="89">
        <f>'Other Revenue'!Q74</f>
        <v>0</v>
      </c>
      <c r="R93" s="89">
        <f>'Other Revenue'!R74</f>
        <v>0</v>
      </c>
      <c r="S93" s="89">
        <f>'Other Revenue'!S74</f>
        <v>0</v>
      </c>
      <c r="T93" s="89">
        <f>'Other Revenue'!T74</f>
        <v>0</v>
      </c>
      <c r="U93" s="89">
        <f>'Other Revenue'!U74</f>
        <v>0</v>
      </c>
      <c r="V93" s="89">
        <f>'Other Revenue'!V74</f>
        <v>0</v>
      </c>
      <c r="W93" s="89">
        <f>'Other Revenue'!W74</f>
        <v>0</v>
      </c>
      <c r="X93" s="89">
        <f>'Other Revenue'!X74</f>
        <v>0</v>
      </c>
      <c r="Y93" s="89">
        <f>'Other Revenue'!Y74</f>
        <v>0</v>
      </c>
      <c r="Z93" s="89">
        <f>'Other Revenue'!Z74</f>
        <v>0</v>
      </c>
      <c r="AA93" s="89">
        <f>'Other Revenue'!AA74</f>
        <v>0</v>
      </c>
      <c r="AB93" s="90">
        <f>'Other Revenue'!AB74</f>
        <v>0</v>
      </c>
      <c r="AD93" s="552">
        <f>'Other Revenue'!AD74</f>
        <v>0</v>
      </c>
      <c r="AF93" s="552">
        <f>'Other Revenue'!AF74</f>
        <v>0</v>
      </c>
      <c r="AH93" s="552">
        <f>'Other Revenue'!AH74</f>
        <v>0</v>
      </c>
    </row>
    <row r="94" spans="2:34" outlineLevel="1" x14ac:dyDescent="0.2">
      <c r="B94" s="263" t="str">
        <f>'Line Items'!D$760</f>
        <v>Other Revenue</v>
      </c>
      <c r="C94" s="263" t="str">
        <f>'Line Items'!D$796</f>
        <v>Other Revenue: Revenue from Costs Offcharged</v>
      </c>
      <c r="D94" s="106" t="str">
        <f>'Other Revenue'!D75</f>
        <v>[Revenue from Costs Offcharged Line 19]</v>
      </c>
      <c r="E94" s="88"/>
      <c r="F94" s="107" t="str">
        <f>'Other Revenue'!F75</f>
        <v>£000</v>
      </c>
      <c r="G94" s="89">
        <f>'Other Revenue'!G75</f>
        <v>0</v>
      </c>
      <c r="H94" s="89">
        <f>'Other Revenue'!H75</f>
        <v>0</v>
      </c>
      <c r="I94" s="89">
        <f>'Other Revenue'!I75</f>
        <v>0</v>
      </c>
      <c r="J94" s="89">
        <f>'Other Revenue'!J75</f>
        <v>0</v>
      </c>
      <c r="K94" s="89">
        <f>'Other Revenue'!K75</f>
        <v>0</v>
      </c>
      <c r="L94" s="89">
        <f>'Other Revenue'!L75</f>
        <v>0</v>
      </c>
      <c r="M94" s="89">
        <f>'Other Revenue'!M75</f>
        <v>0</v>
      </c>
      <c r="N94" s="89">
        <f>'Other Revenue'!N75</f>
        <v>0</v>
      </c>
      <c r="O94" s="89">
        <f>'Other Revenue'!O75</f>
        <v>0</v>
      </c>
      <c r="P94" s="89">
        <f>'Other Revenue'!P75</f>
        <v>0</v>
      </c>
      <c r="Q94" s="89">
        <f>'Other Revenue'!Q75</f>
        <v>0</v>
      </c>
      <c r="R94" s="89">
        <f>'Other Revenue'!R75</f>
        <v>0</v>
      </c>
      <c r="S94" s="89">
        <f>'Other Revenue'!S75</f>
        <v>0</v>
      </c>
      <c r="T94" s="89">
        <f>'Other Revenue'!T75</f>
        <v>0</v>
      </c>
      <c r="U94" s="89">
        <f>'Other Revenue'!U75</f>
        <v>0</v>
      </c>
      <c r="V94" s="89">
        <f>'Other Revenue'!V75</f>
        <v>0</v>
      </c>
      <c r="W94" s="89">
        <f>'Other Revenue'!W75</f>
        <v>0</v>
      </c>
      <c r="X94" s="89">
        <f>'Other Revenue'!X75</f>
        <v>0</v>
      </c>
      <c r="Y94" s="89">
        <f>'Other Revenue'!Y75</f>
        <v>0</v>
      </c>
      <c r="Z94" s="89">
        <f>'Other Revenue'!Z75</f>
        <v>0</v>
      </c>
      <c r="AA94" s="89">
        <f>'Other Revenue'!AA75</f>
        <v>0</v>
      </c>
      <c r="AB94" s="90">
        <f>'Other Revenue'!AB75</f>
        <v>0</v>
      </c>
      <c r="AD94" s="552">
        <f>'Other Revenue'!AD75</f>
        <v>0</v>
      </c>
      <c r="AF94" s="552">
        <f>'Other Revenue'!AF75</f>
        <v>0</v>
      </c>
      <c r="AH94" s="552">
        <f>'Other Revenue'!AH75</f>
        <v>0</v>
      </c>
    </row>
    <row r="95" spans="2:34" outlineLevel="1" x14ac:dyDescent="0.2">
      <c r="B95" s="263" t="str">
        <f>'Line Items'!D$760</f>
        <v>Other Revenue</v>
      </c>
      <c r="C95" s="263" t="str">
        <f>'Line Items'!D$796</f>
        <v>Other Revenue: Revenue from Costs Offcharged</v>
      </c>
      <c r="D95" s="106" t="str">
        <f>'Other Revenue'!D76</f>
        <v>[Revenue from Costs Offcharged Line 20]</v>
      </c>
      <c r="E95" s="88"/>
      <c r="F95" s="107" t="str">
        <f>'Other Revenue'!F76</f>
        <v>£000</v>
      </c>
      <c r="G95" s="89">
        <f>'Other Revenue'!G76</f>
        <v>0</v>
      </c>
      <c r="H95" s="89">
        <f>'Other Revenue'!H76</f>
        <v>0</v>
      </c>
      <c r="I95" s="89">
        <f>'Other Revenue'!I76</f>
        <v>0</v>
      </c>
      <c r="J95" s="89">
        <f>'Other Revenue'!J76</f>
        <v>0</v>
      </c>
      <c r="K95" s="89">
        <f>'Other Revenue'!K76</f>
        <v>0</v>
      </c>
      <c r="L95" s="89">
        <f>'Other Revenue'!L76</f>
        <v>0</v>
      </c>
      <c r="M95" s="89">
        <f>'Other Revenue'!M76</f>
        <v>0</v>
      </c>
      <c r="N95" s="89">
        <f>'Other Revenue'!N76</f>
        <v>0</v>
      </c>
      <c r="O95" s="89">
        <f>'Other Revenue'!O76</f>
        <v>0</v>
      </c>
      <c r="P95" s="89">
        <f>'Other Revenue'!P76</f>
        <v>0</v>
      </c>
      <c r="Q95" s="89">
        <f>'Other Revenue'!Q76</f>
        <v>0</v>
      </c>
      <c r="R95" s="89">
        <f>'Other Revenue'!R76</f>
        <v>0</v>
      </c>
      <c r="S95" s="89">
        <f>'Other Revenue'!S76</f>
        <v>0</v>
      </c>
      <c r="T95" s="89">
        <f>'Other Revenue'!T76</f>
        <v>0</v>
      </c>
      <c r="U95" s="89">
        <f>'Other Revenue'!U76</f>
        <v>0</v>
      </c>
      <c r="V95" s="89">
        <f>'Other Revenue'!V76</f>
        <v>0</v>
      </c>
      <c r="W95" s="89">
        <f>'Other Revenue'!W76</f>
        <v>0</v>
      </c>
      <c r="X95" s="89">
        <f>'Other Revenue'!X76</f>
        <v>0</v>
      </c>
      <c r="Y95" s="89">
        <f>'Other Revenue'!Y76</f>
        <v>0</v>
      </c>
      <c r="Z95" s="89">
        <f>'Other Revenue'!Z76</f>
        <v>0</v>
      </c>
      <c r="AA95" s="89">
        <f>'Other Revenue'!AA76</f>
        <v>0</v>
      </c>
      <c r="AB95" s="90">
        <f>'Other Revenue'!AB76</f>
        <v>0</v>
      </c>
      <c r="AD95" s="552">
        <f>'Other Revenue'!AD76</f>
        <v>0</v>
      </c>
      <c r="AF95" s="552">
        <f>'Other Revenue'!AF76</f>
        <v>0</v>
      </c>
      <c r="AH95" s="552">
        <f>'Other Revenue'!AH76</f>
        <v>0</v>
      </c>
    </row>
    <row r="96" spans="2:34" outlineLevel="1" x14ac:dyDescent="0.2">
      <c r="B96" s="263" t="str">
        <f>'Line Items'!D$760</f>
        <v>Other Revenue</v>
      </c>
      <c r="C96" s="263" t="str">
        <f>'Line Items'!D$796</f>
        <v>Other Revenue: Revenue from Costs Offcharged</v>
      </c>
      <c r="D96" s="106" t="str">
        <f>'Other Revenue'!D77</f>
        <v>[Revenue from Costs Offcharged Line 21]</v>
      </c>
      <c r="E96" s="88"/>
      <c r="F96" s="107" t="str">
        <f>'Other Revenue'!F77</f>
        <v>£000</v>
      </c>
      <c r="G96" s="89">
        <f>'Other Revenue'!G77</f>
        <v>0</v>
      </c>
      <c r="H96" s="89">
        <f>'Other Revenue'!H77</f>
        <v>0</v>
      </c>
      <c r="I96" s="89">
        <f>'Other Revenue'!I77</f>
        <v>0</v>
      </c>
      <c r="J96" s="89">
        <f>'Other Revenue'!J77</f>
        <v>0</v>
      </c>
      <c r="K96" s="89">
        <f>'Other Revenue'!K77</f>
        <v>0</v>
      </c>
      <c r="L96" s="89">
        <f>'Other Revenue'!L77</f>
        <v>0</v>
      </c>
      <c r="M96" s="89">
        <f>'Other Revenue'!M77</f>
        <v>0</v>
      </c>
      <c r="N96" s="89">
        <f>'Other Revenue'!N77</f>
        <v>0</v>
      </c>
      <c r="O96" s="89">
        <f>'Other Revenue'!O77</f>
        <v>0</v>
      </c>
      <c r="P96" s="89">
        <f>'Other Revenue'!P77</f>
        <v>0</v>
      </c>
      <c r="Q96" s="89">
        <f>'Other Revenue'!Q77</f>
        <v>0</v>
      </c>
      <c r="R96" s="89">
        <f>'Other Revenue'!R77</f>
        <v>0</v>
      </c>
      <c r="S96" s="89">
        <f>'Other Revenue'!S77</f>
        <v>0</v>
      </c>
      <c r="T96" s="89">
        <f>'Other Revenue'!T77</f>
        <v>0</v>
      </c>
      <c r="U96" s="89">
        <f>'Other Revenue'!U77</f>
        <v>0</v>
      </c>
      <c r="V96" s="89">
        <f>'Other Revenue'!V77</f>
        <v>0</v>
      </c>
      <c r="W96" s="89">
        <f>'Other Revenue'!W77</f>
        <v>0</v>
      </c>
      <c r="X96" s="89">
        <f>'Other Revenue'!X77</f>
        <v>0</v>
      </c>
      <c r="Y96" s="89">
        <f>'Other Revenue'!Y77</f>
        <v>0</v>
      </c>
      <c r="Z96" s="89">
        <f>'Other Revenue'!Z77</f>
        <v>0</v>
      </c>
      <c r="AA96" s="89">
        <f>'Other Revenue'!AA77</f>
        <v>0</v>
      </c>
      <c r="AB96" s="90">
        <f>'Other Revenue'!AB77</f>
        <v>0</v>
      </c>
      <c r="AD96" s="552">
        <f>'Other Revenue'!AD77</f>
        <v>0</v>
      </c>
      <c r="AF96" s="552">
        <f>'Other Revenue'!AF77</f>
        <v>0</v>
      </c>
      <c r="AH96" s="552">
        <f>'Other Revenue'!AH77</f>
        <v>0</v>
      </c>
    </row>
    <row r="97" spans="2:34" outlineLevel="1" x14ac:dyDescent="0.2">
      <c r="B97" s="263" t="str">
        <f>'Line Items'!D$760</f>
        <v>Other Revenue</v>
      </c>
      <c r="C97" s="263" t="str">
        <f>'Line Items'!D$796</f>
        <v>Other Revenue: Revenue from Costs Offcharged</v>
      </c>
      <c r="D97" s="106" t="str">
        <f>'Other Revenue'!D78</f>
        <v>[Revenue from Costs Offcharged Line 22]</v>
      </c>
      <c r="E97" s="88"/>
      <c r="F97" s="107" t="str">
        <f>'Other Revenue'!F78</f>
        <v>£000</v>
      </c>
      <c r="G97" s="89">
        <f>'Other Revenue'!G78</f>
        <v>0</v>
      </c>
      <c r="H97" s="89">
        <f>'Other Revenue'!H78</f>
        <v>0</v>
      </c>
      <c r="I97" s="89">
        <f>'Other Revenue'!I78</f>
        <v>0</v>
      </c>
      <c r="J97" s="89">
        <f>'Other Revenue'!J78</f>
        <v>0</v>
      </c>
      <c r="K97" s="89">
        <f>'Other Revenue'!K78</f>
        <v>0</v>
      </c>
      <c r="L97" s="89">
        <f>'Other Revenue'!L78</f>
        <v>0</v>
      </c>
      <c r="M97" s="89">
        <f>'Other Revenue'!M78</f>
        <v>0</v>
      </c>
      <c r="N97" s="89">
        <f>'Other Revenue'!N78</f>
        <v>0</v>
      </c>
      <c r="O97" s="89">
        <f>'Other Revenue'!O78</f>
        <v>0</v>
      </c>
      <c r="P97" s="89">
        <f>'Other Revenue'!P78</f>
        <v>0</v>
      </c>
      <c r="Q97" s="89">
        <f>'Other Revenue'!Q78</f>
        <v>0</v>
      </c>
      <c r="R97" s="89">
        <f>'Other Revenue'!R78</f>
        <v>0</v>
      </c>
      <c r="S97" s="89">
        <f>'Other Revenue'!S78</f>
        <v>0</v>
      </c>
      <c r="T97" s="89">
        <f>'Other Revenue'!T78</f>
        <v>0</v>
      </c>
      <c r="U97" s="89">
        <f>'Other Revenue'!U78</f>
        <v>0</v>
      </c>
      <c r="V97" s="89">
        <f>'Other Revenue'!V78</f>
        <v>0</v>
      </c>
      <c r="W97" s="89">
        <f>'Other Revenue'!W78</f>
        <v>0</v>
      </c>
      <c r="X97" s="89">
        <f>'Other Revenue'!X78</f>
        <v>0</v>
      </c>
      <c r="Y97" s="89">
        <f>'Other Revenue'!Y78</f>
        <v>0</v>
      </c>
      <c r="Z97" s="89">
        <f>'Other Revenue'!Z78</f>
        <v>0</v>
      </c>
      <c r="AA97" s="89">
        <f>'Other Revenue'!AA78</f>
        <v>0</v>
      </c>
      <c r="AB97" s="90">
        <f>'Other Revenue'!AB78</f>
        <v>0</v>
      </c>
      <c r="AD97" s="552">
        <f>'Other Revenue'!AD78</f>
        <v>0</v>
      </c>
      <c r="AF97" s="552">
        <f>'Other Revenue'!AF78</f>
        <v>0</v>
      </c>
      <c r="AH97" s="552">
        <f>'Other Revenue'!AH78</f>
        <v>0</v>
      </c>
    </row>
    <row r="98" spans="2:34" outlineLevel="1" x14ac:dyDescent="0.2">
      <c r="B98" s="263" t="str">
        <f>'Line Items'!D$760</f>
        <v>Other Revenue</v>
      </c>
      <c r="C98" s="263" t="str">
        <f>'Line Items'!D$796</f>
        <v>Other Revenue: Revenue from Costs Offcharged</v>
      </c>
      <c r="D98" s="106" t="str">
        <f>'Other Revenue'!D79</f>
        <v>[Revenue from Costs Offcharged Line 23]</v>
      </c>
      <c r="E98" s="88"/>
      <c r="F98" s="107" t="str">
        <f>'Other Revenue'!F79</f>
        <v>£000</v>
      </c>
      <c r="G98" s="89">
        <f>'Other Revenue'!G79</f>
        <v>0</v>
      </c>
      <c r="H98" s="89">
        <f>'Other Revenue'!H79</f>
        <v>0</v>
      </c>
      <c r="I98" s="89">
        <f>'Other Revenue'!I79</f>
        <v>0</v>
      </c>
      <c r="J98" s="89">
        <f>'Other Revenue'!J79</f>
        <v>0</v>
      </c>
      <c r="K98" s="89">
        <f>'Other Revenue'!K79</f>
        <v>0</v>
      </c>
      <c r="L98" s="89">
        <f>'Other Revenue'!L79</f>
        <v>0</v>
      </c>
      <c r="M98" s="89">
        <f>'Other Revenue'!M79</f>
        <v>0</v>
      </c>
      <c r="N98" s="89">
        <f>'Other Revenue'!N79</f>
        <v>0</v>
      </c>
      <c r="O98" s="89">
        <f>'Other Revenue'!O79</f>
        <v>0</v>
      </c>
      <c r="P98" s="89">
        <f>'Other Revenue'!P79</f>
        <v>0</v>
      </c>
      <c r="Q98" s="89">
        <f>'Other Revenue'!Q79</f>
        <v>0</v>
      </c>
      <c r="R98" s="89">
        <f>'Other Revenue'!R79</f>
        <v>0</v>
      </c>
      <c r="S98" s="89">
        <f>'Other Revenue'!S79</f>
        <v>0</v>
      </c>
      <c r="T98" s="89">
        <f>'Other Revenue'!T79</f>
        <v>0</v>
      </c>
      <c r="U98" s="89">
        <f>'Other Revenue'!U79</f>
        <v>0</v>
      </c>
      <c r="V98" s="89">
        <f>'Other Revenue'!V79</f>
        <v>0</v>
      </c>
      <c r="W98" s="89">
        <f>'Other Revenue'!W79</f>
        <v>0</v>
      </c>
      <c r="X98" s="89">
        <f>'Other Revenue'!X79</f>
        <v>0</v>
      </c>
      <c r="Y98" s="89">
        <f>'Other Revenue'!Y79</f>
        <v>0</v>
      </c>
      <c r="Z98" s="89">
        <f>'Other Revenue'!Z79</f>
        <v>0</v>
      </c>
      <c r="AA98" s="89">
        <f>'Other Revenue'!AA79</f>
        <v>0</v>
      </c>
      <c r="AB98" s="90">
        <f>'Other Revenue'!AB79</f>
        <v>0</v>
      </c>
      <c r="AD98" s="552">
        <f>'Other Revenue'!AD79</f>
        <v>0</v>
      </c>
      <c r="AF98" s="552">
        <f>'Other Revenue'!AF79</f>
        <v>0</v>
      </c>
      <c r="AH98" s="552">
        <f>'Other Revenue'!AH79</f>
        <v>0</v>
      </c>
    </row>
    <row r="99" spans="2:34" outlineLevel="1" x14ac:dyDescent="0.2">
      <c r="B99" s="263" t="str">
        <f>'Line Items'!D$760</f>
        <v>Other Revenue</v>
      </c>
      <c r="C99" s="263" t="str">
        <f>'Line Items'!D$796</f>
        <v>Other Revenue: Revenue from Costs Offcharged</v>
      </c>
      <c r="D99" s="106" t="str">
        <f>'Other Revenue'!D80</f>
        <v>[Revenue from Costs Offcharged Line 24]</v>
      </c>
      <c r="E99" s="88"/>
      <c r="F99" s="107" t="str">
        <f>'Other Revenue'!F80</f>
        <v>£000</v>
      </c>
      <c r="G99" s="89">
        <f>'Other Revenue'!G80</f>
        <v>0</v>
      </c>
      <c r="H99" s="89">
        <f>'Other Revenue'!H80</f>
        <v>0</v>
      </c>
      <c r="I99" s="89">
        <f>'Other Revenue'!I80</f>
        <v>0</v>
      </c>
      <c r="J99" s="89">
        <f>'Other Revenue'!J80</f>
        <v>0</v>
      </c>
      <c r="K99" s="89">
        <f>'Other Revenue'!K80</f>
        <v>0</v>
      </c>
      <c r="L99" s="89">
        <f>'Other Revenue'!L80</f>
        <v>0</v>
      </c>
      <c r="M99" s="89">
        <f>'Other Revenue'!M80</f>
        <v>0</v>
      </c>
      <c r="N99" s="89">
        <f>'Other Revenue'!N80</f>
        <v>0</v>
      </c>
      <c r="O99" s="89">
        <f>'Other Revenue'!O80</f>
        <v>0</v>
      </c>
      <c r="P99" s="89">
        <f>'Other Revenue'!P80</f>
        <v>0</v>
      </c>
      <c r="Q99" s="89">
        <f>'Other Revenue'!Q80</f>
        <v>0</v>
      </c>
      <c r="R99" s="89">
        <f>'Other Revenue'!R80</f>
        <v>0</v>
      </c>
      <c r="S99" s="89">
        <f>'Other Revenue'!S80</f>
        <v>0</v>
      </c>
      <c r="T99" s="89">
        <f>'Other Revenue'!T80</f>
        <v>0</v>
      </c>
      <c r="U99" s="89">
        <f>'Other Revenue'!U80</f>
        <v>0</v>
      </c>
      <c r="V99" s="89">
        <f>'Other Revenue'!V80</f>
        <v>0</v>
      </c>
      <c r="W99" s="89">
        <f>'Other Revenue'!W80</f>
        <v>0</v>
      </c>
      <c r="X99" s="89">
        <f>'Other Revenue'!X80</f>
        <v>0</v>
      </c>
      <c r="Y99" s="89">
        <f>'Other Revenue'!Y80</f>
        <v>0</v>
      </c>
      <c r="Z99" s="89">
        <f>'Other Revenue'!Z80</f>
        <v>0</v>
      </c>
      <c r="AA99" s="89">
        <f>'Other Revenue'!AA80</f>
        <v>0</v>
      </c>
      <c r="AB99" s="90">
        <f>'Other Revenue'!AB80</f>
        <v>0</v>
      </c>
      <c r="AD99" s="552">
        <f>'Other Revenue'!AD80</f>
        <v>0</v>
      </c>
      <c r="AF99" s="552">
        <f>'Other Revenue'!AF80</f>
        <v>0</v>
      </c>
      <c r="AH99" s="552">
        <f>'Other Revenue'!AH80</f>
        <v>0</v>
      </c>
    </row>
    <row r="100" spans="2:34" outlineLevel="1" x14ac:dyDescent="0.2">
      <c r="B100" s="263" t="str">
        <f>'Line Items'!D$760</f>
        <v>Other Revenue</v>
      </c>
      <c r="C100" s="263" t="str">
        <f>'Line Items'!D$796</f>
        <v>Other Revenue: Revenue from Costs Offcharged</v>
      </c>
      <c r="D100" s="106" t="str">
        <f>'Other Revenue'!D81</f>
        <v>[Revenue from Costs Offcharged Line 25]</v>
      </c>
      <c r="E100" s="88"/>
      <c r="F100" s="107" t="str">
        <f>'Other Revenue'!F81</f>
        <v>£000</v>
      </c>
      <c r="G100" s="89">
        <f>'Other Revenue'!G81</f>
        <v>0</v>
      </c>
      <c r="H100" s="89">
        <f>'Other Revenue'!H81</f>
        <v>0</v>
      </c>
      <c r="I100" s="89">
        <f>'Other Revenue'!I81</f>
        <v>0</v>
      </c>
      <c r="J100" s="89">
        <f>'Other Revenue'!J81</f>
        <v>0</v>
      </c>
      <c r="K100" s="89">
        <f>'Other Revenue'!K81</f>
        <v>0</v>
      </c>
      <c r="L100" s="89">
        <f>'Other Revenue'!L81</f>
        <v>0</v>
      </c>
      <c r="M100" s="89">
        <f>'Other Revenue'!M81</f>
        <v>0</v>
      </c>
      <c r="N100" s="89">
        <f>'Other Revenue'!N81</f>
        <v>0</v>
      </c>
      <c r="O100" s="89">
        <f>'Other Revenue'!O81</f>
        <v>0</v>
      </c>
      <c r="P100" s="89">
        <f>'Other Revenue'!P81</f>
        <v>0</v>
      </c>
      <c r="Q100" s="89">
        <f>'Other Revenue'!Q81</f>
        <v>0</v>
      </c>
      <c r="R100" s="89">
        <f>'Other Revenue'!R81</f>
        <v>0</v>
      </c>
      <c r="S100" s="89">
        <f>'Other Revenue'!S81</f>
        <v>0</v>
      </c>
      <c r="T100" s="89">
        <f>'Other Revenue'!T81</f>
        <v>0</v>
      </c>
      <c r="U100" s="89">
        <f>'Other Revenue'!U81</f>
        <v>0</v>
      </c>
      <c r="V100" s="89">
        <f>'Other Revenue'!V81</f>
        <v>0</v>
      </c>
      <c r="W100" s="89">
        <f>'Other Revenue'!W81</f>
        <v>0</v>
      </c>
      <c r="X100" s="89">
        <f>'Other Revenue'!X81</f>
        <v>0</v>
      </c>
      <c r="Y100" s="89">
        <f>'Other Revenue'!Y81</f>
        <v>0</v>
      </c>
      <c r="Z100" s="89">
        <f>'Other Revenue'!Z81</f>
        <v>0</v>
      </c>
      <c r="AA100" s="89">
        <f>'Other Revenue'!AA81</f>
        <v>0</v>
      </c>
      <c r="AB100" s="90">
        <f>'Other Revenue'!AB81</f>
        <v>0</v>
      </c>
      <c r="AD100" s="552">
        <f>'Other Revenue'!AD81</f>
        <v>0</v>
      </c>
      <c r="AF100" s="552">
        <f>'Other Revenue'!AF81</f>
        <v>0</v>
      </c>
      <c r="AH100" s="552">
        <f>'Other Revenue'!AH81</f>
        <v>0</v>
      </c>
    </row>
    <row r="101" spans="2:34" outlineLevel="1" x14ac:dyDescent="0.2">
      <c r="B101" s="263" t="str">
        <f>'Line Items'!D$760</f>
        <v>Other Revenue</v>
      </c>
      <c r="C101" s="263" t="str">
        <f>'Line Items'!D$796</f>
        <v>Other Revenue: Revenue from Costs Offcharged</v>
      </c>
      <c r="D101" s="106" t="str">
        <f>'Other Revenue'!D82</f>
        <v>[Revenue from Costs Offcharged Line 26]</v>
      </c>
      <c r="E101" s="88"/>
      <c r="F101" s="107" t="str">
        <f>'Other Revenue'!F82</f>
        <v>£000</v>
      </c>
      <c r="G101" s="89">
        <f>'Other Revenue'!G82</f>
        <v>0</v>
      </c>
      <c r="H101" s="89">
        <f>'Other Revenue'!H82</f>
        <v>0</v>
      </c>
      <c r="I101" s="89">
        <f>'Other Revenue'!I82</f>
        <v>0</v>
      </c>
      <c r="J101" s="89">
        <f>'Other Revenue'!J82</f>
        <v>0</v>
      </c>
      <c r="K101" s="89">
        <f>'Other Revenue'!K82</f>
        <v>0</v>
      </c>
      <c r="L101" s="89">
        <f>'Other Revenue'!L82</f>
        <v>0</v>
      </c>
      <c r="M101" s="89">
        <f>'Other Revenue'!M82</f>
        <v>0</v>
      </c>
      <c r="N101" s="89">
        <f>'Other Revenue'!N82</f>
        <v>0</v>
      </c>
      <c r="O101" s="89">
        <f>'Other Revenue'!O82</f>
        <v>0</v>
      </c>
      <c r="P101" s="89">
        <f>'Other Revenue'!P82</f>
        <v>0</v>
      </c>
      <c r="Q101" s="89">
        <f>'Other Revenue'!Q82</f>
        <v>0</v>
      </c>
      <c r="R101" s="89">
        <f>'Other Revenue'!R82</f>
        <v>0</v>
      </c>
      <c r="S101" s="89">
        <f>'Other Revenue'!S82</f>
        <v>0</v>
      </c>
      <c r="T101" s="89">
        <f>'Other Revenue'!T82</f>
        <v>0</v>
      </c>
      <c r="U101" s="89">
        <f>'Other Revenue'!U82</f>
        <v>0</v>
      </c>
      <c r="V101" s="89">
        <f>'Other Revenue'!V82</f>
        <v>0</v>
      </c>
      <c r="W101" s="89">
        <f>'Other Revenue'!W82</f>
        <v>0</v>
      </c>
      <c r="X101" s="89">
        <f>'Other Revenue'!X82</f>
        <v>0</v>
      </c>
      <c r="Y101" s="89">
        <f>'Other Revenue'!Y82</f>
        <v>0</v>
      </c>
      <c r="Z101" s="89">
        <f>'Other Revenue'!Z82</f>
        <v>0</v>
      </c>
      <c r="AA101" s="89">
        <f>'Other Revenue'!AA82</f>
        <v>0</v>
      </c>
      <c r="AB101" s="90">
        <f>'Other Revenue'!AB82</f>
        <v>0</v>
      </c>
      <c r="AD101" s="552">
        <f>'Other Revenue'!AD82</f>
        <v>0</v>
      </c>
      <c r="AF101" s="552">
        <f>'Other Revenue'!AF82</f>
        <v>0</v>
      </c>
      <c r="AH101" s="552">
        <f>'Other Revenue'!AH82</f>
        <v>0</v>
      </c>
    </row>
    <row r="102" spans="2:34" outlineLevel="1" x14ac:dyDescent="0.2">
      <c r="B102" s="263" t="str">
        <f>'Line Items'!D$760</f>
        <v>Other Revenue</v>
      </c>
      <c r="C102" s="263" t="str">
        <f>'Line Items'!D$796</f>
        <v>Other Revenue: Revenue from Costs Offcharged</v>
      </c>
      <c r="D102" s="106" t="str">
        <f>'Other Revenue'!D83</f>
        <v>[Revenue from Costs Offcharged Line 27]</v>
      </c>
      <c r="E102" s="88"/>
      <c r="F102" s="107" t="str">
        <f>'Other Revenue'!F83</f>
        <v>£000</v>
      </c>
      <c r="G102" s="89">
        <f>'Other Revenue'!G83</f>
        <v>0</v>
      </c>
      <c r="H102" s="89">
        <f>'Other Revenue'!H83</f>
        <v>0</v>
      </c>
      <c r="I102" s="89">
        <f>'Other Revenue'!I83</f>
        <v>0</v>
      </c>
      <c r="J102" s="89">
        <f>'Other Revenue'!J83</f>
        <v>0</v>
      </c>
      <c r="K102" s="89">
        <f>'Other Revenue'!K83</f>
        <v>0</v>
      </c>
      <c r="L102" s="89">
        <f>'Other Revenue'!L83</f>
        <v>0</v>
      </c>
      <c r="M102" s="89">
        <f>'Other Revenue'!M83</f>
        <v>0</v>
      </c>
      <c r="N102" s="89">
        <f>'Other Revenue'!N83</f>
        <v>0</v>
      </c>
      <c r="O102" s="89">
        <f>'Other Revenue'!O83</f>
        <v>0</v>
      </c>
      <c r="P102" s="89">
        <f>'Other Revenue'!P83</f>
        <v>0</v>
      </c>
      <c r="Q102" s="89">
        <f>'Other Revenue'!Q83</f>
        <v>0</v>
      </c>
      <c r="R102" s="89">
        <f>'Other Revenue'!R83</f>
        <v>0</v>
      </c>
      <c r="S102" s="89">
        <f>'Other Revenue'!S83</f>
        <v>0</v>
      </c>
      <c r="T102" s="89">
        <f>'Other Revenue'!T83</f>
        <v>0</v>
      </c>
      <c r="U102" s="89">
        <f>'Other Revenue'!U83</f>
        <v>0</v>
      </c>
      <c r="V102" s="89">
        <f>'Other Revenue'!V83</f>
        <v>0</v>
      </c>
      <c r="W102" s="89">
        <f>'Other Revenue'!W83</f>
        <v>0</v>
      </c>
      <c r="X102" s="89">
        <f>'Other Revenue'!X83</f>
        <v>0</v>
      </c>
      <c r="Y102" s="89">
        <f>'Other Revenue'!Y83</f>
        <v>0</v>
      </c>
      <c r="Z102" s="89">
        <f>'Other Revenue'!Z83</f>
        <v>0</v>
      </c>
      <c r="AA102" s="89">
        <f>'Other Revenue'!AA83</f>
        <v>0</v>
      </c>
      <c r="AB102" s="90">
        <f>'Other Revenue'!AB83</f>
        <v>0</v>
      </c>
      <c r="AD102" s="552">
        <f>'Other Revenue'!AD83</f>
        <v>0</v>
      </c>
      <c r="AF102" s="552">
        <f>'Other Revenue'!AF83</f>
        <v>0</v>
      </c>
      <c r="AH102" s="552">
        <f>'Other Revenue'!AH83</f>
        <v>0</v>
      </c>
    </row>
    <row r="103" spans="2:34" outlineLevel="1" x14ac:dyDescent="0.2">
      <c r="B103" s="263" t="str">
        <f>'Line Items'!D$760</f>
        <v>Other Revenue</v>
      </c>
      <c r="C103" s="263" t="str">
        <f>'Line Items'!D$796</f>
        <v>Other Revenue: Revenue from Costs Offcharged</v>
      </c>
      <c r="D103" s="106" t="str">
        <f>'Other Revenue'!D84</f>
        <v>[Revenue from Costs Offcharged Line 28]</v>
      </c>
      <c r="E103" s="88"/>
      <c r="F103" s="107" t="str">
        <f>'Other Revenue'!F84</f>
        <v>£000</v>
      </c>
      <c r="G103" s="89">
        <f>'Other Revenue'!G84</f>
        <v>0</v>
      </c>
      <c r="H103" s="89">
        <f>'Other Revenue'!H84</f>
        <v>0</v>
      </c>
      <c r="I103" s="89">
        <f>'Other Revenue'!I84</f>
        <v>0</v>
      </c>
      <c r="J103" s="89">
        <f>'Other Revenue'!J84</f>
        <v>0</v>
      </c>
      <c r="K103" s="89">
        <f>'Other Revenue'!K84</f>
        <v>0</v>
      </c>
      <c r="L103" s="89">
        <f>'Other Revenue'!L84</f>
        <v>0</v>
      </c>
      <c r="M103" s="89">
        <f>'Other Revenue'!M84</f>
        <v>0</v>
      </c>
      <c r="N103" s="89">
        <f>'Other Revenue'!N84</f>
        <v>0</v>
      </c>
      <c r="O103" s="89">
        <f>'Other Revenue'!O84</f>
        <v>0</v>
      </c>
      <c r="P103" s="89">
        <f>'Other Revenue'!P84</f>
        <v>0</v>
      </c>
      <c r="Q103" s="89">
        <f>'Other Revenue'!Q84</f>
        <v>0</v>
      </c>
      <c r="R103" s="89">
        <f>'Other Revenue'!R84</f>
        <v>0</v>
      </c>
      <c r="S103" s="89">
        <f>'Other Revenue'!S84</f>
        <v>0</v>
      </c>
      <c r="T103" s="89">
        <f>'Other Revenue'!T84</f>
        <v>0</v>
      </c>
      <c r="U103" s="89">
        <f>'Other Revenue'!U84</f>
        <v>0</v>
      </c>
      <c r="V103" s="89">
        <f>'Other Revenue'!V84</f>
        <v>0</v>
      </c>
      <c r="W103" s="89">
        <f>'Other Revenue'!W84</f>
        <v>0</v>
      </c>
      <c r="X103" s="89">
        <f>'Other Revenue'!X84</f>
        <v>0</v>
      </c>
      <c r="Y103" s="89">
        <f>'Other Revenue'!Y84</f>
        <v>0</v>
      </c>
      <c r="Z103" s="89">
        <f>'Other Revenue'!Z84</f>
        <v>0</v>
      </c>
      <c r="AA103" s="89">
        <f>'Other Revenue'!AA84</f>
        <v>0</v>
      </c>
      <c r="AB103" s="90">
        <f>'Other Revenue'!AB84</f>
        <v>0</v>
      </c>
      <c r="AD103" s="552">
        <f>'Other Revenue'!AD84</f>
        <v>0</v>
      </c>
      <c r="AF103" s="552">
        <f>'Other Revenue'!AF84</f>
        <v>0</v>
      </c>
      <c r="AH103" s="552">
        <f>'Other Revenue'!AH84</f>
        <v>0</v>
      </c>
    </row>
    <row r="104" spans="2:34" outlineLevel="1" x14ac:dyDescent="0.2">
      <c r="B104" s="263" t="str">
        <f>'Line Items'!D$760</f>
        <v>Other Revenue</v>
      </c>
      <c r="C104" s="263" t="str">
        <f>'Line Items'!D$796</f>
        <v>Other Revenue: Revenue from Costs Offcharged</v>
      </c>
      <c r="D104" s="106" t="str">
        <f>'Other Revenue'!D85</f>
        <v>[Revenue from Costs Offcharged Line 29]</v>
      </c>
      <c r="E104" s="88"/>
      <c r="F104" s="107" t="str">
        <f>'Other Revenue'!F85</f>
        <v>£000</v>
      </c>
      <c r="G104" s="89">
        <f>'Other Revenue'!G85</f>
        <v>0</v>
      </c>
      <c r="H104" s="89">
        <f>'Other Revenue'!H85</f>
        <v>0</v>
      </c>
      <c r="I104" s="89">
        <f>'Other Revenue'!I85</f>
        <v>0</v>
      </c>
      <c r="J104" s="89">
        <f>'Other Revenue'!J85</f>
        <v>0</v>
      </c>
      <c r="K104" s="89">
        <f>'Other Revenue'!K85</f>
        <v>0</v>
      </c>
      <c r="L104" s="89">
        <f>'Other Revenue'!L85</f>
        <v>0</v>
      </c>
      <c r="M104" s="89">
        <f>'Other Revenue'!M85</f>
        <v>0</v>
      </c>
      <c r="N104" s="89">
        <f>'Other Revenue'!N85</f>
        <v>0</v>
      </c>
      <c r="O104" s="89">
        <f>'Other Revenue'!O85</f>
        <v>0</v>
      </c>
      <c r="P104" s="89">
        <f>'Other Revenue'!P85</f>
        <v>0</v>
      </c>
      <c r="Q104" s="89">
        <f>'Other Revenue'!Q85</f>
        <v>0</v>
      </c>
      <c r="R104" s="89">
        <f>'Other Revenue'!R85</f>
        <v>0</v>
      </c>
      <c r="S104" s="89">
        <f>'Other Revenue'!S85</f>
        <v>0</v>
      </c>
      <c r="T104" s="89">
        <f>'Other Revenue'!T85</f>
        <v>0</v>
      </c>
      <c r="U104" s="89">
        <f>'Other Revenue'!U85</f>
        <v>0</v>
      </c>
      <c r="V104" s="89">
        <f>'Other Revenue'!V85</f>
        <v>0</v>
      </c>
      <c r="W104" s="89">
        <f>'Other Revenue'!W85</f>
        <v>0</v>
      </c>
      <c r="X104" s="89">
        <f>'Other Revenue'!X85</f>
        <v>0</v>
      </c>
      <c r="Y104" s="89">
        <f>'Other Revenue'!Y85</f>
        <v>0</v>
      </c>
      <c r="Z104" s="89">
        <f>'Other Revenue'!Z85</f>
        <v>0</v>
      </c>
      <c r="AA104" s="89">
        <f>'Other Revenue'!AA85</f>
        <v>0</v>
      </c>
      <c r="AB104" s="90">
        <f>'Other Revenue'!AB85</f>
        <v>0</v>
      </c>
      <c r="AD104" s="552">
        <f>'Other Revenue'!AD85</f>
        <v>0</v>
      </c>
      <c r="AF104" s="552">
        <f>'Other Revenue'!AF85</f>
        <v>0</v>
      </c>
      <c r="AH104" s="552">
        <f>'Other Revenue'!AH85</f>
        <v>0</v>
      </c>
    </row>
    <row r="105" spans="2:34" outlineLevel="1" x14ac:dyDescent="0.2">
      <c r="B105" s="263" t="str">
        <f>'Line Items'!D$760</f>
        <v>Other Revenue</v>
      </c>
      <c r="C105" s="263" t="str">
        <f>'Line Items'!D$796</f>
        <v>Other Revenue: Revenue from Costs Offcharged</v>
      </c>
      <c r="D105" s="117" t="str">
        <f>'Other Revenue'!D86</f>
        <v>[Revenue from Costs Offcharged Line 30]</v>
      </c>
      <c r="E105" s="177"/>
      <c r="F105" s="118" t="str">
        <f>'Other Revenue'!F86</f>
        <v>£000</v>
      </c>
      <c r="G105" s="93">
        <f>'Other Revenue'!G86</f>
        <v>0</v>
      </c>
      <c r="H105" s="93">
        <f>'Other Revenue'!H86</f>
        <v>0</v>
      </c>
      <c r="I105" s="93">
        <f>'Other Revenue'!I86</f>
        <v>0</v>
      </c>
      <c r="J105" s="93">
        <f>'Other Revenue'!J86</f>
        <v>0</v>
      </c>
      <c r="K105" s="93">
        <f>'Other Revenue'!K86</f>
        <v>0</v>
      </c>
      <c r="L105" s="93">
        <f>'Other Revenue'!L86</f>
        <v>0</v>
      </c>
      <c r="M105" s="93">
        <f>'Other Revenue'!M86</f>
        <v>0</v>
      </c>
      <c r="N105" s="93">
        <f>'Other Revenue'!N86</f>
        <v>0</v>
      </c>
      <c r="O105" s="93">
        <f>'Other Revenue'!O86</f>
        <v>0</v>
      </c>
      <c r="P105" s="93">
        <f>'Other Revenue'!P86</f>
        <v>0</v>
      </c>
      <c r="Q105" s="93">
        <f>'Other Revenue'!Q86</f>
        <v>0</v>
      </c>
      <c r="R105" s="93">
        <f>'Other Revenue'!R86</f>
        <v>0</v>
      </c>
      <c r="S105" s="93">
        <f>'Other Revenue'!S86</f>
        <v>0</v>
      </c>
      <c r="T105" s="93">
        <f>'Other Revenue'!T86</f>
        <v>0</v>
      </c>
      <c r="U105" s="93">
        <f>'Other Revenue'!U86</f>
        <v>0</v>
      </c>
      <c r="V105" s="93">
        <f>'Other Revenue'!V86</f>
        <v>0</v>
      </c>
      <c r="W105" s="93">
        <f>'Other Revenue'!W86</f>
        <v>0</v>
      </c>
      <c r="X105" s="93">
        <f>'Other Revenue'!X86</f>
        <v>0</v>
      </c>
      <c r="Y105" s="93">
        <f>'Other Revenue'!Y86</f>
        <v>0</v>
      </c>
      <c r="Z105" s="93">
        <f>'Other Revenue'!Z86</f>
        <v>0</v>
      </c>
      <c r="AA105" s="93">
        <f>'Other Revenue'!AA86</f>
        <v>0</v>
      </c>
      <c r="AB105" s="94">
        <f>'Other Revenue'!AB86</f>
        <v>0</v>
      </c>
      <c r="AD105" s="611">
        <f>'Other Revenue'!AD86</f>
        <v>0</v>
      </c>
      <c r="AF105" s="611">
        <f>'Other Revenue'!AF86</f>
        <v>0</v>
      </c>
      <c r="AH105" s="611">
        <f>'Other Revenue'!AH86</f>
        <v>0</v>
      </c>
    </row>
    <row r="106" spans="2:34" outlineLevel="1" x14ac:dyDescent="0.2"/>
    <row r="107" spans="2:34" ht="13.5" outlineLevel="1" thickBot="1" x14ac:dyDescent="0.25">
      <c r="D107" s="269" t="str">
        <f>'Line Items'!D822</f>
        <v>Total Revenue</v>
      </c>
      <c r="E107" s="270"/>
      <c r="F107" s="271" t="str">
        <f>F105</f>
        <v>£000</v>
      </c>
      <c r="G107" s="272">
        <f t="shared" ref="G107:AB107" si="0">SUM(G15:G105)</f>
        <v>0</v>
      </c>
      <c r="H107" s="272">
        <f t="shared" si="0"/>
        <v>0</v>
      </c>
      <c r="I107" s="272">
        <f t="shared" si="0"/>
        <v>0</v>
      </c>
      <c r="J107" s="272">
        <f t="shared" si="0"/>
        <v>0</v>
      </c>
      <c r="K107" s="272">
        <f t="shared" si="0"/>
        <v>0</v>
      </c>
      <c r="L107" s="272">
        <f t="shared" si="0"/>
        <v>0</v>
      </c>
      <c r="M107" s="272">
        <f t="shared" si="0"/>
        <v>0</v>
      </c>
      <c r="N107" s="272">
        <f t="shared" si="0"/>
        <v>0</v>
      </c>
      <c r="O107" s="272">
        <f t="shared" si="0"/>
        <v>0</v>
      </c>
      <c r="P107" s="272">
        <f t="shared" si="0"/>
        <v>0</v>
      </c>
      <c r="Q107" s="272">
        <f t="shared" si="0"/>
        <v>0</v>
      </c>
      <c r="R107" s="272">
        <f t="shared" si="0"/>
        <v>0</v>
      </c>
      <c r="S107" s="272">
        <f t="shared" si="0"/>
        <v>0</v>
      </c>
      <c r="T107" s="272">
        <f t="shared" si="0"/>
        <v>0</v>
      </c>
      <c r="U107" s="272">
        <f t="shared" si="0"/>
        <v>0</v>
      </c>
      <c r="V107" s="272">
        <f t="shared" si="0"/>
        <v>0</v>
      </c>
      <c r="W107" s="272">
        <f t="shared" si="0"/>
        <v>0</v>
      </c>
      <c r="X107" s="272">
        <f t="shared" si="0"/>
        <v>0</v>
      </c>
      <c r="Y107" s="272">
        <f t="shared" si="0"/>
        <v>0</v>
      </c>
      <c r="Z107" s="272">
        <f t="shared" si="0"/>
        <v>0</v>
      </c>
      <c r="AA107" s="272">
        <f t="shared" si="0"/>
        <v>0</v>
      </c>
      <c r="AB107" s="273">
        <f t="shared" si="0"/>
        <v>0</v>
      </c>
      <c r="AD107" s="613">
        <f>SUM(AD15:AD105)</f>
        <v>0</v>
      </c>
      <c r="AF107" s="613">
        <f>SUM(AF15:AF105)</f>
        <v>0</v>
      </c>
      <c r="AH107" s="613">
        <f>SUM(AH15:AH105)</f>
        <v>0</v>
      </c>
    </row>
    <row r="108" spans="2:34" ht="13.5" outlineLevel="1" thickTop="1" x14ac:dyDescent="0.2"/>
    <row r="109" spans="2:34" outlineLevel="1" x14ac:dyDescent="0.2">
      <c r="B109" s="263" t="str">
        <f>'Line Items'!D$761</f>
        <v>Staff Costs</v>
      </c>
      <c r="C109" s="263" t="str">
        <f>INDEX('Line Items'!$F$153:$F$196,MATCH($D109,'Line Items'!$D$153:$D$196,0))</f>
        <v>Staff Costs: Trains</v>
      </c>
      <c r="D109" s="100" t="str">
        <f>Staff!D287</f>
        <v>Drivers</v>
      </c>
      <c r="E109" s="84"/>
      <c r="F109" s="186" t="str">
        <f>Staff!F287</f>
        <v>£000</v>
      </c>
      <c r="G109" s="85">
        <f>Staff!G287</f>
        <v>0</v>
      </c>
      <c r="H109" s="85">
        <f>Staff!H287</f>
        <v>0</v>
      </c>
      <c r="I109" s="85">
        <f>Staff!I287</f>
        <v>0</v>
      </c>
      <c r="J109" s="85">
        <f>Staff!J287</f>
        <v>0</v>
      </c>
      <c r="K109" s="85">
        <f>Staff!K287</f>
        <v>0</v>
      </c>
      <c r="L109" s="85">
        <f>Staff!L287</f>
        <v>0</v>
      </c>
      <c r="M109" s="85">
        <f>Staff!M287</f>
        <v>0</v>
      </c>
      <c r="N109" s="85">
        <f>Staff!N287</f>
        <v>0</v>
      </c>
      <c r="O109" s="85">
        <f>Staff!O287</f>
        <v>0</v>
      </c>
      <c r="P109" s="85">
        <f>Staff!P287</f>
        <v>0</v>
      </c>
      <c r="Q109" s="85">
        <f>Staff!Q287</f>
        <v>0</v>
      </c>
      <c r="R109" s="85">
        <f>Staff!R287</f>
        <v>0</v>
      </c>
      <c r="S109" s="85">
        <f>Staff!S287</f>
        <v>0</v>
      </c>
      <c r="T109" s="85">
        <f>Staff!T287</f>
        <v>0</v>
      </c>
      <c r="U109" s="85">
        <f>Staff!U287</f>
        <v>0</v>
      </c>
      <c r="V109" s="85">
        <f>Staff!V287</f>
        <v>0</v>
      </c>
      <c r="W109" s="85">
        <f>Staff!W287</f>
        <v>0</v>
      </c>
      <c r="X109" s="85">
        <f>Staff!X287</f>
        <v>0</v>
      </c>
      <c r="Y109" s="85">
        <f>Staff!Y287</f>
        <v>0</v>
      </c>
      <c r="Z109" s="85">
        <f>Staff!Z287</f>
        <v>0</v>
      </c>
      <c r="AA109" s="85">
        <f>Staff!AA287</f>
        <v>0</v>
      </c>
      <c r="AB109" s="86">
        <f>Staff!AB287</f>
        <v>0</v>
      </c>
      <c r="AD109" s="551">
        <f>Staff!AD287</f>
        <v>0</v>
      </c>
      <c r="AF109" s="551">
        <f>Staff!AF287</f>
        <v>0</v>
      </c>
      <c r="AH109" s="551">
        <f>Staff!AH287</f>
        <v>0</v>
      </c>
    </row>
    <row r="110" spans="2:34" outlineLevel="1" x14ac:dyDescent="0.2">
      <c r="B110" s="263" t="str">
        <f>'Line Items'!D$761</f>
        <v>Staff Costs</v>
      </c>
      <c r="C110" s="263" t="str">
        <f>INDEX('Line Items'!$F$153:$F$196,MATCH($D110,'Line Items'!$D$153:$D$196,0))</f>
        <v>Staff Costs: Trains</v>
      </c>
      <c r="D110" s="106" t="str">
        <f>Staff!D288</f>
        <v>Conductors</v>
      </c>
      <c r="E110" s="88"/>
      <c r="F110" s="107" t="str">
        <f>Staff!F288</f>
        <v>£000</v>
      </c>
      <c r="G110" s="89">
        <f>Staff!G288</f>
        <v>0</v>
      </c>
      <c r="H110" s="89">
        <f>Staff!H288</f>
        <v>0</v>
      </c>
      <c r="I110" s="89">
        <f>Staff!I288</f>
        <v>0</v>
      </c>
      <c r="J110" s="89">
        <f>Staff!J288</f>
        <v>0</v>
      </c>
      <c r="K110" s="89">
        <f>Staff!K288</f>
        <v>0</v>
      </c>
      <c r="L110" s="89">
        <f>Staff!L288</f>
        <v>0</v>
      </c>
      <c r="M110" s="89">
        <f>Staff!M288</f>
        <v>0</v>
      </c>
      <c r="N110" s="89">
        <f>Staff!N288</f>
        <v>0</v>
      </c>
      <c r="O110" s="89">
        <f>Staff!O288</f>
        <v>0</v>
      </c>
      <c r="P110" s="89">
        <f>Staff!P288</f>
        <v>0</v>
      </c>
      <c r="Q110" s="89">
        <f>Staff!Q288</f>
        <v>0</v>
      </c>
      <c r="R110" s="89">
        <f>Staff!R288</f>
        <v>0</v>
      </c>
      <c r="S110" s="89">
        <f>Staff!S288</f>
        <v>0</v>
      </c>
      <c r="T110" s="89">
        <f>Staff!T288</f>
        <v>0</v>
      </c>
      <c r="U110" s="89">
        <f>Staff!U288</f>
        <v>0</v>
      </c>
      <c r="V110" s="89">
        <f>Staff!V288</f>
        <v>0</v>
      </c>
      <c r="W110" s="89">
        <f>Staff!W288</f>
        <v>0</v>
      </c>
      <c r="X110" s="89">
        <f>Staff!X288</f>
        <v>0</v>
      </c>
      <c r="Y110" s="89">
        <f>Staff!Y288</f>
        <v>0</v>
      </c>
      <c r="Z110" s="89">
        <f>Staff!Z288</f>
        <v>0</v>
      </c>
      <c r="AA110" s="89">
        <f>Staff!AA288</f>
        <v>0</v>
      </c>
      <c r="AB110" s="90">
        <f>Staff!AB288</f>
        <v>0</v>
      </c>
      <c r="AD110" s="552">
        <f>Staff!AD288</f>
        <v>0</v>
      </c>
      <c r="AF110" s="552">
        <f>Staff!AF288</f>
        <v>0</v>
      </c>
      <c r="AH110" s="552">
        <f>Staff!AH288</f>
        <v>0</v>
      </c>
    </row>
    <row r="111" spans="2:34" outlineLevel="1" x14ac:dyDescent="0.2">
      <c r="B111" s="263" t="str">
        <f>'Line Items'!D$761</f>
        <v>Staff Costs</v>
      </c>
      <c r="C111" s="263" t="str">
        <f>INDEX('Line Items'!$F$153:$F$196,MATCH($D111,'Line Items'!$D$153:$D$196,0))</f>
        <v>Staff Costs: Trains</v>
      </c>
      <c r="D111" s="106" t="str">
        <f>Staff!D289</f>
        <v>Depot Drivers</v>
      </c>
      <c r="E111" s="88"/>
      <c r="F111" s="107" t="str">
        <f>Staff!F289</f>
        <v>£000</v>
      </c>
      <c r="G111" s="89">
        <f>Staff!G289</f>
        <v>0</v>
      </c>
      <c r="H111" s="89">
        <f>Staff!H289</f>
        <v>0</v>
      </c>
      <c r="I111" s="89">
        <f>Staff!I289</f>
        <v>0</v>
      </c>
      <c r="J111" s="89">
        <f>Staff!J289</f>
        <v>0</v>
      </c>
      <c r="K111" s="89">
        <f>Staff!K289</f>
        <v>0</v>
      </c>
      <c r="L111" s="89">
        <f>Staff!L289</f>
        <v>0</v>
      </c>
      <c r="M111" s="89">
        <f>Staff!M289</f>
        <v>0</v>
      </c>
      <c r="N111" s="89">
        <f>Staff!N289</f>
        <v>0</v>
      </c>
      <c r="O111" s="89">
        <f>Staff!O289</f>
        <v>0</v>
      </c>
      <c r="P111" s="89">
        <f>Staff!P289</f>
        <v>0</v>
      </c>
      <c r="Q111" s="89">
        <f>Staff!Q289</f>
        <v>0</v>
      </c>
      <c r="R111" s="89">
        <f>Staff!R289</f>
        <v>0</v>
      </c>
      <c r="S111" s="89">
        <f>Staff!S289</f>
        <v>0</v>
      </c>
      <c r="T111" s="89">
        <f>Staff!T289</f>
        <v>0</v>
      </c>
      <c r="U111" s="89">
        <f>Staff!U289</f>
        <v>0</v>
      </c>
      <c r="V111" s="89">
        <f>Staff!V289</f>
        <v>0</v>
      </c>
      <c r="W111" s="89">
        <f>Staff!W289</f>
        <v>0</v>
      </c>
      <c r="X111" s="89">
        <f>Staff!X289</f>
        <v>0</v>
      </c>
      <c r="Y111" s="89">
        <f>Staff!Y289</f>
        <v>0</v>
      </c>
      <c r="Z111" s="89">
        <f>Staff!Z289</f>
        <v>0</v>
      </c>
      <c r="AA111" s="89">
        <f>Staff!AA289</f>
        <v>0</v>
      </c>
      <c r="AB111" s="90">
        <f>Staff!AB289</f>
        <v>0</v>
      </c>
      <c r="AD111" s="552">
        <f>Staff!AD289</f>
        <v>0</v>
      </c>
      <c r="AF111" s="552">
        <f>Staff!AF289</f>
        <v>0</v>
      </c>
      <c r="AH111" s="552">
        <f>Staff!AH289</f>
        <v>0</v>
      </c>
    </row>
    <row r="112" spans="2:34" outlineLevel="1" x14ac:dyDescent="0.2">
      <c r="B112" s="263" t="str">
        <f>'Line Items'!D$761</f>
        <v>Staff Costs</v>
      </c>
      <c r="C112" s="263" t="str">
        <f>INDEX('Line Items'!$F$153:$F$196,MATCH($D112,'Line Items'!$D$153:$D$196,0))</f>
        <v>Staff Costs: Trains</v>
      </c>
      <c r="D112" s="106" t="str">
        <f>Staff!D290</f>
        <v>Trainee Drivers</v>
      </c>
      <c r="E112" s="88"/>
      <c r="F112" s="107" t="str">
        <f>Staff!F290</f>
        <v>£000</v>
      </c>
      <c r="G112" s="89">
        <f>Staff!G290</f>
        <v>0</v>
      </c>
      <c r="H112" s="89">
        <f>Staff!H290</f>
        <v>0</v>
      </c>
      <c r="I112" s="89">
        <f>Staff!I290</f>
        <v>0</v>
      </c>
      <c r="J112" s="89">
        <f>Staff!J290</f>
        <v>0</v>
      </c>
      <c r="K112" s="89">
        <f>Staff!K290</f>
        <v>0</v>
      </c>
      <c r="L112" s="89">
        <f>Staff!L290</f>
        <v>0</v>
      </c>
      <c r="M112" s="89">
        <f>Staff!M290</f>
        <v>0</v>
      </c>
      <c r="N112" s="89">
        <f>Staff!N290</f>
        <v>0</v>
      </c>
      <c r="O112" s="89">
        <f>Staff!O290</f>
        <v>0</v>
      </c>
      <c r="P112" s="89">
        <f>Staff!P290</f>
        <v>0</v>
      </c>
      <c r="Q112" s="89">
        <f>Staff!Q290</f>
        <v>0</v>
      </c>
      <c r="R112" s="89">
        <f>Staff!R290</f>
        <v>0</v>
      </c>
      <c r="S112" s="89">
        <f>Staff!S290</f>
        <v>0</v>
      </c>
      <c r="T112" s="89">
        <f>Staff!T290</f>
        <v>0</v>
      </c>
      <c r="U112" s="89">
        <f>Staff!U290</f>
        <v>0</v>
      </c>
      <c r="V112" s="89">
        <f>Staff!V290</f>
        <v>0</v>
      </c>
      <c r="W112" s="89">
        <f>Staff!W290</f>
        <v>0</v>
      </c>
      <c r="X112" s="89">
        <f>Staff!X290</f>
        <v>0</v>
      </c>
      <c r="Y112" s="89">
        <f>Staff!Y290</f>
        <v>0</v>
      </c>
      <c r="Z112" s="89">
        <f>Staff!Z290</f>
        <v>0</v>
      </c>
      <c r="AA112" s="89">
        <f>Staff!AA290</f>
        <v>0</v>
      </c>
      <c r="AB112" s="90">
        <f>Staff!AB290</f>
        <v>0</v>
      </c>
      <c r="AD112" s="552">
        <f>Staff!AD290</f>
        <v>0</v>
      </c>
      <c r="AF112" s="552">
        <f>Staff!AF290</f>
        <v>0</v>
      </c>
      <c r="AH112" s="552">
        <f>Staff!AH290</f>
        <v>0</v>
      </c>
    </row>
    <row r="113" spans="2:34" outlineLevel="1" x14ac:dyDescent="0.2">
      <c r="B113" s="263" t="str">
        <f>'Line Items'!D$761</f>
        <v>Staff Costs</v>
      </c>
      <c r="C113" s="263" t="str">
        <f>INDEX('Line Items'!$F$153:$F$196,MATCH($D113,'Line Items'!$D$153:$D$196,0))</f>
        <v>Staff Costs: Trains</v>
      </c>
      <c r="D113" s="106" t="str">
        <f>Staff!D291</f>
        <v>Catering</v>
      </c>
      <c r="E113" s="88"/>
      <c r="F113" s="107" t="str">
        <f>Staff!F291</f>
        <v>£000</v>
      </c>
      <c r="G113" s="89">
        <f>Staff!G291</f>
        <v>0</v>
      </c>
      <c r="H113" s="89">
        <f>Staff!H291</f>
        <v>0</v>
      </c>
      <c r="I113" s="89">
        <f>Staff!I291</f>
        <v>0</v>
      </c>
      <c r="J113" s="89">
        <f>Staff!J291</f>
        <v>0</v>
      </c>
      <c r="K113" s="89">
        <f>Staff!K291</f>
        <v>0</v>
      </c>
      <c r="L113" s="89">
        <f>Staff!L291</f>
        <v>0</v>
      </c>
      <c r="M113" s="89">
        <f>Staff!M291</f>
        <v>0</v>
      </c>
      <c r="N113" s="89">
        <f>Staff!N291</f>
        <v>0</v>
      </c>
      <c r="O113" s="89">
        <f>Staff!O291</f>
        <v>0</v>
      </c>
      <c r="P113" s="89">
        <f>Staff!P291</f>
        <v>0</v>
      </c>
      <c r="Q113" s="89">
        <f>Staff!Q291</f>
        <v>0</v>
      </c>
      <c r="R113" s="89">
        <f>Staff!R291</f>
        <v>0</v>
      </c>
      <c r="S113" s="89">
        <f>Staff!S291</f>
        <v>0</v>
      </c>
      <c r="T113" s="89">
        <f>Staff!T291</f>
        <v>0</v>
      </c>
      <c r="U113" s="89">
        <f>Staff!U291</f>
        <v>0</v>
      </c>
      <c r="V113" s="89">
        <f>Staff!V291</f>
        <v>0</v>
      </c>
      <c r="W113" s="89">
        <f>Staff!W291</f>
        <v>0</v>
      </c>
      <c r="X113" s="89">
        <f>Staff!X291</f>
        <v>0</v>
      </c>
      <c r="Y113" s="89">
        <f>Staff!Y291</f>
        <v>0</v>
      </c>
      <c r="Z113" s="89">
        <f>Staff!Z291</f>
        <v>0</v>
      </c>
      <c r="AA113" s="89">
        <f>Staff!AA291</f>
        <v>0</v>
      </c>
      <c r="AB113" s="90">
        <f>Staff!AB291</f>
        <v>0</v>
      </c>
      <c r="AD113" s="552">
        <f>Staff!AD291</f>
        <v>0</v>
      </c>
      <c r="AF113" s="552">
        <f>Staff!AF291</f>
        <v>0</v>
      </c>
      <c r="AH113" s="552">
        <f>Staff!AH291</f>
        <v>0</v>
      </c>
    </row>
    <row r="114" spans="2:34" outlineLevel="1" x14ac:dyDescent="0.2">
      <c r="B114" s="263" t="str">
        <f>'Line Items'!D$761</f>
        <v>Staff Costs</v>
      </c>
      <c r="C114" s="263" t="str">
        <f>INDEX('Line Items'!$F$153:$F$196,MATCH($D114,'Line Items'!$D$153:$D$196,0))</f>
        <v>Staff Costs: Stations</v>
      </c>
      <c r="D114" s="106" t="str">
        <f>Staff!D292</f>
        <v>Station Cleaners</v>
      </c>
      <c r="E114" s="88"/>
      <c r="F114" s="107" t="str">
        <f>Staff!F292</f>
        <v>£000</v>
      </c>
      <c r="G114" s="89">
        <f>Staff!G292</f>
        <v>0</v>
      </c>
      <c r="H114" s="89">
        <f>Staff!H292</f>
        <v>0</v>
      </c>
      <c r="I114" s="89">
        <f>Staff!I292</f>
        <v>0</v>
      </c>
      <c r="J114" s="89">
        <f>Staff!J292</f>
        <v>0</v>
      </c>
      <c r="K114" s="89">
        <f>Staff!K292</f>
        <v>0</v>
      </c>
      <c r="L114" s="89">
        <f>Staff!L292</f>
        <v>0</v>
      </c>
      <c r="M114" s="89">
        <f>Staff!M292</f>
        <v>0</v>
      </c>
      <c r="N114" s="89">
        <f>Staff!N292</f>
        <v>0</v>
      </c>
      <c r="O114" s="89">
        <f>Staff!O292</f>
        <v>0</v>
      </c>
      <c r="P114" s="89">
        <f>Staff!P292</f>
        <v>0</v>
      </c>
      <c r="Q114" s="89">
        <f>Staff!Q292</f>
        <v>0</v>
      </c>
      <c r="R114" s="89">
        <f>Staff!R292</f>
        <v>0</v>
      </c>
      <c r="S114" s="89">
        <f>Staff!S292</f>
        <v>0</v>
      </c>
      <c r="T114" s="89">
        <f>Staff!T292</f>
        <v>0</v>
      </c>
      <c r="U114" s="89">
        <f>Staff!U292</f>
        <v>0</v>
      </c>
      <c r="V114" s="89">
        <f>Staff!V292</f>
        <v>0</v>
      </c>
      <c r="W114" s="89">
        <f>Staff!W292</f>
        <v>0</v>
      </c>
      <c r="X114" s="89">
        <f>Staff!X292</f>
        <v>0</v>
      </c>
      <c r="Y114" s="89">
        <f>Staff!Y292</f>
        <v>0</v>
      </c>
      <c r="Z114" s="89">
        <f>Staff!Z292</f>
        <v>0</v>
      </c>
      <c r="AA114" s="89">
        <f>Staff!AA292</f>
        <v>0</v>
      </c>
      <c r="AB114" s="90">
        <f>Staff!AB292</f>
        <v>0</v>
      </c>
      <c r="AD114" s="552">
        <f>Staff!AD292</f>
        <v>0</v>
      </c>
      <c r="AF114" s="552">
        <f>Staff!AF292</f>
        <v>0</v>
      </c>
      <c r="AH114" s="552">
        <f>Staff!AH292</f>
        <v>0</v>
      </c>
    </row>
    <row r="115" spans="2:34" outlineLevel="1" x14ac:dyDescent="0.2">
      <c r="B115" s="263" t="str">
        <f>'Line Items'!D$761</f>
        <v>Staff Costs</v>
      </c>
      <c r="C115" s="263" t="str">
        <f>INDEX('Line Items'!$F$153:$F$196,MATCH($D115,'Line Items'!$D$153:$D$196,0))</f>
        <v>Staff Costs: Trains</v>
      </c>
      <c r="D115" s="106" t="str">
        <f>Staff!D293</f>
        <v>Train Cleaners</v>
      </c>
      <c r="E115" s="88"/>
      <c r="F115" s="107" t="str">
        <f>Staff!F293</f>
        <v>£000</v>
      </c>
      <c r="G115" s="89">
        <f>Staff!G293</f>
        <v>0</v>
      </c>
      <c r="H115" s="89">
        <f>Staff!H293</f>
        <v>0</v>
      </c>
      <c r="I115" s="89">
        <f>Staff!I293</f>
        <v>0</v>
      </c>
      <c r="J115" s="89">
        <f>Staff!J293</f>
        <v>0</v>
      </c>
      <c r="K115" s="89">
        <f>Staff!K293</f>
        <v>0</v>
      </c>
      <c r="L115" s="89">
        <f>Staff!L293</f>
        <v>0</v>
      </c>
      <c r="M115" s="89">
        <f>Staff!M293</f>
        <v>0</v>
      </c>
      <c r="N115" s="89">
        <f>Staff!N293</f>
        <v>0</v>
      </c>
      <c r="O115" s="89">
        <f>Staff!O293</f>
        <v>0</v>
      </c>
      <c r="P115" s="89">
        <f>Staff!P293</f>
        <v>0</v>
      </c>
      <c r="Q115" s="89">
        <f>Staff!Q293</f>
        <v>0</v>
      </c>
      <c r="R115" s="89">
        <f>Staff!R293</f>
        <v>0</v>
      </c>
      <c r="S115" s="89">
        <f>Staff!S293</f>
        <v>0</v>
      </c>
      <c r="T115" s="89">
        <f>Staff!T293</f>
        <v>0</v>
      </c>
      <c r="U115" s="89">
        <f>Staff!U293</f>
        <v>0</v>
      </c>
      <c r="V115" s="89">
        <f>Staff!V293</f>
        <v>0</v>
      </c>
      <c r="W115" s="89">
        <f>Staff!W293</f>
        <v>0</v>
      </c>
      <c r="X115" s="89">
        <f>Staff!X293</f>
        <v>0</v>
      </c>
      <c r="Y115" s="89">
        <f>Staff!Y293</f>
        <v>0</v>
      </c>
      <c r="Z115" s="89">
        <f>Staff!Z293</f>
        <v>0</v>
      </c>
      <c r="AA115" s="89">
        <f>Staff!AA293</f>
        <v>0</v>
      </c>
      <c r="AB115" s="90">
        <f>Staff!AB293</f>
        <v>0</v>
      </c>
      <c r="AD115" s="552">
        <f>Staff!AD293</f>
        <v>0</v>
      </c>
      <c r="AF115" s="552">
        <f>Staff!AF293</f>
        <v>0</v>
      </c>
      <c r="AH115" s="552">
        <f>Staff!AH293</f>
        <v>0</v>
      </c>
    </row>
    <row r="116" spans="2:34" outlineLevel="1" x14ac:dyDescent="0.2">
      <c r="B116" s="263" t="str">
        <f>'Line Items'!D$761</f>
        <v>Staff Costs</v>
      </c>
      <c r="C116" s="263" t="str">
        <f>INDEX('Line Items'!$F$153:$F$196,MATCH($D116,'Line Items'!$D$153:$D$196,0))</f>
        <v>Staff Costs: Stations</v>
      </c>
      <c r="D116" s="106" t="str">
        <f>Staff!D294</f>
        <v>Station - Sales</v>
      </c>
      <c r="E116" s="88"/>
      <c r="F116" s="107" t="str">
        <f>Staff!F294</f>
        <v>£000</v>
      </c>
      <c r="G116" s="89">
        <f>Staff!G294</f>
        <v>0</v>
      </c>
      <c r="H116" s="89">
        <f>Staff!H294</f>
        <v>0</v>
      </c>
      <c r="I116" s="89">
        <f>Staff!I294</f>
        <v>0</v>
      </c>
      <c r="J116" s="89">
        <f>Staff!J294</f>
        <v>0</v>
      </c>
      <c r="K116" s="89">
        <f>Staff!K294</f>
        <v>0</v>
      </c>
      <c r="L116" s="89">
        <f>Staff!L294</f>
        <v>0</v>
      </c>
      <c r="M116" s="89">
        <f>Staff!M294</f>
        <v>0</v>
      </c>
      <c r="N116" s="89">
        <f>Staff!N294</f>
        <v>0</v>
      </c>
      <c r="O116" s="89">
        <f>Staff!O294</f>
        <v>0</v>
      </c>
      <c r="P116" s="89">
        <f>Staff!P294</f>
        <v>0</v>
      </c>
      <c r="Q116" s="89">
        <f>Staff!Q294</f>
        <v>0</v>
      </c>
      <c r="R116" s="89">
        <f>Staff!R294</f>
        <v>0</v>
      </c>
      <c r="S116" s="89">
        <f>Staff!S294</f>
        <v>0</v>
      </c>
      <c r="T116" s="89">
        <f>Staff!T294</f>
        <v>0</v>
      </c>
      <c r="U116" s="89">
        <f>Staff!U294</f>
        <v>0</v>
      </c>
      <c r="V116" s="89">
        <f>Staff!V294</f>
        <v>0</v>
      </c>
      <c r="W116" s="89">
        <f>Staff!W294</f>
        <v>0</v>
      </c>
      <c r="X116" s="89">
        <f>Staff!X294</f>
        <v>0</v>
      </c>
      <c r="Y116" s="89">
        <f>Staff!Y294</f>
        <v>0</v>
      </c>
      <c r="Z116" s="89">
        <f>Staff!Z294</f>
        <v>0</v>
      </c>
      <c r="AA116" s="89">
        <f>Staff!AA294</f>
        <v>0</v>
      </c>
      <c r="AB116" s="90">
        <f>Staff!AB294</f>
        <v>0</v>
      </c>
      <c r="AD116" s="552">
        <f>Staff!AD294</f>
        <v>0</v>
      </c>
      <c r="AF116" s="552">
        <f>Staff!AF294</f>
        <v>0</v>
      </c>
      <c r="AH116" s="552">
        <f>Staff!AH294</f>
        <v>0</v>
      </c>
    </row>
    <row r="117" spans="2:34" outlineLevel="1" x14ac:dyDescent="0.2">
      <c r="B117" s="263" t="str">
        <f>'Line Items'!D$761</f>
        <v>Staff Costs</v>
      </c>
      <c r="C117" s="263" t="str">
        <f>INDEX('Line Items'!$F$153:$F$196,MATCH($D117,'Line Items'!$D$153:$D$196,0))</f>
        <v>Staff Costs: Stations</v>
      </c>
      <c r="D117" s="106" t="str">
        <f>Staff!D295</f>
        <v>Station - Platform</v>
      </c>
      <c r="E117" s="88"/>
      <c r="F117" s="107" t="str">
        <f>Staff!F295</f>
        <v>£000</v>
      </c>
      <c r="G117" s="89">
        <f>Staff!G295</f>
        <v>0</v>
      </c>
      <c r="H117" s="89">
        <f>Staff!H295</f>
        <v>0</v>
      </c>
      <c r="I117" s="89">
        <f>Staff!I295</f>
        <v>0</v>
      </c>
      <c r="J117" s="89">
        <f>Staff!J295</f>
        <v>0</v>
      </c>
      <c r="K117" s="89">
        <f>Staff!K295</f>
        <v>0</v>
      </c>
      <c r="L117" s="89">
        <f>Staff!L295</f>
        <v>0</v>
      </c>
      <c r="M117" s="89">
        <f>Staff!M295</f>
        <v>0</v>
      </c>
      <c r="N117" s="89">
        <f>Staff!N295</f>
        <v>0</v>
      </c>
      <c r="O117" s="89">
        <f>Staff!O295</f>
        <v>0</v>
      </c>
      <c r="P117" s="89">
        <f>Staff!P295</f>
        <v>0</v>
      </c>
      <c r="Q117" s="89">
        <f>Staff!Q295</f>
        <v>0</v>
      </c>
      <c r="R117" s="89">
        <f>Staff!R295</f>
        <v>0</v>
      </c>
      <c r="S117" s="89">
        <f>Staff!S295</f>
        <v>0</v>
      </c>
      <c r="T117" s="89">
        <f>Staff!T295</f>
        <v>0</v>
      </c>
      <c r="U117" s="89">
        <f>Staff!U295</f>
        <v>0</v>
      </c>
      <c r="V117" s="89">
        <f>Staff!V295</f>
        <v>0</v>
      </c>
      <c r="W117" s="89">
        <f>Staff!W295</f>
        <v>0</v>
      </c>
      <c r="X117" s="89">
        <f>Staff!X295</f>
        <v>0</v>
      </c>
      <c r="Y117" s="89">
        <f>Staff!Y295</f>
        <v>0</v>
      </c>
      <c r="Z117" s="89">
        <f>Staff!Z295</f>
        <v>0</v>
      </c>
      <c r="AA117" s="89">
        <f>Staff!AA295</f>
        <v>0</v>
      </c>
      <c r="AB117" s="90">
        <f>Staff!AB295</f>
        <v>0</v>
      </c>
      <c r="AD117" s="552">
        <f>Staff!AD295</f>
        <v>0</v>
      </c>
      <c r="AF117" s="552">
        <f>Staff!AF295</f>
        <v>0</v>
      </c>
      <c r="AH117" s="552">
        <f>Staff!AH295</f>
        <v>0</v>
      </c>
    </row>
    <row r="118" spans="2:34" outlineLevel="1" x14ac:dyDescent="0.2">
      <c r="B118" s="263" t="str">
        <f>'Line Items'!D$761</f>
        <v>Staff Costs</v>
      </c>
      <c r="C118" s="263" t="str">
        <f>INDEX('Line Items'!$F$153:$F$196,MATCH($D118,'Line Items'!$D$153:$D$196,0))</f>
        <v>Staff Costs: Stations</v>
      </c>
      <c r="D118" s="106" t="str">
        <f>Staff!D296</f>
        <v>Station - Gating</v>
      </c>
      <c r="E118" s="88"/>
      <c r="F118" s="107" t="str">
        <f>Staff!F296</f>
        <v>£000</v>
      </c>
      <c r="G118" s="89">
        <f>Staff!G296</f>
        <v>0</v>
      </c>
      <c r="H118" s="89">
        <f>Staff!H296</f>
        <v>0</v>
      </c>
      <c r="I118" s="89">
        <f>Staff!I296</f>
        <v>0</v>
      </c>
      <c r="J118" s="89">
        <f>Staff!J296</f>
        <v>0</v>
      </c>
      <c r="K118" s="89">
        <f>Staff!K296</f>
        <v>0</v>
      </c>
      <c r="L118" s="89">
        <f>Staff!L296</f>
        <v>0</v>
      </c>
      <c r="M118" s="89">
        <f>Staff!M296</f>
        <v>0</v>
      </c>
      <c r="N118" s="89">
        <f>Staff!N296</f>
        <v>0</v>
      </c>
      <c r="O118" s="89">
        <f>Staff!O296</f>
        <v>0</v>
      </c>
      <c r="P118" s="89">
        <f>Staff!P296</f>
        <v>0</v>
      </c>
      <c r="Q118" s="89">
        <f>Staff!Q296</f>
        <v>0</v>
      </c>
      <c r="R118" s="89">
        <f>Staff!R296</f>
        <v>0</v>
      </c>
      <c r="S118" s="89">
        <f>Staff!S296</f>
        <v>0</v>
      </c>
      <c r="T118" s="89">
        <f>Staff!T296</f>
        <v>0</v>
      </c>
      <c r="U118" s="89">
        <f>Staff!U296</f>
        <v>0</v>
      </c>
      <c r="V118" s="89">
        <f>Staff!V296</f>
        <v>0</v>
      </c>
      <c r="W118" s="89">
        <f>Staff!W296</f>
        <v>0</v>
      </c>
      <c r="X118" s="89">
        <f>Staff!X296</f>
        <v>0</v>
      </c>
      <c r="Y118" s="89">
        <f>Staff!Y296</f>
        <v>0</v>
      </c>
      <c r="Z118" s="89">
        <f>Staff!Z296</f>
        <v>0</v>
      </c>
      <c r="AA118" s="89">
        <f>Staff!AA296</f>
        <v>0</v>
      </c>
      <c r="AB118" s="90">
        <f>Staff!AB296</f>
        <v>0</v>
      </c>
      <c r="AD118" s="552">
        <f>Staff!AD296</f>
        <v>0</v>
      </c>
      <c r="AF118" s="552">
        <f>Staff!AF296</f>
        <v>0</v>
      </c>
      <c r="AH118" s="552">
        <f>Staff!AH296</f>
        <v>0</v>
      </c>
    </row>
    <row r="119" spans="2:34" outlineLevel="1" x14ac:dyDescent="0.2">
      <c r="B119" s="263" t="str">
        <f>'Line Items'!D$761</f>
        <v>Staff Costs</v>
      </c>
      <c r="C119" s="263" t="str">
        <f>INDEX('Line Items'!$F$153:$F$196,MATCH($D119,'Line Items'!$D$153:$D$196,0))</f>
        <v>Staff Costs: Stations</v>
      </c>
      <c r="D119" s="106" t="str">
        <f>Staff!D297</f>
        <v>Revenue Protection</v>
      </c>
      <c r="E119" s="88"/>
      <c r="F119" s="107" t="str">
        <f>Staff!F297</f>
        <v>£000</v>
      </c>
      <c r="G119" s="89">
        <f>Staff!G297</f>
        <v>0</v>
      </c>
      <c r="H119" s="89">
        <f>Staff!H297</f>
        <v>0</v>
      </c>
      <c r="I119" s="89">
        <f>Staff!I297</f>
        <v>0</v>
      </c>
      <c r="J119" s="89">
        <f>Staff!J297</f>
        <v>0</v>
      </c>
      <c r="K119" s="89">
        <f>Staff!K297</f>
        <v>0</v>
      </c>
      <c r="L119" s="89">
        <f>Staff!L297</f>
        <v>0</v>
      </c>
      <c r="M119" s="89">
        <f>Staff!M297</f>
        <v>0</v>
      </c>
      <c r="N119" s="89">
        <f>Staff!N297</f>
        <v>0</v>
      </c>
      <c r="O119" s="89">
        <f>Staff!O297</f>
        <v>0</v>
      </c>
      <c r="P119" s="89">
        <f>Staff!P297</f>
        <v>0</v>
      </c>
      <c r="Q119" s="89">
        <f>Staff!Q297</f>
        <v>0</v>
      </c>
      <c r="R119" s="89">
        <f>Staff!R297</f>
        <v>0</v>
      </c>
      <c r="S119" s="89">
        <f>Staff!S297</f>
        <v>0</v>
      </c>
      <c r="T119" s="89">
        <f>Staff!T297</f>
        <v>0</v>
      </c>
      <c r="U119" s="89">
        <f>Staff!U297</f>
        <v>0</v>
      </c>
      <c r="V119" s="89">
        <f>Staff!V297</f>
        <v>0</v>
      </c>
      <c r="W119" s="89">
        <f>Staff!W297</f>
        <v>0</v>
      </c>
      <c r="X119" s="89">
        <f>Staff!X297</f>
        <v>0</v>
      </c>
      <c r="Y119" s="89">
        <f>Staff!Y297</f>
        <v>0</v>
      </c>
      <c r="Z119" s="89">
        <f>Staff!Z297</f>
        <v>0</v>
      </c>
      <c r="AA119" s="89">
        <f>Staff!AA297</f>
        <v>0</v>
      </c>
      <c r="AB119" s="90">
        <f>Staff!AB297</f>
        <v>0</v>
      </c>
      <c r="AD119" s="552">
        <f>Staff!AD297</f>
        <v>0</v>
      </c>
      <c r="AF119" s="552">
        <f>Staff!AF297</f>
        <v>0</v>
      </c>
      <c r="AH119" s="552">
        <f>Staff!AH297</f>
        <v>0</v>
      </c>
    </row>
    <row r="120" spans="2:34" outlineLevel="1" x14ac:dyDescent="0.2">
      <c r="B120" s="263" t="str">
        <f>'Line Items'!D$761</f>
        <v>Staff Costs</v>
      </c>
      <c r="C120" s="263" t="str">
        <f>INDEX('Line Items'!$F$153:$F$196,MATCH($D120,'Line Items'!$D$153:$D$196,0))</f>
        <v>Staff Costs: Depot</v>
      </c>
      <c r="D120" s="106" t="str">
        <f>Staff!D298</f>
        <v>Engineering - Shunters</v>
      </c>
      <c r="E120" s="88"/>
      <c r="F120" s="107" t="str">
        <f>Staff!F298</f>
        <v>£000</v>
      </c>
      <c r="G120" s="89">
        <f>Staff!G298</f>
        <v>0</v>
      </c>
      <c r="H120" s="89">
        <f>Staff!H298</f>
        <v>0</v>
      </c>
      <c r="I120" s="89">
        <f>Staff!I298</f>
        <v>0</v>
      </c>
      <c r="J120" s="89">
        <f>Staff!J298</f>
        <v>0</v>
      </c>
      <c r="K120" s="89">
        <f>Staff!K298</f>
        <v>0</v>
      </c>
      <c r="L120" s="89">
        <f>Staff!L298</f>
        <v>0</v>
      </c>
      <c r="M120" s="89">
        <f>Staff!M298</f>
        <v>0</v>
      </c>
      <c r="N120" s="89">
        <f>Staff!N298</f>
        <v>0</v>
      </c>
      <c r="O120" s="89">
        <f>Staff!O298</f>
        <v>0</v>
      </c>
      <c r="P120" s="89">
        <f>Staff!P298</f>
        <v>0</v>
      </c>
      <c r="Q120" s="89">
        <f>Staff!Q298</f>
        <v>0</v>
      </c>
      <c r="R120" s="89">
        <f>Staff!R298</f>
        <v>0</v>
      </c>
      <c r="S120" s="89">
        <f>Staff!S298</f>
        <v>0</v>
      </c>
      <c r="T120" s="89">
        <f>Staff!T298</f>
        <v>0</v>
      </c>
      <c r="U120" s="89">
        <f>Staff!U298</f>
        <v>0</v>
      </c>
      <c r="V120" s="89">
        <f>Staff!V298</f>
        <v>0</v>
      </c>
      <c r="W120" s="89">
        <f>Staff!W298</f>
        <v>0</v>
      </c>
      <c r="X120" s="89">
        <f>Staff!X298</f>
        <v>0</v>
      </c>
      <c r="Y120" s="89">
        <f>Staff!Y298</f>
        <v>0</v>
      </c>
      <c r="Z120" s="89">
        <f>Staff!Z298</f>
        <v>0</v>
      </c>
      <c r="AA120" s="89">
        <f>Staff!AA298</f>
        <v>0</v>
      </c>
      <c r="AB120" s="90">
        <f>Staff!AB298</f>
        <v>0</v>
      </c>
      <c r="AD120" s="552">
        <f>Staff!AD298</f>
        <v>0</v>
      </c>
      <c r="AF120" s="552">
        <f>Staff!AF298</f>
        <v>0</v>
      </c>
      <c r="AH120" s="552">
        <f>Staff!AH298</f>
        <v>0</v>
      </c>
    </row>
    <row r="121" spans="2:34" outlineLevel="1" x14ac:dyDescent="0.2">
      <c r="B121" s="263" t="str">
        <f>'Line Items'!D$761</f>
        <v>Staff Costs</v>
      </c>
      <c r="C121" s="263" t="str">
        <f>INDEX('Line Items'!$F$153:$F$196,MATCH($D121,'Line Items'!$D$153:$D$196,0))</f>
        <v>Staff Costs: Depot</v>
      </c>
      <c r="D121" s="106" t="str">
        <f>Staff!D299</f>
        <v>Engineering - Workshop</v>
      </c>
      <c r="E121" s="88"/>
      <c r="F121" s="107" t="str">
        <f>Staff!F299</f>
        <v>£000</v>
      </c>
      <c r="G121" s="89">
        <f>Staff!G299</f>
        <v>0</v>
      </c>
      <c r="H121" s="89">
        <f>Staff!H299</f>
        <v>0</v>
      </c>
      <c r="I121" s="89">
        <f>Staff!I299</f>
        <v>0</v>
      </c>
      <c r="J121" s="89">
        <f>Staff!J299</f>
        <v>0</v>
      </c>
      <c r="K121" s="89">
        <f>Staff!K299</f>
        <v>0</v>
      </c>
      <c r="L121" s="89">
        <f>Staff!L299</f>
        <v>0</v>
      </c>
      <c r="M121" s="89">
        <f>Staff!M299</f>
        <v>0</v>
      </c>
      <c r="N121" s="89">
        <f>Staff!N299</f>
        <v>0</v>
      </c>
      <c r="O121" s="89">
        <f>Staff!O299</f>
        <v>0</v>
      </c>
      <c r="P121" s="89">
        <f>Staff!P299</f>
        <v>0</v>
      </c>
      <c r="Q121" s="89">
        <f>Staff!Q299</f>
        <v>0</v>
      </c>
      <c r="R121" s="89">
        <f>Staff!R299</f>
        <v>0</v>
      </c>
      <c r="S121" s="89">
        <f>Staff!S299</f>
        <v>0</v>
      </c>
      <c r="T121" s="89">
        <f>Staff!T299</f>
        <v>0</v>
      </c>
      <c r="U121" s="89">
        <f>Staff!U299</f>
        <v>0</v>
      </c>
      <c r="V121" s="89">
        <f>Staff!V299</f>
        <v>0</v>
      </c>
      <c r="W121" s="89">
        <f>Staff!W299</f>
        <v>0</v>
      </c>
      <c r="X121" s="89">
        <f>Staff!X299</f>
        <v>0</v>
      </c>
      <c r="Y121" s="89">
        <f>Staff!Y299</f>
        <v>0</v>
      </c>
      <c r="Z121" s="89">
        <f>Staff!Z299</f>
        <v>0</v>
      </c>
      <c r="AA121" s="89">
        <f>Staff!AA299</f>
        <v>0</v>
      </c>
      <c r="AB121" s="90">
        <f>Staff!AB299</f>
        <v>0</v>
      </c>
      <c r="AD121" s="552">
        <f>Staff!AD299</f>
        <v>0</v>
      </c>
      <c r="AF121" s="552">
        <f>Staff!AF299</f>
        <v>0</v>
      </c>
      <c r="AH121" s="552">
        <f>Staff!AH299</f>
        <v>0</v>
      </c>
    </row>
    <row r="122" spans="2:34" outlineLevel="1" x14ac:dyDescent="0.2">
      <c r="B122" s="263" t="str">
        <f>'Line Items'!D$761</f>
        <v>Staff Costs</v>
      </c>
      <c r="C122" s="263" t="str">
        <f>INDEX('Line Items'!$F$153:$F$196,MATCH($D122,'Line Items'!$D$153:$D$196,0))</f>
        <v>Staff Costs: Stations</v>
      </c>
      <c r="D122" s="106" t="str">
        <f>Staff!D300</f>
        <v>Mgt &amp; Support - Station Mgt</v>
      </c>
      <c r="E122" s="88"/>
      <c r="F122" s="107" t="str">
        <f>Staff!F300</f>
        <v>£000</v>
      </c>
      <c r="G122" s="89">
        <f>Staff!G300</f>
        <v>0</v>
      </c>
      <c r="H122" s="89">
        <f>Staff!H300</f>
        <v>0</v>
      </c>
      <c r="I122" s="89">
        <f>Staff!I300</f>
        <v>0</v>
      </c>
      <c r="J122" s="89">
        <f>Staff!J300</f>
        <v>0</v>
      </c>
      <c r="K122" s="89">
        <f>Staff!K300</f>
        <v>0</v>
      </c>
      <c r="L122" s="89">
        <f>Staff!L300</f>
        <v>0</v>
      </c>
      <c r="M122" s="89">
        <f>Staff!M300</f>
        <v>0</v>
      </c>
      <c r="N122" s="89">
        <f>Staff!N300</f>
        <v>0</v>
      </c>
      <c r="O122" s="89">
        <f>Staff!O300</f>
        <v>0</v>
      </c>
      <c r="P122" s="89">
        <f>Staff!P300</f>
        <v>0</v>
      </c>
      <c r="Q122" s="89">
        <f>Staff!Q300</f>
        <v>0</v>
      </c>
      <c r="R122" s="89">
        <f>Staff!R300</f>
        <v>0</v>
      </c>
      <c r="S122" s="89">
        <f>Staff!S300</f>
        <v>0</v>
      </c>
      <c r="T122" s="89">
        <f>Staff!T300</f>
        <v>0</v>
      </c>
      <c r="U122" s="89">
        <f>Staff!U300</f>
        <v>0</v>
      </c>
      <c r="V122" s="89">
        <f>Staff!V300</f>
        <v>0</v>
      </c>
      <c r="W122" s="89">
        <f>Staff!W300</f>
        <v>0</v>
      </c>
      <c r="X122" s="89">
        <f>Staff!X300</f>
        <v>0</v>
      </c>
      <c r="Y122" s="89">
        <f>Staff!Y300</f>
        <v>0</v>
      </c>
      <c r="Z122" s="89">
        <f>Staff!Z300</f>
        <v>0</v>
      </c>
      <c r="AA122" s="89">
        <f>Staff!AA300</f>
        <v>0</v>
      </c>
      <c r="AB122" s="90">
        <f>Staff!AB300</f>
        <v>0</v>
      </c>
      <c r="AD122" s="552">
        <f>Staff!AD300</f>
        <v>0</v>
      </c>
      <c r="AF122" s="552">
        <f>Staff!AF300</f>
        <v>0</v>
      </c>
      <c r="AH122" s="552">
        <f>Staff!AH300</f>
        <v>0</v>
      </c>
    </row>
    <row r="123" spans="2:34" outlineLevel="1" x14ac:dyDescent="0.2">
      <c r="B123" s="263" t="str">
        <f>'Line Items'!D$761</f>
        <v>Staff Costs</v>
      </c>
      <c r="C123" s="263" t="str">
        <f>INDEX('Line Items'!$F$153:$F$196,MATCH($D123,'Line Items'!$D$153:$D$196,0))</f>
        <v>Staff Costs: Depot</v>
      </c>
      <c r="D123" s="106" t="str">
        <f>Staff!D301</f>
        <v>Mgt &amp; Support - Engineering Mgt</v>
      </c>
      <c r="E123" s="88"/>
      <c r="F123" s="107" t="str">
        <f>Staff!F301</f>
        <v>£000</v>
      </c>
      <c r="G123" s="89">
        <f>Staff!G301</f>
        <v>0</v>
      </c>
      <c r="H123" s="89">
        <f>Staff!H301</f>
        <v>0</v>
      </c>
      <c r="I123" s="89">
        <f>Staff!I301</f>
        <v>0</v>
      </c>
      <c r="J123" s="89">
        <f>Staff!J301</f>
        <v>0</v>
      </c>
      <c r="K123" s="89">
        <f>Staff!K301</f>
        <v>0</v>
      </c>
      <c r="L123" s="89">
        <f>Staff!L301</f>
        <v>0</v>
      </c>
      <c r="M123" s="89">
        <f>Staff!M301</f>
        <v>0</v>
      </c>
      <c r="N123" s="89">
        <f>Staff!N301</f>
        <v>0</v>
      </c>
      <c r="O123" s="89">
        <f>Staff!O301</f>
        <v>0</v>
      </c>
      <c r="P123" s="89">
        <f>Staff!P301</f>
        <v>0</v>
      </c>
      <c r="Q123" s="89">
        <f>Staff!Q301</f>
        <v>0</v>
      </c>
      <c r="R123" s="89">
        <f>Staff!R301</f>
        <v>0</v>
      </c>
      <c r="S123" s="89">
        <f>Staff!S301</f>
        <v>0</v>
      </c>
      <c r="T123" s="89">
        <f>Staff!T301</f>
        <v>0</v>
      </c>
      <c r="U123" s="89">
        <f>Staff!U301</f>
        <v>0</v>
      </c>
      <c r="V123" s="89">
        <f>Staff!V301</f>
        <v>0</v>
      </c>
      <c r="W123" s="89">
        <f>Staff!W301</f>
        <v>0</v>
      </c>
      <c r="X123" s="89">
        <f>Staff!X301</f>
        <v>0</v>
      </c>
      <c r="Y123" s="89">
        <f>Staff!Y301</f>
        <v>0</v>
      </c>
      <c r="Z123" s="89">
        <f>Staff!Z301</f>
        <v>0</v>
      </c>
      <c r="AA123" s="89">
        <f>Staff!AA301</f>
        <v>0</v>
      </c>
      <c r="AB123" s="90">
        <f>Staff!AB301</f>
        <v>0</v>
      </c>
      <c r="AD123" s="552">
        <f>Staff!AD301</f>
        <v>0</v>
      </c>
      <c r="AF123" s="552">
        <f>Staff!AF301</f>
        <v>0</v>
      </c>
      <c r="AH123" s="552">
        <f>Staff!AH301</f>
        <v>0</v>
      </c>
    </row>
    <row r="124" spans="2:34" outlineLevel="1" x14ac:dyDescent="0.2">
      <c r="B124" s="263" t="str">
        <f>'Line Items'!D$761</f>
        <v>Staff Costs</v>
      </c>
      <c r="C124" s="263" t="str">
        <f>INDEX('Line Items'!$F$153:$F$196,MATCH($D124,'Line Items'!$D$153:$D$196,0))</f>
        <v>Staff Costs: Trains</v>
      </c>
      <c r="D124" s="106" t="str">
        <f>Staff!D302</f>
        <v>Mgt &amp; Support - Ops Mgt</v>
      </c>
      <c r="E124" s="88"/>
      <c r="F124" s="107" t="str">
        <f>Staff!F302</f>
        <v>£000</v>
      </c>
      <c r="G124" s="89">
        <f>Staff!G302</f>
        <v>0</v>
      </c>
      <c r="H124" s="89">
        <f>Staff!H302</f>
        <v>0</v>
      </c>
      <c r="I124" s="89">
        <f>Staff!I302</f>
        <v>0</v>
      </c>
      <c r="J124" s="89">
        <f>Staff!J302</f>
        <v>0</v>
      </c>
      <c r="K124" s="89">
        <f>Staff!K302</f>
        <v>0</v>
      </c>
      <c r="L124" s="89">
        <f>Staff!L302</f>
        <v>0</v>
      </c>
      <c r="M124" s="89">
        <f>Staff!M302</f>
        <v>0</v>
      </c>
      <c r="N124" s="89">
        <f>Staff!N302</f>
        <v>0</v>
      </c>
      <c r="O124" s="89">
        <f>Staff!O302</f>
        <v>0</v>
      </c>
      <c r="P124" s="89">
        <f>Staff!P302</f>
        <v>0</v>
      </c>
      <c r="Q124" s="89">
        <f>Staff!Q302</f>
        <v>0</v>
      </c>
      <c r="R124" s="89">
        <f>Staff!R302</f>
        <v>0</v>
      </c>
      <c r="S124" s="89">
        <f>Staff!S302</f>
        <v>0</v>
      </c>
      <c r="T124" s="89">
        <f>Staff!T302</f>
        <v>0</v>
      </c>
      <c r="U124" s="89">
        <f>Staff!U302</f>
        <v>0</v>
      </c>
      <c r="V124" s="89">
        <f>Staff!V302</f>
        <v>0</v>
      </c>
      <c r="W124" s="89">
        <f>Staff!W302</f>
        <v>0</v>
      </c>
      <c r="X124" s="89">
        <f>Staff!X302</f>
        <v>0</v>
      </c>
      <c r="Y124" s="89">
        <f>Staff!Y302</f>
        <v>0</v>
      </c>
      <c r="Z124" s="89">
        <f>Staff!Z302</f>
        <v>0</v>
      </c>
      <c r="AA124" s="89">
        <f>Staff!AA302</f>
        <v>0</v>
      </c>
      <c r="AB124" s="90">
        <f>Staff!AB302</f>
        <v>0</v>
      </c>
      <c r="AD124" s="552">
        <f>Staff!AD302</f>
        <v>0</v>
      </c>
      <c r="AF124" s="552">
        <f>Staff!AF302</f>
        <v>0</v>
      </c>
      <c r="AH124" s="552">
        <f>Staff!AH302</f>
        <v>0</v>
      </c>
    </row>
    <row r="125" spans="2:34" outlineLevel="1" x14ac:dyDescent="0.2">
      <c r="B125" s="263" t="str">
        <f>'Line Items'!D$761</f>
        <v>Staff Costs</v>
      </c>
      <c r="C125" s="263" t="str">
        <f>INDEX('Line Items'!$F$153:$F$196,MATCH($D125,'Line Items'!$D$153:$D$196,0))</f>
        <v>Staff Costs: HQ</v>
      </c>
      <c r="D125" s="106" t="str">
        <f>Staff!D303</f>
        <v>Mgt &amp; Support - Directors</v>
      </c>
      <c r="E125" s="88"/>
      <c r="F125" s="107" t="str">
        <f>Staff!F303</f>
        <v>£000</v>
      </c>
      <c r="G125" s="89">
        <f>Staff!G303</f>
        <v>0</v>
      </c>
      <c r="H125" s="89">
        <f>Staff!H303</f>
        <v>0</v>
      </c>
      <c r="I125" s="89">
        <f>Staff!I303</f>
        <v>0</v>
      </c>
      <c r="J125" s="89">
        <f>Staff!J303</f>
        <v>0</v>
      </c>
      <c r="K125" s="89">
        <f>Staff!K303</f>
        <v>0</v>
      </c>
      <c r="L125" s="89">
        <f>Staff!L303</f>
        <v>0</v>
      </c>
      <c r="M125" s="89">
        <f>Staff!M303</f>
        <v>0</v>
      </c>
      <c r="N125" s="89">
        <f>Staff!N303</f>
        <v>0</v>
      </c>
      <c r="O125" s="89">
        <f>Staff!O303</f>
        <v>0</v>
      </c>
      <c r="P125" s="89">
        <f>Staff!P303</f>
        <v>0</v>
      </c>
      <c r="Q125" s="89">
        <f>Staff!Q303</f>
        <v>0</v>
      </c>
      <c r="R125" s="89">
        <f>Staff!R303</f>
        <v>0</v>
      </c>
      <c r="S125" s="89">
        <f>Staff!S303</f>
        <v>0</v>
      </c>
      <c r="T125" s="89">
        <f>Staff!T303</f>
        <v>0</v>
      </c>
      <c r="U125" s="89">
        <f>Staff!U303</f>
        <v>0</v>
      </c>
      <c r="V125" s="89">
        <f>Staff!V303</f>
        <v>0</v>
      </c>
      <c r="W125" s="89">
        <f>Staff!W303</f>
        <v>0</v>
      </c>
      <c r="X125" s="89">
        <f>Staff!X303</f>
        <v>0</v>
      </c>
      <c r="Y125" s="89">
        <f>Staff!Y303</f>
        <v>0</v>
      </c>
      <c r="Z125" s="89">
        <f>Staff!Z303</f>
        <v>0</v>
      </c>
      <c r="AA125" s="89">
        <f>Staff!AA303</f>
        <v>0</v>
      </c>
      <c r="AB125" s="90">
        <f>Staff!AB303</f>
        <v>0</v>
      </c>
      <c r="AD125" s="552">
        <f>Staff!AD303</f>
        <v>0</v>
      </c>
      <c r="AF125" s="552">
        <f>Staff!AF303</f>
        <v>0</v>
      </c>
      <c r="AH125" s="552">
        <f>Staff!AH303</f>
        <v>0</v>
      </c>
    </row>
    <row r="126" spans="2:34" outlineLevel="1" x14ac:dyDescent="0.2">
      <c r="B126" s="263" t="str">
        <f>'Line Items'!D$761</f>
        <v>Staff Costs</v>
      </c>
      <c r="C126" s="263" t="str">
        <f>INDEX('Line Items'!$F$153:$F$196,MATCH($D126,'Line Items'!$D$153:$D$196,0))</f>
        <v>Staff Costs: HQ</v>
      </c>
      <c r="D126" s="106" t="str">
        <f>Staff!D304</f>
        <v>Mgt &amp; Support - Other HQ</v>
      </c>
      <c r="E126" s="88"/>
      <c r="F126" s="107" t="str">
        <f>Staff!F304</f>
        <v>£000</v>
      </c>
      <c r="G126" s="89">
        <f>Staff!G304</f>
        <v>0</v>
      </c>
      <c r="H126" s="89">
        <f>Staff!H304</f>
        <v>0</v>
      </c>
      <c r="I126" s="89">
        <f>Staff!I304</f>
        <v>0</v>
      </c>
      <c r="J126" s="89">
        <f>Staff!J304</f>
        <v>0</v>
      </c>
      <c r="K126" s="89">
        <f>Staff!K304</f>
        <v>0</v>
      </c>
      <c r="L126" s="89">
        <f>Staff!L304</f>
        <v>0</v>
      </c>
      <c r="M126" s="89">
        <f>Staff!M304</f>
        <v>0</v>
      </c>
      <c r="N126" s="89">
        <f>Staff!N304</f>
        <v>0</v>
      </c>
      <c r="O126" s="89">
        <f>Staff!O304</f>
        <v>0</v>
      </c>
      <c r="P126" s="89">
        <f>Staff!P304</f>
        <v>0</v>
      </c>
      <c r="Q126" s="89">
        <f>Staff!Q304</f>
        <v>0</v>
      </c>
      <c r="R126" s="89">
        <f>Staff!R304</f>
        <v>0</v>
      </c>
      <c r="S126" s="89">
        <f>Staff!S304</f>
        <v>0</v>
      </c>
      <c r="T126" s="89">
        <f>Staff!T304</f>
        <v>0</v>
      </c>
      <c r="U126" s="89">
        <f>Staff!U304</f>
        <v>0</v>
      </c>
      <c r="V126" s="89">
        <f>Staff!V304</f>
        <v>0</v>
      </c>
      <c r="W126" s="89">
        <f>Staff!W304</f>
        <v>0</v>
      </c>
      <c r="X126" s="89">
        <f>Staff!X304</f>
        <v>0</v>
      </c>
      <c r="Y126" s="89">
        <f>Staff!Y304</f>
        <v>0</v>
      </c>
      <c r="Z126" s="89">
        <f>Staff!Z304</f>
        <v>0</v>
      </c>
      <c r="AA126" s="89">
        <f>Staff!AA304</f>
        <v>0</v>
      </c>
      <c r="AB126" s="90">
        <f>Staff!AB304</f>
        <v>0</v>
      </c>
      <c r="AD126" s="552">
        <f>Staff!AD304</f>
        <v>0</v>
      </c>
      <c r="AF126" s="552">
        <f>Staff!AF304</f>
        <v>0</v>
      </c>
      <c r="AH126" s="552">
        <f>Staff!AH304</f>
        <v>0</v>
      </c>
    </row>
    <row r="127" spans="2:34" outlineLevel="1" x14ac:dyDescent="0.2">
      <c r="B127" s="263" t="str">
        <f>'Line Items'!D$761</f>
        <v>Staff Costs</v>
      </c>
      <c r="C127" s="263" t="str">
        <f>INDEX('Line Items'!$F$153:$F$196,MATCH($D127,'Line Items'!$D$153:$D$196,0))</f>
        <v>Staff Costs: Other</v>
      </c>
      <c r="D127" s="106" t="str">
        <f>Staff!D305</f>
        <v>Historic Other</v>
      </c>
      <c r="E127" s="88"/>
      <c r="F127" s="107" t="str">
        <f>Staff!F305</f>
        <v>£000</v>
      </c>
      <c r="G127" s="89">
        <f>Staff!G305</f>
        <v>0</v>
      </c>
      <c r="H127" s="89">
        <f>Staff!H305</f>
        <v>0</v>
      </c>
      <c r="I127" s="89">
        <f>Staff!I305</f>
        <v>0</v>
      </c>
      <c r="J127" s="89">
        <f>Staff!J305</f>
        <v>0</v>
      </c>
      <c r="K127" s="89">
        <f>Staff!K305</f>
        <v>0</v>
      </c>
      <c r="L127" s="89">
        <f>Staff!L305</f>
        <v>0</v>
      </c>
      <c r="M127" s="89">
        <f>Staff!M305</f>
        <v>0</v>
      </c>
      <c r="N127" s="89">
        <f>Staff!N305</f>
        <v>0</v>
      </c>
      <c r="O127" s="89">
        <f>Staff!O305</f>
        <v>0</v>
      </c>
      <c r="P127" s="89">
        <f>Staff!P305</f>
        <v>0</v>
      </c>
      <c r="Q127" s="89">
        <f>Staff!Q305</f>
        <v>0</v>
      </c>
      <c r="R127" s="89">
        <f>Staff!R305</f>
        <v>0</v>
      </c>
      <c r="S127" s="89">
        <f>Staff!S305</f>
        <v>0</v>
      </c>
      <c r="T127" s="89">
        <f>Staff!T305</f>
        <v>0</v>
      </c>
      <c r="U127" s="89">
        <f>Staff!U305</f>
        <v>0</v>
      </c>
      <c r="V127" s="89">
        <f>Staff!V305</f>
        <v>0</v>
      </c>
      <c r="W127" s="89">
        <f>Staff!W305</f>
        <v>0</v>
      </c>
      <c r="X127" s="89">
        <f>Staff!X305</f>
        <v>0</v>
      </c>
      <c r="Y127" s="89">
        <f>Staff!Y305</f>
        <v>0</v>
      </c>
      <c r="Z127" s="89">
        <f>Staff!Z305</f>
        <v>0</v>
      </c>
      <c r="AA127" s="89">
        <f>Staff!AA305</f>
        <v>0</v>
      </c>
      <c r="AB127" s="90">
        <f>Staff!AB305</f>
        <v>0</v>
      </c>
      <c r="AD127" s="552">
        <f>Staff!AD305</f>
        <v>0</v>
      </c>
      <c r="AF127" s="552">
        <f>Staff!AF305</f>
        <v>0</v>
      </c>
      <c r="AH127" s="552">
        <f>Staff!AH305</f>
        <v>0</v>
      </c>
    </row>
    <row r="128" spans="2:34" outlineLevel="1" x14ac:dyDescent="0.2">
      <c r="B128" s="263" t="str">
        <f>'Line Items'!D$761</f>
        <v>Staff Costs</v>
      </c>
      <c r="C128" s="263" t="str">
        <f>INDEX('Line Items'!$F$153:$F$196,MATCH($D128,'Line Items'!$D$153:$D$196,0))</f>
        <v>Staff Costs: Other</v>
      </c>
      <c r="D128" s="106" t="str">
        <f>Staff!D306</f>
        <v>[Staff Functions Line 20]</v>
      </c>
      <c r="E128" s="88"/>
      <c r="F128" s="107" t="str">
        <f>Staff!F306</f>
        <v>£000</v>
      </c>
      <c r="G128" s="89">
        <f>Staff!G306</f>
        <v>0</v>
      </c>
      <c r="H128" s="89">
        <f>Staff!H306</f>
        <v>0</v>
      </c>
      <c r="I128" s="89">
        <f>Staff!I306</f>
        <v>0</v>
      </c>
      <c r="J128" s="89">
        <f>Staff!J306</f>
        <v>0</v>
      </c>
      <c r="K128" s="89">
        <f>Staff!K306</f>
        <v>0</v>
      </c>
      <c r="L128" s="89">
        <f>Staff!L306</f>
        <v>0</v>
      </c>
      <c r="M128" s="89">
        <f>Staff!M306</f>
        <v>0</v>
      </c>
      <c r="N128" s="89">
        <f>Staff!N306</f>
        <v>0</v>
      </c>
      <c r="O128" s="89">
        <f>Staff!O306</f>
        <v>0</v>
      </c>
      <c r="P128" s="89">
        <f>Staff!P306</f>
        <v>0</v>
      </c>
      <c r="Q128" s="89">
        <f>Staff!Q306</f>
        <v>0</v>
      </c>
      <c r="R128" s="89">
        <f>Staff!R306</f>
        <v>0</v>
      </c>
      <c r="S128" s="89">
        <f>Staff!S306</f>
        <v>0</v>
      </c>
      <c r="T128" s="89">
        <f>Staff!T306</f>
        <v>0</v>
      </c>
      <c r="U128" s="89">
        <f>Staff!U306</f>
        <v>0</v>
      </c>
      <c r="V128" s="89">
        <f>Staff!V306</f>
        <v>0</v>
      </c>
      <c r="W128" s="89">
        <f>Staff!W306</f>
        <v>0</v>
      </c>
      <c r="X128" s="89">
        <f>Staff!X306</f>
        <v>0</v>
      </c>
      <c r="Y128" s="89">
        <f>Staff!Y306</f>
        <v>0</v>
      </c>
      <c r="Z128" s="89">
        <f>Staff!Z306</f>
        <v>0</v>
      </c>
      <c r="AA128" s="89">
        <f>Staff!AA306</f>
        <v>0</v>
      </c>
      <c r="AB128" s="90">
        <f>Staff!AB306</f>
        <v>0</v>
      </c>
      <c r="AD128" s="552">
        <f>Staff!AD306</f>
        <v>0</v>
      </c>
      <c r="AF128" s="552">
        <f>Staff!AF306</f>
        <v>0</v>
      </c>
      <c r="AH128" s="552">
        <f>Staff!AH306</f>
        <v>0</v>
      </c>
    </row>
    <row r="129" spans="2:34" outlineLevel="1" x14ac:dyDescent="0.2">
      <c r="B129" s="263" t="str">
        <f>'Line Items'!D$761</f>
        <v>Staff Costs</v>
      </c>
      <c r="C129" s="263" t="str">
        <f>INDEX('Line Items'!$F$153:$F$196,MATCH($D129,'Line Items'!$D$153:$D$196,0))</f>
        <v>Staff Costs: Other</v>
      </c>
      <c r="D129" s="106" t="str">
        <f>Staff!D307</f>
        <v>[Staff Functions Line 21]</v>
      </c>
      <c r="E129" s="88"/>
      <c r="F129" s="107" t="str">
        <f>Staff!F307</f>
        <v>£000</v>
      </c>
      <c r="G129" s="89">
        <f>Staff!G307</f>
        <v>0</v>
      </c>
      <c r="H129" s="89">
        <f>Staff!H307</f>
        <v>0</v>
      </c>
      <c r="I129" s="89">
        <f>Staff!I307</f>
        <v>0</v>
      </c>
      <c r="J129" s="89">
        <f>Staff!J307</f>
        <v>0</v>
      </c>
      <c r="K129" s="89">
        <f>Staff!K307</f>
        <v>0</v>
      </c>
      <c r="L129" s="89">
        <f>Staff!L307</f>
        <v>0</v>
      </c>
      <c r="M129" s="89">
        <f>Staff!M307</f>
        <v>0</v>
      </c>
      <c r="N129" s="89">
        <f>Staff!N307</f>
        <v>0</v>
      </c>
      <c r="O129" s="89">
        <f>Staff!O307</f>
        <v>0</v>
      </c>
      <c r="P129" s="89">
        <f>Staff!P307</f>
        <v>0</v>
      </c>
      <c r="Q129" s="89">
        <f>Staff!Q307</f>
        <v>0</v>
      </c>
      <c r="R129" s="89">
        <f>Staff!R307</f>
        <v>0</v>
      </c>
      <c r="S129" s="89">
        <f>Staff!S307</f>
        <v>0</v>
      </c>
      <c r="T129" s="89">
        <f>Staff!T307</f>
        <v>0</v>
      </c>
      <c r="U129" s="89">
        <f>Staff!U307</f>
        <v>0</v>
      </c>
      <c r="V129" s="89">
        <f>Staff!V307</f>
        <v>0</v>
      </c>
      <c r="W129" s="89">
        <f>Staff!W307</f>
        <v>0</v>
      </c>
      <c r="X129" s="89">
        <f>Staff!X307</f>
        <v>0</v>
      </c>
      <c r="Y129" s="89">
        <f>Staff!Y307</f>
        <v>0</v>
      </c>
      <c r="Z129" s="89">
        <f>Staff!Z307</f>
        <v>0</v>
      </c>
      <c r="AA129" s="89">
        <f>Staff!AA307</f>
        <v>0</v>
      </c>
      <c r="AB129" s="90">
        <f>Staff!AB307</f>
        <v>0</v>
      </c>
      <c r="AD129" s="552">
        <f>Staff!AD307</f>
        <v>0</v>
      </c>
      <c r="AF129" s="552">
        <f>Staff!AF307</f>
        <v>0</v>
      </c>
      <c r="AH129" s="552">
        <f>Staff!AH307</f>
        <v>0</v>
      </c>
    </row>
    <row r="130" spans="2:34" outlineLevel="1" x14ac:dyDescent="0.2">
      <c r="B130" s="263" t="str">
        <f>'Line Items'!D$761</f>
        <v>Staff Costs</v>
      </c>
      <c r="C130" s="263" t="str">
        <f>INDEX('Line Items'!$F$153:$F$196,MATCH($D130,'Line Items'!$D$153:$D$196,0))</f>
        <v>Staff Costs: Other</v>
      </c>
      <c r="D130" s="106" t="str">
        <f>Staff!D308</f>
        <v>[Staff Functions Line 22]</v>
      </c>
      <c r="E130" s="88"/>
      <c r="F130" s="107" t="str">
        <f>Staff!F308</f>
        <v>£000</v>
      </c>
      <c r="G130" s="89">
        <f>Staff!G308</f>
        <v>0</v>
      </c>
      <c r="H130" s="89">
        <f>Staff!H308</f>
        <v>0</v>
      </c>
      <c r="I130" s="89">
        <f>Staff!I308</f>
        <v>0</v>
      </c>
      <c r="J130" s="89">
        <f>Staff!J308</f>
        <v>0</v>
      </c>
      <c r="K130" s="89">
        <f>Staff!K308</f>
        <v>0</v>
      </c>
      <c r="L130" s="89">
        <f>Staff!L308</f>
        <v>0</v>
      </c>
      <c r="M130" s="89">
        <f>Staff!M308</f>
        <v>0</v>
      </c>
      <c r="N130" s="89">
        <f>Staff!N308</f>
        <v>0</v>
      </c>
      <c r="O130" s="89">
        <f>Staff!O308</f>
        <v>0</v>
      </c>
      <c r="P130" s="89">
        <f>Staff!P308</f>
        <v>0</v>
      </c>
      <c r="Q130" s="89">
        <f>Staff!Q308</f>
        <v>0</v>
      </c>
      <c r="R130" s="89">
        <f>Staff!R308</f>
        <v>0</v>
      </c>
      <c r="S130" s="89">
        <f>Staff!S308</f>
        <v>0</v>
      </c>
      <c r="T130" s="89">
        <f>Staff!T308</f>
        <v>0</v>
      </c>
      <c r="U130" s="89">
        <f>Staff!U308</f>
        <v>0</v>
      </c>
      <c r="V130" s="89">
        <f>Staff!V308</f>
        <v>0</v>
      </c>
      <c r="W130" s="89">
        <f>Staff!W308</f>
        <v>0</v>
      </c>
      <c r="X130" s="89">
        <f>Staff!X308</f>
        <v>0</v>
      </c>
      <c r="Y130" s="89">
        <f>Staff!Y308</f>
        <v>0</v>
      </c>
      <c r="Z130" s="89">
        <f>Staff!Z308</f>
        <v>0</v>
      </c>
      <c r="AA130" s="89">
        <f>Staff!AA308</f>
        <v>0</v>
      </c>
      <c r="AB130" s="90">
        <f>Staff!AB308</f>
        <v>0</v>
      </c>
      <c r="AD130" s="552">
        <f>Staff!AD308</f>
        <v>0</v>
      </c>
      <c r="AF130" s="552">
        <f>Staff!AF308</f>
        <v>0</v>
      </c>
      <c r="AH130" s="552">
        <f>Staff!AH308</f>
        <v>0</v>
      </c>
    </row>
    <row r="131" spans="2:34" outlineLevel="1" x14ac:dyDescent="0.2">
      <c r="B131" s="263" t="str">
        <f>'Line Items'!D$761</f>
        <v>Staff Costs</v>
      </c>
      <c r="C131" s="263" t="str">
        <f>INDEX('Line Items'!$F$153:$F$196,MATCH($D131,'Line Items'!$D$153:$D$196,0))</f>
        <v>Staff Costs: Other</v>
      </c>
      <c r="D131" s="106" t="str">
        <f>Staff!D309</f>
        <v>[Staff Functions Line 23]</v>
      </c>
      <c r="E131" s="88"/>
      <c r="F131" s="107" t="str">
        <f>Staff!F309</f>
        <v>£000</v>
      </c>
      <c r="G131" s="89">
        <f>Staff!G309</f>
        <v>0</v>
      </c>
      <c r="H131" s="89">
        <f>Staff!H309</f>
        <v>0</v>
      </c>
      <c r="I131" s="89">
        <f>Staff!I309</f>
        <v>0</v>
      </c>
      <c r="J131" s="89">
        <f>Staff!J309</f>
        <v>0</v>
      </c>
      <c r="K131" s="89">
        <f>Staff!K309</f>
        <v>0</v>
      </c>
      <c r="L131" s="89">
        <f>Staff!L309</f>
        <v>0</v>
      </c>
      <c r="M131" s="89">
        <f>Staff!M309</f>
        <v>0</v>
      </c>
      <c r="N131" s="89">
        <f>Staff!N309</f>
        <v>0</v>
      </c>
      <c r="O131" s="89">
        <f>Staff!O309</f>
        <v>0</v>
      </c>
      <c r="P131" s="89">
        <f>Staff!P309</f>
        <v>0</v>
      </c>
      <c r="Q131" s="89">
        <f>Staff!Q309</f>
        <v>0</v>
      </c>
      <c r="R131" s="89">
        <f>Staff!R309</f>
        <v>0</v>
      </c>
      <c r="S131" s="89">
        <f>Staff!S309</f>
        <v>0</v>
      </c>
      <c r="T131" s="89">
        <f>Staff!T309</f>
        <v>0</v>
      </c>
      <c r="U131" s="89">
        <f>Staff!U309</f>
        <v>0</v>
      </c>
      <c r="V131" s="89">
        <f>Staff!V309</f>
        <v>0</v>
      </c>
      <c r="W131" s="89">
        <f>Staff!W309</f>
        <v>0</v>
      </c>
      <c r="X131" s="89">
        <f>Staff!X309</f>
        <v>0</v>
      </c>
      <c r="Y131" s="89">
        <f>Staff!Y309</f>
        <v>0</v>
      </c>
      <c r="Z131" s="89">
        <f>Staff!Z309</f>
        <v>0</v>
      </c>
      <c r="AA131" s="89">
        <f>Staff!AA309</f>
        <v>0</v>
      </c>
      <c r="AB131" s="90">
        <f>Staff!AB309</f>
        <v>0</v>
      </c>
      <c r="AD131" s="552">
        <f>Staff!AD309</f>
        <v>0</v>
      </c>
      <c r="AF131" s="552">
        <f>Staff!AF309</f>
        <v>0</v>
      </c>
      <c r="AH131" s="552">
        <f>Staff!AH309</f>
        <v>0</v>
      </c>
    </row>
    <row r="132" spans="2:34" outlineLevel="1" x14ac:dyDescent="0.2">
      <c r="B132" s="263" t="str">
        <f>'Line Items'!D$761</f>
        <v>Staff Costs</v>
      </c>
      <c r="C132" s="263" t="str">
        <f>INDEX('Line Items'!$F$153:$F$196,MATCH($D132,'Line Items'!$D$153:$D$196,0))</f>
        <v>Staff Costs: Other</v>
      </c>
      <c r="D132" s="106" t="str">
        <f>Staff!D310</f>
        <v>[Staff Functions Line 24]</v>
      </c>
      <c r="E132" s="88"/>
      <c r="F132" s="107" t="str">
        <f>Staff!F310</f>
        <v>£000</v>
      </c>
      <c r="G132" s="89">
        <f>Staff!G310</f>
        <v>0</v>
      </c>
      <c r="H132" s="89">
        <f>Staff!H310</f>
        <v>0</v>
      </c>
      <c r="I132" s="89">
        <f>Staff!I310</f>
        <v>0</v>
      </c>
      <c r="J132" s="89">
        <f>Staff!J310</f>
        <v>0</v>
      </c>
      <c r="K132" s="89">
        <f>Staff!K310</f>
        <v>0</v>
      </c>
      <c r="L132" s="89">
        <f>Staff!L310</f>
        <v>0</v>
      </c>
      <c r="M132" s="89">
        <f>Staff!M310</f>
        <v>0</v>
      </c>
      <c r="N132" s="89">
        <f>Staff!N310</f>
        <v>0</v>
      </c>
      <c r="O132" s="89">
        <f>Staff!O310</f>
        <v>0</v>
      </c>
      <c r="P132" s="89">
        <f>Staff!P310</f>
        <v>0</v>
      </c>
      <c r="Q132" s="89">
        <f>Staff!Q310</f>
        <v>0</v>
      </c>
      <c r="R132" s="89">
        <f>Staff!R310</f>
        <v>0</v>
      </c>
      <c r="S132" s="89">
        <f>Staff!S310</f>
        <v>0</v>
      </c>
      <c r="T132" s="89">
        <f>Staff!T310</f>
        <v>0</v>
      </c>
      <c r="U132" s="89">
        <f>Staff!U310</f>
        <v>0</v>
      </c>
      <c r="V132" s="89">
        <f>Staff!V310</f>
        <v>0</v>
      </c>
      <c r="W132" s="89">
        <f>Staff!W310</f>
        <v>0</v>
      </c>
      <c r="X132" s="89">
        <f>Staff!X310</f>
        <v>0</v>
      </c>
      <c r="Y132" s="89">
        <f>Staff!Y310</f>
        <v>0</v>
      </c>
      <c r="Z132" s="89">
        <f>Staff!Z310</f>
        <v>0</v>
      </c>
      <c r="AA132" s="89">
        <f>Staff!AA310</f>
        <v>0</v>
      </c>
      <c r="AB132" s="90">
        <f>Staff!AB310</f>
        <v>0</v>
      </c>
      <c r="AD132" s="552">
        <f>Staff!AD310</f>
        <v>0</v>
      </c>
      <c r="AF132" s="552">
        <f>Staff!AF310</f>
        <v>0</v>
      </c>
      <c r="AH132" s="552">
        <f>Staff!AH310</f>
        <v>0</v>
      </c>
    </row>
    <row r="133" spans="2:34" outlineLevel="1" x14ac:dyDescent="0.2">
      <c r="B133" s="263" t="str">
        <f>'Line Items'!D$761</f>
        <v>Staff Costs</v>
      </c>
      <c r="C133" s="263" t="str">
        <f>INDEX('Line Items'!$F$153:$F$196,MATCH($D133,'Line Items'!$D$153:$D$196,0))</f>
        <v>Staff Costs: Other</v>
      </c>
      <c r="D133" s="106" t="str">
        <f>Staff!D311</f>
        <v>[Staff Functions Line 25]</v>
      </c>
      <c r="E133" s="88"/>
      <c r="F133" s="107" t="str">
        <f>Staff!F311</f>
        <v>£000</v>
      </c>
      <c r="G133" s="89">
        <f>Staff!G311</f>
        <v>0</v>
      </c>
      <c r="H133" s="89">
        <f>Staff!H311</f>
        <v>0</v>
      </c>
      <c r="I133" s="89">
        <f>Staff!I311</f>
        <v>0</v>
      </c>
      <c r="J133" s="89">
        <f>Staff!J311</f>
        <v>0</v>
      </c>
      <c r="K133" s="89">
        <f>Staff!K311</f>
        <v>0</v>
      </c>
      <c r="L133" s="89">
        <f>Staff!L311</f>
        <v>0</v>
      </c>
      <c r="M133" s="89">
        <f>Staff!M311</f>
        <v>0</v>
      </c>
      <c r="N133" s="89">
        <f>Staff!N311</f>
        <v>0</v>
      </c>
      <c r="O133" s="89">
        <f>Staff!O311</f>
        <v>0</v>
      </c>
      <c r="P133" s="89">
        <f>Staff!P311</f>
        <v>0</v>
      </c>
      <c r="Q133" s="89">
        <f>Staff!Q311</f>
        <v>0</v>
      </c>
      <c r="R133" s="89">
        <f>Staff!R311</f>
        <v>0</v>
      </c>
      <c r="S133" s="89">
        <f>Staff!S311</f>
        <v>0</v>
      </c>
      <c r="T133" s="89">
        <f>Staff!T311</f>
        <v>0</v>
      </c>
      <c r="U133" s="89">
        <f>Staff!U311</f>
        <v>0</v>
      </c>
      <c r="V133" s="89">
        <f>Staff!V311</f>
        <v>0</v>
      </c>
      <c r="W133" s="89">
        <f>Staff!W311</f>
        <v>0</v>
      </c>
      <c r="X133" s="89">
        <f>Staff!X311</f>
        <v>0</v>
      </c>
      <c r="Y133" s="89">
        <f>Staff!Y311</f>
        <v>0</v>
      </c>
      <c r="Z133" s="89">
        <f>Staff!Z311</f>
        <v>0</v>
      </c>
      <c r="AA133" s="89">
        <f>Staff!AA311</f>
        <v>0</v>
      </c>
      <c r="AB133" s="90">
        <f>Staff!AB311</f>
        <v>0</v>
      </c>
      <c r="AD133" s="552">
        <f>Staff!AD311</f>
        <v>0</v>
      </c>
      <c r="AF133" s="552">
        <f>Staff!AF311</f>
        <v>0</v>
      </c>
      <c r="AH133" s="552">
        <f>Staff!AH311</f>
        <v>0</v>
      </c>
    </row>
    <row r="134" spans="2:34" outlineLevel="1" x14ac:dyDescent="0.2">
      <c r="B134" s="263" t="str">
        <f>'Line Items'!D$761</f>
        <v>Staff Costs</v>
      </c>
      <c r="C134" s="263" t="str">
        <f>INDEX('Line Items'!$F$153:$F$196,MATCH($D134,'Line Items'!$D$153:$D$196,0))</f>
        <v>Staff Costs: Other</v>
      </c>
      <c r="D134" s="106" t="str">
        <f>Staff!D312</f>
        <v>[Staff Functions Line 26]</v>
      </c>
      <c r="E134" s="88"/>
      <c r="F134" s="107" t="str">
        <f>Staff!F312</f>
        <v>£000</v>
      </c>
      <c r="G134" s="89">
        <f>Staff!G312</f>
        <v>0</v>
      </c>
      <c r="H134" s="89">
        <f>Staff!H312</f>
        <v>0</v>
      </c>
      <c r="I134" s="89">
        <f>Staff!I312</f>
        <v>0</v>
      </c>
      <c r="J134" s="89">
        <f>Staff!J312</f>
        <v>0</v>
      </c>
      <c r="K134" s="89">
        <f>Staff!K312</f>
        <v>0</v>
      </c>
      <c r="L134" s="89">
        <f>Staff!L312</f>
        <v>0</v>
      </c>
      <c r="M134" s="89">
        <f>Staff!M312</f>
        <v>0</v>
      </c>
      <c r="N134" s="89">
        <f>Staff!N312</f>
        <v>0</v>
      </c>
      <c r="O134" s="89">
        <f>Staff!O312</f>
        <v>0</v>
      </c>
      <c r="P134" s="89">
        <f>Staff!P312</f>
        <v>0</v>
      </c>
      <c r="Q134" s="89">
        <f>Staff!Q312</f>
        <v>0</v>
      </c>
      <c r="R134" s="89">
        <f>Staff!R312</f>
        <v>0</v>
      </c>
      <c r="S134" s="89">
        <f>Staff!S312</f>
        <v>0</v>
      </c>
      <c r="T134" s="89">
        <f>Staff!T312</f>
        <v>0</v>
      </c>
      <c r="U134" s="89">
        <f>Staff!U312</f>
        <v>0</v>
      </c>
      <c r="V134" s="89">
        <f>Staff!V312</f>
        <v>0</v>
      </c>
      <c r="W134" s="89">
        <f>Staff!W312</f>
        <v>0</v>
      </c>
      <c r="X134" s="89">
        <f>Staff!X312</f>
        <v>0</v>
      </c>
      <c r="Y134" s="89">
        <f>Staff!Y312</f>
        <v>0</v>
      </c>
      <c r="Z134" s="89">
        <f>Staff!Z312</f>
        <v>0</v>
      </c>
      <c r="AA134" s="89">
        <f>Staff!AA312</f>
        <v>0</v>
      </c>
      <c r="AB134" s="90">
        <f>Staff!AB312</f>
        <v>0</v>
      </c>
      <c r="AD134" s="552">
        <f>Staff!AD312</f>
        <v>0</v>
      </c>
      <c r="AF134" s="552">
        <f>Staff!AF312</f>
        <v>0</v>
      </c>
      <c r="AH134" s="552">
        <f>Staff!AH312</f>
        <v>0</v>
      </c>
    </row>
    <row r="135" spans="2:34" outlineLevel="1" x14ac:dyDescent="0.2">
      <c r="B135" s="263" t="str">
        <f>'Line Items'!D$761</f>
        <v>Staff Costs</v>
      </c>
      <c r="C135" s="263" t="str">
        <f>INDEX('Line Items'!$F$153:$F$196,MATCH($D135,'Line Items'!$D$153:$D$196,0))</f>
        <v>Staff Costs: Other</v>
      </c>
      <c r="D135" s="106" t="str">
        <f>Staff!D313</f>
        <v>[Staff Functions Line 27]</v>
      </c>
      <c r="E135" s="88"/>
      <c r="F135" s="107" t="str">
        <f>Staff!F313</f>
        <v>£000</v>
      </c>
      <c r="G135" s="89">
        <f>Staff!G313</f>
        <v>0</v>
      </c>
      <c r="H135" s="89">
        <f>Staff!H313</f>
        <v>0</v>
      </c>
      <c r="I135" s="89">
        <f>Staff!I313</f>
        <v>0</v>
      </c>
      <c r="J135" s="89">
        <f>Staff!J313</f>
        <v>0</v>
      </c>
      <c r="K135" s="89">
        <f>Staff!K313</f>
        <v>0</v>
      </c>
      <c r="L135" s="89">
        <f>Staff!L313</f>
        <v>0</v>
      </c>
      <c r="M135" s="89">
        <f>Staff!M313</f>
        <v>0</v>
      </c>
      <c r="N135" s="89">
        <f>Staff!N313</f>
        <v>0</v>
      </c>
      <c r="O135" s="89">
        <f>Staff!O313</f>
        <v>0</v>
      </c>
      <c r="P135" s="89">
        <f>Staff!P313</f>
        <v>0</v>
      </c>
      <c r="Q135" s="89">
        <f>Staff!Q313</f>
        <v>0</v>
      </c>
      <c r="R135" s="89">
        <f>Staff!R313</f>
        <v>0</v>
      </c>
      <c r="S135" s="89">
        <f>Staff!S313</f>
        <v>0</v>
      </c>
      <c r="T135" s="89">
        <f>Staff!T313</f>
        <v>0</v>
      </c>
      <c r="U135" s="89">
        <f>Staff!U313</f>
        <v>0</v>
      </c>
      <c r="V135" s="89">
        <f>Staff!V313</f>
        <v>0</v>
      </c>
      <c r="W135" s="89">
        <f>Staff!W313</f>
        <v>0</v>
      </c>
      <c r="X135" s="89">
        <f>Staff!X313</f>
        <v>0</v>
      </c>
      <c r="Y135" s="89">
        <f>Staff!Y313</f>
        <v>0</v>
      </c>
      <c r="Z135" s="89">
        <f>Staff!Z313</f>
        <v>0</v>
      </c>
      <c r="AA135" s="89">
        <f>Staff!AA313</f>
        <v>0</v>
      </c>
      <c r="AB135" s="90">
        <f>Staff!AB313</f>
        <v>0</v>
      </c>
      <c r="AD135" s="552">
        <f>Staff!AD313</f>
        <v>0</v>
      </c>
      <c r="AF135" s="552">
        <f>Staff!AF313</f>
        <v>0</v>
      </c>
      <c r="AH135" s="552">
        <f>Staff!AH313</f>
        <v>0</v>
      </c>
    </row>
    <row r="136" spans="2:34" outlineLevel="1" x14ac:dyDescent="0.2">
      <c r="B136" s="263" t="str">
        <f>'Line Items'!D$761</f>
        <v>Staff Costs</v>
      </c>
      <c r="C136" s="263" t="str">
        <f>INDEX('Line Items'!$F$153:$F$196,MATCH($D136,'Line Items'!$D$153:$D$196,0))</f>
        <v>Staff Costs: Other</v>
      </c>
      <c r="D136" s="106" t="str">
        <f>Staff!D314</f>
        <v>[Staff Functions Line 28]</v>
      </c>
      <c r="E136" s="88"/>
      <c r="F136" s="107" t="str">
        <f>Staff!F314</f>
        <v>£000</v>
      </c>
      <c r="G136" s="89">
        <f>Staff!G314</f>
        <v>0</v>
      </c>
      <c r="H136" s="89">
        <f>Staff!H314</f>
        <v>0</v>
      </c>
      <c r="I136" s="89">
        <f>Staff!I314</f>
        <v>0</v>
      </c>
      <c r="J136" s="89">
        <f>Staff!J314</f>
        <v>0</v>
      </c>
      <c r="K136" s="89">
        <f>Staff!K314</f>
        <v>0</v>
      </c>
      <c r="L136" s="89">
        <f>Staff!L314</f>
        <v>0</v>
      </c>
      <c r="M136" s="89">
        <f>Staff!M314</f>
        <v>0</v>
      </c>
      <c r="N136" s="89">
        <f>Staff!N314</f>
        <v>0</v>
      </c>
      <c r="O136" s="89">
        <f>Staff!O314</f>
        <v>0</v>
      </c>
      <c r="P136" s="89">
        <f>Staff!P314</f>
        <v>0</v>
      </c>
      <c r="Q136" s="89">
        <f>Staff!Q314</f>
        <v>0</v>
      </c>
      <c r="R136" s="89">
        <f>Staff!R314</f>
        <v>0</v>
      </c>
      <c r="S136" s="89">
        <f>Staff!S314</f>
        <v>0</v>
      </c>
      <c r="T136" s="89">
        <f>Staff!T314</f>
        <v>0</v>
      </c>
      <c r="U136" s="89">
        <f>Staff!U314</f>
        <v>0</v>
      </c>
      <c r="V136" s="89">
        <f>Staff!V314</f>
        <v>0</v>
      </c>
      <c r="W136" s="89">
        <f>Staff!W314</f>
        <v>0</v>
      </c>
      <c r="X136" s="89">
        <f>Staff!X314</f>
        <v>0</v>
      </c>
      <c r="Y136" s="89">
        <f>Staff!Y314</f>
        <v>0</v>
      </c>
      <c r="Z136" s="89">
        <f>Staff!Z314</f>
        <v>0</v>
      </c>
      <c r="AA136" s="89">
        <f>Staff!AA314</f>
        <v>0</v>
      </c>
      <c r="AB136" s="90">
        <f>Staff!AB314</f>
        <v>0</v>
      </c>
      <c r="AD136" s="552">
        <f>Staff!AD314</f>
        <v>0</v>
      </c>
      <c r="AF136" s="552">
        <f>Staff!AF314</f>
        <v>0</v>
      </c>
      <c r="AH136" s="552">
        <f>Staff!AH314</f>
        <v>0</v>
      </c>
    </row>
    <row r="137" spans="2:34" outlineLevel="1" x14ac:dyDescent="0.2">
      <c r="B137" s="263" t="str">
        <f>'Line Items'!D$761</f>
        <v>Staff Costs</v>
      </c>
      <c r="C137" s="263" t="str">
        <f>INDEX('Line Items'!$F$153:$F$196,MATCH($D137,'Line Items'!$D$153:$D$196,0))</f>
        <v>Staff Costs: Other</v>
      </c>
      <c r="D137" s="106" t="str">
        <f>Staff!D315</f>
        <v>[Staff Functions Line 29]</v>
      </c>
      <c r="E137" s="88"/>
      <c r="F137" s="107" t="str">
        <f>Staff!F315</f>
        <v>£000</v>
      </c>
      <c r="G137" s="89">
        <f>Staff!G315</f>
        <v>0</v>
      </c>
      <c r="H137" s="89">
        <f>Staff!H315</f>
        <v>0</v>
      </c>
      <c r="I137" s="89">
        <f>Staff!I315</f>
        <v>0</v>
      </c>
      <c r="J137" s="89">
        <f>Staff!J315</f>
        <v>0</v>
      </c>
      <c r="K137" s="89">
        <f>Staff!K315</f>
        <v>0</v>
      </c>
      <c r="L137" s="89">
        <f>Staff!L315</f>
        <v>0</v>
      </c>
      <c r="M137" s="89">
        <f>Staff!M315</f>
        <v>0</v>
      </c>
      <c r="N137" s="89">
        <f>Staff!N315</f>
        <v>0</v>
      </c>
      <c r="O137" s="89">
        <f>Staff!O315</f>
        <v>0</v>
      </c>
      <c r="P137" s="89">
        <f>Staff!P315</f>
        <v>0</v>
      </c>
      <c r="Q137" s="89">
        <f>Staff!Q315</f>
        <v>0</v>
      </c>
      <c r="R137" s="89">
        <f>Staff!R315</f>
        <v>0</v>
      </c>
      <c r="S137" s="89">
        <f>Staff!S315</f>
        <v>0</v>
      </c>
      <c r="T137" s="89">
        <f>Staff!T315</f>
        <v>0</v>
      </c>
      <c r="U137" s="89">
        <f>Staff!U315</f>
        <v>0</v>
      </c>
      <c r="V137" s="89">
        <f>Staff!V315</f>
        <v>0</v>
      </c>
      <c r="W137" s="89">
        <f>Staff!W315</f>
        <v>0</v>
      </c>
      <c r="X137" s="89">
        <f>Staff!X315</f>
        <v>0</v>
      </c>
      <c r="Y137" s="89">
        <f>Staff!Y315</f>
        <v>0</v>
      </c>
      <c r="Z137" s="89">
        <f>Staff!Z315</f>
        <v>0</v>
      </c>
      <c r="AA137" s="89">
        <f>Staff!AA315</f>
        <v>0</v>
      </c>
      <c r="AB137" s="90">
        <f>Staff!AB315</f>
        <v>0</v>
      </c>
      <c r="AD137" s="552">
        <f>Staff!AD315</f>
        <v>0</v>
      </c>
      <c r="AF137" s="552">
        <f>Staff!AF315</f>
        <v>0</v>
      </c>
      <c r="AH137" s="552">
        <f>Staff!AH315</f>
        <v>0</v>
      </c>
    </row>
    <row r="138" spans="2:34" outlineLevel="1" x14ac:dyDescent="0.2">
      <c r="B138" s="263" t="str">
        <f>'Line Items'!D$761</f>
        <v>Staff Costs</v>
      </c>
      <c r="C138" s="263" t="str">
        <f>INDEX('Line Items'!$F$153:$F$196,MATCH($D138,'Line Items'!$D$153:$D$196,0))</f>
        <v>Staff Costs: Other</v>
      </c>
      <c r="D138" s="106" t="str">
        <f>Staff!D316</f>
        <v>[Staff Functions Line 30]</v>
      </c>
      <c r="E138" s="88"/>
      <c r="F138" s="107" t="str">
        <f>Staff!F316</f>
        <v>£000</v>
      </c>
      <c r="G138" s="89">
        <f>Staff!G316</f>
        <v>0</v>
      </c>
      <c r="H138" s="89">
        <f>Staff!H316</f>
        <v>0</v>
      </c>
      <c r="I138" s="89">
        <f>Staff!I316</f>
        <v>0</v>
      </c>
      <c r="J138" s="89">
        <f>Staff!J316</f>
        <v>0</v>
      </c>
      <c r="K138" s="89">
        <f>Staff!K316</f>
        <v>0</v>
      </c>
      <c r="L138" s="89">
        <f>Staff!L316</f>
        <v>0</v>
      </c>
      <c r="M138" s="89">
        <f>Staff!M316</f>
        <v>0</v>
      </c>
      <c r="N138" s="89">
        <f>Staff!N316</f>
        <v>0</v>
      </c>
      <c r="O138" s="89">
        <f>Staff!O316</f>
        <v>0</v>
      </c>
      <c r="P138" s="89">
        <f>Staff!P316</f>
        <v>0</v>
      </c>
      <c r="Q138" s="89">
        <f>Staff!Q316</f>
        <v>0</v>
      </c>
      <c r="R138" s="89">
        <f>Staff!R316</f>
        <v>0</v>
      </c>
      <c r="S138" s="89">
        <f>Staff!S316</f>
        <v>0</v>
      </c>
      <c r="T138" s="89">
        <f>Staff!T316</f>
        <v>0</v>
      </c>
      <c r="U138" s="89">
        <f>Staff!U316</f>
        <v>0</v>
      </c>
      <c r="V138" s="89">
        <f>Staff!V316</f>
        <v>0</v>
      </c>
      <c r="W138" s="89">
        <f>Staff!W316</f>
        <v>0</v>
      </c>
      <c r="X138" s="89">
        <f>Staff!X316</f>
        <v>0</v>
      </c>
      <c r="Y138" s="89">
        <f>Staff!Y316</f>
        <v>0</v>
      </c>
      <c r="Z138" s="89">
        <f>Staff!Z316</f>
        <v>0</v>
      </c>
      <c r="AA138" s="89">
        <f>Staff!AA316</f>
        <v>0</v>
      </c>
      <c r="AB138" s="90">
        <f>Staff!AB316</f>
        <v>0</v>
      </c>
      <c r="AD138" s="552">
        <f>Staff!AD316</f>
        <v>0</v>
      </c>
      <c r="AF138" s="552">
        <f>Staff!AF316</f>
        <v>0</v>
      </c>
      <c r="AH138" s="552">
        <f>Staff!AH316</f>
        <v>0</v>
      </c>
    </row>
    <row r="139" spans="2:34" outlineLevel="1" x14ac:dyDescent="0.2">
      <c r="B139" s="263" t="str">
        <f>'Line Items'!D$761</f>
        <v>Staff Costs</v>
      </c>
      <c r="C139" s="263" t="str">
        <f>INDEX('Line Items'!$F$153:$F$196,MATCH($D139,'Line Items'!$D$153:$D$196,0))</f>
        <v>Staff Costs: Other</v>
      </c>
      <c r="D139" s="106" t="str">
        <f>Staff!D317</f>
        <v>[Staff Functions Line 31]</v>
      </c>
      <c r="E139" s="88"/>
      <c r="F139" s="107" t="str">
        <f>Staff!F317</f>
        <v>£000</v>
      </c>
      <c r="G139" s="89">
        <f>Staff!G317</f>
        <v>0</v>
      </c>
      <c r="H139" s="89">
        <f>Staff!H317</f>
        <v>0</v>
      </c>
      <c r="I139" s="89">
        <f>Staff!I317</f>
        <v>0</v>
      </c>
      <c r="J139" s="89">
        <f>Staff!J317</f>
        <v>0</v>
      </c>
      <c r="K139" s="89">
        <f>Staff!K317</f>
        <v>0</v>
      </c>
      <c r="L139" s="89">
        <f>Staff!L317</f>
        <v>0</v>
      </c>
      <c r="M139" s="89">
        <f>Staff!M317</f>
        <v>0</v>
      </c>
      <c r="N139" s="89">
        <f>Staff!N317</f>
        <v>0</v>
      </c>
      <c r="O139" s="89">
        <f>Staff!O317</f>
        <v>0</v>
      </c>
      <c r="P139" s="89">
        <f>Staff!P317</f>
        <v>0</v>
      </c>
      <c r="Q139" s="89">
        <f>Staff!Q317</f>
        <v>0</v>
      </c>
      <c r="R139" s="89">
        <f>Staff!R317</f>
        <v>0</v>
      </c>
      <c r="S139" s="89">
        <f>Staff!S317</f>
        <v>0</v>
      </c>
      <c r="T139" s="89">
        <f>Staff!T317</f>
        <v>0</v>
      </c>
      <c r="U139" s="89">
        <f>Staff!U317</f>
        <v>0</v>
      </c>
      <c r="V139" s="89">
        <f>Staff!V317</f>
        <v>0</v>
      </c>
      <c r="W139" s="89">
        <f>Staff!W317</f>
        <v>0</v>
      </c>
      <c r="X139" s="89">
        <f>Staff!X317</f>
        <v>0</v>
      </c>
      <c r="Y139" s="89">
        <f>Staff!Y317</f>
        <v>0</v>
      </c>
      <c r="Z139" s="89">
        <f>Staff!Z317</f>
        <v>0</v>
      </c>
      <c r="AA139" s="89">
        <f>Staff!AA317</f>
        <v>0</v>
      </c>
      <c r="AB139" s="90">
        <f>Staff!AB317</f>
        <v>0</v>
      </c>
      <c r="AD139" s="552">
        <f>Staff!AD317</f>
        <v>0</v>
      </c>
      <c r="AF139" s="552">
        <f>Staff!AF317</f>
        <v>0</v>
      </c>
      <c r="AH139" s="552">
        <f>Staff!AH317</f>
        <v>0</v>
      </c>
    </row>
    <row r="140" spans="2:34" outlineLevel="1" x14ac:dyDescent="0.2">
      <c r="B140" s="263" t="str">
        <f>'Line Items'!D$761</f>
        <v>Staff Costs</v>
      </c>
      <c r="C140" s="263" t="str">
        <f>INDEX('Line Items'!$F$153:$F$196,MATCH($D140,'Line Items'!$D$153:$D$196,0))</f>
        <v>Staff Costs: Other</v>
      </c>
      <c r="D140" s="106" t="str">
        <f>Staff!D318</f>
        <v>[Staff Functions Line 32]</v>
      </c>
      <c r="E140" s="88"/>
      <c r="F140" s="107" t="str">
        <f>Staff!F318</f>
        <v>£000</v>
      </c>
      <c r="G140" s="89">
        <f>Staff!G318</f>
        <v>0</v>
      </c>
      <c r="H140" s="89">
        <f>Staff!H318</f>
        <v>0</v>
      </c>
      <c r="I140" s="89">
        <f>Staff!I318</f>
        <v>0</v>
      </c>
      <c r="J140" s="89">
        <f>Staff!J318</f>
        <v>0</v>
      </c>
      <c r="K140" s="89">
        <f>Staff!K318</f>
        <v>0</v>
      </c>
      <c r="L140" s="89">
        <f>Staff!L318</f>
        <v>0</v>
      </c>
      <c r="M140" s="89">
        <f>Staff!M318</f>
        <v>0</v>
      </c>
      <c r="N140" s="89">
        <f>Staff!N318</f>
        <v>0</v>
      </c>
      <c r="O140" s="89">
        <f>Staff!O318</f>
        <v>0</v>
      </c>
      <c r="P140" s="89">
        <f>Staff!P318</f>
        <v>0</v>
      </c>
      <c r="Q140" s="89">
        <f>Staff!Q318</f>
        <v>0</v>
      </c>
      <c r="R140" s="89">
        <f>Staff!R318</f>
        <v>0</v>
      </c>
      <c r="S140" s="89">
        <f>Staff!S318</f>
        <v>0</v>
      </c>
      <c r="T140" s="89">
        <f>Staff!T318</f>
        <v>0</v>
      </c>
      <c r="U140" s="89">
        <f>Staff!U318</f>
        <v>0</v>
      </c>
      <c r="V140" s="89">
        <f>Staff!V318</f>
        <v>0</v>
      </c>
      <c r="W140" s="89">
        <f>Staff!W318</f>
        <v>0</v>
      </c>
      <c r="X140" s="89">
        <f>Staff!X318</f>
        <v>0</v>
      </c>
      <c r="Y140" s="89">
        <f>Staff!Y318</f>
        <v>0</v>
      </c>
      <c r="Z140" s="89">
        <f>Staff!Z318</f>
        <v>0</v>
      </c>
      <c r="AA140" s="89">
        <f>Staff!AA318</f>
        <v>0</v>
      </c>
      <c r="AB140" s="90">
        <f>Staff!AB318</f>
        <v>0</v>
      </c>
      <c r="AD140" s="552">
        <f>Staff!AD318</f>
        <v>0</v>
      </c>
      <c r="AF140" s="552">
        <f>Staff!AF318</f>
        <v>0</v>
      </c>
      <c r="AH140" s="552">
        <f>Staff!AH318</f>
        <v>0</v>
      </c>
    </row>
    <row r="141" spans="2:34" outlineLevel="1" x14ac:dyDescent="0.2">
      <c r="B141" s="263" t="str">
        <f>'Line Items'!D$761</f>
        <v>Staff Costs</v>
      </c>
      <c r="C141" s="263" t="str">
        <f>INDEX('Line Items'!$F$153:$F$196,MATCH($D141,'Line Items'!$D$153:$D$196,0))</f>
        <v>Staff Costs: Other</v>
      </c>
      <c r="D141" s="106" t="str">
        <f>Staff!D319</f>
        <v>[Staff Functions Line 33]</v>
      </c>
      <c r="E141" s="88"/>
      <c r="F141" s="107" t="str">
        <f>Staff!F319</f>
        <v>£000</v>
      </c>
      <c r="G141" s="89">
        <f>Staff!G319</f>
        <v>0</v>
      </c>
      <c r="H141" s="89">
        <f>Staff!H319</f>
        <v>0</v>
      </c>
      <c r="I141" s="89">
        <f>Staff!I319</f>
        <v>0</v>
      </c>
      <c r="J141" s="89">
        <f>Staff!J319</f>
        <v>0</v>
      </c>
      <c r="K141" s="89">
        <f>Staff!K319</f>
        <v>0</v>
      </c>
      <c r="L141" s="89">
        <f>Staff!L319</f>
        <v>0</v>
      </c>
      <c r="M141" s="89">
        <f>Staff!M319</f>
        <v>0</v>
      </c>
      <c r="N141" s="89">
        <f>Staff!N319</f>
        <v>0</v>
      </c>
      <c r="O141" s="89">
        <f>Staff!O319</f>
        <v>0</v>
      </c>
      <c r="P141" s="89">
        <f>Staff!P319</f>
        <v>0</v>
      </c>
      <c r="Q141" s="89">
        <f>Staff!Q319</f>
        <v>0</v>
      </c>
      <c r="R141" s="89">
        <f>Staff!R319</f>
        <v>0</v>
      </c>
      <c r="S141" s="89">
        <f>Staff!S319</f>
        <v>0</v>
      </c>
      <c r="T141" s="89">
        <f>Staff!T319</f>
        <v>0</v>
      </c>
      <c r="U141" s="89">
        <f>Staff!U319</f>
        <v>0</v>
      </c>
      <c r="V141" s="89">
        <f>Staff!V319</f>
        <v>0</v>
      </c>
      <c r="W141" s="89">
        <f>Staff!W319</f>
        <v>0</v>
      </c>
      <c r="X141" s="89">
        <f>Staff!X319</f>
        <v>0</v>
      </c>
      <c r="Y141" s="89">
        <f>Staff!Y319</f>
        <v>0</v>
      </c>
      <c r="Z141" s="89">
        <f>Staff!Z319</f>
        <v>0</v>
      </c>
      <c r="AA141" s="89">
        <f>Staff!AA319</f>
        <v>0</v>
      </c>
      <c r="AB141" s="90">
        <f>Staff!AB319</f>
        <v>0</v>
      </c>
      <c r="AD141" s="552">
        <f>Staff!AD319</f>
        <v>0</v>
      </c>
      <c r="AF141" s="552">
        <f>Staff!AF319</f>
        <v>0</v>
      </c>
      <c r="AH141" s="552">
        <f>Staff!AH319</f>
        <v>0</v>
      </c>
    </row>
    <row r="142" spans="2:34" outlineLevel="1" x14ac:dyDescent="0.2">
      <c r="B142" s="263" t="str">
        <f>'Line Items'!D$761</f>
        <v>Staff Costs</v>
      </c>
      <c r="C142" s="263" t="str">
        <f>INDEX('Line Items'!$F$153:$F$196,MATCH($D142,'Line Items'!$D$153:$D$196,0))</f>
        <v>Staff Costs: Other</v>
      </c>
      <c r="D142" s="106" t="str">
        <f>Staff!D320</f>
        <v>[Staff Functions Line 34]</v>
      </c>
      <c r="E142" s="88"/>
      <c r="F142" s="107" t="str">
        <f>Staff!F320</f>
        <v>£000</v>
      </c>
      <c r="G142" s="89">
        <f>Staff!G320</f>
        <v>0</v>
      </c>
      <c r="H142" s="89">
        <f>Staff!H320</f>
        <v>0</v>
      </c>
      <c r="I142" s="89">
        <f>Staff!I320</f>
        <v>0</v>
      </c>
      <c r="J142" s="89">
        <f>Staff!J320</f>
        <v>0</v>
      </c>
      <c r="K142" s="89">
        <f>Staff!K320</f>
        <v>0</v>
      </c>
      <c r="L142" s="89">
        <f>Staff!L320</f>
        <v>0</v>
      </c>
      <c r="M142" s="89">
        <f>Staff!M320</f>
        <v>0</v>
      </c>
      <c r="N142" s="89">
        <f>Staff!N320</f>
        <v>0</v>
      </c>
      <c r="O142" s="89">
        <f>Staff!O320</f>
        <v>0</v>
      </c>
      <c r="P142" s="89">
        <f>Staff!P320</f>
        <v>0</v>
      </c>
      <c r="Q142" s="89">
        <f>Staff!Q320</f>
        <v>0</v>
      </c>
      <c r="R142" s="89">
        <f>Staff!R320</f>
        <v>0</v>
      </c>
      <c r="S142" s="89">
        <f>Staff!S320</f>
        <v>0</v>
      </c>
      <c r="T142" s="89">
        <f>Staff!T320</f>
        <v>0</v>
      </c>
      <c r="U142" s="89">
        <f>Staff!U320</f>
        <v>0</v>
      </c>
      <c r="V142" s="89">
        <f>Staff!V320</f>
        <v>0</v>
      </c>
      <c r="W142" s="89">
        <f>Staff!W320</f>
        <v>0</v>
      </c>
      <c r="X142" s="89">
        <f>Staff!X320</f>
        <v>0</v>
      </c>
      <c r="Y142" s="89">
        <f>Staff!Y320</f>
        <v>0</v>
      </c>
      <c r="Z142" s="89">
        <f>Staff!Z320</f>
        <v>0</v>
      </c>
      <c r="AA142" s="89">
        <f>Staff!AA320</f>
        <v>0</v>
      </c>
      <c r="AB142" s="90">
        <f>Staff!AB320</f>
        <v>0</v>
      </c>
      <c r="AD142" s="552">
        <f>Staff!AD320</f>
        <v>0</v>
      </c>
      <c r="AF142" s="552">
        <f>Staff!AF320</f>
        <v>0</v>
      </c>
      <c r="AH142" s="552">
        <f>Staff!AH320</f>
        <v>0</v>
      </c>
    </row>
    <row r="143" spans="2:34" outlineLevel="1" x14ac:dyDescent="0.2">
      <c r="B143" s="263" t="str">
        <f>'Line Items'!D$761</f>
        <v>Staff Costs</v>
      </c>
      <c r="C143" s="263" t="str">
        <f>INDEX('Line Items'!$F$153:$F$196,MATCH($D143,'Line Items'!$D$153:$D$196,0))</f>
        <v>Staff Costs: Other</v>
      </c>
      <c r="D143" s="106" t="str">
        <f>Staff!D321</f>
        <v>[Staff Functions Line 35]</v>
      </c>
      <c r="E143" s="88"/>
      <c r="F143" s="107" t="str">
        <f>Staff!F321</f>
        <v>£000</v>
      </c>
      <c r="G143" s="89">
        <f>Staff!G321</f>
        <v>0</v>
      </c>
      <c r="H143" s="89">
        <f>Staff!H321</f>
        <v>0</v>
      </c>
      <c r="I143" s="89">
        <f>Staff!I321</f>
        <v>0</v>
      </c>
      <c r="J143" s="89">
        <f>Staff!J321</f>
        <v>0</v>
      </c>
      <c r="K143" s="89">
        <f>Staff!K321</f>
        <v>0</v>
      </c>
      <c r="L143" s="89">
        <f>Staff!L321</f>
        <v>0</v>
      </c>
      <c r="M143" s="89">
        <f>Staff!M321</f>
        <v>0</v>
      </c>
      <c r="N143" s="89">
        <f>Staff!N321</f>
        <v>0</v>
      </c>
      <c r="O143" s="89">
        <f>Staff!O321</f>
        <v>0</v>
      </c>
      <c r="P143" s="89">
        <f>Staff!P321</f>
        <v>0</v>
      </c>
      <c r="Q143" s="89">
        <f>Staff!Q321</f>
        <v>0</v>
      </c>
      <c r="R143" s="89">
        <f>Staff!R321</f>
        <v>0</v>
      </c>
      <c r="S143" s="89">
        <f>Staff!S321</f>
        <v>0</v>
      </c>
      <c r="T143" s="89">
        <f>Staff!T321</f>
        <v>0</v>
      </c>
      <c r="U143" s="89">
        <f>Staff!U321</f>
        <v>0</v>
      </c>
      <c r="V143" s="89">
        <f>Staff!V321</f>
        <v>0</v>
      </c>
      <c r="W143" s="89">
        <f>Staff!W321</f>
        <v>0</v>
      </c>
      <c r="X143" s="89">
        <f>Staff!X321</f>
        <v>0</v>
      </c>
      <c r="Y143" s="89">
        <f>Staff!Y321</f>
        <v>0</v>
      </c>
      <c r="Z143" s="89">
        <f>Staff!Z321</f>
        <v>0</v>
      </c>
      <c r="AA143" s="89">
        <f>Staff!AA321</f>
        <v>0</v>
      </c>
      <c r="AB143" s="90">
        <f>Staff!AB321</f>
        <v>0</v>
      </c>
      <c r="AD143" s="552">
        <f>Staff!AD321</f>
        <v>0</v>
      </c>
      <c r="AF143" s="552">
        <f>Staff!AF321</f>
        <v>0</v>
      </c>
      <c r="AH143" s="552">
        <f>Staff!AH321</f>
        <v>0</v>
      </c>
    </row>
    <row r="144" spans="2:34" outlineLevel="1" x14ac:dyDescent="0.2">
      <c r="B144" s="263" t="str">
        <f>'Line Items'!D$761</f>
        <v>Staff Costs</v>
      </c>
      <c r="C144" s="263" t="str">
        <f>INDEX('Line Items'!$F$153:$F$196,MATCH($D144,'Line Items'!$D$153:$D$196,0))</f>
        <v>Staff Costs: Other</v>
      </c>
      <c r="D144" s="106" t="str">
        <f>Staff!D322</f>
        <v>[Staff Functions Line 36]</v>
      </c>
      <c r="E144" s="88"/>
      <c r="F144" s="107" t="str">
        <f>Staff!F322</f>
        <v>£000</v>
      </c>
      <c r="G144" s="89">
        <f>Staff!G322</f>
        <v>0</v>
      </c>
      <c r="H144" s="89">
        <f>Staff!H322</f>
        <v>0</v>
      </c>
      <c r="I144" s="89">
        <f>Staff!I322</f>
        <v>0</v>
      </c>
      <c r="J144" s="89">
        <f>Staff!J322</f>
        <v>0</v>
      </c>
      <c r="K144" s="89">
        <f>Staff!K322</f>
        <v>0</v>
      </c>
      <c r="L144" s="89">
        <f>Staff!L322</f>
        <v>0</v>
      </c>
      <c r="M144" s="89">
        <f>Staff!M322</f>
        <v>0</v>
      </c>
      <c r="N144" s="89">
        <f>Staff!N322</f>
        <v>0</v>
      </c>
      <c r="O144" s="89">
        <f>Staff!O322</f>
        <v>0</v>
      </c>
      <c r="P144" s="89">
        <f>Staff!P322</f>
        <v>0</v>
      </c>
      <c r="Q144" s="89">
        <f>Staff!Q322</f>
        <v>0</v>
      </c>
      <c r="R144" s="89">
        <f>Staff!R322</f>
        <v>0</v>
      </c>
      <c r="S144" s="89">
        <f>Staff!S322</f>
        <v>0</v>
      </c>
      <c r="T144" s="89">
        <f>Staff!T322</f>
        <v>0</v>
      </c>
      <c r="U144" s="89">
        <f>Staff!U322</f>
        <v>0</v>
      </c>
      <c r="V144" s="89">
        <f>Staff!V322</f>
        <v>0</v>
      </c>
      <c r="W144" s="89">
        <f>Staff!W322</f>
        <v>0</v>
      </c>
      <c r="X144" s="89">
        <f>Staff!X322</f>
        <v>0</v>
      </c>
      <c r="Y144" s="89">
        <f>Staff!Y322</f>
        <v>0</v>
      </c>
      <c r="Z144" s="89">
        <f>Staff!Z322</f>
        <v>0</v>
      </c>
      <c r="AA144" s="89">
        <f>Staff!AA322</f>
        <v>0</v>
      </c>
      <c r="AB144" s="90">
        <f>Staff!AB322</f>
        <v>0</v>
      </c>
      <c r="AD144" s="552">
        <f>Staff!AD322</f>
        <v>0</v>
      </c>
      <c r="AF144" s="552">
        <f>Staff!AF322</f>
        <v>0</v>
      </c>
      <c r="AH144" s="552">
        <f>Staff!AH322</f>
        <v>0</v>
      </c>
    </row>
    <row r="145" spans="2:34" outlineLevel="1" x14ac:dyDescent="0.2">
      <c r="B145" s="263" t="str">
        <f>'Line Items'!D$761</f>
        <v>Staff Costs</v>
      </c>
      <c r="C145" s="263" t="str">
        <f>INDEX('Line Items'!$F$153:$F$196,MATCH($D145,'Line Items'!$D$153:$D$196,0))</f>
        <v>Staff Costs: Other</v>
      </c>
      <c r="D145" s="106" t="str">
        <f>Staff!D323</f>
        <v>[Staff Functions Line 37]</v>
      </c>
      <c r="E145" s="88"/>
      <c r="F145" s="107" t="str">
        <f>Staff!F323</f>
        <v>£000</v>
      </c>
      <c r="G145" s="89">
        <f>Staff!G323</f>
        <v>0</v>
      </c>
      <c r="H145" s="89">
        <f>Staff!H323</f>
        <v>0</v>
      </c>
      <c r="I145" s="89">
        <f>Staff!I323</f>
        <v>0</v>
      </c>
      <c r="J145" s="89">
        <f>Staff!J323</f>
        <v>0</v>
      </c>
      <c r="K145" s="89">
        <f>Staff!K323</f>
        <v>0</v>
      </c>
      <c r="L145" s="89">
        <f>Staff!L323</f>
        <v>0</v>
      </c>
      <c r="M145" s="89">
        <f>Staff!M323</f>
        <v>0</v>
      </c>
      <c r="N145" s="89">
        <f>Staff!N323</f>
        <v>0</v>
      </c>
      <c r="O145" s="89">
        <f>Staff!O323</f>
        <v>0</v>
      </c>
      <c r="P145" s="89">
        <f>Staff!P323</f>
        <v>0</v>
      </c>
      <c r="Q145" s="89">
        <f>Staff!Q323</f>
        <v>0</v>
      </c>
      <c r="R145" s="89">
        <f>Staff!R323</f>
        <v>0</v>
      </c>
      <c r="S145" s="89">
        <f>Staff!S323</f>
        <v>0</v>
      </c>
      <c r="T145" s="89">
        <f>Staff!T323</f>
        <v>0</v>
      </c>
      <c r="U145" s="89">
        <f>Staff!U323</f>
        <v>0</v>
      </c>
      <c r="V145" s="89">
        <f>Staff!V323</f>
        <v>0</v>
      </c>
      <c r="W145" s="89">
        <f>Staff!W323</f>
        <v>0</v>
      </c>
      <c r="X145" s="89">
        <f>Staff!X323</f>
        <v>0</v>
      </c>
      <c r="Y145" s="89">
        <f>Staff!Y323</f>
        <v>0</v>
      </c>
      <c r="Z145" s="89">
        <f>Staff!Z323</f>
        <v>0</v>
      </c>
      <c r="AA145" s="89">
        <f>Staff!AA323</f>
        <v>0</v>
      </c>
      <c r="AB145" s="90">
        <f>Staff!AB323</f>
        <v>0</v>
      </c>
      <c r="AD145" s="552">
        <f>Staff!AD323</f>
        <v>0</v>
      </c>
      <c r="AF145" s="552">
        <f>Staff!AF323</f>
        <v>0</v>
      </c>
      <c r="AH145" s="552">
        <f>Staff!AH323</f>
        <v>0</v>
      </c>
    </row>
    <row r="146" spans="2:34" outlineLevel="1" x14ac:dyDescent="0.2">
      <c r="B146" s="263" t="str">
        <f>'Line Items'!D$761</f>
        <v>Staff Costs</v>
      </c>
      <c r="C146" s="263" t="str">
        <f>INDEX('Line Items'!$F$153:$F$196,MATCH($D146,'Line Items'!$D$153:$D$196,0))</f>
        <v>Staff Costs: Other</v>
      </c>
      <c r="D146" s="106" t="str">
        <f>Staff!D324</f>
        <v>[Staff Functions Line 38]</v>
      </c>
      <c r="E146" s="88"/>
      <c r="F146" s="107" t="str">
        <f>Staff!F324</f>
        <v>£000</v>
      </c>
      <c r="G146" s="89">
        <f>Staff!G324</f>
        <v>0</v>
      </c>
      <c r="H146" s="89">
        <f>Staff!H324</f>
        <v>0</v>
      </c>
      <c r="I146" s="89">
        <f>Staff!I324</f>
        <v>0</v>
      </c>
      <c r="J146" s="89">
        <f>Staff!J324</f>
        <v>0</v>
      </c>
      <c r="K146" s="89">
        <f>Staff!K324</f>
        <v>0</v>
      </c>
      <c r="L146" s="89">
        <f>Staff!L324</f>
        <v>0</v>
      </c>
      <c r="M146" s="89">
        <f>Staff!M324</f>
        <v>0</v>
      </c>
      <c r="N146" s="89">
        <f>Staff!N324</f>
        <v>0</v>
      </c>
      <c r="O146" s="89">
        <f>Staff!O324</f>
        <v>0</v>
      </c>
      <c r="P146" s="89">
        <f>Staff!P324</f>
        <v>0</v>
      </c>
      <c r="Q146" s="89">
        <f>Staff!Q324</f>
        <v>0</v>
      </c>
      <c r="R146" s="89">
        <f>Staff!R324</f>
        <v>0</v>
      </c>
      <c r="S146" s="89">
        <f>Staff!S324</f>
        <v>0</v>
      </c>
      <c r="T146" s="89">
        <f>Staff!T324</f>
        <v>0</v>
      </c>
      <c r="U146" s="89">
        <f>Staff!U324</f>
        <v>0</v>
      </c>
      <c r="V146" s="89">
        <f>Staff!V324</f>
        <v>0</v>
      </c>
      <c r="W146" s="89">
        <f>Staff!W324</f>
        <v>0</v>
      </c>
      <c r="X146" s="89">
        <f>Staff!X324</f>
        <v>0</v>
      </c>
      <c r="Y146" s="89">
        <f>Staff!Y324</f>
        <v>0</v>
      </c>
      <c r="Z146" s="89">
        <f>Staff!Z324</f>
        <v>0</v>
      </c>
      <c r="AA146" s="89">
        <f>Staff!AA324</f>
        <v>0</v>
      </c>
      <c r="AB146" s="90">
        <f>Staff!AB324</f>
        <v>0</v>
      </c>
      <c r="AD146" s="552">
        <f>Staff!AD324</f>
        <v>0</v>
      </c>
      <c r="AF146" s="552">
        <f>Staff!AF324</f>
        <v>0</v>
      </c>
      <c r="AH146" s="552">
        <f>Staff!AH324</f>
        <v>0</v>
      </c>
    </row>
    <row r="147" spans="2:34" outlineLevel="1" x14ac:dyDescent="0.2">
      <c r="B147" s="263" t="str">
        <f>'Line Items'!D$761</f>
        <v>Staff Costs</v>
      </c>
      <c r="C147" s="263" t="str">
        <f>INDEX('Line Items'!$F$153:$F$196,MATCH($D147,'Line Items'!$D$153:$D$196,0))</f>
        <v>Staff Costs: Other</v>
      </c>
      <c r="D147" s="106" t="str">
        <f>Staff!D325</f>
        <v>[Staff Functions Line 39]</v>
      </c>
      <c r="E147" s="88"/>
      <c r="F147" s="107" t="str">
        <f>Staff!F325</f>
        <v>£000</v>
      </c>
      <c r="G147" s="89">
        <f>Staff!G325</f>
        <v>0</v>
      </c>
      <c r="H147" s="89">
        <f>Staff!H325</f>
        <v>0</v>
      </c>
      <c r="I147" s="89">
        <f>Staff!I325</f>
        <v>0</v>
      </c>
      <c r="J147" s="89">
        <f>Staff!J325</f>
        <v>0</v>
      </c>
      <c r="K147" s="89">
        <f>Staff!K325</f>
        <v>0</v>
      </c>
      <c r="L147" s="89">
        <f>Staff!L325</f>
        <v>0</v>
      </c>
      <c r="M147" s="89">
        <f>Staff!M325</f>
        <v>0</v>
      </c>
      <c r="N147" s="89">
        <f>Staff!N325</f>
        <v>0</v>
      </c>
      <c r="O147" s="89">
        <f>Staff!O325</f>
        <v>0</v>
      </c>
      <c r="P147" s="89">
        <f>Staff!P325</f>
        <v>0</v>
      </c>
      <c r="Q147" s="89">
        <f>Staff!Q325</f>
        <v>0</v>
      </c>
      <c r="R147" s="89">
        <f>Staff!R325</f>
        <v>0</v>
      </c>
      <c r="S147" s="89">
        <f>Staff!S325</f>
        <v>0</v>
      </c>
      <c r="T147" s="89">
        <f>Staff!T325</f>
        <v>0</v>
      </c>
      <c r="U147" s="89">
        <f>Staff!U325</f>
        <v>0</v>
      </c>
      <c r="V147" s="89">
        <f>Staff!V325</f>
        <v>0</v>
      </c>
      <c r="W147" s="89">
        <f>Staff!W325</f>
        <v>0</v>
      </c>
      <c r="X147" s="89">
        <f>Staff!X325</f>
        <v>0</v>
      </c>
      <c r="Y147" s="89">
        <f>Staff!Y325</f>
        <v>0</v>
      </c>
      <c r="Z147" s="89">
        <f>Staff!Z325</f>
        <v>0</v>
      </c>
      <c r="AA147" s="89">
        <f>Staff!AA325</f>
        <v>0</v>
      </c>
      <c r="AB147" s="90">
        <f>Staff!AB325</f>
        <v>0</v>
      </c>
      <c r="AD147" s="552">
        <f>Staff!AD325</f>
        <v>0</v>
      </c>
      <c r="AF147" s="552">
        <f>Staff!AF325</f>
        <v>0</v>
      </c>
      <c r="AH147" s="552">
        <f>Staff!AH325</f>
        <v>0</v>
      </c>
    </row>
    <row r="148" spans="2:34" outlineLevel="1" x14ac:dyDescent="0.2">
      <c r="B148" s="263" t="str">
        <f>'Line Items'!D$761</f>
        <v>Staff Costs</v>
      </c>
      <c r="C148" s="263" t="str">
        <f>INDEX('Line Items'!$F$153:$F$196,MATCH($D148,'Line Items'!$D$153:$D$196,0))</f>
        <v>Staff Costs: Other</v>
      </c>
      <c r="D148" s="264" t="str">
        <f>Staff!D326</f>
        <v>[Staff Functions Line 40]</v>
      </c>
      <c r="E148" s="265"/>
      <c r="F148" s="266" t="str">
        <f>Staff!F326</f>
        <v>£000</v>
      </c>
      <c r="G148" s="267">
        <f>Staff!G326</f>
        <v>0</v>
      </c>
      <c r="H148" s="267">
        <f>Staff!H326</f>
        <v>0</v>
      </c>
      <c r="I148" s="267">
        <f>Staff!I326</f>
        <v>0</v>
      </c>
      <c r="J148" s="267">
        <f>Staff!J326</f>
        <v>0</v>
      </c>
      <c r="K148" s="267">
        <f>Staff!K326</f>
        <v>0</v>
      </c>
      <c r="L148" s="267">
        <f>Staff!L326</f>
        <v>0</v>
      </c>
      <c r="M148" s="267">
        <f>Staff!M326</f>
        <v>0</v>
      </c>
      <c r="N148" s="267">
        <f>Staff!N326</f>
        <v>0</v>
      </c>
      <c r="O148" s="267">
        <f>Staff!O326</f>
        <v>0</v>
      </c>
      <c r="P148" s="267">
        <f>Staff!P326</f>
        <v>0</v>
      </c>
      <c r="Q148" s="267">
        <f>Staff!Q326</f>
        <v>0</v>
      </c>
      <c r="R148" s="267">
        <f>Staff!R326</f>
        <v>0</v>
      </c>
      <c r="S148" s="267">
        <f>Staff!S326</f>
        <v>0</v>
      </c>
      <c r="T148" s="267">
        <f>Staff!T326</f>
        <v>0</v>
      </c>
      <c r="U148" s="267">
        <f>Staff!U326</f>
        <v>0</v>
      </c>
      <c r="V148" s="267">
        <f>Staff!V326</f>
        <v>0</v>
      </c>
      <c r="W148" s="267">
        <f>Staff!W326</f>
        <v>0</v>
      </c>
      <c r="X148" s="267">
        <f>Staff!X326</f>
        <v>0</v>
      </c>
      <c r="Y148" s="267">
        <f>Staff!Y326</f>
        <v>0</v>
      </c>
      <c r="Z148" s="267">
        <f>Staff!Z326</f>
        <v>0</v>
      </c>
      <c r="AA148" s="267">
        <f>Staff!AA326</f>
        <v>0</v>
      </c>
      <c r="AB148" s="268">
        <f>Staff!AB326</f>
        <v>0</v>
      </c>
      <c r="AD148" s="611">
        <f>Staff!AD326</f>
        <v>0</v>
      </c>
      <c r="AF148" s="611">
        <f>Staff!AF326</f>
        <v>0</v>
      </c>
      <c r="AH148" s="611">
        <f>Staff!AH326</f>
        <v>0</v>
      </c>
    </row>
    <row r="149" spans="2:34" outlineLevel="1" x14ac:dyDescent="0.2">
      <c r="B149" s="263" t="str">
        <f>'Line Items'!D$761</f>
        <v>Staff Costs</v>
      </c>
      <c r="C149" s="263" t="str">
        <f>INDEX('Line Items'!$F$153:$F$196,MATCH($D149,'Line Items'!$D$153:$D$196,0))</f>
        <v>Staff Costs: Other</v>
      </c>
      <c r="D149" s="117" t="str">
        <f>Staff!D466</f>
        <v>Total Redundancy Compensation</v>
      </c>
      <c r="E149" s="177"/>
      <c r="F149" s="118" t="str">
        <f>Staff!F466</f>
        <v>£000</v>
      </c>
      <c r="G149" s="93">
        <f>Staff!G466</f>
        <v>0</v>
      </c>
      <c r="H149" s="93">
        <f>Staff!H466</f>
        <v>0</v>
      </c>
      <c r="I149" s="93">
        <f>Staff!I466</f>
        <v>0</v>
      </c>
      <c r="J149" s="93">
        <f>Staff!J466</f>
        <v>0</v>
      </c>
      <c r="K149" s="93">
        <f>Staff!K466</f>
        <v>0</v>
      </c>
      <c r="L149" s="93">
        <f>Staff!L466</f>
        <v>0</v>
      </c>
      <c r="M149" s="93">
        <f>Staff!M466</f>
        <v>0</v>
      </c>
      <c r="N149" s="93">
        <f>Staff!N466</f>
        <v>0</v>
      </c>
      <c r="O149" s="93">
        <f>Staff!O466</f>
        <v>0</v>
      </c>
      <c r="P149" s="93">
        <f>Staff!P466</f>
        <v>0</v>
      </c>
      <c r="Q149" s="93">
        <f>Staff!Q466</f>
        <v>0</v>
      </c>
      <c r="R149" s="93">
        <f>Staff!R466</f>
        <v>0</v>
      </c>
      <c r="S149" s="93">
        <f>Staff!S466</f>
        <v>0</v>
      </c>
      <c r="T149" s="93">
        <f>Staff!T466</f>
        <v>0</v>
      </c>
      <c r="U149" s="93">
        <f>Staff!U466</f>
        <v>0</v>
      </c>
      <c r="V149" s="93">
        <f>Staff!V466</f>
        <v>0</v>
      </c>
      <c r="W149" s="93">
        <f>Staff!W466</f>
        <v>0</v>
      </c>
      <c r="X149" s="93">
        <f>Staff!X466</f>
        <v>0</v>
      </c>
      <c r="Y149" s="93">
        <f>Staff!Y466</f>
        <v>0</v>
      </c>
      <c r="Z149" s="93">
        <f>Staff!Z466</f>
        <v>0</v>
      </c>
      <c r="AA149" s="93">
        <f>Staff!AA466</f>
        <v>0</v>
      </c>
      <c r="AB149" s="94">
        <f>Staff!AB466</f>
        <v>0</v>
      </c>
      <c r="AD149" s="553">
        <f>Staff!AD466</f>
        <v>0</v>
      </c>
      <c r="AF149" s="553">
        <f>Staff!AF466</f>
        <v>0</v>
      </c>
      <c r="AH149" s="553">
        <f>Staff!AH466</f>
        <v>0</v>
      </c>
    </row>
    <row r="150" spans="2:34" outlineLevel="1" x14ac:dyDescent="0.2">
      <c r="B150" s="263" t="str">
        <f>'Line Items'!D$762</f>
        <v>Other Operating Costs</v>
      </c>
      <c r="C150" s="263" t="str">
        <f>'Line Items'!D$802</f>
        <v>Other Operating Costs: Other Staff Costs</v>
      </c>
      <c r="D150" s="106" t="str">
        <f>'Other Opex'!D17</f>
        <v>Uniforms &amp; Protective Clothing</v>
      </c>
      <c r="E150" s="88"/>
      <c r="F150" s="107" t="str">
        <f>'Other Opex'!F17</f>
        <v>£000</v>
      </c>
      <c r="G150" s="89">
        <f>'Other Opex'!G17</f>
        <v>0</v>
      </c>
      <c r="H150" s="89">
        <f>'Other Opex'!H17</f>
        <v>0</v>
      </c>
      <c r="I150" s="89">
        <f>'Other Opex'!I17</f>
        <v>0</v>
      </c>
      <c r="J150" s="89">
        <f>'Other Opex'!J17</f>
        <v>0</v>
      </c>
      <c r="K150" s="89">
        <f>'Other Opex'!K17</f>
        <v>0</v>
      </c>
      <c r="L150" s="89">
        <f>'Other Opex'!L17</f>
        <v>0</v>
      </c>
      <c r="M150" s="89">
        <f>'Other Opex'!M17</f>
        <v>0</v>
      </c>
      <c r="N150" s="89">
        <f>'Other Opex'!N17</f>
        <v>0</v>
      </c>
      <c r="O150" s="89">
        <f>'Other Opex'!O17</f>
        <v>0</v>
      </c>
      <c r="P150" s="89">
        <f>'Other Opex'!P17</f>
        <v>0</v>
      </c>
      <c r="Q150" s="89">
        <f>'Other Opex'!Q17</f>
        <v>0</v>
      </c>
      <c r="R150" s="89">
        <f>'Other Opex'!R17</f>
        <v>0</v>
      </c>
      <c r="S150" s="89">
        <f>'Other Opex'!S17</f>
        <v>0</v>
      </c>
      <c r="T150" s="89">
        <f>'Other Opex'!T17</f>
        <v>0</v>
      </c>
      <c r="U150" s="89">
        <f>'Other Opex'!U17</f>
        <v>0</v>
      </c>
      <c r="V150" s="89">
        <f>'Other Opex'!V17</f>
        <v>0</v>
      </c>
      <c r="W150" s="89">
        <f>'Other Opex'!W17</f>
        <v>0</v>
      </c>
      <c r="X150" s="89">
        <f>'Other Opex'!X17</f>
        <v>0</v>
      </c>
      <c r="Y150" s="89">
        <f>'Other Opex'!Y17</f>
        <v>0</v>
      </c>
      <c r="Z150" s="89">
        <f>'Other Opex'!Z17</f>
        <v>0</v>
      </c>
      <c r="AA150" s="89">
        <f>'Other Opex'!AA17</f>
        <v>0</v>
      </c>
      <c r="AB150" s="90">
        <f>'Other Opex'!AB17</f>
        <v>0</v>
      </c>
      <c r="AD150" s="551">
        <f>'Other Opex'!AD17</f>
        <v>0</v>
      </c>
      <c r="AF150" s="551">
        <f>'Other Opex'!AF17</f>
        <v>0</v>
      </c>
      <c r="AH150" s="551">
        <f>'Other Opex'!AH17</f>
        <v>0</v>
      </c>
    </row>
    <row r="151" spans="2:34" outlineLevel="1" x14ac:dyDescent="0.2">
      <c r="B151" s="263" t="str">
        <f>'Line Items'!D$762</f>
        <v>Other Operating Costs</v>
      </c>
      <c r="C151" s="263" t="str">
        <f>'Line Items'!D$802</f>
        <v>Other Operating Costs: Other Staff Costs</v>
      </c>
      <c r="D151" s="106" t="str">
        <f>'Other Opex'!D18</f>
        <v>Employee Expenses</v>
      </c>
      <c r="E151" s="88"/>
      <c r="F151" s="107" t="str">
        <f>'Other Opex'!F18</f>
        <v>£000</v>
      </c>
      <c r="G151" s="89">
        <f>'Other Opex'!G18</f>
        <v>0</v>
      </c>
      <c r="H151" s="89">
        <f>'Other Opex'!H18</f>
        <v>0</v>
      </c>
      <c r="I151" s="89">
        <f>'Other Opex'!I18</f>
        <v>0</v>
      </c>
      <c r="J151" s="89">
        <f>'Other Opex'!J18</f>
        <v>0</v>
      </c>
      <c r="K151" s="89">
        <f>'Other Opex'!K18</f>
        <v>0</v>
      </c>
      <c r="L151" s="89">
        <f>'Other Opex'!L18</f>
        <v>0</v>
      </c>
      <c r="M151" s="89">
        <f>'Other Opex'!M18</f>
        <v>0</v>
      </c>
      <c r="N151" s="89">
        <f>'Other Opex'!N18</f>
        <v>0</v>
      </c>
      <c r="O151" s="89">
        <f>'Other Opex'!O18</f>
        <v>0</v>
      </c>
      <c r="P151" s="89">
        <f>'Other Opex'!P18</f>
        <v>0</v>
      </c>
      <c r="Q151" s="89">
        <f>'Other Opex'!Q18</f>
        <v>0</v>
      </c>
      <c r="R151" s="89">
        <f>'Other Opex'!R18</f>
        <v>0</v>
      </c>
      <c r="S151" s="89">
        <f>'Other Opex'!S18</f>
        <v>0</v>
      </c>
      <c r="T151" s="89">
        <f>'Other Opex'!T18</f>
        <v>0</v>
      </c>
      <c r="U151" s="89">
        <f>'Other Opex'!U18</f>
        <v>0</v>
      </c>
      <c r="V151" s="89">
        <f>'Other Opex'!V18</f>
        <v>0</v>
      </c>
      <c r="W151" s="89">
        <f>'Other Opex'!W18</f>
        <v>0</v>
      </c>
      <c r="X151" s="89">
        <f>'Other Opex'!X18</f>
        <v>0</v>
      </c>
      <c r="Y151" s="89">
        <f>'Other Opex'!Y18</f>
        <v>0</v>
      </c>
      <c r="Z151" s="89">
        <f>'Other Opex'!Z18</f>
        <v>0</v>
      </c>
      <c r="AA151" s="89">
        <f>'Other Opex'!AA18</f>
        <v>0</v>
      </c>
      <c r="AB151" s="90">
        <f>'Other Opex'!AB18</f>
        <v>0</v>
      </c>
      <c r="AD151" s="552">
        <f>'Other Opex'!AD18</f>
        <v>0</v>
      </c>
      <c r="AF151" s="552">
        <f>'Other Opex'!AF18</f>
        <v>0</v>
      </c>
      <c r="AH151" s="552">
        <f>'Other Opex'!AH18</f>
        <v>0</v>
      </c>
    </row>
    <row r="152" spans="2:34" outlineLevel="1" x14ac:dyDescent="0.2">
      <c r="B152" s="263" t="str">
        <f>'Line Items'!D$762</f>
        <v>Other Operating Costs</v>
      </c>
      <c r="C152" s="263" t="str">
        <f>'Line Items'!D$802</f>
        <v>Other Operating Costs: Other Staff Costs</v>
      </c>
      <c r="D152" s="106" t="str">
        <f>'Other Opex'!D19</f>
        <v>Medical, Healthcare and Other Staff Benefits</v>
      </c>
      <c r="E152" s="88"/>
      <c r="F152" s="107" t="str">
        <f>'Other Opex'!F19</f>
        <v>£000</v>
      </c>
      <c r="G152" s="89">
        <f>'Other Opex'!G19</f>
        <v>0</v>
      </c>
      <c r="H152" s="89">
        <f>'Other Opex'!H19</f>
        <v>0</v>
      </c>
      <c r="I152" s="89">
        <f>'Other Opex'!I19</f>
        <v>0</v>
      </c>
      <c r="J152" s="89">
        <f>'Other Opex'!J19</f>
        <v>0</v>
      </c>
      <c r="K152" s="89">
        <f>'Other Opex'!K19</f>
        <v>0</v>
      </c>
      <c r="L152" s="89">
        <f>'Other Opex'!L19</f>
        <v>0</v>
      </c>
      <c r="M152" s="89">
        <f>'Other Opex'!M19</f>
        <v>0</v>
      </c>
      <c r="N152" s="89">
        <f>'Other Opex'!N19</f>
        <v>0</v>
      </c>
      <c r="O152" s="89">
        <f>'Other Opex'!O19</f>
        <v>0</v>
      </c>
      <c r="P152" s="89">
        <f>'Other Opex'!P19</f>
        <v>0</v>
      </c>
      <c r="Q152" s="89">
        <f>'Other Opex'!Q19</f>
        <v>0</v>
      </c>
      <c r="R152" s="89">
        <f>'Other Opex'!R19</f>
        <v>0</v>
      </c>
      <c r="S152" s="89">
        <f>'Other Opex'!S19</f>
        <v>0</v>
      </c>
      <c r="T152" s="89">
        <f>'Other Opex'!T19</f>
        <v>0</v>
      </c>
      <c r="U152" s="89">
        <f>'Other Opex'!U19</f>
        <v>0</v>
      </c>
      <c r="V152" s="89">
        <f>'Other Opex'!V19</f>
        <v>0</v>
      </c>
      <c r="W152" s="89">
        <f>'Other Opex'!W19</f>
        <v>0</v>
      </c>
      <c r="X152" s="89">
        <f>'Other Opex'!X19</f>
        <v>0</v>
      </c>
      <c r="Y152" s="89">
        <f>'Other Opex'!Y19</f>
        <v>0</v>
      </c>
      <c r="Z152" s="89">
        <f>'Other Opex'!Z19</f>
        <v>0</v>
      </c>
      <c r="AA152" s="89">
        <f>'Other Opex'!AA19</f>
        <v>0</v>
      </c>
      <c r="AB152" s="90">
        <f>'Other Opex'!AB19</f>
        <v>0</v>
      </c>
      <c r="AD152" s="552">
        <f>'Other Opex'!AD19</f>
        <v>0</v>
      </c>
      <c r="AF152" s="552">
        <f>'Other Opex'!AF19</f>
        <v>0</v>
      </c>
      <c r="AH152" s="552">
        <f>'Other Opex'!AH19</f>
        <v>0</v>
      </c>
    </row>
    <row r="153" spans="2:34" outlineLevel="1" x14ac:dyDescent="0.2">
      <c r="B153" s="263" t="str">
        <f>'Line Items'!D$762</f>
        <v>Other Operating Costs</v>
      </c>
      <c r="C153" s="263" t="str">
        <f>'Line Items'!D$802</f>
        <v>Other Operating Costs: Other Staff Costs</v>
      </c>
      <c r="D153" s="106" t="str">
        <f>'Other Opex'!D20</f>
        <v>Motor Vehicle Expenses</v>
      </c>
      <c r="E153" s="88"/>
      <c r="F153" s="107" t="str">
        <f>'Other Opex'!F20</f>
        <v>£000</v>
      </c>
      <c r="G153" s="89">
        <f>'Other Opex'!G20</f>
        <v>0</v>
      </c>
      <c r="H153" s="89">
        <f>'Other Opex'!H20</f>
        <v>0</v>
      </c>
      <c r="I153" s="89">
        <f>'Other Opex'!I20</f>
        <v>0</v>
      </c>
      <c r="J153" s="89">
        <f>'Other Opex'!J20</f>
        <v>0</v>
      </c>
      <c r="K153" s="89">
        <f>'Other Opex'!K20</f>
        <v>0</v>
      </c>
      <c r="L153" s="89">
        <f>'Other Opex'!L20</f>
        <v>0</v>
      </c>
      <c r="M153" s="89">
        <f>'Other Opex'!M20</f>
        <v>0</v>
      </c>
      <c r="N153" s="89">
        <f>'Other Opex'!N20</f>
        <v>0</v>
      </c>
      <c r="O153" s="89">
        <f>'Other Opex'!O20</f>
        <v>0</v>
      </c>
      <c r="P153" s="89">
        <f>'Other Opex'!P20</f>
        <v>0</v>
      </c>
      <c r="Q153" s="89">
        <f>'Other Opex'!Q20</f>
        <v>0</v>
      </c>
      <c r="R153" s="89">
        <f>'Other Opex'!R20</f>
        <v>0</v>
      </c>
      <c r="S153" s="89">
        <f>'Other Opex'!S20</f>
        <v>0</v>
      </c>
      <c r="T153" s="89">
        <f>'Other Opex'!T20</f>
        <v>0</v>
      </c>
      <c r="U153" s="89">
        <f>'Other Opex'!U20</f>
        <v>0</v>
      </c>
      <c r="V153" s="89">
        <f>'Other Opex'!V20</f>
        <v>0</v>
      </c>
      <c r="W153" s="89">
        <f>'Other Opex'!W20</f>
        <v>0</v>
      </c>
      <c r="X153" s="89">
        <f>'Other Opex'!X20</f>
        <v>0</v>
      </c>
      <c r="Y153" s="89">
        <f>'Other Opex'!Y20</f>
        <v>0</v>
      </c>
      <c r="Z153" s="89">
        <f>'Other Opex'!Z20</f>
        <v>0</v>
      </c>
      <c r="AA153" s="89">
        <f>'Other Opex'!AA20</f>
        <v>0</v>
      </c>
      <c r="AB153" s="90">
        <f>'Other Opex'!AB20</f>
        <v>0</v>
      </c>
      <c r="AD153" s="552">
        <f>'Other Opex'!AD20</f>
        <v>0</v>
      </c>
      <c r="AF153" s="552">
        <f>'Other Opex'!AF20</f>
        <v>0</v>
      </c>
      <c r="AH153" s="552">
        <f>'Other Opex'!AH20</f>
        <v>0</v>
      </c>
    </row>
    <row r="154" spans="2:34" outlineLevel="1" x14ac:dyDescent="0.2">
      <c r="B154" s="263" t="str">
        <f>'Line Items'!D$762</f>
        <v>Other Operating Costs</v>
      </c>
      <c r="C154" s="263" t="str">
        <f>'Line Items'!D$802</f>
        <v>Other Operating Costs: Other Staff Costs</v>
      </c>
      <c r="D154" s="106" t="str">
        <f>'Other Opex'!D21</f>
        <v>Other Expenses</v>
      </c>
      <c r="E154" s="88"/>
      <c r="F154" s="107" t="str">
        <f>'Other Opex'!F21</f>
        <v>£000</v>
      </c>
      <c r="G154" s="89">
        <f>'Other Opex'!G21</f>
        <v>0</v>
      </c>
      <c r="H154" s="89">
        <f>'Other Opex'!H21</f>
        <v>0</v>
      </c>
      <c r="I154" s="89">
        <f>'Other Opex'!I21</f>
        <v>0</v>
      </c>
      <c r="J154" s="89">
        <f>'Other Opex'!J21</f>
        <v>0</v>
      </c>
      <c r="K154" s="89">
        <f>'Other Opex'!K21</f>
        <v>0</v>
      </c>
      <c r="L154" s="89">
        <f>'Other Opex'!L21</f>
        <v>0</v>
      </c>
      <c r="M154" s="89">
        <f>'Other Opex'!M21</f>
        <v>0</v>
      </c>
      <c r="N154" s="89">
        <f>'Other Opex'!N21</f>
        <v>0</v>
      </c>
      <c r="O154" s="89">
        <f>'Other Opex'!O21</f>
        <v>0</v>
      </c>
      <c r="P154" s="89">
        <f>'Other Opex'!P21</f>
        <v>0</v>
      </c>
      <c r="Q154" s="89">
        <f>'Other Opex'!Q21</f>
        <v>0</v>
      </c>
      <c r="R154" s="89">
        <f>'Other Opex'!R21</f>
        <v>0</v>
      </c>
      <c r="S154" s="89">
        <f>'Other Opex'!S21</f>
        <v>0</v>
      </c>
      <c r="T154" s="89">
        <f>'Other Opex'!T21</f>
        <v>0</v>
      </c>
      <c r="U154" s="89">
        <f>'Other Opex'!U21</f>
        <v>0</v>
      </c>
      <c r="V154" s="89">
        <f>'Other Opex'!V21</f>
        <v>0</v>
      </c>
      <c r="W154" s="89">
        <f>'Other Opex'!W21</f>
        <v>0</v>
      </c>
      <c r="X154" s="89">
        <f>'Other Opex'!X21</f>
        <v>0</v>
      </c>
      <c r="Y154" s="89">
        <f>'Other Opex'!Y21</f>
        <v>0</v>
      </c>
      <c r="Z154" s="89">
        <f>'Other Opex'!Z21</f>
        <v>0</v>
      </c>
      <c r="AA154" s="89">
        <f>'Other Opex'!AA21</f>
        <v>0</v>
      </c>
      <c r="AB154" s="90">
        <f>'Other Opex'!AB21</f>
        <v>0</v>
      </c>
      <c r="AD154" s="552">
        <f>'Other Opex'!AD21</f>
        <v>0</v>
      </c>
      <c r="AF154" s="552">
        <f>'Other Opex'!AF21</f>
        <v>0</v>
      </c>
      <c r="AH154" s="552">
        <f>'Other Opex'!AH21</f>
        <v>0</v>
      </c>
    </row>
    <row r="155" spans="2:34" outlineLevel="1" x14ac:dyDescent="0.2">
      <c r="B155" s="263" t="str">
        <f>'Line Items'!D$762</f>
        <v>Other Operating Costs</v>
      </c>
      <c r="C155" s="263" t="str">
        <f>'Line Items'!D$802</f>
        <v>Other Operating Costs: Other Staff Costs</v>
      </c>
      <c r="D155" s="106" t="str">
        <f>'Other Opex'!D22</f>
        <v>Bonuses</v>
      </c>
      <c r="E155" s="88"/>
      <c r="F155" s="107" t="str">
        <f>'Other Opex'!F22</f>
        <v>£000</v>
      </c>
      <c r="G155" s="89">
        <f>'Other Opex'!G22</f>
        <v>0</v>
      </c>
      <c r="H155" s="89">
        <f>'Other Opex'!H22</f>
        <v>0</v>
      </c>
      <c r="I155" s="89">
        <f>'Other Opex'!I22</f>
        <v>0</v>
      </c>
      <c r="J155" s="89">
        <f>'Other Opex'!J22</f>
        <v>0</v>
      </c>
      <c r="K155" s="89">
        <f>'Other Opex'!K22</f>
        <v>0</v>
      </c>
      <c r="L155" s="89">
        <f>'Other Opex'!L22</f>
        <v>0</v>
      </c>
      <c r="M155" s="89">
        <f>'Other Opex'!M22</f>
        <v>0</v>
      </c>
      <c r="N155" s="89">
        <f>'Other Opex'!N22</f>
        <v>0</v>
      </c>
      <c r="O155" s="89">
        <f>'Other Opex'!O22</f>
        <v>0</v>
      </c>
      <c r="P155" s="89">
        <f>'Other Opex'!P22</f>
        <v>0</v>
      </c>
      <c r="Q155" s="89">
        <f>'Other Opex'!Q22</f>
        <v>0</v>
      </c>
      <c r="R155" s="89">
        <f>'Other Opex'!R22</f>
        <v>0</v>
      </c>
      <c r="S155" s="89">
        <f>'Other Opex'!S22</f>
        <v>0</v>
      </c>
      <c r="T155" s="89">
        <f>'Other Opex'!T22</f>
        <v>0</v>
      </c>
      <c r="U155" s="89">
        <f>'Other Opex'!U22</f>
        <v>0</v>
      </c>
      <c r="V155" s="89">
        <f>'Other Opex'!V22</f>
        <v>0</v>
      </c>
      <c r="W155" s="89">
        <f>'Other Opex'!W22</f>
        <v>0</v>
      </c>
      <c r="X155" s="89">
        <f>'Other Opex'!X22</f>
        <v>0</v>
      </c>
      <c r="Y155" s="89">
        <f>'Other Opex'!Y22</f>
        <v>0</v>
      </c>
      <c r="Z155" s="89">
        <f>'Other Opex'!Z22</f>
        <v>0</v>
      </c>
      <c r="AA155" s="89">
        <f>'Other Opex'!AA22</f>
        <v>0</v>
      </c>
      <c r="AB155" s="90">
        <f>'Other Opex'!AB22</f>
        <v>0</v>
      </c>
      <c r="AD155" s="552">
        <f>'Other Opex'!AD22</f>
        <v>0</v>
      </c>
      <c r="AF155" s="552">
        <f>'Other Opex'!AF22</f>
        <v>0</v>
      </c>
      <c r="AH155" s="552">
        <f>'Other Opex'!AH22</f>
        <v>0</v>
      </c>
    </row>
    <row r="156" spans="2:34" outlineLevel="1" x14ac:dyDescent="0.2">
      <c r="B156" s="263" t="str">
        <f>'Line Items'!D$762</f>
        <v>Other Operating Costs</v>
      </c>
      <c r="C156" s="263" t="str">
        <f>'Line Items'!D$802</f>
        <v>Other Operating Costs: Other Staff Costs</v>
      </c>
      <c r="D156" s="106" t="str">
        <f>'Other Opex'!D23</f>
        <v>Staff Recruitment</v>
      </c>
      <c r="E156" s="88"/>
      <c r="F156" s="107" t="str">
        <f>'Other Opex'!F23</f>
        <v>£000</v>
      </c>
      <c r="G156" s="89">
        <f>'Other Opex'!G23</f>
        <v>0</v>
      </c>
      <c r="H156" s="89">
        <f>'Other Opex'!H23</f>
        <v>0</v>
      </c>
      <c r="I156" s="89">
        <f>'Other Opex'!I23</f>
        <v>0</v>
      </c>
      <c r="J156" s="89">
        <f>'Other Opex'!J23</f>
        <v>0</v>
      </c>
      <c r="K156" s="89">
        <f>'Other Opex'!K23</f>
        <v>0</v>
      </c>
      <c r="L156" s="89">
        <f>'Other Opex'!L23</f>
        <v>0</v>
      </c>
      <c r="M156" s="89">
        <f>'Other Opex'!M23</f>
        <v>0</v>
      </c>
      <c r="N156" s="89">
        <f>'Other Opex'!N23</f>
        <v>0</v>
      </c>
      <c r="O156" s="89">
        <f>'Other Opex'!O23</f>
        <v>0</v>
      </c>
      <c r="P156" s="89">
        <f>'Other Opex'!P23</f>
        <v>0</v>
      </c>
      <c r="Q156" s="89">
        <f>'Other Opex'!Q23</f>
        <v>0</v>
      </c>
      <c r="R156" s="89">
        <f>'Other Opex'!R23</f>
        <v>0</v>
      </c>
      <c r="S156" s="89">
        <f>'Other Opex'!S23</f>
        <v>0</v>
      </c>
      <c r="T156" s="89">
        <f>'Other Opex'!T23</f>
        <v>0</v>
      </c>
      <c r="U156" s="89">
        <f>'Other Opex'!U23</f>
        <v>0</v>
      </c>
      <c r="V156" s="89">
        <f>'Other Opex'!V23</f>
        <v>0</v>
      </c>
      <c r="W156" s="89">
        <f>'Other Opex'!W23</f>
        <v>0</v>
      </c>
      <c r="X156" s="89">
        <f>'Other Opex'!X23</f>
        <v>0</v>
      </c>
      <c r="Y156" s="89">
        <f>'Other Opex'!Y23</f>
        <v>0</v>
      </c>
      <c r="Z156" s="89">
        <f>'Other Opex'!Z23</f>
        <v>0</v>
      </c>
      <c r="AA156" s="89">
        <f>'Other Opex'!AA23</f>
        <v>0</v>
      </c>
      <c r="AB156" s="90">
        <f>'Other Opex'!AB23</f>
        <v>0</v>
      </c>
      <c r="AD156" s="552">
        <f>'Other Opex'!AD23</f>
        <v>0</v>
      </c>
      <c r="AF156" s="552">
        <f>'Other Opex'!AF23</f>
        <v>0</v>
      </c>
      <c r="AH156" s="552">
        <f>'Other Opex'!AH23</f>
        <v>0</v>
      </c>
    </row>
    <row r="157" spans="2:34" outlineLevel="1" x14ac:dyDescent="0.2">
      <c r="B157" s="263" t="str">
        <f>'Line Items'!D$762</f>
        <v>Other Operating Costs</v>
      </c>
      <c r="C157" s="263" t="str">
        <f>'Line Items'!D$802</f>
        <v>Other Operating Costs: Other Staff Costs</v>
      </c>
      <c r="D157" s="106" t="str">
        <f>'Other Opex'!D24</f>
        <v>Staff Training</v>
      </c>
      <c r="E157" s="88"/>
      <c r="F157" s="107" t="str">
        <f>'Other Opex'!F24</f>
        <v>£000</v>
      </c>
      <c r="G157" s="89">
        <f>'Other Opex'!G24</f>
        <v>0</v>
      </c>
      <c r="H157" s="89">
        <f>'Other Opex'!H24</f>
        <v>0</v>
      </c>
      <c r="I157" s="89">
        <f>'Other Opex'!I24</f>
        <v>0</v>
      </c>
      <c r="J157" s="89">
        <f>'Other Opex'!J24</f>
        <v>0</v>
      </c>
      <c r="K157" s="89">
        <f>'Other Opex'!K24</f>
        <v>0</v>
      </c>
      <c r="L157" s="89">
        <f>'Other Opex'!L24</f>
        <v>0</v>
      </c>
      <c r="M157" s="89">
        <f>'Other Opex'!M24</f>
        <v>0</v>
      </c>
      <c r="N157" s="89">
        <f>'Other Opex'!N24</f>
        <v>0</v>
      </c>
      <c r="O157" s="89">
        <f>'Other Opex'!O24</f>
        <v>0</v>
      </c>
      <c r="P157" s="89">
        <f>'Other Opex'!P24</f>
        <v>0</v>
      </c>
      <c r="Q157" s="89">
        <f>'Other Opex'!Q24</f>
        <v>0</v>
      </c>
      <c r="R157" s="89">
        <f>'Other Opex'!R24</f>
        <v>0</v>
      </c>
      <c r="S157" s="89">
        <f>'Other Opex'!S24</f>
        <v>0</v>
      </c>
      <c r="T157" s="89">
        <f>'Other Opex'!T24</f>
        <v>0</v>
      </c>
      <c r="U157" s="89">
        <f>'Other Opex'!U24</f>
        <v>0</v>
      </c>
      <c r="V157" s="89">
        <f>'Other Opex'!V24</f>
        <v>0</v>
      </c>
      <c r="W157" s="89">
        <f>'Other Opex'!W24</f>
        <v>0</v>
      </c>
      <c r="X157" s="89">
        <f>'Other Opex'!X24</f>
        <v>0</v>
      </c>
      <c r="Y157" s="89">
        <f>'Other Opex'!Y24</f>
        <v>0</v>
      </c>
      <c r="Z157" s="89">
        <f>'Other Opex'!Z24</f>
        <v>0</v>
      </c>
      <c r="AA157" s="89">
        <f>'Other Opex'!AA24</f>
        <v>0</v>
      </c>
      <c r="AB157" s="90">
        <f>'Other Opex'!AB24</f>
        <v>0</v>
      </c>
      <c r="AD157" s="552">
        <f>'Other Opex'!AD24</f>
        <v>0</v>
      </c>
      <c r="AF157" s="552">
        <f>'Other Opex'!AF24</f>
        <v>0</v>
      </c>
      <c r="AH157" s="552">
        <f>'Other Opex'!AH24</f>
        <v>0</v>
      </c>
    </row>
    <row r="158" spans="2:34" outlineLevel="1" x14ac:dyDescent="0.2">
      <c r="B158" s="263" t="str">
        <f>'Line Items'!D$762</f>
        <v>Other Operating Costs</v>
      </c>
      <c r="C158" s="263" t="str">
        <f>'Line Items'!D$802</f>
        <v>Other Operating Costs: Other Staff Costs</v>
      </c>
      <c r="D158" s="106" t="str">
        <f>'Other Opex'!D25</f>
        <v>Staff Catering</v>
      </c>
      <c r="E158" s="88"/>
      <c r="F158" s="107" t="str">
        <f>'Other Opex'!F25</f>
        <v>£000</v>
      </c>
      <c r="G158" s="89">
        <f>'Other Opex'!G25</f>
        <v>0</v>
      </c>
      <c r="H158" s="89">
        <f>'Other Opex'!H25</f>
        <v>0</v>
      </c>
      <c r="I158" s="89">
        <f>'Other Opex'!I25</f>
        <v>0</v>
      </c>
      <c r="J158" s="89">
        <f>'Other Opex'!J25</f>
        <v>0</v>
      </c>
      <c r="K158" s="89">
        <f>'Other Opex'!K25</f>
        <v>0</v>
      </c>
      <c r="L158" s="89">
        <f>'Other Opex'!L25</f>
        <v>0</v>
      </c>
      <c r="M158" s="89">
        <f>'Other Opex'!M25</f>
        <v>0</v>
      </c>
      <c r="N158" s="89">
        <f>'Other Opex'!N25</f>
        <v>0</v>
      </c>
      <c r="O158" s="89">
        <f>'Other Opex'!O25</f>
        <v>0</v>
      </c>
      <c r="P158" s="89">
        <f>'Other Opex'!P25</f>
        <v>0</v>
      </c>
      <c r="Q158" s="89">
        <f>'Other Opex'!Q25</f>
        <v>0</v>
      </c>
      <c r="R158" s="89">
        <f>'Other Opex'!R25</f>
        <v>0</v>
      </c>
      <c r="S158" s="89">
        <f>'Other Opex'!S25</f>
        <v>0</v>
      </c>
      <c r="T158" s="89">
        <f>'Other Opex'!T25</f>
        <v>0</v>
      </c>
      <c r="U158" s="89">
        <f>'Other Opex'!U25</f>
        <v>0</v>
      </c>
      <c r="V158" s="89">
        <f>'Other Opex'!V25</f>
        <v>0</v>
      </c>
      <c r="W158" s="89">
        <f>'Other Opex'!W25</f>
        <v>0</v>
      </c>
      <c r="X158" s="89">
        <f>'Other Opex'!X25</f>
        <v>0</v>
      </c>
      <c r="Y158" s="89">
        <f>'Other Opex'!Y25</f>
        <v>0</v>
      </c>
      <c r="Z158" s="89">
        <f>'Other Opex'!Z25</f>
        <v>0</v>
      </c>
      <c r="AA158" s="89">
        <f>'Other Opex'!AA25</f>
        <v>0</v>
      </c>
      <c r="AB158" s="90">
        <f>'Other Opex'!AB25</f>
        <v>0</v>
      </c>
      <c r="AD158" s="552">
        <f>'Other Opex'!AD25</f>
        <v>0</v>
      </c>
      <c r="AF158" s="552">
        <f>'Other Opex'!AF25</f>
        <v>0</v>
      </c>
      <c r="AH158" s="552">
        <f>'Other Opex'!AH25</f>
        <v>0</v>
      </c>
    </row>
    <row r="159" spans="2:34" outlineLevel="1" x14ac:dyDescent="0.2">
      <c r="B159" s="263" t="str">
        <f>'Line Items'!D$762</f>
        <v>Other Operating Costs</v>
      </c>
      <c r="C159" s="263" t="str">
        <f>'Line Items'!D$802</f>
        <v>Other Operating Costs: Other Staff Costs</v>
      </c>
      <c r="D159" s="106" t="str">
        <f>'Other Opex'!D26</f>
        <v>Agency and Casual Staff</v>
      </c>
      <c r="E159" s="88"/>
      <c r="F159" s="107" t="str">
        <f>'Other Opex'!F26</f>
        <v>£000</v>
      </c>
      <c r="G159" s="89">
        <f>'Other Opex'!G26</f>
        <v>0</v>
      </c>
      <c r="H159" s="89">
        <f>'Other Opex'!H26</f>
        <v>0</v>
      </c>
      <c r="I159" s="89">
        <f>'Other Opex'!I26</f>
        <v>0</v>
      </c>
      <c r="J159" s="89">
        <f>'Other Opex'!J26</f>
        <v>0</v>
      </c>
      <c r="K159" s="89">
        <f>'Other Opex'!K26</f>
        <v>0</v>
      </c>
      <c r="L159" s="89">
        <f>'Other Opex'!L26</f>
        <v>0</v>
      </c>
      <c r="M159" s="89">
        <f>'Other Opex'!M26</f>
        <v>0</v>
      </c>
      <c r="N159" s="89">
        <f>'Other Opex'!N26</f>
        <v>0</v>
      </c>
      <c r="O159" s="89">
        <f>'Other Opex'!O26</f>
        <v>0</v>
      </c>
      <c r="P159" s="89">
        <f>'Other Opex'!P26</f>
        <v>0</v>
      </c>
      <c r="Q159" s="89">
        <f>'Other Opex'!Q26</f>
        <v>0</v>
      </c>
      <c r="R159" s="89">
        <f>'Other Opex'!R26</f>
        <v>0</v>
      </c>
      <c r="S159" s="89">
        <f>'Other Opex'!S26</f>
        <v>0</v>
      </c>
      <c r="T159" s="89">
        <f>'Other Opex'!T26</f>
        <v>0</v>
      </c>
      <c r="U159" s="89">
        <f>'Other Opex'!U26</f>
        <v>0</v>
      </c>
      <c r="V159" s="89">
        <f>'Other Opex'!V26</f>
        <v>0</v>
      </c>
      <c r="W159" s="89">
        <f>'Other Opex'!W26</f>
        <v>0</v>
      </c>
      <c r="X159" s="89">
        <f>'Other Opex'!X26</f>
        <v>0</v>
      </c>
      <c r="Y159" s="89">
        <f>'Other Opex'!Y26</f>
        <v>0</v>
      </c>
      <c r="Z159" s="89">
        <f>'Other Opex'!Z26</f>
        <v>0</v>
      </c>
      <c r="AA159" s="89">
        <f>'Other Opex'!AA26</f>
        <v>0</v>
      </c>
      <c r="AB159" s="90">
        <f>'Other Opex'!AB26</f>
        <v>0</v>
      </c>
      <c r="AD159" s="552">
        <f>'Other Opex'!AD26</f>
        <v>0</v>
      </c>
      <c r="AF159" s="552">
        <f>'Other Opex'!AF26</f>
        <v>0</v>
      </c>
      <c r="AH159" s="552">
        <f>'Other Opex'!AH26</f>
        <v>0</v>
      </c>
    </row>
    <row r="160" spans="2:34" outlineLevel="1" x14ac:dyDescent="0.2">
      <c r="B160" s="263" t="str">
        <f>'Line Items'!D$762</f>
        <v>Other Operating Costs</v>
      </c>
      <c r="C160" s="263" t="str">
        <f>'Line Items'!D$802</f>
        <v>Other Operating Costs: Other Staff Costs</v>
      </c>
      <c r="D160" s="106" t="str">
        <f>'Other Opex'!D27</f>
        <v>Reorganisation Costs</v>
      </c>
      <c r="E160" s="88"/>
      <c r="F160" s="107" t="str">
        <f>'Other Opex'!F27</f>
        <v>£000</v>
      </c>
      <c r="G160" s="89">
        <f>'Other Opex'!G27</f>
        <v>0</v>
      </c>
      <c r="H160" s="89">
        <f>'Other Opex'!H27</f>
        <v>0</v>
      </c>
      <c r="I160" s="89">
        <f>'Other Opex'!I27</f>
        <v>0</v>
      </c>
      <c r="J160" s="89">
        <f>'Other Opex'!J27</f>
        <v>0</v>
      </c>
      <c r="K160" s="89">
        <f>'Other Opex'!K27</f>
        <v>0</v>
      </c>
      <c r="L160" s="89">
        <f>'Other Opex'!L27</f>
        <v>0</v>
      </c>
      <c r="M160" s="89">
        <f>'Other Opex'!M27</f>
        <v>0</v>
      </c>
      <c r="N160" s="89">
        <f>'Other Opex'!N27</f>
        <v>0</v>
      </c>
      <c r="O160" s="89">
        <f>'Other Opex'!O27</f>
        <v>0</v>
      </c>
      <c r="P160" s="89">
        <f>'Other Opex'!P27</f>
        <v>0</v>
      </c>
      <c r="Q160" s="89">
        <f>'Other Opex'!Q27</f>
        <v>0</v>
      </c>
      <c r="R160" s="89">
        <f>'Other Opex'!R27</f>
        <v>0</v>
      </c>
      <c r="S160" s="89">
        <f>'Other Opex'!S27</f>
        <v>0</v>
      </c>
      <c r="T160" s="89">
        <f>'Other Opex'!T27</f>
        <v>0</v>
      </c>
      <c r="U160" s="89">
        <f>'Other Opex'!U27</f>
        <v>0</v>
      </c>
      <c r="V160" s="89">
        <f>'Other Opex'!V27</f>
        <v>0</v>
      </c>
      <c r="W160" s="89">
        <f>'Other Opex'!W27</f>
        <v>0</v>
      </c>
      <c r="X160" s="89">
        <f>'Other Opex'!X27</f>
        <v>0</v>
      </c>
      <c r="Y160" s="89">
        <f>'Other Opex'!Y27</f>
        <v>0</v>
      </c>
      <c r="Z160" s="89">
        <f>'Other Opex'!Z27</f>
        <v>0</v>
      </c>
      <c r="AA160" s="89">
        <f>'Other Opex'!AA27</f>
        <v>0</v>
      </c>
      <c r="AB160" s="90">
        <f>'Other Opex'!AB27</f>
        <v>0</v>
      </c>
      <c r="AD160" s="552">
        <f>'Other Opex'!AD27</f>
        <v>0</v>
      </c>
      <c r="AF160" s="552">
        <f>'Other Opex'!AF27</f>
        <v>0</v>
      </c>
      <c r="AH160" s="552">
        <f>'Other Opex'!AH27</f>
        <v>0</v>
      </c>
    </row>
    <row r="161" spans="2:34" outlineLevel="1" x14ac:dyDescent="0.2">
      <c r="B161" s="263" t="str">
        <f>'Line Items'!D$762</f>
        <v>Other Operating Costs</v>
      </c>
      <c r="C161" s="263" t="str">
        <f>'Line Items'!D$802</f>
        <v>Other Operating Costs: Other Staff Costs</v>
      </c>
      <c r="D161" s="106" t="str">
        <f>'Other Opex'!D28</f>
        <v>Internal Communications</v>
      </c>
      <c r="E161" s="88"/>
      <c r="F161" s="107" t="str">
        <f>'Other Opex'!F28</f>
        <v>£000</v>
      </c>
      <c r="G161" s="89">
        <f>'Other Opex'!G28</f>
        <v>0</v>
      </c>
      <c r="H161" s="89">
        <f>'Other Opex'!H28</f>
        <v>0</v>
      </c>
      <c r="I161" s="89">
        <f>'Other Opex'!I28</f>
        <v>0</v>
      </c>
      <c r="J161" s="89">
        <f>'Other Opex'!J28</f>
        <v>0</v>
      </c>
      <c r="K161" s="89">
        <f>'Other Opex'!K28</f>
        <v>0</v>
      </c>
      <c r="L161" s="89">
        <f>'Other Opex'!L28</f>
        <v>0</v>
      </c>
      <c r="M161" s="89">
        <f>'Other Opex'!M28</f>
        <v>0</v>
      </c>
      <c r="N161" s="89">
        <f>'Other Opex'!N28</f>
        <v>0</v>
      </c>
      <c r="O161" s="89">
        <f>'Other Opex'!O28</f>
        <v>0</v>
      </c>
      <c r="P161" s="89">
        <f>'Other Opex'!P28</f>
        <v>0</v>
      </c>
      <c r="Q161" s="89">
        <f>'Other Opex'!Q28</f>
        <v>0</v>
      </c>
      <c r="R161" s="89">
        <f>'Other Opex'!R28</f>
        <v>0</v>
      </c>
      <c r="S161" s="89">
        <f>'Other Opex'!S28</f>
        <v>0</v>
      </c>
      <c r="T161" s="89">
        <f>'Other Opex'!T28</f>
        <v>0</v>
      </c>
      <c r="U161" s="89">
        <f>'Other Opex'!U28</f>
        <v>0</v>
      </c>
      <c r="V161" s="89">
        <f>'Other Opex'!V28</f>
        <v>0</v>
      </c>
      <c r="W161" s="89">
        <f>'Other Opex'!W28</f>
        <v>0</v>
      </c>
      <c r="X161" s="89">
        <f>'Other Opex'!X28</f>
        <v>0</v>
      </c>
      <c r="Y161" s="89">
        <f>'Other Opex'!Y28</f>
        <v>0</v>
      </c>
      <c r="Z161" s="89">
        <f>'Other Opex'!Z28</f>
        <v>0</v>
      </c>
      <c r="AA161" s="89">
        <f>'Other Opex'!AA28</f>
        <v>0</v>
      </c>
      <c r="AB161" s="90">
        <f>'Other Opex'!AB28</f>
        <v>0</v>
      </c>
      <c r="AD161" s="552">
        <f>'Other Opex'!AD28</f>
        <v>0</v>
      </c>
      <c r="AF161" s="552">
        <f>'Other Opex'!AF28</f>
        <v>0</v>
      </c>
      <c r="AH161" s="552">
        <f>'Other Opex'!AH28</f>
        <v>0</v>
      </c>
    </row>
    <row r="162" spans="2:34" outlineLevel="1" x14ac:dyDescent="0.2">
      <c r="B162" s="263" t="str">
        <f>'Line Items'!D$762</f>
        <v>Other Operating Costs</v>
      </c>
      <c r="C162" s="263" t="str">
        <f>'Line Items'!D$802</f>
        <v>Other Operating Costs: Other Staff Costs</v>
      </c>
      <c r="D162" s="106" t="str">
        <f>'Other Opex'!D29</f>
        <v>Change Management</v>
      </c>
      <c r="E162" s="88"/>
      <c r="F162" s="107" t="str">
        <f>'Other Opex'!F29</f>
        <v>£000</v>
      </c>
      <c r="G162" s="89">
        <f>'Other Opex'!G29</f>
        <v>0</v>
      </c>
      <c r="H162" s="89">
        <f>'Other Opex'!H29</f>
        <v>0</v>
      </c>
      <c r="I162" s="89">
        <f>'Other Opex'!I29</f>
        <v>0</v>
      </c>
      <c r="J162" s="89">
        <f>'Other Opex'!J29</f>
        <v>0</v>
      </c>
      <c r="K162" s="89">
        <f>'Other Opex'!K29</f>
        <v>0</v>
      </c>
      <c r="L162" s="89">
        <f>'Other Opex'!L29</f>
        <v>0</v>
      </c>
      <c r="M162" s="89">
        <f>'Other Opex'!M29</f>
        <v>0</v>
      </c>
      <c r="N162" s="89">
        <f>'Other Opex'!N29</f>
        <v>0</v>
      </c>
      <c r="O162" s="89">
        <f>'Other Opex'!O29</f>
        <v>0</v>
      </c>
      <c r="P162" s="89">
        <f>'Other Opex'!P29</f>
        <v>0</v>
      </c>
      <c r="Q162" s="89">
        <f>'Other Opex'!Q29</f>
        <v>0</v>
      </c>
      <c r="R162" s="89">
        <f>'Other Opex'!R29</f>
        <v>0</v>
      </c>
      <c r="S162" s="89">
        <f>'Other Opex'!S29</f>
        <v>0</v>
      </c>
      <c r="T162" s="89">
        <f>'Other Opex'!T29</f>
        <v>0</v>
      </c>
      <c r="U162" s="89">
        <f>'Other Opex'!U29</f>
        <v>0</v>
      </c>
      <c r="V162" s="89">
        <f>'Other Opex'!V29</f>
        <v>0</v>
      </c>
      <c r="W162" s="89">
        <f>'Other Opex'!W29</f>
        <v>0</v>
      </c>
      <c r="X162" s="89">
        <f>'Other Opex'!X29</f>
        <v>0</v>
      </c>
      <c r="Y162" s="89">
        <f>'Other Opex'!Y29</f>
        <v>0</v>
      </c>
      <c r="Z162" s="89">
        <f>'Other Opex'!Z29</f>
        <v>0</v>
      </c>
      <c r="AA162" s="89">
        <f>'Other Opex'!AA29</f>
        <v>0</v>
      </c>
      <c r="AB162" s="90">
        <f>'Other Opex'!AB29</f>
        <v>0</v>
      </c>
      <c r="AD162" s="552">
        <f>'Other Opex'!AD29</f>
        <v>0</v>
      </c>
      <c r="AF162" s="552">
        <f>'Other Opex'!AF29</f>
        <v>0</v>
      </c>
      <c r="AH162" s="552">
        <f>'Other Opex'!AH29</f>
        <v>0</v>
      </c>
    </row>
    <row r="163" spans="2:34" outlineLevel="1" x14ac:dyDescent="0.2">
      <c r="B163" s="263" t="str">
        <f>'Line Items'!D$762</f>
        <v>Other Operating Costs</v>
      </c>
      <c r="C163" s="263" t="str">
        <f>'Line Items'!D$802</f>
        <v>Other Operating Costs: Other Staff Costs</v>
      </c>
      <c r="D163" s="106" t="str">
        <f>'Other Opex'!D30</f>
        <v>Additional Other Staff Costs</v>
      </c>
      <c r="E163" s="88"/>
      <c r="F163" s="107" t="str">
        <f>'Other Opex'!F30</f>
        <v>£000</v>
      </c>
      <c r="G163" s="89">
        <f>'Other Opex'!G30</f>
        <v>0</v>
      </c>
      <c r="H163" s="89">
        <f>'Other Opex'!H30</f>
        <v>0</v>
      </c>
      <c r="I163" s="89">
        <f>'Other Opex'!I30</f>
        <v>0</v>
      </c>
      <c r="J163" s="89">
        <f>'Other Opex'!J30</f>
        <v>0</v>
      </c>
      <c r="K163" s="89">
        <f>'Other Opex'!K30</f>
        <v>0</v>
      </c>
      <c r="L163" s="89">
        <f>'Other Opex'!L30</f>
        <v>0</v>
      </c>
      <c r="M163" s="89">
        <f>'Other Opex'!M30</f>
        <v>0</v>
      </c>
      <c r="N163" s="89">
        <f>'Other Opex'!N30</f>
        <v>0</v>
      </c>
      <c r="O163" s="89">
        <f>'Other Opex'!O30</f>
        <v>0</v>
      </c>
      <c r="P163" s="89">
        <f>'Other Opex'!P30</f>
        <v>0</v>
      </c>
      <c r="Q163" s="89">
        <f>'Other Opex'!Q30</f>
        <v>0</v>
      </c>
      <c r="R163" s="89">
        <f>'Other Opex'!R30</f>
        <v>0</v>
      </c>
      <c r="S163" s="89">
        <f>'Other Opex'!S30</f>
        <v>0</v>
      </c>
      <c r="T163" s="89">
        <f>'Other Opex'!T30</f>
        <v>0</v>
      </c>
      <c r="U163" s="89">
        <f>'Other Opex'!U30</f>
        <v>0</v>
      </c>
      <c r="V163" s="89">
        <f>'Other Opex'!V30</f>
        <v>0</v>
      </c>
      <c r="W163" s="89">
        <f>'Other Opex'!W30</f>
        <v>0</v>
      </c>
      <c r="X163" s="89">
        <f>'Other Opex'!X30</f>
        <v>0</v>
      </c>
      <c r="Y163" s="89">
        <f>'Other Opex'!Y30</f>
        <v>0</v>
      </c>
      <c r="Z163" s="89">
        <f>'Other Opex'!Z30</f>
        <v>0</v>
      </c>
      <c r="AA163" s="89">
        <f>'Other Opex'!AA30</f>
        <v>0</v>
      </c>
      <c r="AB163" s="90">
        <f>'Other Opex'!AB30</f>
        <v>0</v>
      </c>
      <c r="AD163" s="552">
        <f>'Other Opex'!AD30</f>
        <v>0</v>
      </c>
      <c r="AF163" s="552">
        <f>'Other Opex'!AF30</f>
        <v>0</v>
      </c>
      <c r="AH163" s="552">
        <f>'Other Opex'!AH30</f>
        <v>0</v>
      </c>
    </row>
    <row r="164" spans="2:34" outlineLevel="1" x14ac:dyDescent="0.2">
      <c r="B164" s="263" t="str">
        <f>'Line Items'!D$762</f>
        <v>Other Operating Costs</v>
      </c>
      <c r="C164" s="263" t="str">
        <f>'Line Items'!D$802</f>
        <v>Other Operating Costs: Other Staff Costs</v>
      </c>
      <c r="D164" s="106" t="str">
        <f>'Other Opex'!D31</f>
        <v>Travel and Accommodation</v>
      </c>
      <c r="E164" s="88"/>
      <c r="F164" s="107" t="str">
        <f>'Other Opex'!F31</f>
        <v>£000</v>
      </c>
      <c r="G164" s="89">
        <f>'Other Opex'!G31</f>
        <v>0</v>
      </c>
      <c r="H164" s="89">
        <f>'Other Opex'!H31</f>
        <v>0</v>
      </c>
      <c r="I164" s="89">
        <f>'Other Opex'!I31</f>
        <v>0</v>
      </c>
      <c r="J164" s="89">
        <f>'Other Opex'!J31</f>
        <v>0</v>
      </c>
      <c r="K164" s="89">
        <f>'Other Opex'!K31</f>
        <v>0</v>
      </c>
      <c r="L164" s="89">
        <f>'Other Opex'!L31</f>
        <v>0</v>
      </c>
      <c r="M164" s="89">
        <f>'Other Opex'!M31</f>
        <v>0</v>
      </c>
      <c r="N164" s="89">
        <f>'Other Opex'!N31</f>
        <v>0</v>
      </c>
      <c r="O164" s="89">
        <f>'Other Opex'!O31</f>
        <v>0</v>
      </c>
      <c r="P164" s="89">
        <f>'Other Opex'!P31</f>
        <v>0</v>
      </c>
      <c r="Q164" s="89">
        <f>'Other Opex'!Q31</f>
        <v>0</v>
      </c>
      <c r="R164" s="89">
        <f>'Other Opex'!R31</f>
        <v>0</v>
      </c>
      <c r="S164" s="89">
        <f>'Other Opex'!S31</f>
        <v>0</v>
      </c>
      <c r="T164" s="89">
        <f>'Other Opex'!T31</f>
        <v>0</v>
      </c>
      <c r="U164" s="89">
        <f>'Other Opex'!U31</f>
        <v>0</v>
      </c>
      <c r="V164" s="89">
        <f>'Other Opex'!V31</f>
        <v>0</v>
      </c>
      <c r="W164" s="89">
        <f>'Other Opex'!W31</f>
        <v>0</v>
      </c>
      <c r="X164" s="89">
        <f>'Other Opex'!X31</f>
        <v>0</v>
      </c>
      <c r="Y164" s="89">
        <f>'Other Opex'!Y31</f>
        <v>0</v>
      </c>
      <c r="Z164" s="89">
        <f>'Other Opex'!Z31</f>
        <v>0</v>
      </c>
      <c r="AA164" s="89">
        <f>'Other Opex'!AA31</f>
        <v>0</v>
      </c>
      <c r="AB164" s="90">
        <f>'Other Opex'!AB31</f>
        <v>0</v>
      </c>
      <c r="AD164" s="552">
        <f>'Other Opex'!AD31</f>
        <v>0</v>
      </c>
      <c r="AF164" s="552">
        <f>'Other Opex'!AF31</f>
        <v>0</v>
      </c>
      <c r="AH164" s="552">
        <f>'Other Opex'!AH31</f>
        <v>0</v>
      </c>
    </row>
    <row r="165" spans="2:34" outlineLevel="1" x14ac:dyDescent="0.2">
      <c r="B165" s="263" t="str">
        <f>'Line Items'!D$762</f>
        <v>Other Operating Costs</v>
      </c>
      <c r="C165" s="263" t="str">
        <f>'Line Items'!D$802</f>
        <v>Other Operating Costs: Other Staff Costs</v>
      </c>
      <c r="D165" s="106" t="str">
        <f>'Other Opex'!D32</f>
        <v>Severance / Redundancy</v>
      </c>
      <c r="E165" s="88"/>
      <c r="F165" s="107" t="str">
        <f>'Other Opex'!F32</f>
        <v>£000</v>
      </c>
      <c r="G165" s="89">
        <f>'Other Opex'!G32</f>
        <v>0</v>
      </c>
      <c r="H165" s="89">
        <f>'Other Opex'!H32</f>
        <v>0</v>
      </c>
      <c r="I165" s="89">
        <f>'Other Opex'!I32</f>
        <v>0</v>
      </c>
      <c r="J165" s="89">
        <f>'Other Opex'!J32</f>
        <v>0</v>
      </c>
      <c r="K165" s="89">
        <f>'Other Opex'!K32</f>
        <v>0</v>
      </c>
      <c r="L165" s="89">
        <f>'Other Opex'!L32</f>
        <v>0</v>
      </c>
      <c r="M165" s="89">
        <f>'Other Opex'!M32</f>
        <v>0</v>
      </c>
      <c r="N165" s="89">
        <f>'Other Opex'!N32</f>
        <v>0</v>
      </c>
      <c r="O165" s="89">
        <f>'Other Opex'!O32</f>
        <v>0</v>
      </c>
      <c r="P165" s="89">
        <f>'Other Opex'!P32</f>
        <v>0</v>
      </c>
      <c r="Q165" s="89">
        <f>'Other Opex'!Q32</f>
        <v>0</v>
      </c>
      <c r="R165" s="89">
        <f>'Other Opex'!R32</f>
        <v>0</v>
      </c>
      <c r="S165" s="89">
        <f>'Other Opex'!S32</f>
        <v>0</v>
      </c>
      <c r="T165" s="89">
        <f>'Other Opex'!T32</f>
        <v>0</v>
      </c>
      <c r="U165" s="89">
        <f>'Other Opex'!U32</f>
        <v>0</v>
      </c>
      <c r="V165" s="89">
        <f>'Other Opex'!V32</f>
        <v>0</v>
      </c>
      <c r="W165" s="89">
        <f>'Other Opex'!W32</f>
        <v>0</v>
      </c>
      <c r="X165" s="89">
        <f>'Other Opex'!X32</f>
        <v>0</v>
      </c>
      <c r="Y165" s="89">
        <f>'Other Opex'!Y32</f>
        <v>0</v>
      </c>
      <c r="Z165" s="89">
        <f>'Other Opex'!Z32</f>
        <v>0</v>
      </c>
      <c r="AA165" s="89">
        <f>'Other Opex'!AA32</f>
        <v>0</v>
      </c>
      <c r="AB165" s="90">
        <f>'Other Opex'!AB32</f>
        <v>0</v>
      </c>
      <c r="AD165" s="552">
        <f>'Other Opex'!AD32</f>
        <v>0</v>
      </c>
      <c r="AF165" s="552">
        <f>'Other Opex'!AF32</f>
        <v>0</v>
      </c>
      <c r="AH165" s="552">
        <f>'Other Opex'!AH32</f>
        <v>0</v>
      </c>
    </row>
    <row r="166" spans="2:34" outlineLevel="1" x14ac:dyDescent="0.2">
      <c r="B166" s="263" t="str">
        <f>'Line Items'!D$762</f>
        <v>Other Operating Costs</v>
      </c>
      <c r="C166" s="263" t="str">
        <f>'Line Items'!D$802</f>
        <v>Other Operating Costs: Other Staff Costs</v>
      </c>
      <c r="D166" s="106" t="str">
        <f>'Other Opex'!D33</f>
        <v>Tribunals</v>
      </c>
      <c r="E166" s="88"/>
      <c r="F166" s="107" t="str">
        <f>'Other Opex'!F33</f>
        <v>£000</v>
      </c>
      <c r="G166" s="89">
        <f>'Other Opex'!G33</f>
        <v>0</v>
      </c>
      <c r="H166" s="89">
        <f>'Other Opex'!H33</f>
        <v>0</v>
      </c>
      <c r="I166" s="89">
        <f>'Other Opex'!I33</f>
        <v>0</v>
      </c>
      <c r="J166" s="89">
        <f>'Other Opex'!J33</f>
        <v>0</v>
      </c>
      <c r="K166" s="89">
        <f>'Other Opex'!K33</f>
        <v>0</v>
      </c>
      <c r="L166" s="89">
        <f>'Other Opex'!L33</f>
        <v>0</v>
      </c>
      <c r="M166" s="89">
        <f>'Other Opex'!M33</f>
        <v>0</v>
      </c>
      <c r="N166" s="89">
        <f>'Other Opex'!N33</f>
        <v>0</v>
      </c>
      <c r="O166" s="89">
        <f>'Other Opex'!O33</f>
        <v>0</v>
      </c>
      <c r="P166" s="89">
        <f>'Other Opex'!P33</f>
        <v>0</v>
      </c>
      <c r="Q166" s="89">
        <f>'Other Opex'!Q33</f>
        <v>0</v>
      </c>
      <c r="R166" s="89">
        <f>'Other Opex'!R33</f>
        <v>0</v>
      </c>
      <c r="S166" s="89">
        <f>'Other Opex'!S33</f>
        <v>0</v>
      </c>
      <c r="T166" s="89">
        <f>'Other Opex'!T33</f>
        <v>0</v>
      </c>
      <c r="U166" s="89">
        <f>'Other Opex'!U33</f>
        <v>0</v>
      </c>
      <c r="V166" s="89">
        <f>'Other Opex'!V33</f>
        <v>0</v>
      </c>
      <c r="W166" s="89">
        <f>'Other Opex'!W33</f>
        <v>0</v>
      </c>
      <c r="X166" s="89">
        <f>'Other Opex'!X33</f>
        <v>0</v>
      </c>
      <c r="Y166" s="89">
        <f>'Other Opex'!Y33</f>
        <v>0</v>
      </c>
      <c r="Z166" s="89">
        <f>'Other Opex'!Z33</f>
        <v>0</v>
      </c>
      <c r="AA166" s="89">
        <f>'Other Opex'!AA33</f>
        <v>0</v>
      </c>
      <c r="AB166" s="90">
        <f>'Other Opex'!AB33</f>
        <v>0</v>
      </c>
      <c r="AD166" s="552">
        <f>'Other Opex'!AD33</f>
        <v>0</v>
      </c>
      <c r="AF166" s="552">
        <f>'Other Opex'!AF33</f>
        <v>0</v>
      </c>
      <c r="AH166" s="552">
        <f>'Other Opex'!AH33</f>
        <v>0</v>
      </c>
    </row>
    <row r="167" spans="2:34" outlineLevel="1" x14ac:dyDescent="0.2">
      <c r="B167" s="263" t="str">
        <f>'Line Items'!D$762</f>
        <v>Other Operating Costs</v>
      </c>
      <c r="C167" s="263" t="str">
        <f>'Line Items'!D$802</f>
        <v>Other Operating Costs: Other Staff Costs</v>
      </c>
      <c r="D167" s="106" t="str">
        <f>'Other Opex'!D34</f>
        <v>Pensions advisor</v>
      </c>
      <c r="E167" s="88"/>
      <c r="F167" s="107" t="str">
        <f>'Other Opex'!F34</f>
        <v>£000</v>
      </c>
      <c r="G167" s="89">
        <f>'Other Opex'!G34</f>
        <v>0</v>
      </c>
      <c r="H167" s="89">
        <f>'Other Opex'!H34</f>
        <v>0</v>
      </c>
      <c r="I167" s="89">
        <f>'Other Opex'!I34</f>
        <v>0</v>
      </c>
      <c r="J167" s="89">
        <f>'Other Opex'!J34</f>
        <v>0</v>
      </c>
      <c r="K167" s="89">
        <f>'Other Opex'!K34</f>
        <v>0</v>
      </c>
      <c r="L167" s="89">
        <f>'Other Opex'!L34</f>
        <v>0</v>
      </c>
      <c r="M167" s="89">
        <f>'Other Opex'!M34</f>
        <v>0</v>
      </c>
      <c r="N167" s="89">
        <f>'Other Opex'!N34</f>
        <v>0</v>
      </c>
      <c r="O167" s="89">
        <f>'Other Opex'!O34</f>
        <v>0</v>
      </c>
      <c r="P167" s="89">
        <f>'Other Opex'!P34</f>
        <v>0</v>
      </c>
      <c r="Q167" s="89">
        <f>'Other Opex'!Q34</f>
        <v>0</v>
      </c>
      <c r="R167" s="89">
        <f>'Other Opex'!R34</f>
        <v>0</v>
      </c>
      <c r="S167" s="89">
        <f>'Other Opex'!S34</f>
        <v>0</v>
      </c>
      <c r="T167" s="89">
        <f>'Other Opex'!T34</f>
        <v>0</v>
      </c>
      <c r="U167" s="89">
        <f>'Other Opex'!U34</f>
        <v>0</v>
      </c>
      <c r="V167" s="89">
        <f>'Other Opex'!V34</f>
        <v>0</v>
      </c>
      <c r="W167" s="89">
        <f>'Other Opex'!W34</f>
        <v>0</v>
      </c>
      <c r="X167" s="89">
        <f>'Other Opex'!X34</f>
        <v>0</v>
      </c>
      <c r="Y167" s="89">
        <f>'Other Opex'!Y34</f>
        <v>0</v>
      </c>
      <c r="Z167" s="89">
        <f>'Other Opex'!Z34</f>
        <v>0</v>
      </c>
      <c r="AA167" s="89">
        <f>'Other Opex'!AA34</f>
        <v>0</v>
      </c>
      <c r="AB167" s="90">
        <f>'Other Opex'!AB34</f>
        <v>0</v>
      </c>
      <c r="AD167" s="552">
        <f>'Other Opex'!AD34</f>
        <v>0</v>
      </c>
      <c r="AF167" s="552">
        <f>'Other Opex'!AF34</f>
        <v>0</v>
      </c>
      <c r="AH167" s="552">
        <f>'Other Opex'!AH34</f>
        <v>0</v>
      </c>
    </row>
    <row r="168" spans="2:34" outlineLevel="1" x14ac:dyDescent="0.2">
      <c r="B168" s="263" t="str">
        <f>'Line Items'!D$762</f>
        <v>Other Operating Costs</v>
      </c>
      <c r="C168" s="263" t="str">
        <f>'Line Items'!D$802</f>
        <v>Other Operating Costs: Other Staff Costs</v>
      </c>
      <c r="D168" s="106" t="str">
        <f>'Other Opex'!D35</f>
        <v>Fire and Crime Prevention</v>
      </c>
      <c r="E168" s="88"/>
      <c r="F168" s="107" t="str">
        <f>'Other Opex'!F35</f>
        <v>£000</v>
      </c>
      <c r="G168" s="89">
        <f>'Other Opex'!G35</f>
        <v>0</v>
      </c>
      <c r="H168" s="89">
        <f>'Other Opex'!H35</f>
        <v>0</v>
      </c>
      <c r="I168" s="89">
        <f>'Other Opex'!I35</f>
        <v>0</v>
      </c>
      <c r="J168" s="89">
        <f>'Other Opex'!J35</f>
        <v>0</v>
      </c>
      <c r="K168" s="89">
        <f>'Other Opex'!K35</f>
        <v>0</v>
      </c>
      <c r="L168" s="89">
        <f>'Other Opex'!L35</f>
        <v>0</v>
      </c>
      <c r="M168" s="89">
        <f>'Other Opex'!M35</f>
        <v>0</v>
      </c>
      <c r="N168" s="89">
        <f>'Other Opex'!N35</f>
        <v>0</v>
      </c>
      <c r="O168" s="89">
        <f>'Other Opex'!O35</f>
        <v>0</v>
      </c>
      <c r="P168" s="89">
        <f>'Other Opex'!P35</f>
        <v>0</v>
      </c>
      <c r="Q168" s="89">
        <f>'Other Opex'!Q35</f>
        <v>0</v>
      </c>
      <c r="R168" s="89">
        <f>'Other Opex'!R35</f>
        <v>0</v>
      </c>
      <c r="S168" s="89">
        <f>'Other Opex'!S35</f>
        <v>0</v>
      </c>
      <c r="T168" s="89">
        <f>'Other Opex'!T35</f>
        <v>0</v>
      </c>
      <c r="U168" s="89">
        <f>'Other Opex'!U35</f>
        <v>0</v>
      </c>
      <c r="V168" s="89">
        <f>'Other Opex'!V35</f>
        <v>0</v>
      </c>
      <c r="W168" s="89">
        <f>'Other Opex'!W35</f>
        <v>0</v>
      </c>
      <c r="X168" s="89">
        <f>'Other Opex'!X35</f>
        <v>0</v>
      </c>
      <c r="Y168" s="89">
        <f>'Other Opex'!Y35</f>
        <v>0</v>
      </c>
      <c r="Z168" s="89">
        <f>'Other Opex'!Z35</f>
        <v>0</v>
      </c>
      <c r="AA168" s="89">
        <f>'Other Opex'!AA35</f>
        <v>0</v>
      </c>
      <c r="AB168" s="90">
        <f>'Other Opex'!AB35</f>
        <v>0</v>
      </c>
      <c r="AD168" s="552">
        <f>'Other Opex'!AD35</f>
        <v>0</v>
      </c>
      <c r="AF168" s="552">
        <f>'Other Opex'!AF35</f>
        <v>0</v>
      </c>
      <c r="AH168" s="552">
        <f>'Other Opex'!AH35</f>
        <v>0</v>
      </c>
    </row>
    <row r="169" spans="2:34" outlineLevel="1" x14ac:dyDescent="0.2">
      <c r="B169" s="263" t="str">
        <f>'Line Items'!D$762</f>
        <v>Other Operating Costs</v>
      </c>
      <c r="C169" s="263" t="str">
        <f>'Line Items'!D$802</f>
        <v>Other Operating Costs: Other Staff Costs</v>
      </c>
      <c r="D169" s="106" t="str">
        <f>'Other Opex'!D36</f>
        <v>Conferences and Events</v>
      </c>
      <c r="E169" s="88"/>
      <c r="F169" s="107" t="str">
        <f>'Other Opex'!F36</f>
        <v>£000</v>
      </c>
      <c r="G169" s="89">
        <f>'Other Opex'!G36</f>
        <v>0</v>
      </c>
      <c r="H169" s="89">
        <f>'Other Opex'!H36</f>
        <v>0</v>
      </c>
      <c r="I169" s="89">
        <f>'Other Opex'!I36</f>
        <v>0</v>
      </c>
      <c r="J169" s="89">
        <f>'Other Opex'!J36</f>
        <v>0</v>
      </c>
      <c r="K169" s="89">
        <f>'Other Opex'!K36</f>
        <v>0</v>
      </c>
      <c r="L169" s="89">
        <f>'Other Opex'!L36</f>
        <v>0</v>
      </c>
      <c r="M169" s="89">
        <f>'Other Opex'!M36</f>
        <v>0</v>
      </c>
      <c r="N169" s="89">
        <f>'Other Opex'!N36</f>
        <v>0</v>
      </c>
      <c r="O169" s="89">
        <f>'Other Opex'!O36</f>
        <v>0</v>
      </c>
      <c r="P169" s="89">
        <f>'Other Opex'!P36</f>
        <v>0</v>
      </c>
      <c r="Q169" s="89">
        <f>'Other Opex'!Q36</f>
        <v>0</v>
      </c>
      <c r="R169" s="89">
        <f>'Other Opex'!R36</f>
        <v>0</v>
      </c>
      <c r="S169" s="89">
        <f>'Other Opex'!S36</f>
        <v>0</v>
      </c>
      <c r="T169" s="89">
        <f>'Other Opex'!T36</f>
        <v>0</v>
      </c>
      <c r="U169" s="89">
        <f>'Other Opex'!U36</f>
        <v>0</v>
      </c>
      <c r="V169" s="89">
        <f>'Other Opex'!V36</f>
        <v>0</v>
      </c>
      <c r="W169" s="89">
        <f>'Other Opex'!W36</f>
        <v>0</v>
      </c>
      <c r="X169" s="89">
        <f>'Other Opex'!X36</f>
        <v>0</v>
      </c>
      <c r="Y169" s="89">
        <f>'Other Opex'!Y36</f>
        <v>0</v>
      </c>
      <c r="Z169" s="89">
        <f>'Other Opex'!Z36</f>
        <v>0</v>
      </c>
      <c r="AA169" s="89">
        <f>'Other Opex'!AA36</f>
        <v>0</v>
      </c>
      <c r="AB169" s="90">
        <f>'Other Opex'!AB36</f>
        <v>0</v>
      </c>
      <c r="AD169" s="552">
        <f>'Other Opex'!AD36</f>
        <v>0</v>
      </c>
      <c r="AF169" s="552">
        <f>'Other Opex'!AF36</f>
        <v>0</v>
      </c>
      <c r="AH169" s="552">
        <f>'Other Opex'!AH36</f>
        <v>0</v>
      </c>
    </row>
    <row r="170" spans="2:34" outlineLevel="1" x14ac:dyDescent="0.2">
      <c r="B170" s="263" t="str">
        <f>'Line Items'!D$762</f>
        <v>Other Operating Costs</v>
      </c>
      <c r="C170" s="263" t="str">
        <f>'Line Items'!D$802</f>
        <v>Other Operating Costs: Other Staff Costs</v>
      </c>
      <c r="D170" s="106" t="str">
        <f>'Other Opex'!D37</f>
        <v>Petty cash</v>
      </c>
      <c r="E170" s="88"/>
      <c r="F170" s="107" t="str">
        <f>'Other Opex'!F37</f>
        <v>£000</v>
      </c>
      <c r="G170" s="89">
        <f>'Other Opex'!G37</f>
        <v>0</v>
      </c>
      <c r="H170" s="89">
        <f>'Other Opex'!H37</f>
        <v>0</v>
      </c>
      <c r="I170" s="89">
        <f>'Other Opex'!I37</f>
        <v>0</v>
      </c>
      <c r="J170" s="89">
        <f>'Other Opex'!J37</f>
        <v>0</v>
      </c>
      <c r="K170" s="89">
        <f>'Other Opex'!K37</f>
        <v>0</v>
      </c>
      <c r="L170" s="89">
        <f>'Other Opex'!L37</f>
        <v>0</v>
      </c>
      <c r="M170" s="89">
        <f>'Other Opex'!M37</f>
        <v>0</v>
      </c>
      <c r="N170" s="89">
        <f>'Other Opex'!N37</f>
        <v>0</v>
      </c>
      <c r="O170" s="89">
        <f>'Other Opex'!O37</f>
        <v>0</v>
      </c>
      <c r="P170" s="89">
        <f>'Other Opex'!P37</f>
        <v>0</v>
      </c>
      <c r="Q170" s="89">
        <f>'Other Opex'!Q37</f>
        <v>0</v>
      </c>
      <c r="R170" s="89">
        <f>'Other Opex'!R37</f>
        <v>0</v>
      </c>
      <c r="S170" s="89">
        <f>'Other Opex'!S37</f>
        <v>0</v>
      </c>
      <c r="T170" s="89">
        <f>'Other Opex'!T37</f>
        <v>0</v>
      </c>
      <c r="U170" s="89">
        <f>'Other Opex'!U37</f>
        <v>0</v>
      </c>
      <c r="V170" s="89">
        <f>'Other Opex'!V37</f>
        <v>0</v>
      </c>
      <c r="W170" s="89">
        <f>'Other Opex'!W37</f>
        <v>0</v>
      </c>
      <c r="X170" s="89">
        <f>'Other Opex'!X37</f>
        <v>0</v>
      </c>
      <c r="Y170" s="89">
        <f>'Other Opex'!Y37</f>
        <v>0</v>
      </c>
      <c r="Z170" s="89">
        <f>'Other Opex'!Z37</f>
        <v>0</v>
      </c>
      <c r="AA170" s="89">
        <f>'Other Opex'!AA37</f>
        <v>0</v>
      </c>
      <c r="AB170" s="90">
        <f>'Other Opex'!AB37</f>
        <v>0</v>
      </c>
      <c r="AD170" s="552">
        <f>'Other Opex'!AD37</f>
        <v>0</v>
      </c>
      <c r="AF170" s="552">
        <f>'Other Opex'!AF37</f>
        <v>0</v>
      </c>
      <c r="AH170" s="552">
        <f>'Other Opex'!AH37</f>
        <v>0</v>
      </c>
    </row>
    <row r="171" spans="2:34" outlineLevel="1" x14ac:dyDescent="0.2">
      <c r="B171" s="263" t="str">
        <f>'Line Items'!D$762</f>
        <v>Other Operating Costs</v>
      </c>
      <c r="C171" s="263" t="str">
        <f>'Line Items'!D$802</f>
        <v>Other Operating Costs: Other Staff Costs</v>
      </c>
      <c r="D171" s="106" t="str">
        <f>'Other Opex'!D38</f>
        <v>Long Service awards</v>
      </c>
      <c r="E171" s="88"/>
      <c r="F171" s="107" t="str">
        <f>'Other Opex'!F38</f>
        <v>£000</v>
      </c>
      <c r="G171" s="89">
        <f>'Other Opex'!G38</f>
        <v>0</v>
      </c>
      <c r="H171" s="89">
        <f>'Other Opex'!H38</f>
        <v>0</v>
      </c>
      <c r="I171" s="89">
        <f>'Other Opex'!I38</f>
        <v>0</v>
      </c>
      <c r="J171" s="89">
        <f>'Other Opex'!J38</f>
        <v>0</v>
      </c>
      <c r="K171" s="89">
        <f>'Other Opex'!K38</f>
        <v>0</v>
      </c>
      <c r="L171" s="89">
        <f>'Other Opex'!L38</f>
        <v>0</v>
      </c>
      <c r="M171" s="89">
        <f>'Other Opex'!M38</f>
        <v>0</v>
      </c>
      <c r="N171" s="89">
        <f>'Other Opex'!N38</f>
        <v>0</v>
      </c>
      <c r="O171" s="89">
        <f>'Other Opex'!O38</f>
        <v>0</v>
      </c>
      <c r="P171" s="89">
        <f>'Other Opex'!P38</f>
        <v>0</v>
      </c>
      <c r="Q171" s="89">
        <f>'Other Opex'!Q38</f>
        <v>0</v>
      </c>
      <c r="R171" s="89">
        <f>'Other Opex'!R38</f>
        <v>0</v>
      </c>
      <c r="S171" s="89">
        <f>'Other Opex'!S38</f>
        <v>0</v>
      </c>
      <c r="T171" s="89">
        <f>'Other Opex'!T38</f>
        <v>0</v>
      </c>
      <c r="U171" s="89">
        <f>'Other Opex'!U38</f>
        <v>0</v>
      </c>
      <c r="V171" s="89">
        <f>'Other Opex'!V38</f>
        <v>0</v>
      </c>
      <c r="W171" s="89">
        <f>'Other Opex'!W38</f>
        <v>0</v>
      </c>
      <c r="X171" s="89">
        <f>'Other Opex'!X38</f>
        <v>0</v>
      </c>
      <c r="Y171" s="89">
        <f>'Other Opex'!Y38</f>
        <v>0</v>
      </c>
      <c r="Z171" s="89">
        <f>'Other Opex'!Z38</f>
        <v>0</v>
      </c>
      <c r="AA171" s="89">
        <f>'Other Opex'!AA38</f>
        <v>0</v>
      </c>
      <c r="AB171" s="90">
        <f>'Other Opex'!AB38</f>
        <v>0</v>
      </c>
      <c r="AD171" s="552">
        <f>'Other Opex'!AD38</f>
        <v>0</v>
      </c>
      <c r="AF171" s="552">
        <f>'Other Opex'!AF38</f>
        <v>0</v>
      </c>
      <c r="AH171" s="552">
        <f>'Other Opex'!AH38</f>
        <v>0</v>
      </c>
    </row>
    <row r="172" spans="2:34" outlineLevel="1" x14ac:dyDescent="0.2">
      <c r="B172" s="263" t="str">
        <f>'Line Items'!D$762</f>
        <v>Other Operating Costs</v>
      </c>
      <c r="C172" s="263" t="str">
        <f>'Line Items'!D$802</f>
        <v>Other Operating Costs: Other Staff Costs</v>
      </c>
      <c r="D172" s="106" t="str">
        <f>'Other Opex'!D39</f>
        <v>Provision for new Pension legislation</v>
      </c>
      <c r="E172" s="88"/>
      <c r="F172" s="107" t="str">
        <f>'Other Opex'!F39</f>
        <v>£000</v>
      </c>
      <c r="G172" s="89">
        <f>'Other Opex'!G39</f>
        <v>0</v>
      </c>
      <c r="H172" s="89">
        <f>'Other Opex'!H39</f>
        <v>0</v>
      </c>
      <c r="I172" s="89">
        <f>'Other Opex'!I39</f>
        <v>0</v>
      </c>
      <c r="J172" s="89">
        <f>'Other Opex'!J39</f>
        <v>0</v>
      </c>
      <c r="K172" s="89">
        <f>'Other Opex'!K39</f>
        <v>0</v>
      </c>
      <c r="L172" s="89">
        <f>'Other Opex'!L39</f>
        <v>0</v>
      </c>
      <c r="M172" s="89">
        <f>'Other Opex'!M39</f>
        <v>0</v>
      </c>
      <c r="N172" s="89">
        <f>'Other Opex'!N39</f>
        <v>0</v>
      </c>
      <c r="O172" s="89">
        <f>'Other Opex'!O39</f>
        <v>0</v>
      </c>
      <c r="P172" s="89">
        <f>'Other Opex'!P39</f>
        <v>0</v>
      </c>
      <c r="Q172" s="89">
        <f>'Other Opex'!Q39</f>
        <v>0</v>
      </c>
      <c r="R172" s="89">
        <f>'Other Opex'!R39</f>
        <v>0</v>
      </c>
      <c r="S172" s="89">
        <f>'Other Opex'!S39</f>
        <v>0</v>
      </c>
      <c r="T172" s="89">
        <f>'Other Opex'!T39</f>
        <v>0</v>
      </c>
      <c r="U172" s="89">
        <f>'Other Opex'!U39</f>
        <v>0</v>
      </c>
      <c r="V172" s="89">
        <f>'Other Opex'!V39</f>
        <v>0</v>
      </c>
      <c r="W172" s="89">
        <f>'Other Opex'!W39</f>
        <v>0</v>
      </c>
      <c r="X172" s="89">
        <f>'Other Opex'!X39</f>
        <v>0</v>
      </c>
      <c r="Y172" s="89">
        <f>'Other Opex'!Y39</f>
        <v>0</v>
      </c>
      <c r="Z172" s="89">
        <f>'Other Opex'!Z39</f>
        <v>0</v>
      </c>
      <c r="AA172" s="89">
        <f>'Other Opex'!AA39</f>
        <v>0</v>
      </c>
      <c r="AB172" s="90">
        <f>'Other Opex'!AB39</f>
        <v>0</v>
      </c>
      <c r="AD172" s="552">
        <f>'Other Opex'!AD39</f>
        <v>0</v>
      </c>
      <c r="AF172" s="552">
        <f>'Other Opex'!AF39</f>
        <v>0</v>
      </c>
      <c r="AH172" s="552">
        <f>'Other Opex'!AH39</f>
        <v>0</v>
      </c>
    </row>
    <row r="173" spans="2:34" outlineLevel="1" x14ac:dyDescent="0.2">
      <c r="B173" s="263" t="str">
        <f>'Line Items'!D$762</f>
        <v>Other Operating Costs</v>
      </c>
      <c r="C173" s="263" t="str">
        <f>'Line Items'!D$802</f>
        <v>Other Operating Costs: Other Staff Costs</v>
      </c>
      <c r="D173" s="106" t="str">
        <f>'Other Opex'!D40</f>
        <v>Agency and Casual Staff - Cleaning</v>
      </c>
      <c r="E173" s="88"/>
      <c r="F173" s="107" t="str">
        <f>'Other Opex'!F40</f>
        <v>£000</v>
      </c>
      <c r="G173" s="89">
        <f>'Other Opex'!G40</f>
        <v>0</v>
      </c>
      <c r="H173" s="89">
        <f>'Other Opex'!H40</f>
        <v>0</v>
      </c>
      <c r="I173" s="89">
        <f>'Other Opex'!I40</f>
        <v>0</v>
      </c>
      <c r="J173" s="89">
        <f>'Other Opex'!J40</f>
        <v>0</v>
      </c>
      <c r="K173" s="89">
        <f>'Other Opex'!K40</f>
        <v>0</v>
      </c>
      <c r="L173" s="89">
        <f>'Other Opex'!L40</f>
        <v>0</v>
      </c>
      <c r="M173" s="89">
        <f>'Other Opex'!M40</f>
        <v>0</v>
      </c>
      <c r="N173" s="89">
        <f>'Other Opex'!N40</f>
        <v>0</v>
      </c>
      <c r="O173" s="89">
        <f>'Other Opex'!O40</f>
        <v>0</v>
      </c>
      <c r="P173" s="89">
        <f>'Other Opex'!P40</f>
        <v>0</v>
      </c>
      <c r="Q173" s="89">
        <f>'Other Opex'!Q40</f>
        <v>0</v>
      </c>
      <c r="R173" s="89">
        <f>'Other Opex'!R40</f>
        <v>0</v>
      </c>
      <c r="S173" s="89">
        <f>'Other Opex'!S40</f>
        <v>0</v>
      </c>
      <c r="T173" s="89">
        <f>'Other Opex'!T40</f>
        <v>0</v>
      </c>
      <c r="U173" s="89">
        <f>'Other Opex'!U40</f>
        <v>0</v>
      </c>
      <c r="V173" s="89">
        <f>'Other Opex'!V40</f>
        <v>0</v>
      </c>
      <c r="W173" s="89">
        <f>'Other Opex'!W40</f>
        <v>0</v>
      </c>
      <c r="X173" s="89">
        <f>'Other Opex'!X40</f>
        <v>0</v>
      </c>
      <c r="Y173" s="89">
        <f>'Other Opex'!Y40</f>
        <v>0</v>
      </c>
      <c r="Z173" s="89">
        <f>'Other Opex'!Z40</f>
        <v>0</v>
      </c>
      <c r="AA173" s="89">
        <f>'Other Opex'!AA40</f>
        <v>0</v>
      </c>
      <c r="AB173" s="90">
        <f>'Other Opex'!AB40</f>
        <v>0</v>
      </c>
      <c r="AD173" s="552">
        <f>'Other Opex'!AD40</f>
        <v>0</v>
      </c>
      <c r="AF173" s="552">
        <f>'Other Opex'!AF40</f>
        <v>0</v>
      </c>
      <c r="AH173" s="552">
        <f>'Other Opex'!AH40</f>
        <v>0</v>
      </c>
    </row>
    <row r="174" spans="2:34" outlineLevel="1" x14ac:dyDescent="0.2">
      <c r="B174" s="263" t="str">
        <f>'Line Items'!D$762</f>
        <v>Other Operating Costs</v>
      </c>
      <c r="C174" s="263" t="str">
        <f>'Line Items'!D$802</f>
        <v>Other Operating Costs: Other Staff Costs</v>
      </c>
      <c r="D174" s="106" t="str">
        <f>'Other Opex'!D41</f>
        <v>Agency and Casual Staff - Engineering</v>
      </c>
      <c r="E174" s="88"/>
      <c r="F174" s="107" t="str">
        <f>'Other Opex'!F41</f>
        <v>£000</v>
      </c>
      <c r="G174" s="89">
        <f>'Other Opex'!G41</f>
        <v>0</v>
      </c>
      <c r="H174" s="89">
        <f>'Other Opex'!H41</f>
        <v>0</v>
      </c>
      <c r="I174" s="89">
        <f>'Other Opex'!I41</f>
        <v>0</v>
      </c>
      <c r="J174" s="89">
        <f>'Other Opex'!J41</f>
        <v>0</v>
      </c>
      <c r="K174" s="89">
        <f>'Other Opex'!K41</f>
        <v>0</v>
      </c>
      <c r="L174" s="89">
        <f>'Other Opex'!L41</f>
        <v>0</v>
      </c>
      <c r="M174" s="89">
        <f>'Other Opex'!M41</f>
        <v>0</v>
      </c>
      <c r="N174" s="89">
        <f>'Other Opex'!N41</f>
        <v>0</v>
      </c>
      <c r="O174" s="89">
        <f>'Other Opex'!O41</f>
        <v>0</v>
      </c>
      <c r="P174" s="89">
        <f>'Other Opex'!P41</f>
        <v>0</v>
      </c>
      <c r="Q174" s="89">
        <f>'Other Opex'!Q41</f>
        <v>0</v>
      </c>
      <c r="R174" s="89">
        <f>'Other Opex'!R41</f>
        <v>0</v>
      </c>
      <c r="S174" s="89">
        <f>'Other Opex'!S41</f>
        <v>0</v>
      </c>
      <c r="T174" s="89">
        <f>'Other Opex'!T41</f>
        <v>0</v>
      </c>
      <c r="U174" s="89">
        <f>'Other Opex'!U41</f>
        <v>0</v>
      </c>
      <c r="V174" s="89">
        <f>'Other Opex'!V41</f>
        <v>0</v>
      </c>
      <c r="W174" s="89">
        <f>'Other Opex'!W41</f>
        <v>0</v>
      </c>
      <c r="X174" s="89">
        <f>'Other Opex'!X41</f>
        <v>0</v>
      </c>
      <c r="Y174" s="89">
        <f>'Other Opex'!Y41</f>
        <v>0</v>
      </c>
      <c r="Z174" s="89">
        <f>'Other Opex'!Z41</f>
        <v>0</v>
      </c>
      <c r="AA174" s="89">
        <f>'Other Opex'!AA41</f>
        <v>0</v>
      </c>
      <c r="AB174" s="90">
        <f>'Other Opex'!AB41</f>
        <v>0</v>
      </c>
      <c r="AD174" s="552">
        <f>'Other Opex'!AD41</f>
        <v>0</v>
      </c>
      <c r="AF174" s="552">
        <f>'Other Opex'!AF41</f>
        <v>0</v>
      </c>
      <c r="AH174" s="552">
        <f>'Other Opex'!AH41</f>
        <v>0</v>
      </c>
    </row>
    <row r="175" spans="2:34" outlineLevel="1" x14ac:dyDescent="0.2">
      <c r="B175" s="263" t="str">
        <f>'Line Items'!D$762</f>
        <v>Other Operating Costs</v>
      </c>
      <c r="C175" s="263" t="str">
        <f>'Line Items'!D$802</f>
        <v>Other Operating Costs: Other Staff Costs</v>
      </c>
      <c r="D175" s="106" t="str">
        <f>'Other Opex'!D42</f>
        <v>Agency and Casual Staff - Customer Services</v>
      </c>
      <c r="E175" s="88"/>
      <c r="F175" s="107" t="str">
        <f>'Other Opex'!F42</f>
        <v>£000</v>
      </c>
      <c r="G175" s="89">
        <f>'Other Opex'!G42</f>
        <v>0</v>
      </c>
      <c r="H175" s="89">
        <f>'Other Opex'!H42</f>
        <v>0</v>
      </c>
      <c r="I175" s="89">
        <f>'Other Opex'!I42</f>
        <v>0</v>
      </c>
      <c r="J175" s="89">
        <f>'Other Opex'!J42</f>
        <v>0</v>
      </c>
      <c r="K175" s="89">
        <f>'Other Opex'!K42</f>
        <v>0</v>
      </c>
      <c r="L175" s="89">
        <f>'Other Opex'!L42</f>
        <v>0</v>
      </c>
      <c r="M175" s="89">
        <f>'Other Opex'!M42</f>
        <v>0</v>
      </c>
      <c r="N175" s="89">
        <f>'Other Opex'!N42</f>
        <v>0</v>
      </c>
      <c r="O175" s="89">
        <f>'Other Opex'!O42</f>
        <v>0</v>
      </c>
      <c r="P175" s="89">
        <f>'Other Opex'!P42</f>
        <v>0</v>
      </c>
      <c r="Q175" s="89">
        <f>'Other Opex'!Q42</f>
        <v>0</v>
      </c>
      <c r="R175" s="89">
        <f>'Other Opex'!R42</f>
        <v>0</v>
      </c>
      <c r="S175" s="89">
        <f>'Other Opex'!S42</f>
        <v>0</v>
      </c>
      <c r="T175" s="89">
        <f>'Other Opex'!T42</f>
        <v>0</v>
      </c>
      <c r="U175" s="89">
        <f>'Other Opex'!U42</f>
        <v>0</v>
      </c>
      <c r="V175" s="89">
        <f>'Other Opex'!V42</f>
        <v>0</v>
      </c>
      <c r="W175" s="89">
        <f>'Other Opex'!W42</f>
        <v>0</v>
      </c>
      <c r="X175" s="89">
        <f>'Other Opex'!X42</f>
        <v>0</v>
      </c>
      <c r="Y175" s="89">
        <f>'Other Opex'!Y42</f>
        <v>0</v>
      </c>
      <c r="Z175" s="89">
        <f>'Other Opex'!Z42</f>
        <v>0</v>
      </c>
      <c r="AA175" s="89">
        <f>'Other Opex'!AA42</f>
        <v>0</v>
      </c>
      <c r="AB175" s="90">
        <f>'Other Opex'!AB42</f>
        <v>0</v>
      </c>
      <c r="AD175" s="552">
        <f>'Other Opex'!AD42</f>
        <v>0</v>
      </c>
      <c r="AF175" s="552">
        <f>'Other Opex'!AF42</f>
        <v>0</v>
      </c>
      <c r="AH175" s="552">
        <f>'Other Opex'!AH42</f>
        <v>0</v>
      </c>
    </row>
    <row r="176" spans="2:34" outlineLevel="1" x14ac:dyDescent="0.2">
      <c r="B176" s="263" t="str">
        <f>'Line Items'!D$762</f>
        <v>Other Operating Costs</v>
      </c>
      <c r="C176" s="263" t="str">
        <f>'Line Items'!D$802</f>
        <v>Other Operating Costs: Other Staff Costs</v>
      </c>
      <c r="D176" s="106" t="str">
        <f>'Other Opex'!D43</f>
        <v>Agency and Casual Staff - Revenue Protection</v>
      </c>
      <c r="E176" s="88"/>
      <c r="F176" s="107" t="str">
        <f>'Other Opex'!F43</f>
        <v>£000</v>
      </c>
      <c r="G176" s="89">
        <f>'Other Opex'!G43</f>
        <v>0</v>
      </c>
      <c r="H176" s="89">
        <f>'Other Opex'!H43</f>
        <v>0</v>
      </c>
      <c r="I176" s="89">
        <f>'Other Opex'!I43</f>
        <v>0</v>
      </c>
      <c r="J176" s="89">
        <f>'Other Opex'!J43</f>
        <v>0</v>
      </c>
      <c r="K176" s="89">
        <f>'Other Opex'!K43</f>
        <v>0</v>
      </c>
      <c r="L176" s="89">
        <f>'Other Opex'!L43</f>
        <v>0</v>
      </c>
      <c r="M176" s="89">
        <f>'Other Opex'!M43</f>
        <v>0</v>
      </c>
      <c r="N176" s="89">
        <f>'Other Opex'!N43</f>
        <v>0</v>
      </c>
      <c r="O176" s="89">
        <f>'Other Opex'!O43</f>
        <v>0</v>
      </c>
      <c r="P176" s="89">
        <f>'Other Opex'!P43</f>
        <v>0</v>
      </c>
      <c r="Q176" s="89">
        <f>'Other Opex'!Q43</f>
        <v>0</v>
      </c>
      <c r="R176" s="89">
        <f>'Other Opex'!R43</f>
        <v>0</v>
      </c>
      <c r="S176" s="89">
        <f>'Other Opex'!S43</f>
        <v>0</v>
      </c>
      <c r="T176" s="89">
        <f>'Other Opex'!T43</f>
        <v>0</v>
      </c>
      <c r="U176" s="89">
        <f>'Other Opex'!U43</f>
        <v>0</v>
      </c>
      <c r="V176" s="89">
        <f>'Other Opex'!V43</f>
        <v>0</v>
      </c>
      <c r="W176" s="89">
        <f>'Other Opex'!W43</f>
        <v>0</v>
      </c>
      <c r="X176" s="89">
        <f>'Other Opex'!X43</f>
        <v>0</v>
      </c>
      <c r="Y176" s="89">
        <f>'Other Opex'!Y43</f>
        <v>0</v>
      </c>
      <c r="Z176" s="89">
        <f>'Other Opex'!Z43</f>
        <v>0</v>
      </c>
      <c r="AA176" s="89">
        <f>'Other Opex'!AA43</f>
        <v>0</v>
      </c>
      <c r="AB176" s="90">
        <f>'Other Opex'!AB43</f>
        <v>0</v>
      </c>
      <c r="AD176" s="552">
        <f>'Other Opex'!AD43</f>
        <v>0</v>
      </c>
      <c r="AF176" s="552">
        <f>'Other Opex'!AF43</f>
        <v>0</v>
      </c>
      <c r="AH176" s="552">
        <f>'Other Opex'!AH43</f>
        <v>0</v>
      </c>
    </row>
    <row r="177" spans="2:34" outlineLevel="1" x14ac:dyDescent="0.2">
      <c r="B177" s="263" t="str">
        <f>'Line Items'!D$762</f>
        <v>Other Operating Costs</v>
      </c>
      <c r="C177" s="263" t="str">
        <f>'Line Items'!D$802</f>
        <v>Other Operating Costs: Other Staff Costs</v>
      </c>
      <c r="D177" s="106" t="str">
        <f>'Other Opex'!D44</f>
        <v>Agency and Casual Staff - Other</v>
      </c>
      <c r="E177" s="88"/>
      <c r="F177" s="107" t="str">
        <f>'Other Opex'!F44</f>
        <v>£000</v>
      </c>
      <c r="G177" s="89">
        <f>'Other Opex'!G44</f>
        <v>0</v>
      </c>
      <c r="H177" s="89">
        <f>'Other Opex'!H44</f>
        <v>0</v>
      </c>
      <c r="I177" s="89">
        <f>'Other Opex'!I44</f>
        <v>0</v>
      </c>
      <c r="J177" s="89">
        <f>'Other Opex'!J44</f>
        <v>0</v>
      </c>
      <c r="K177" s="89">
        <f>'Other Opex'!K44</f>
        <v>0</v>
      </c>
      <c r="L177" s="89">
        <f>'Other Opex'!L44</f>
        <v>0</v>
      </c>
      <c r="M177" s="89">
        <f>'Other Opex'!M44</f>
        <v>0</v>
      </c>
      <c r="N177" s="89">
        <f>'Other Opex'!N44</f>
        <v>0</v>
      </c>
      <c r="O177" s="89">
        <f>'Other Opex'!O44</f>
        <v>0</v>
      </c>
      <c r="P177" s="89">
        <f>'Other Opex'!P44</f>
        <v>0</v>
      </c>
      <c r="Q177" s="89">
        <f>'Other Opex'!Q44</f>
        <v>0</v>
      </c>
      <c r="R177" s="89">
        <f>'Other Opex'!R44</f>
        <v>0</v>
      </c>
      <c r="S177" s="89">
        <f>'Other Opex'!S44</f>
        <v>0</v>
      </c>
      <c r="T177" s="89">
        <f>'Other Opex'!T44</f>
        <v>0</v>
      </c>
      <c r="U177" s="89">
        <f>'Other Opex'!U44</f>
        <v>0</v>
      </c>
      <c r="V177" s="89">
        <f>'Other Opex'!V44</f>
        <v>0</v>
      </c>
      <c r="W177" s="89">
        <f>'Other Opex'!W44</f>
        <v>0</v>
      </c>
      <c r="X177" s="89">
        <f>'Other Opex'!X44</f>
        <v>0</v>
      </c>
      <c r="Y177" s="89">
        <f>'Other Opex'!Y44</f>
        <v>0</v>
      </c>
      <c r="Z177" s="89">
        <f>'Other Opex'!Z44</f>
        <v>0</v>
      </c>
      <c r="AA177" s="89">
        <f>'Other Opex'!AA44</f>
        <v>0</v>
      </c>
      <c r="AB177" s="90">
        <f>'Other Opex'!AB44</f>
        <v>0</v>
      </c>
      <c r="AD177" s="552">
        <f>'Other Opex'!AD44</f>
        <v>0</v>
      </c>
      <c r="AF177" s="552">
        <f>'Other Opex'!AF44</f>
        <v>0</v>
      </c>
      <c r="AH177" s="552">
        <f>'Other Opex'!AH44</f>
        <v>0</v>
      </c>
    </row>
    <row r="178" spans="2:34" outlineLevel="1" x14ac:dyDescent="0.2">
      <c r="B178" s="263" t="str">
        <f>'Line Items'!D$762</f>
        <v>Other Operating Costs</v>
      </c>
      <c r="C178" s="263" t="str">
        <f>'Line Items'!D$802</f>
        <v>Other Operating Costs: Other Staff Costs</v>
      </c>
      <c r="D178" s="106" t="str">
        <f>'Other Opex'!D45</f>
        <v>Salary Recharges / Overlays</v>
      </c>
      <c r="E178" s="88"/>
      <c r="F178" s="107" t="str">
        <f>'Other Opex'!F45</f>
        <v>£000</v>
      </c>
      <c r="G178" s="89">
        <f>'Other Opex'!G45</f>
        <v>0</v>
      </c>
      <c r="H178" s="89">
        <f>'Other Opex'!H45</f>
        <v>0</v>
      </c>
      <c r="I178" s="89">
        <f>'Other Opex'!I45</f>
        <v>0</v>
      </c>
      <c r="J178" s="89">
        <f>'Other Opex'!J45</f>
        <v>0</v>
      </c>
      <c r="K178" s="89">
        <f>'Other Opex'!K45</f>
        <v>0</v>
      </c>
      <c r="L178" s="89">
        <f>'Other Opex'!L45</f>
        <v>0</v>
      </c>
      <c r="M178" s="89">
        <f>'Other Opex'!M45</f>
        <v>0</v>
      </c>
      <c r="N178" s="89">
        <f>'Other Opex'!N45</f>
        <v>0</v>
      </c>
      <c r="O178" s="89">
        <f>'Other Opex'!O45</f>
        <v>0</v>
      </c>
      <c r="P178" s="89">
        <f>'Other Opex'!P45</f>
        <v>0</v>
      </c>
      <c r="Q178" s="89">
        <f>'Other Opex'!Q45</f>
        <v>0</v>
      </c>
      <c r="R178" s="89">
        <f>'Other Opex'!R45</f>
        <v>0</v>
      </c>
      <c r="S178" s="89">
        <f>'Other Opex'!S45</f>
        <v>0</v>
      </c>
      <c r="T178" s="89">
        <f>'Other Opex'!T45</f>
        <v>0</v>
      </c>
      <c r="U178" s="89">
        <f>'Other Opex'!U45</f>
        <v>0</v>
      </c>
      <c r="V178" s="89">
        <f>'Other Opex'!V45</f>
        <v>0</v>
      </c>
      <c r="W178" s="89">
        <f>'Other Opex'!W45</f>
        <v>0</v>
      </c>
      <c r="X178" s="89">
        <f>'Other Opex'!X45</f>
        <v>0</v>
      </c>
      <c r="Y178" s="89">
        <f>'Other Opex'!Y45</f>
        <v>0</v>
      </c>
      <c r="Z178" s="89">
        <f>'Other Opex'!Z45</f>
        <v>0</v>
      </c>
      <c r="AA178" s="89">
        <f>'Other Opex'!AA45</f>
        <v>0</v>
      </c>
      <c r="AB178" s="90">
        <f>'Other Opex'!AB45</f>
        <v>0</v>
      </c>
      <c r="AD178" s="552">
        <f>'Other Opex'!AD45</f>
        <v>0</v>
      </c>
      <c r="AF178" s="552">
        <f>'Other Opex'!AF45</f>
        <v>0</v>
      </c>
      <c r="AH178" s="552">
        <f>'Other Opex'!AH45</f>
        <v>0</v>
      </c>
    </row>
    <row r="179" spans="2:34" outlineLevel="1" x14ac:dyDescent="0.2">
      <c r="B179" s="263" t="str">
        <f>'Line Items'!D$762</f>
        <v>Other Operating Costs</v>
      </c>
      <c r="C179" s="263" t="str">
        <f>'Line Items'!D$802</f>
        <v>Other Operating Costs: Other Staff Costs</v>
      </c>
      <c r="D179" s="106" t="str">
        <f>'Other Opex'!D46</f>
        <v>[Other Staff Costs Line 30]</v>
      </c>
      <c r="E179" s="88"/>
      <c r="F179" s="107" t="str">
        <f>'Other Opex'!F46</f>
        <v>£000</v>
      </c>
      <c r="G179" s="89">
        <f>'Other Opex'!G46</f>
        <v>0</v>
      </c>
      <c r="H179" s="89">
        <f>'Other Opex'!H46</f>
        <v>0</v>
      </c>
      <c r="I179" s="89">
        <f>'Other Opex'!I46</f>
        <v>0</v>
      </c>
      <c r="J179" s="89">
        <f>'Other Opex'!J46</f>
        <v>0</v>
      </c>
      <c r="K179" s="89">
        <f>'Other Opex'!K46</f>
        <v>0</v>
      </c>
      <c r="L179" s="89">
        <f>'Other Opex'!L46</f>
        <v>0</v>
      </c>
      <c r="M179" s="89">
        <f>'Other Opex'!M46</f>
        <v>0</v>
      </c>
      <c r="N179" s="89">
        <f>'Other Opex'!N46</f>
        <v>0</v>
      </c>
      <c r="O179" s="89">
        <f>'Other Opex'!O46</f>
        <v>0</v>
      </c>
      <c r="P179" s="89">
        <f>'Other Opex'!P46</f>
        <v>0</v>
      </c>
      <c r="Q179" s="89">
        <f>'Other Opex'!Q46</f>
        <v>0</v>
      </c>
      <c r="R179" s="89">
        <f>'Other Opex'!R46</f>
        <v>0</v>
      </c>
      <c r="S179" s="89">
        <f>'Other Opex'!S46</f>
        <v>0</v>
      </c>
      <c r="T179" s="89">
        <f>'Other Opex'!T46</f>
        <v>0</v>
      </c>
      <c r="U179" s="89">
        <f>'Other Opex'!U46</f>
        <v>0</v>
      </c>
      <c r="V179" s="89">
        <f>'Other Opex'!V46</f>
        <v>0</v>
      </c>
      <c r="W179" s="89">
        <f>'Other Opex'!W46</f>
        <v>0</v>
      </c>
      <c r="X179" s="89">
        <f>'Other Opex'!X46</f>
        <v>0</v>
      </c>
      <c r="Y179" s="89">
        <f>'Other Opex'!Y46</f>
        <v>0</v>
      </c>
      <c r="Z179" s="89">
        <f>'Other Opex'!Z46</f>
        <v>0</v>
      </c>
      <c r="AA179" s="89">
        <f>'Other Opex'!AA46</f>
        <v>0</v>
      </c>
      <c r="AB179" s="90">
        <f>'Other Opex'!AB46</f>
        <v>0</v>
      </c>
      <c r="AD179" s="552">
        <f>'Other Opex'!AD46</f>
        <v>0</v>
      </c>
      <c r="AF179" s="552">
        <f>'Other Opex'!AF46</f>
        <v>0</v>
      </c>
      <c r="AH179" s="552">
        <f>'Other Opex'!AH46</f>
        <v>0</v>
      </c>
    </row>
    <row r="180" spans="2:34" outlineLevel="1" x14ac:dyDescent="0.2">
      <c r="B180" s="263" t="str">
        <f>'Line Items'!D$762</f>
        <v>Other Operating Costs</v>
      </c>
      <c r="C180" s="263" t="str">
        <f>'Line Items'!D$802</f>
        <v>Other Operating Costs: Other Staff Costs</v>
      </c>
      <c r="D180" s="106" t="str">
        <f>'Other Opex'!D47</f>
        <v>[Other Staff Costs Line 31]</v>
      </c>
      <c r="E180" s="88"/>
      <c r="F180" s="107" t="str">
        <f>'Other Opex'!F47</f>
        <v>£000</v>
      </c>
      <c r="G180" s="89">
        <f>'Other Opex'!G47</f>
        <v>0</v>
      </c>
      <c r="H180" s="89">
        <f>'Other Opex'!H47</f>
        <v>0</v>
      </c>
      <c r="I180" s="89">
        <f>'Other Opex'!I47</f>
        <v>0</v>
      </c>
      <c r="J180" s="89">
        <f>'Other Opex'!J47</f>
        <v>0</v>
      </c>
      <c r="K180" s="89">
        <f>'Other Opex'!K47</f>
        <v>0</v>
      </c>
      <c r="L180" s="89">
        <f>'Other Opex'!L47</f>
        <v>0</v>
      </c>
      <c r="M180" s="89">
        <f>'Other Opex'!M47</f>
        <v>0</v>
      </c>
      <c r="N180" s="89">
        <f>'Other Opex'!N47</f>
        <v>0</v>
      </c>
      <c r="O180" s="89">
        <f>'Other Opex'!O47</f>
        <v>0</v>
      </c>
      <c r="P180" s="89">
        <f>'Other Opex'!P47</f>
        <v>0</v>
      </c>
      <c r="Q180" s="89">
        <f>'Other Opex'!Q47</f>
        <v>0</v>
      </c>
      <c r="R180" s="89">
        <f>'Other Opex'!R47</f>
        <v>0</v>
      </c>
      <c r="S180" s="89">
        <f>'Other Opex'!S47</f>
        <v>0</v>
      </c>
      <c r="T180" s="89">
        <f>'Other Opex'!T47</f>
        <v>0</v>
      </c>
      <c r="U180" s="89">
        <f>'Other Opex'!U47</f>
        <v>0</v>
      </c>
      <c r="V180" s="89">
        <f>'Other Opex'!V47</f>
        <v>0</v>
      </c>
      <c r="W180" s="89">
        <f>'Other Opex'!W47</f>
        <v>0</v>
      </c>
      <c r="X180" s="89">
        <f>'Other Opex'!X47</f>
        <v>0</v>
      </c>
      <c r="Y180" s="89">
        <f>'Other Opex'!Y47</f>
        <v>0</v>
      </c>
      <c r="Z180" s="89">
        <f>'Other Opex'!Z47</f>
        <v>0</v>
      </c>
      <c r="AA180" s="89">
        <f>'Other Opex'!AA47</f>
        <v>0</v>
      </c>
      <c r="AB180" s="90">
        <f>'Other Opex'!AB47</f>
        <v>0</v>
      </c>
      <c r="AD180" s="552">
        <f>'Other Opex'!AD47</f>
        <v>0</v>
      </c>
      <c r="AF180" s="552">
        <f>'Other Opex'!AF47</f>
        <v>0</v>
      </c>
      <c r="AH180" s="552">
        <f>'Other Opex'!AH47</f>
        <v>0</v>
      </c>
    </row>
    <row r="181" spans="2:34" outlineLevel="1" x14ac:dyDescent="0.2">
      <c r="B181" s="263" t="str">
        <f>'Line Items'!D$762</f>
        <v>Other Operating Costs</v>
      </c>
      <c r="C181" s="263" t="str">
        <f>'Line Items'!D$802</f>
        <v>Other Operating Costs: Other Staff Costs</v>
      </c>
      <c r="D181" s="106" t="str">
        <f>'Other Opex'!D48</f>
        <v>[Other Staff Costs Line 32]</v>
      </c>
      <c r="E181" s="88"/>
      <c r="F181" s="107" t="str">
        <f>'Other Opex'!F48</f>
        <v>£000</v>
      </c>
      <c r="G181" s="89">
        <f>'Other Opex'!G48</f>
        <v>0</v>
      </c>
      <c r="H181" s="89">
        <f>'Other Opex'!H48</f>
        <v>0</v>
      </c>
      <c r="I181" s="89">
        <f>'Other Opex'!I48</f>
        <v>0</v>
      </c>
      <c r="J181" s="89">
        <f>'Other Opex'!J48</f>
        <v>0</v>
      </c>
      <c r="K181" s="89">
        <f>'Other Opex'!K48</f>
        <v>0</v>
      </c>
      <c r="L181" s="89">
        <f>'Other Opex'!L48</f>
        <v>0</v>
      </c>
      <c r="M181" s="89">
        <f>'Other Opex'!M48</f>
        <v>0</v>
      </c>
      <c r="N181" s="89">
        <f>'Other Opex'!N48</f>
        <v>0</v>
      </c>
      <c r="O181" s="89">
        <f>'Other Opex'!O48</f>
        <v>0</v>
      </c>
      <c r="P181" s="89">
        <f>'Other Opex'!P48</f>
        <v>0</v>
      </c>
      <c r="Q181" s="89">
        <f>'Other Opex'!Q48</f>
        <v>0</v>
      </c>
      <c r="R181" s="89">
        <f>'Other Opex'!R48</f>
        <v>0</v>
      </c>
      <c r="S181" s="89">
        <f>'Other Opex'!S48</f>
        <v>0</v>
      </c>
      <c r="T181" s="89">
        <f>'Other Opex'!T48</f>
        <v>0</v>
      </c>
      <c r="U181" s="89">
        <f>'Other Opex'!U48</f>
        <v>0</v>
      </c>
      <c r="V181" s="89">
        <f>'Other Opex'!V48</f>
        <v>0</v>
      </c>
      <c r="W181" s="89">
        <f>'Other Opex'!W48</f>
        <v>0</v>
      </c>
      <c r="X181" s="89">
        <f>'Other Opex'!X48</f>
        <v>0</v>
      </c>
      <c r="Y181" s="89">
        <f>'Other Opex'!Y48</f>
        <v>0</v>
      </c>
      <c r="Z181" s="89">
        <f>'Other Opex'!Z48</f>
        <v>0</v>
      </c>
      <c r="AA181" s="89">
        <f>'Other Opex'!AA48</f>
        <v>0</v>
      </c>
      <c r="AB181" s="90">
        <f>'Other Opex'!AB48</f>
        <v>0</v>
      </c>
      <c r="AD181" s="552">
        <f>'Other Opex'!AD48</f>
        <v>0</v>
      </c>
      <c r="AF181" s="552">
        <f>'Other Opex'!AF48</f>
        <v>0</v>
      </c>
      <c r="AH181" s="552">
        <f>'Other Opex'!AH48</f>
        <v>0</v>
      </c>
    </row>
    <row r="182" spans="2:34" outlineLevel="1" x14ac:dyDescent="0.2">
      <c r="B182" s="263" t="str">
        <f>'Line Items'!D$762</f>
        <v>Other Operating Costs</v>
      </c>
      <c r="C182" s="263" t="str">
        <f>'Line Items'!D$802</f>
        <v>Other Operating Costs: Other Staff Costs</v>
      </c>
      <c r="D182" s="106" t="str">
        <f>'Other Opex'!D49</f>
        <v>[Other Staff Costs Line 33]</v>
      </c>
      <c r="E182" s="88"/>
      <c r="F182" s="107" t="str">
        <f>'Other Opex'!F49</f>
        <v>£000</v>
      </c>
      <c r="G182" s="89">
        <f>'Other Opex'!G49</f>
        <v>0</v>
      </c>
      <c r="H182" s="89">
        <f>'Other Opex'!H49</f>
        <v>0</v>
      </c>
      <c r="I182" s="89">
        <f>'Other Opex'!I49</f>
        <v>0</v>
      </c>
      <c r="J182" s="89">
        <f>'Other Opex'!J49</f>
        <v>0</v>
      </c>
      <c r="K182" s="89">
        <f>'Other Opex'!K49</f>
        <v>0</v>
      </c>
      <c r="L182" s="89">
        <f>'Other Opex'!L49</f>
        <v>0</v>
      </c>
      <c r="M182" s="89">
        <f>'Other Opex'!M49</f>
        <v>0</v>
      </c>
      <c r="N182" s="89">
        <f>'Other Opex'!N49</f>
        <v>0</v>
      </c>
      <c r="O182" s="89">
        <f>'Other Opex'!O49</f>
        <v>0</v>
      </c>
      <c r="P182" s="89">
        <f>'Other Opex'!P49</f>
        <v>0</v>
      </c>
      <c r="Q182" s="89">
        <f>'Other Opex'!Q49</f>
        <v>0</v>
      </c>
      <c r="R182" s="89">
        <f>'Other Opex'!R49</f>
        <v>0</v>
      </c>
      <c r="S182" s="89">
        <f>'Other Opex'!S49</f>
        <v>0</v>
      </c>
      <c r="T182" s="89">
        <f>'Other Opex'!T49</f>
        <v>0</v>
      </c>
      <c r="U182" s="89">
        <f>'Other Opex'!U49</f>
        <v>0</v>
      </c>
      <c r="V182" s="89">
        <f>'Other Opex'!V49</f>
        <v>0</v>
      </c>
      <c r="W182" s="89">
        <f>'Other Opex'!W49</f>
        <v>0</v>
      </c>
      <c r="X182" s="89">
        <f>'Other Opex'!X49</f>
        <v>0</v>
      </c>
      <c r="Y182" s="89">
        <f>'Other Opex'!Y49</f>
        <v>0</v>
      </c>
      <c r="Z182" s="89">
        <f>'Other Opex'!Z49</f>
        <v>0</v>
      </c>
      <c r="AA182" s="89">
        <f>'Other Opex'!AA49</f>
        <v>0</v>
      </c>
      <c r="AB182" s="90">
        <f>'Other Opex'!AB49</f>
        <v>0</v>
      </c>
      <c r="AD182" s="552">
        <f>'Other Opex'!AD49</f>
        <v>0</v>
      </c>
      <c r="AF182" s="552">
        <f>'Other Opex'!AF49</f>
        <v>0</v>
      </c>
      <c r="AH182" s="552">
        <f>'Other Opex'!AH49</f>
        <v>0</v>
      </c>
    </row>
    <row r="183" spans="2:34" outlineLevel="1" x14ac:dyDescent="0.2">
      <c r="B183" s="263" t="str">
        <f>'Line Items'!D$762</f>
        <v>Other Operating Costs</v>
      </c>
      <c r="C183" s="263" t="str">
        <f>'Line Items'!D$802</f>
        <v>Other Operating Costs: Other Staff Costs</v>
      </c>
      <c r="D183" s="106" t="str">
        <f>'Other Opex'!D50</f>
        <v>[Other Staff Costs Line 34]</v>
      </c>
      <c r="E183" s="88"/>
      <c r="F183" s="107" t="str">
        <f>'Other Opex'!F50</f>
        <v>£000</v>
      </c>
      <c r="G183" s="89">
        <f>'Other Opex'!G50</f>
        <v>0</v>
      </c>
      <c r="H183" s="89">
        <f>'Other Opex'!H50</f>
        <v>0</v>
      </c>
      <c r="I183" s="89">
        <f>'Other Opex'!I50</f>
        <v>0</v>
      </c>
      <c r="J183" s="89">
        <f>'Other Opex'!J50</f>
        <v>0</v>
      </c>
      <c r="K183" s="89">
        <f>'Other Opex'!K50</f>
        <v>0</v>
      </c>
      <c r="L183" s="89">
        <f>'Other Opex'!L50</f>
        <v>0</v>
      </c>
      <c r="M183" s="89">
        <f>'Other Opex'!M50</f>
        <v>0</v>
      </c>
      <c r="N183" s="89">
        <f>'Other Opex'!N50</f>
        <v>0</v>
      </c>
      <c r="O183" s="89">
        <f>'Other Opex'!O50</f>
        <v>0</v>
      </c>
      <c r="P183" s="89">
        <f>'Other Opex'!P50</f>
        <v>0</v>
      </c>
      <c r="Q183" s="89">
        <f>'Other Opex'!Q50</f>
        <v>0</v>
      </c>
      <c r="R183" s="89">
        <f>'Other Opex'!R50</f>
        <v>0</v>
      </c>
      <c r="S183" s="89">
        <f>'Other Opex'!S50</f>
        <v>0</v>
      </c>
      <c r="T183" s="89">
        <f>'Other Opex'!T50</f>
        <v>0</v>
      </c>
      <c r="U183" s="89">
        <f>'Other Opex'!U50</f>
        <v>0</v>
      </c>
      <c r="V183" s="89">
        <f>'Other Opex'!V50</f>
        <v>0</v>
      </c>
      <c r="W183" s="89">
        <f>'Other Opex'!W50</f>
        <v>0</v>
      </c>
      <c r="X183" s="89">
        <f>'Other Opex'!X50</f>
        <v>0</v>
      </c>
      <c r="Y183" s="89">
        <f>'Other Opex'!Y50</f>
        <v>0</v>
      </c>
      <c r="Z183" s="89">
        <f>'Other Opex'!Z50</f>
        <v>0</v>
      </c>
      <c r="AA183" s="89">
        <f>'Other Opex'!AA50</f>
        <v>0</v>
      </c>
      <c r="AB183" s="90">
        <f>'Other Opex'!AB50</f>
        <v>0</v>
      </c>
      <c r="AD183" s="552">
        <f>'Other Opex'!AD50</f>
        <v>0</v>
      </c>
      <c r="AF183" s="552">
        <f>'Other Opex'!AF50</f>
        <v>0</v>
      </c>
      <c r="AH183" s="552">
        <f>'Other Opex'!AH50</f>
        <v>0</v>
      </c>
    </row>
    <row r="184" spans="2:34" outlineLevel="1" x14ac:dyDescent="0.2">
      <c r="B184" s="263" t="str">
        <f>'Line Items'!D$762</f>
        <v>Other Operating Costs</v>
      </c>
      <c r="C184" s="263" t="str">
        <f>'Line Items'!D$802</f>
        <v>Other Operating Costs: Other Staff Costs</v>
      </c>
      <c r="D184" s="106" t="str">
        <f>'Other Opex'!D51</f>
        <v>[Other Staff Costs Line 35]</v>
      </c>
      <c r="E184" s="88"/>
      <c r="F184" s="107" t="str">
        <f>'Other Opex'!F51</f>
        <v>£000</v>
      </c>
      <c r="G184" s="89">
        <f>'Other Opex'!G51</f>
        <v>0</v>
      </c>
      <c r="H184" s="89">
        <f>'Other Opex'!H51</f>
        <v>0</v>
      </c>
      <c r="I184" s="89">
        <f>'Other Opex'!I51</f>
        <v>0</v>
      </c>
      <c r="J184" s="89">
        <f>'Other Opex'!J51</f>
        <v>0</v>
      </c>
      <c r="K184" s="89">
        <f>'Other Opex'!K51</f>
        <v>0</v>
      </c>
      <c r="L184" s="89">
        <f>'Other Opex'!L51</f>
        <v>0</v>
      </c>
      <c r="M184" s="89">
        <f>'Other Opex'!M51</f>
        <v>0</v>
      </c>
      <c r="N184" s="89">
        <f>'Other Opex'!N51</f>
        <v>0</v>
      </c>
      <c r="O184" s="89">
        <f>'Other Opex'!O51</f>
        <v>0</v>
      </c>
      <c r="P184" s="89">
        <f>'Other Opex'!P51</f>
        <v>0</v>
      </c>
      <c r="Q184" s="89">
        <f>'Other Opex'!Q51</f>
        <v>0</v>
      </c>
      <c r="R184" s="89">
        <f>'Other Opex'!R51</f>
        <v>0</v>
      </c>
      <c r="S184" s="89">
        <f>'Other Opex'!S51</f>
        <v>0</v>
      </c>
      <c r="T184" s="89">
        <f>'Other Opex'!T51</f>
        <v>0</v>
      </c>
      <c r="U184" s="89">
        <f>'Other Opex'!U51</f>
        <v>0</v>
      </c>
      <c r="V184" s="89">
        <f>'Other Opex'!V51</f>
        <v>0</v>
      </c>
      <c r="W184" s="89">
        <f>'Other Opex'!W51</f>
        <v>0</v>
      </c>
      <c r="X184" s="89">
        <f>'Other Opex'!X51</f>
        <v>0</v>
      </c>
      <c r="Y184" s="89">
        <f>'Other Opex'!Y51</f>
        <v>0</v>
      </c>
      <c r="Z184" s="89">
        <f>'Other Opex'!Z51</f>
        <v>0</v>
      </c>
      <c r="AA184" s="89">
        <f>'Other Opex'!AA51</f>
        <v>0</v>
      </c>
      <c r="AB184" s="90">
        <f>'Other Opex'!AB51</f>
        <v>0</v>
      </c>
      <c r="AD184" s="552">
        <f>'Other Opex'!AD51</f>
        <v>0</v>
      </c>
      <c r="AF184" s="552">
        <f>'Other Opex'!AF51</f>
        <v>0</v>
      </c>
      <c r="AH184" s="552">
        <f>'Other Opex'!AH51</f>
        <v>0</v>
      </c>
    </row>
    <row r="185" spans="2:34" outlineLevel="1" x14ac:dyDescent="0.2">
      <c r="B185" s="263" t="str">
        <f>'Line Items'!D$762</f>
        <v>Other Operating Costs</v>
      </c>
      <c r="C185" s="263" t="str">
        <f>'Line Items'!D$802</f>
        <v>Other Operating Costs: Other Staff Costs</v>
      </c>
      <c r="D185" s="106" t="str">
        <f>'Other Opex'!D52</f>
        <v>[Other Staff Costs Line 36]</v>
      </c>
      <c r="E185" s="88"/>
      <c r="F185" s="107" t="str">
        <f>'Other Opex'!F52</f>
        <v>£000</v>
      </c>
      <c r="G185" s="89">
        <f>'Other Opex'!G52</f>
        <v>0</v>
      </c>
      <c r="H185" s="89">
        <f>'Other Opex'!H52</f>
        <v>0</v>
      </c>
      <c r="I185" s="89">
        <f>'Other Opex'!I52</f>
        <v>0</v>
      </c>
      <c r="J185" s="89">
        <f>'Other Opex'!J52</f>
        <v>0</v>
      </c>
      <c r="K185" s="89">
        <f>'Other Opex'!K52</f>
        <v>0</v>
      </c>
      <c r="L185" s="89">
        <f>'Other Opex'!L52</f>
        <v>0</v>
      </c>
      <c r="M185" s="89">
        <f>'Other Opex'!M52</f>
        <v>0</v>
      </c>
      <c r="N185" s="89">
        <f>'Other Opex'!N52</f>
        <v>0</v>
      </c>
      <c r="O185" s="89">
        <f>'Other Opex'!O52</f>
        <v>0</v>
      </c>
      <c r="P185" s="89">
        <f>'Other Opex'!P52</f>
        <v>0</v>
      </c>
      <c r="Q185" s="89">
        <f>'Other Opex'!Q52</f>
        <v>0</v>
      </c>
      <c r="R185" s="89">
        <f>'Other Opex'!R52</f>
        <v>0</v>
      </c>
      <c r="S185" s="89">
        <f>'Other Opex'!S52</f>
        <v>0</v>
      </c>
      <c r="T185" s="89">
        <f>'Other Opex'!T52</f>
        <v>0</v>
      </c>
      <c r="U185" s="89">
        <f>'Other Opex'!U52</f>
        <v>0</v>
      </c>
      <c r="V185" s="89">
        <f>'Other Opex'!V52</f>
        <v>0</v>
      </c>
      <c r="W185" s="89">
        <f>'Other Opex'!W52</f>
        <v>0</v>
      </c>
      <c r="X185" s="89">
        <f>'Other Opex'!X52</f>
        <v>0</v>
      </c>
      <c r="Y185" s="89">
        <f>'Other Opex'!Y52</f>
        <v>0</v>
      </c>
      <c r="Z185" s="89">
        <f>'Other Opex'!Z52</f>
        <v>0</v>
      </c>
      <c r="AA185" s="89">
        <f>'Other Opex'!AA52</f>
        <v>0</v>
      </c>
      <c r="AB185" s="90">
        <f>'Other Opex'!AB52</f>
        <v>0</v>
      </c>
      <c r="AD185" s="552">
        <f>'Other Opex'!AD52</f>
        <v>0</v>
      </c>
      <c r="AF185" s="552">
        <f>'Other Opex'!AF52</f>
        <v>0</v>
      </c>
      <c r="AH185" s="552">
        <f>'Other Opex'!AH52</f>
        <v>0</v>
      </c>
    </row>
    <row r="186" spans="2:34" outlineLevel="1" x14ac:dyDescent="0.2">
      <c r="B186" s="263" t="str">
        <f>'Line Items'!D$762</f>
        <v>Other Operating Costs</v>
      </c>
      <c r="C186" s="263" t="str">
        <f>'Line Items'!D$802</f>
        <v>Other Operating Costs: Other Staff Costs</v>
      </c>
      <c r="D186" s="106" t="str">
        <f>'Other Opex'!D53</f>
        <v>[Other Staff Costs Line 37]</v>
      </c>
      <c r="E186" s="88"/>
      <c r="F186" s="107" t="str">
        <f>'Other Opex'!F53</f>
        <v>£000</v>
      </c>
      <c r="G186" s="89">
        <f>'Other Opex'!G53</f>
        <v>0</v>
      </c>
      <c r="H186" s="89">
        <f>'Other Opex'!H53</f>
        <v>0</v>
      </c>
      <c r="I186" s="89">
        <f>'Other Opex'!I53</f>
        <v>0</v>
      </c>
      <c r="J186" s="89">
        <f>'Other Opex'!J53</f>
        <v>0</v>
      </c>
      <c r="K186" s="89">
        <f>'Other Opex'!K53</f>
        <v>0</v>
      </c>
      <c r="L186" s="89">
        <f>'Other Opex'!L53</f>
        <v>0</v>
      </c>
      <c r="M186" s="89">
        <f>'Other Opex'!M53</f>
        <v>0</v>
      </c>
      <c r="N186" s="89">
        <f>'Other Opex'!N53</f>
        <v>0</v>
      </c>
      <c r="O186" s="89">
        <f>'Other Opex'!O53</f>
        <v>0</v>
      </c>
      <c r="P186" s="89">
        <f>'Other Opex'!P53</f>
        <v>0</v>
      </c>
      <c r="Q186" s="89">
        <f>'Other Opex'!Q53</f>
        <v>0</v>
      </c>
      <c r="R186" s="89">
        <f>'Other Opex'!R53</f>
        <v>0</v>
      </c>
      <c r="S186" s="89">
        <f>'Other Opex'!S53</f>
        <v>0</v>
      </c>
      <c r="T186" s="89">
        <f>'Other Opex'!T53</f>
        <v>0</v>
      </c>
      <c r="U186" s="89">
        <f>'Other Opex'!U53</f>
        <v>0</v>
      </c>
      <c r="V186" s="89">
        <f>'Other Opex'!V53</f>
        <v>0</v>
      </c>
      <c r="W186" s="89">
        <f>'Other Opex'!W53</f>
        <v>0</v>
      </c>
      <c r="X186" s="89">
        <f>'Other Opex'!X53</f>
        <v>0</v>
      </c>
      <c r="Y186" s="89">
        <f>'Other Opex'!Y53</f>
        <v>0</v>
      </c>
      <c r="Z186" s="89">
        <f>'Other Opex'!Z53</f>
        <v>0</v>
      </c>
      <c r="AA186" s="89">
        <f>'Other Opex'!AA53</f>
        <v>0</v>
      </c>
      <c r="AB186" s="90">
        <f>'Other Opex'!AB53</f>
        <v>0</v>
      </c>
      <c r="AD186" s="552">
        <f>'Other Opex'!AD53</f>
        <v>0</v>
      </c>
      <c r="AF186" s="552">
        <f>'Other Opex'!AF53</f>
        <v>0</v>
      </c>
      <c r="AH186" s="552">
        <f>'Other Opex'!AH53</f>
        <v>0</v>
      </c>
    </row>
    <row r="187" spans="2:34" outlineLevel="1" x14ac:dyDescent="0.2">
      <c r="B187" s="263" t="str">
        <f>'Line Items'!D$762</f>
        <v>Other Operating Costs</v>
      </c>
      <c r="C187" s="263" t="str">
        <f>'Line Items'!D$802</f>
        <v>Other Operating Costs: Other Staff Costs</v>
      </c>
      <c r="D187" s="106" t="str">
        <f>'Other Opex'!D55</f>
        <v>[Other Staff Costs Line 39]</v>
      </c>
      <c r="E187" s="88"/>
      <c r="F187" s="107" t="str">
        <f>'Other Opex'!F55</f>
        <v>£000</v>
      </c>
      <c r="G187" s="89">
        <f>'Other Opex'!G55</f>
        <v>0</v>
      </c>
      <c r="H187" s="89">
        <f>'Other Opex'!H55</f>
        <v>0</v>
      </c>
      <c r="I187" s="89">
        <f>'Other Opex'!I55</f>
        <v>0</v>
      </c>
      <c r="J187" s="89">
        <f>'Other Opex'!J55</f>
        <v>0</v>
      </c>
      <c r="K187" s="89">
        <f>'Other Opex'!K55</f>
        <v>0</v>
      </c>
      <c r="L187" s="89">
        <f>'Other Opex'!L55</f>
        <v>0</v>
      </c>
      <c r="M187" s="89">
        <f>'Other Opex'!M55</f>
        <v>0</v>
      </c>
      <c r="N187" s="89">
        <f>'Other Opex'!N55</f>
        <v>0</v>
      </c>
      <c r="O187" s="89">
        <f>'Other Opex'!O55</f>
        <v>0</v>
      </c>
      <c r="P187" s="89">
        <f>'Other Opex'!P55</f>
        <v>0</v>
      </c>
      <c r="Q187" s="89">
        <f>'Other Opex'!Q55</f>
        <v>0</v>
      </c>
      <c r="R187" s="89">
        <f>'Other Opex'!R55</f>
        <v>0</v>
      </c>
      <c r="S187" s="89">
        <f>'Other Opex'!S55</f>
        <v>0</v>
      </c>
      <c r="T187" s="89">
        <f>'Other Opex'!T55</f>
        <v>0</v>
      </c>
      <c r="U187" s="89">
        <f>'Other Opex'!U55</f>
        <v>0</v>
      </c>
      <c r="V187" s="89">
        <f>'Other Opex'!V55</f>
        <v>0</v>
      </c>
      <c r="W187" s="89">
        <f>'Other Opex'!W55</f>
        <v>0</v>
      </c>
      <c r="X187" s="89">
        <f>'Other Opex'!X55</f>
        <v>0</v>
      </c>
      <c r="Y187" s="89">
        <f>'Other Opex'!Y55</f>
        <v>0</v>
      </c>
      <c r="Z187" s="89">
        <f>'Other Opex'!Z55</f>
        <v>0</v>
      </c>
      <c r="AA187" s="89">
        <f>'Other Opex'!AA55</f>
        <v>0</v>
      </c>
      <c r="AB187" s="90">
        <f>'Other Opex'!AB55</f>
        <v>0</v>
      </c>
      <c r="AD187" s="552">
        <f>'Other Opex'!AD55</f>
        <v>0</v>
      </c>
      <c r="AF187" s="552">
        <f>'Other Opex'!AF55</f>
        <v>0</v>
      </c>
      <c r="AH187" s="552">
        <f>'Other Opex'!AH55</f>
        <v>0</v>
      </c>
    </row>
    <row r="188" spans="2:34" outlineLevel="1" x14ac:dyDescent="0.2">
      <c r="B188" s="263" t="str">
        <f>'Line Items'!D$762</f>
        <v>Other Operating Costs</v>
      </c>
      <c r="C188" s="263" t="str">
        <f>'Line Items'!D$802</f>
        <v>Other Operating Costs: Other Staff Costs</v>
      </c>
      <c r="D188" s="106" t="str">
        <f>'Other Opex'!D56</f>
        <v>[Other Staff Costs Line 40]</v>
      </c>
      <c r="E188" s="88"/>
      <c r="F188" s="107" t="str">
        <f>'Other Opex'!F56</f>
        <v>£000</v>
      </c>
      <c r="G188" s="89">
        <f>'Other Opex'!G56</f>
        <v>0</v>
      </c>
      <c r="H188" s="89">
        <f>'Other Opex'!H56</f>
        <v>0</v>
      </c>
      <c r="I188" s="89">
        <f>'Other Opex'!I56</f>
        <v>0</v>
      </c>
      <c r="J188" s="89">
        <f>'Other Opex'!J56</f>
        <v>0</v>
      </c>
      <c r="K188" s="89">
        <f>'Other Opex'!K56</f>
        <v>0</v>
      </c>
      <c r="L188" s="89">
        <f>'Other Opex'!L56</f>
        <v>0</v>
      </c>
      <c r="M188" s="89">
        <f>'Other Opex'!M56</f>
        <v>0</v>
      </c>
      <c r="N188" s="89">
        <f>'Other Opex'!N56</f>
        <v>0</v>
      </c>
      <c r="O188" s="89">
        <f>'Other Opex'!O56</f>
        <v>0</v>
      </c>
      <c r="P188" s="89">
        <f>'Other Opex'!P56</f>
        <v>0</v>
      </c>
      <c r="Q188" s="89">
        <f>'Other Opex'!Q56</f>
        <v>0</v>
      </c>
      <c r="R188" s="89">
        <f>'Other Opex'!R56</f>
        <v>0</v>
      </c>
      <c r="S188" s="89">
        <f>'Other Opex'!S56</f>
        <v>0</v>
      </c>
      <c r="T188" s="89">
        <f>'Other Opex'!T56</f>
        <v>0</v>
      </c>
      <c r="U188" s="89">
        <f>'Other Opex'!U56</f>
        <v>0</v>
      </c>
      <c r="V188" s="89">
        <f>'Other Opex'!V56</f>
        <v>0</v>
      </c>
      <c r="W188" s="89">
        <f>'Other Opex'!W56</f>
        <v>0</v>
      </c>
      <c r="X188" s="89">
        <f>'Other Opex'!X56</f>
        <v>0</v>
      </c>
      <c r="Y188" s="89">
        <f>'Other Opex'!Y56</f>
        <v>0</v>
      </c>
      <c r="Z188" s="89">
        <f>'Other Opex'!Z56</f>
        <v>0</v>
      </c>
      <c r="AA188" s="89">
        <f>'Other Opex'!AA56</f>
        <v>0</v>
      </c>
      <c r="AB188" s="90">
        <f>'Other Opex'!AB56</f>
        <v>0</v>
      </c>
      <c r="AD188" s="552">
        <f>'Other Opex'!AD56</f>
        <v>0</v>
      </c>
      <c r="AF188" s="552">
        <f>'Other Opex'!AF56</f>
        <v>0</v>
      </c>
      <c r="AH188" s="552">
        <f>'Other Opex'!AH56</f>
        <v>0</v>
      </c>
    </row>
    <row r="189" spans="2:34" outlineLevel="1" x14ac:dyDescent="0.2">
      <c r="B189" s="263" t="str">
        <f>'Line Items'!D$762</f>
        <v>Other Operating Costs</v>
      </c>
      <c r="C189" s="263" t="str">
        <f>'Line Items'!D$802</f>
        <v>Other Operating Costs: Other Staff Costs</v>
      </c>
      <c r="D189" s="106" t="str">
        <f>'Other Opex'!D57</f>
        <v>[Other Staff Costs Line 41]</v>
      </c>
      <c r="E189" s="88"/>
      <c r="F189" s="107" t="str">
        <f>'Other Opex'!F57</f>
        <v>£000</v>
      </c>
      <c r="G189" s="89">
        <f>'Other Opex'!G57</f>
        <v>0</v>
      </c>
      <c r="H189" s="89">
        <f>'Other Opex'!H57</f>
        <v>0</v>
      </c>
      <c r="I189" s="89">
        <f>'Other Opex'!I57</f>
        <v>0</v>
      </c>
      <c r="J189" s="89">
        <f>'Other Opex'!J57</f>
        <v>0</v>
      </c>
      <c r="K189" s="89">
        <f>'Other Opex'!K57</f>
        <v>0</v>
      </c>
      <c r="L189" s="89">
        <f>'Other Opex'!L57</f>
        <v>0</v>
      </c>
      <c r="M189" s="89">
        <f>'Other Opex'!M57</f>
        <v>0</v>
      </c>
      <c r="N189" s="89">
        <f>'Other Opex'!N57</f>
        <v>0</v>
      </c>
      <c r="O189" s="89">
        <f>'Other Opex'!O57</f>
        <v>0</v>
      </c>
      <c r="P189" s="89">
        <f>'Other Opex'!P57</f>
        <v>0</v>
      </c>
      <c r="Q189" s="89">
        <f>'Other Opex'!Q57</f>
        <v>0</v>
      </c>
      <c r="R189" s="89">
        <f>'Other Opex'!R57</f>
        <v>0</v>
      </c>
      <c r="S189" s="89">
        <f>'Other Opex'!S57</f>
        <v>0</v>
      </c>
      <c r="T189" s="89">
        <f>'Other Opex'!T57</f>
        <v>0</v>
      </c>
      <c r="U189" s="89">
        <f>'Other Opex'!U57</f>
        <v>0</v>
      </c>
      <c r="V189" s="89">
        <f>'Other Opex'!V57</f>
        <v>0</v>
      </c>
      <c r="W189" s="89">
        <f>'Other Opex'!W57</f>
        <v>0</v>
      </c>
      <c r="X189" s="89">
        <f>'Other Opex'!X57</f>
        <v>0</v>
      </c>
      <c r="Y189" s="89">
        <f>'Other Opex'!Y57</f>
        <v>0</v>
      </c>
      <c r="Z189" s="89">
        <f>'Other Opex'!Z57</f>
        <v>0</v>
      </c>
      <c r="AA189" s="89">
        <f>'Other Opex'!AA57</f>
        <v>0</v>
      </c>
      <c r="AB189" s="90">
        <f>'Other Opex'!AB57</f>
        <v>0</v>
      </c>
      <c r="AD189" s="552">
        <f>'Other Opex'!AD57</f>
        <v>0</v>
      </c>
      <c r="AF189" s="552">
        <f>'Other Opex'!AF57</f>
        <v>0</v>
      </c>
      <c r="AH189" s="552">
        <f>'Other Opex'!AH57</f>
        <v>0</v>
      </c>
    </row>
    <row r="190" spans="2:34" outlineLevel="1" x14ac:dyDescent="0.2">
      <c r="B190" s="263" t="str">
        <f>'Line Items'!D$762</f>
        <v>Other Operating Costs</v>
      </c>
      <c r="C190" s="263" t="str">
        <f>'Line Items'!D$802</f>
        <v>Other Operating Costs: Other Staff Costs</v>
      </c>
      <c r="D190" s="106" t="str">
        <f>'Other Opex'!D58</f>
        <v>[Other Staff Costs Line 42]</v>
      </c>
      <c r="E190" s="88"/>
      <c r="F190" s="107" t="str">
        <f>'Other Opex'!F58</f>
        <v>£000</v>
      </c>
      <c r="G190" s="89">
        <f>'Other Opex'!G58</f>
        <v>0</v>
      </c>
      <c r="H190" s="89">
        <f>'Other Opex'!H58</f>
        <v>0</v>
      </c>
      <c r="I190" s="89">
        <f>'Other Opex'!I58</f>
        <v>0</v>
      </c>
      <c r="J190" s="89">
        <f>'Other Opex'!J58</f>
        <v>0</v>
      </c>
      <c r="K190" s="89">
        <f>'Other Opex'!K58</f>
        <v>0</v>
      </c>
      <c r="L190" s="89">
        <f>'Other Opex'!L58</f>
        <v>0</v>
      </c>
      <c r="M190" s="89">
        <f>'Other Opex'!M58</f>
        <v>0</v>
      </c>
      <c r="N190" s="89">
        <f>'Other Opex'!N58</f>
        <v>0</v>
      </c>
      <c r="O190" s="89">
        <f>'Other Opex'!O58</f>
        <v>0</v>
      </c>
      <c r="P190" s="89">
        <f>'Other Opex'!P58</f>
        <v>0</v>
      </c>
      <c r="Q190" s="89">
        <f>'Other Opex'!Q58</f>
        <v>0</v>
      </c>
      <c r="R190" s="89">
        <f>'Other Opex'!R58</f>
        <v>0</v>
      </c>
      <c r="S190" s="89">
        <f>'Other Opex'!S58</f>
        <v>0</v>
      </c>
      <c r="T190" s="89">
        <f>'Other Opex'!T58</f>
        <v>0</v>
      </c>
      <c r="U190" s="89">
        <f>'Other Opex'!U58</f>
        <v>0</v>
      </c>
      <c r="V190" s="89">
        <f>'Other Opex'!V58</f>
        <v>0</v>
      </c>
      <c r="W190" s="89">
        <f>'Other Opex'!W58</f>
        <v>0</v>
      </c>
      <c r="X190" s="89">
        <f>'Other Opex'!X58</f>
        <v>0</v>
      </c>
      <c r="Y190" s="89">
        <f>'Other Opex'!Y58</f>
        <v>0</v>
      </c>
      <c r="Z190" s="89">
        <f>'Other Opex'!Z58</f>
        <v>0</v>
      </c>
      <c r="AA190" s="89">
        <f>'Other Opex'!AA58</f>
        <v>0</v>
      </c>
      <c r="AB190" s="90">
        <f>'Other Opex'!AB58</f>
        <v>0</v>
      </c>
      <c r="AD190" s="552">
        <f>'Other Opex'!AD58</f>
        <v>0</v>
      </c>
      <c r="AF190" s="552">
        <f>'Other Opex'!AF58</f>
        <v>0</v>
      </c>
      <c r="AH190" s="552">
        <f>'Other Opex'!AH58</f>
        <v>0</v>
      </c>
    </row>
    <row r="191" spans="2:34" outlineLevel="1" x14ac:dyDescent="0.2">
      <c r="B191" s="263" t="str">
        <f>'Line Items'!D$762</f>
        <v>Other Operating Costs</v>
      </c>
      <c r="C191" s="263" t="str">
        <f>'Line Items'!D$802</f>
        <v>Other Operating Costs: Other Staff Costs</v>
      </c>
      <c r="D191" s="106" t="str">
        <f>'Other Opex'!D59</f>
        <v>[Other Staff Costs Line 43]</v>
      </c>
      <c r="E191" s="88"/>
      <c r="F191" s="107" t="str">
        <f>'Other Opex'!F59</f>
        <v>£000</v>
      </c>
      <c r="G191" s="89">
        <f>'Other Opex'!G59</f>
        <v>0</v>
      </c>
      <c r="H191" s="89">
        <f>'Other Opex'!H59</f>
        <v>0</v>
      </c>
      <c r="I191" s="89">
        <f>'Other Opex'!I59</f>
        <v>0</v>
      </c>
      <c r="J191" s="89">
        <f>'Other Opex'!J59</f>
        <v>0</v>
      </c>
      <c r="K191" s="89">
        <f>'Other Opex'!K59</f>
        <v>0</v>
      </c>
      <c r="L191" s="89">
        <f>'Other Opex'!L59</f>
        <v>0</v>
      </c>
      <c r="M191" s="89">
        <f>'Other Opex'!M59</f>
        <v>0</v>
      </c>
      <c r="N191" s="89">
        <f>'Other Opex'!N59</f>
        <v>0</v>
      </c>
      <c r="O191" s="89">
        <f>'Other Opex'!O59</f>
        <v>0</v>
      </c>
      <c r="P191" s="89">
        <f>'Other Opex'!P59</f>
        <v>0</v>
      </c>
      <c r="Q191" s="89">
        <f>'Other Opex'!Q59</f>
        <v>0</v>
      </c>
      <c r="R191" s="89">
        <f>'Other Opex'!R59</f>
        <v>0</v>
      </c>
      <c r="S191" s="89">
        <f>'Other Opex'!S59</f>
        <v>0</v>
      </c>
      <c r="T191" s="89">
        <f>'Other Opex'!T59</f>
        <v>0</v>
      </c>
      <c r="U191" s="89">
        <f>'Other Opex'!U59</f>
        <v>0</v>
      </c>
      <c r="V191" s="89">
        <f>'Other Opex'!V59</f>
        <v>0</v>
      </c>
      <c r="W191" s="89">
        <f>'Other Opex'!W59</f>
        <v>0</v>
      </c>
      <c r="X191" s="89">
        <f>'Other Opex'!X59</f>
        <v>0</v>
      </c>
      <c r="Y191" s="89">
        <f>'Other Opex'!Y59</f>
        <v>0</v>
      </c>
      <c r="Z191" s="89">
        <f>'Other Opex'!Z59</f>
        <v>0</v>
      </c>
      <c r="AA191" s="89">
        <f>'Other Opex'!AA59</f>
        <v>0</v>
      </c>
      <c r="AB191" s="90">
        <f>'Other Opex'!AB59</f>
        <v>0</v>
      </c>
      <c r="AD191" s="552">
        <f>'Other Opex'!AD59</f>
        <v>0</v>
      </c>
      <c r="AF191" s="552">
        <f>'Other Opex'!AF59</f>
        <v>0</v>
      </c>
      <c r="AH191" s="552">
        <f>'Other Opex'!AH59</f>
        <v>0</v>
      </c>
    </row>
    <row r="192" spans="2:34" outlineLevel="1" x14ac:dyDescent="0.2">
      <c r="B192" s="263" t="str">
        <f>'Line Items'!D$762</f>
        <v>Other Operating Costs</v>
      </c>
      <c r="C192" s="263" t="str">
        <f>'Line Items'!D$802</f>
        <v>Other Operating Costs: Other Staff Costs</v>
      </c>
      <c r="D192" s="106" t="str">
        <f>'Other Opex'!D60</f>
        <v>[Other Staff Costs Line 44]</v>
      </c>
      <c r="E192" s="88"/>
      <c r="F192" s="107" t="str">
        <f>'Other Opex'!F60</f>
        <v>£000</v>
      </c>
      <c r="G192" s="89">
        <f>'Other Opex'!G60</f>
        <v>0</v>
      </c>
      <c r="H192" s="89">
        <f>'Other Opex'!H60</f>
        <v>0</v>
      </c>
      <c r="I192" s="89">
        <f>'Other Opex'!I60</f>
        <v>0</v>
      </c>
      <c r="J192" s="89">
        <f>'Other Opex'!J60</f>
        <v>0</v>
      </c>
      <c r="K192" s="89">
        <f>'Other Opex'!K60</f>
        <v>0</v>
      </c>
      <c r="L192" s="89">
        <f>'Other Opex'!L60</f>
        <v>0</v>
      </c>
      <c r="M192" s="89">
        <f>'Other Opex'!M60</f>
        <v>0</v>
      </c>
      <c r="N192" s="89">
        <f>'Other Opex'!N60</f>
        <v>0</v>
      </c>
      <c r="O192" s="89">
        <f>'Other Opex'!O60</f>
        <v>0</v>
      </c>
      <c r="P192" s="89">
        <f>'Other Opex'!P60</f>
        <v>0</v>
      </c>
      <c r="Q192" s="89">
        <f>'Other Opex'!Q60</f>
        <v>0</v>
      </c>
      <c r="R192" s="89">
        <f>'Other Opex'!R60</f>
        <v>0</v>
      </c>
      <c r="S192" s="89">
        <f>'Other Opex'!S60</f>
        <v>0</v>
      </c>
      <c r="T192" s="89">
        <f>'Other Opex'!T60</f>
        <v>0</v>
      </c>
      <c r="U192" s="89">
        <f>'Other Opex'!U60</f>
        <v>0</v>
      </c>
      <c r="V192" s="89">
        <f>'Other Opex'!V60</f>
        <v>0</v>
      </c>
      <c r="W192" s="89">
        <f>'Other Opex'!W60</f>
        <v>0</v>
      </c>
      <c r="X192" s="89">
        <f>'Other Opex'!X60</f>
        <v>0</v>
      </c>
      <c r="Y192" s="89">
        <f>'Other Opex'!Y60</f>
        <v>0</v>
      </c>
      <c r="Z192" s="89">
        <f>'Other Opex'!Z60</f>
        <v>0</v>
      </c>
      <c r="AA192" s="89">
        <f>'Other Opex'!AA60</f>
        <v>0</v>
      </c>
      <c r="AB192" s="90">
        <f>'Other Opex'!AB60</f>
        <v>0</v>
      </c>
      <c r="AD192" s="552">
        <f>'Other Opex'!AD60</f>
        <v>0</v>
      </c>
      <c r="AF192" s="552">
        <f>'Other Opex'!AF60</f>
        <v>0</v>
      </c>
      <c r="AH192" s="552">
        <f>'Other Opex'!AH60</f>
        <v>0</v>
      </c>
    </row>
    <row r="193" spans="2:34" outlineLevel="1" x14ac:dyDescent="0.2">
      <c r="B193" s="263" t="str">
        <f>'Line Items'!D$762</f>
        <v>Other Operating Costs</v>
      </c>
      <c r="C193" s="263" t="str">
        <f>'Line Items'!D$802</f>
        <v>Other Operating Costs: Other Staff Costs</v>
      </c>
      <c r="D193" s="264" t="str">
        <f>'Other Opex'!D61</f>
        <v>[Other Staff Costs Line 45]</v>
      </c>
      <c r="E193" s="265"/>
      <c r="F193" s="266" t="str">
        <f>'Other Opex'!F61</f>
        <v>£000</v>
      </c>
      <c r="G193" s="267">
        <f>'Other Opex'!G61</f>
        <v>0</v>
      </c>
      <c r="H193" s="267">
        <f>'Other Opex'!H61</f>
        <v>0</v>
      </c>
      <c r="I193" s="267">
        <f>'Other Opex'!I61</f>
        <v>0</v>
      </c>
      <c r="J193" s="267">
        <f>'Other Opex'!J61</f>
        <v>0</v>
      </c>
      <c r="K193" s="267">
        <f>'Other Opex'!K61</f>
        <v>0</v>
      </c>
      <c r="L193" s="267">
        <f>'Other Opex'!L61</f>
        <v>0</v>
      </c>
      <c r="M193" s="267">
        <f>'Other Opex'!M61</f>
        <v>0</v>
      </c>
      <c r="N193" s="267">
        <f>'Other Opex'!N61</f>
        <v>0</v>
      </c>
      <c r="O193" s="267">
        <f>'Other Opex'!O61</f>
        <v>0</v>
      </c>
      <c r="P193" s="267">
        <f>'Other Opex'!P61</f>
        <v>0</v>
      </c>
      <c r="Q193" s="267">
        <f>'Other Opex'!Q61</f>
        <v>0</v>
      </c>
      <c r="R193" s="267">
        <f>'Other Opex'!R61</f>
        <v>0</v>
      </c>
      <c r="S193" s="267">
        <f>'Other Opex'!S61</f>
        <v>0</v>
      </c>
      <c r="T193" s="267">
        <f>'Other Opex'!T61</f>
        <v>0</v>
      </c>
      <c r="U193" s="267">
        <f>'Other Opex'!U61</f>
        <v>0</v>
      </c>
      <c r="V193" s="267">
        <f>'Other Opex'!V61</f>
        <v>0</v>
      </c>
      <c r="W193" s="267">
        <f>'Other Opex'!W61</f>
        <v>0</v>
      </c>
      <c r="X193" s="267">
        <f>'Other Opex'!X61</f>
        <v>0</v>
      </c>
      <c r="Y193" s="267">
        <f>'Other Opex'!Y61</f>
        <v>0</v>
      </c>
      <c r="Z193" s="267">
        <f>'Other Opex'!Z61</f>
        <v>0</v>
      </c>
      <c r="AA193" s="267">
        <f>'Other Opex'!AA61</f>
        <v>0</v>
      </c>
      <c r="AB193" s="268">
        <f>'Other Opex'!AB61</f>
        <v>0</v>
      </c>
      <c r="AD193" s="611">
        <f>'Other Opex'!AD61</f>
        <v>0</v>
      </c>
      <c r="AF193" s="611">
        <f>'Other Opex'!AF61</f>
        <v>0</v>
      </c>
      <c r="AH193" s="611">
        <f>'Other Opex'!AH61</f>
        <v>0</v>
      </c>
    </row>
    <row r="194" spans="2:34" outlineLevel="1" x14ac:dyDescent="0.2">
      <c r="B194" s="263" t="str">
        <f>'Line Items'!D$762</f>
        <v>Other Operating Costs</v>
      </c>
      <c r="C194" s="263" t="str">
        <f>'Line Items'!D$803</f>
        <v>Other Operating Costs: Station &amp; Train Operations</v>
      </c>
      <c r="D194" s="106" t="str">
        <f>'Other Opex'!D67</f>
        <v>Diesel Fuel</v>
      </c>
      <c r="E194" s="81"/>
      <c r="F194" s="107" t="str">
        <f>'Other Opex'!F67</f>
        <v>£000</v>
      </c>
      <c r="G194" s="89">
        <f>'Other Opex'!G67</f>
        <v>0</v>
      </c>
      <c r="H194" s="89">
        <f>'Other Opex'!H67</f>
        <v>0</v>
      </c>
      <c r="I194" s="89">
        <f>'Other Opex'!I67</f>
        <v>0</v>
      </c>
      <c r="J194" s="89">
        <f>'Other Opex'!J67</f>
        <v>0</v>
      </c>
      <c r="K194" s="89">
        <f>'Other Opex'!K67</f>
        <v>0</v>
      </c>
      <c r="L194" s="89">
        <f>'Other Opex'!L67</f>
        <v>0</v>
      </c>
      <c r="M194" s="89">
        <f>'Other Opex'!M67</f>
        <v>0</v>
      </c>
      <c r="N194" s="89">
        <f>'Other Opex'!N67</f>
        <v>0</v>
      </c>
      <c r="O194" s="89">
        <f>'Other Opex'!O67</f>
        <v>0</v>
      </c>
      <c r="P194" s="89">
        <f>'Other Opex'!P67</f>
        <v>0</v>
      </c>
      <c r="Q194" s="89">
        <f>'Other Opex'!Q67</f>
        <v>0</v>
      </c>
      <c r="R194" s="89">
        <f>'Other Opex'!R67</f>
        <v>0</v>
      </c>
      <c r="S194" s="89">
        <f>'Other Opex'!S67</f>
        <v>0</v>
      </c>
      <c r="T194" s="89">
        <f>'Other Opex'!T67</f>
        <v>0</v>
      </c>
      <c r="U194" s="89">
        <f>'Other Opex'!U67</f>
        <v>0</v>
      </c>
      <c r="V194" s="89">
        <f>'Other Opex'!V67</f>
        <v>0</v>
      </c>
      <c r="W194" s="89">
        <f>'Other Opex'!W67</f>
        <v>0</v>
      </c>
      <c r="X194" s="89">
        <f>'Other Opex'!X67</f>
        <v>0</v>
      </c>
      <c r="Y194" s="89">
        <f>'Other Opex'!Y67</f>
        <v>0</v>
      </c>
      <c r="Z194" s="89">
        <f>'Other Opex'!Z67</f>
        <v>0</v>
      </c>
      <c r="AA194" s="89">
        <f>'Other Opex'!AA67</f>
        <v>0</v>
      </c>
      <c r="AB194" s="90">
        <f>'Other Opex'!AB67</f>
        <v>0</v>
      </c>
      <c r="AD194" s="552">
        <f>'Other Opex'!AD67</f>
        <v>0</v>
      </c>
      <c r="AF194" s="552">
        <f>'Other Opex'!AF67</f>
        <v>0</v>
      </c>
      <c r="AH194" s="552">
        <f>'Other Opex'!AH67</f>
        <v>0</v>
      </c>
    </row>
    <row r="195" spans="2:34" outlineLevel="1" x14ac:dyDescent="0.2">
      <c r="B195" s="263" t="str">
        <f>'Line Items'!D$762</f>
        <v>Other Operating Costs</v>
      </c>
      <c r="C195" s="263" t="str">
        <f>'Line Items'!D$803</f>
        <v>Other Operating Costs: Station &amp; Train Operations</v>
      </c>
      <c r="D195" s="106" t="str">
        <f>'Other Opex'!D68</f>
        <v>Traincrew Hire Costs</v>
      </c>
      <c r="E195" s="88"/>
      <c r="F195" s="107" t="str">
        <f>'Other Opex'!F68</f>
        <v>£000</v>
      </c>
      <c r="G195" s="89">
        <f>'Other Opex'!G68</f>
        <v>0</v>
      </c>
      <c r="H195" s="89">
        <f>'Other Opex'!H68</f>
        <v>0</v>
      </c>
      <c r="I195" s="89">
        <f>'Other Opex'!I68</f>
        <v>0</v>
      </c>
      <c r="J195" s="89">
        <f>'Other Opex'!J68</f>
        <v>0</v>
      </c>
      <c r="K195" s="89">
        <f>'Other Opex'!K68</f>
        <v>0</v>
      </c>
      <c r="L195" s="89">
        <f>'Other Opex'!L68</f>
        <v>0</v>
      </c>
      <c r="M195" s="89">
        <f>'Other Opex'!M68</f>
        <v>0</v>
      </c>
      <c r="N195" s="89">
        <f>'Other Opex'!N68</f>
        <v>0</v>
      </c>
      <c r="O195" s="89">
        <f>'Other Opex'!O68</f>
        <v>0</v>
      </c>
      <c r="P195" s="89">
        <f>'Other Opex'!P68</f>
        <v>0</v>
      </c>
      <c r="Q195" s="89">
        <f>'Other Opex'!Q68</f>
        <v>0</v>
      </c>
      <c r="R195" s="89">
        <f>'Other Opex'!R68</f>
        <v>0</v>
      </c>
      <c r="S195" s="89">
        <f>'Other Opex'!S68</f>
        <v>0</v>
      </c>
      <c r="T195" s="89">
        <f>'Other Opex'!T68</f>
        <v>0</v>
      </c>
      <c r="U195" s="89">
        <f>'Other Opex'!U68</f>
        <v>0</v>
      </c>
      <c r="V195" s="89">
        <f>'Other Opex'!V68</f>
        <v>0</v>
      </c>
      <c r="W195" s="89">
        <f>'Other Opex'!W68</f>
        <v>0</v>
      </c>
      <c r="X195" s="89">
        <f>'Other Opex'!X68</f>
        <v>0</v>
      </c>
      <c r="Y195" s="89">
        <f>'Other Opex'!Y68</f>
        <v>0</v>
      </c>
      <c r="Z195" s="89">
        <f>'Other Opex'!Z68</f>
        <v>0</v>
      </c>
      <c r="AA195" s="89">
        <f>'Other Opex'!AA68</f>
        <v>0</v>
      </c>
      <c r="AB195" s="90">
        <f>'Other Opex'!AB68</f>
        <v>0</v>
      </c>
      <c r="AD195" s="552">
        <f>'Other Opex'!AD68</f>
        <v>0</v>
      </c>
      <c r="AF195" s="552">
        <f>'Other Opex'!AF68</f>
        <v>0</v>
      </c>
      <c r="AH195" s="552">
        <f>'Other Opex'!AH68</f>
        <v>0</v>
      </c>
    </row>
    <row r="196" spans="2:34" outlineLevel="1" x14ac:dyDescent="0.2">
      <c r="B196" s="263" t="str">
        <f>'Line Items'!D$762</f>
        <v>Other Operating Costs</v>
      </c>
      <c r="C196" s="263" t="str">
        <f>'Line Items'!D$803</f>
        <v>Other Operating Costs: Station &amp; Train Operations</v>
      </c>
      <c r="D196" s="106" t="str">
        <f>'Other Opex'!D69</f>
        <v>Rolling Stock Hire Costs</v>
      </c>
      <c r="E196" s="88"/>
      <c r="F196" s="107" t="str">
        <f>'Other Opex'!F69</f>
        <v>£000</v>
      </c>
      <c r="G196" s="89">
        <f>'Other Opex'!G69</f>
        <v>0</v>
      </c>
      <c r="H196" s="89">
        <f>'Other Opex'!H69</f>
        <v>0</v>
      </c>
      <c r="I196" s="89">
        <f>'Other Opex'!I69</f>
        <v>0</v>
      </c>
      <c r="J196" s="89">
        <f>'Other Opex'!J69</f>
        <v>0</v>
      </c>
      <c r="K196" s="89">
        <f>'Other Opex'!K69</f>
        <v>0</v>
      </c>
      <c r="L196" s="89">
        <f>'Other Opex'!L69</f>
        <v>0</v>
      </c>
      <c r="M196" s="89">
        <f>'Other Opex'!M69</f>
        <v>0</v>
      </c>
      <c r="N196" s="89">
        <f>'Other Opex'!N69</f>
        <v>0</v>
      </c>
      <c r="O196" s="89">
        <f>'Other Opex'!O69</f>
        <v>0</v>
      </c>
      <c r="P196" s="89">
        <f>'Other Opex'!P69</f>
        <v>0</v>
      </c>
      <c r="Q196" s="89">
        <f>'Other Opex'!Q69</f>
        <v>0</v>
      </c>
      <c r="R196" s="89">
        <f>'Other Opex'!R69</f>
        <v>0</v>
      </c>
      <c r="S196" s="89">
        <f>'Other Opex'!S69</f>
        <v>0</v>
      </c>
      <c r="T196" s="89">
        <f>'Other Opex'!T69</f>
        <v>0</v>
      </c>
      <c r="U196" s="89">
        <f>'Other Opex'!U69</f>
        <v>0</v>
      </c>
      <c r="V196" s="89">
        <f>'Other Opex'!V69</f>
        <v>0</v>
      </c>
      <c r="W196" s="89">
        <f>'Other Opex'!W69</f>
        <v>0</v>
      </c>
      <c r="X196" s="89">
        <f>'Other Opex'!X69</f>
        <v>0</v>
      </c>
      <c r="Y196" s="89">
        <f>'Other Opex'!Y69</f>
        <v>0</v>
      </c>
      <c r="Z196" s="89">
        <f>'Other Opex'!Z69</f>
        <v>0</v>
      </c>
      <c r="AA196" s="89">
        <f>'Other Opex'!AA69</f>
        <v>0</v>
      </c>
      <c r="AB196" s="90">
        <f>'Other Opex'!AB69</f>
        <v>0</v>
      </c>
      <c r="AD196" s="552">
        <f>'Other Opex'!AD69</f>
        <v>0</v>
      </c>
      <c r="AF196" s="552">
        <f>'Other Opex'!AF69</f>
        <v>0</v>
      </c>
      <c r="AH196" s="552">
        <f>'Other Opex'!AH69</f>
        <v>0</v>
      </c>
    </row>
    <row r="197" spans="2:34" outlineLevel="1" x14ac:dyDescent="0.2">
      <c r="B197" s="263" t="str">
        <f>'Line Items'!D$762</f>
        <v>Other Operating Costs</v>
      </c>
      <c r="C197" s="263" t="str">
        <f>'Line Items'!D$803</f>
        <v>Other Operating Costs: Station &amp; Train Operations</v>
      </c>
      <c r="D197" s="106" t="str">
        <f>'Other Opex'!D70</f>
        <v>Train Cleaning</v>
      </c>
      <c r="E197" s="88"/>
      <c r="F197" s="107" t="str">
        <f>'Other Opex'!F70</f>
        <v>£000</v>
      </c>
      <c r="G197" s="89">
        <f>'Other Opex'!G70</f>
        <v>0</v>
      </c>
      <c r="H197" s="89">
        <f>'Other Opex'!H70</f>
        <v>0</v>
      </c>
      <c r="I197" s="89">
        <f>'Other Opex'!I70</f>
        <v>0</v>
      </c>
      <c r="J197" s="89">
        <f>'Other Opex'!J70</f>
        <v>0</v>
      </c>
      <c r="K197" s="89">
        <f>'Other Opex'!K70</f>
        <v>0</v>
      </c>
      <c r="L197" s="89">
        <f>'Other Opex'!L70</f>
        <v>0</v>
      </c>
      <c r="M197" s="89">
        <f>'Other Opex'!M70</f>
        <v>0</v>
      </c>
      <c r="N197" s="89">
        <f>'Other Opex'!N70</f>
        <v>0</v>
      </c>
      <c r="O197" s="89">
        <f>'Other Opex'!O70</f>
        <v>0</v>
      </c>
      <c r="P197" s="89">
        <f>'Other Opex'!P70</f>
        <v>0</v>
      </c>
      <c r="Q197" s="89">
        <f>'Other Opex'!Q70</f>
        <v>0</v>
      </c>
      <c r="R197" s="89">
        <f>'Other Opex'!R70</f>
        <v>0</v>
      </c>
      <c r="S197" s="89">
        <f>'Other Opex'!S70</f>
        <v>0</v>
      </c>
      <c r="T197" s="89">
        <f>'Other Opex'!T70</f>
        <v>0</v>
      </c>
      <c r="U197" s="89">
        <f>'Other Opex'!U70</f>
        <v>0</v>
      </c>
      <c r="V197" s="89">
        <f>'Other Opex'!V70</f>
        <v>0</v>
      </c>
      <c r="W197" s="89">
        <f>'Other Opex'!W70</f>
        <v>0</v>
      </c>
      <c r="X197" s="89">
        <f>'Other Opex'!X70</f>
        <v>0</v>
      </c>
      <c r="Y197" s="89">
        <f>'Other Opex'!Y70</f>
        <v>0</v>
      </c>
      <c r="Z197" s="89">
        <f>'Other Opex'!Z70</f>
        <v>0</v>
      </c>
      <c r="AA197" s="89">
        <f>'Other Opex'!AA70</f>
        <v>0</v>
      </c>
      <c r="AB197" s="90">
        <f>'Other Opex'!AB70</f>
        <v>0</v>
      </c>
      <c r="AD197" s="552">
        <f>'Other Opex'!AD70</f>
        <v>0</v>
      </c>
      <c r="AF197" s="552">
        <f>'Other Opex'!AF70</f>
        <v>0</v>
      </c>
      <c r="AH197" s="552">
        <f>'Other Opex'!AH70</f>
        <v>0</v>
      </c>
    </row>
    <row r="198" spans="2:34" outlineLevel="1" x14ac:dyDescent="0.2">
      <c r="B198" s="263" t="str">
        <f>'Line Items'!D$762</f>
        <v>Other Operating Costs</v>
      </c>
      <c r="C198" s="263" t="str">
        <f>'Line Items'!D$803</f>
        <v>Other Operating Costs: Station &amp; Train Operations</v>
      </c>
      <c r="D198" s="106" t="str">
        <f>'Other Opex'!D71</f>
        <v>Station Cleaning</v>
      </c>
      <c r="E198" s="88"/>
      <c r="F198" s="107" t="str">
        <f>'Other Opex'!F71</f>
        <v>£000</v>
      </c>
      <c r="G198" s="89">
        <f>'Other Opex'!G71</f>
        <v>0</v>
      </c>
      <c r="H198" s="89">
        <f>'Other Opex'!H71</f>
        <v>0</v>
      </c>
      <c r="I198" s="89">
        <f>'Other Opex'!I71</f>
        <v>0</v>
      </c>
      <c r="J198" s="89">
        <f>'Other Opex'!J71</f>
        <v>0</v>
      </c>
      <c r="K198" s="89">
        <f>'Other Opex'!K71</f>
        <v>0</v>
      </c>
      <c r="L198" s="89">
        <f>'Other Opex'!L71</f>
        <v>0</v>
      </c>
      <c r="M198" s="89">
        <f>'Other Opex'!M71</f>
        <v>0</v>
      </c>
      <c r="N198" s="89">
        <f>'Other Opex'!N71</f>
        <v>0</v>
      </c>
      <c r="O198" s="89">
        <f>'Other Opex'!O71</f>
        <v>0</v>
      </c>
      <c r="P198" s="89">
        <f>'Other Opex'!P71</f>
        <v>0</v>
      </c>
      <c r="Q198" s="89">
        <f>'Other Opex'!Q71</f>
        <v>0</v>
      </c>
      <c r="R198" s="89">
        <f>'Other Opex'!R71</f>
        <v>0</v>
      </c>
      <c r="S198" s="89">
        <f>'Other Opex'!S71</f>
        <v>0</v>
      </c>
      <c r="T198" s="89">
        <f>'Other Opex'!T71</f>
        <v>0</v>
      </c>
      <c r="U198" s="89">
        <f>'Other Opex'!U71</f>
        <v>0</v>
      </c>
      <c r="V198" s="89">
        <f>'Other Opex'!V71</f>
        <v>0</v>
      </c>
      <c r="W198" s="89">
        <f>'Other Opex'!W71</f>
        <v>0</v>
      </c>
      <c r="X198" s="89">
        <f>'Other Opex'!X71</f>
        <v>0</v>
      </c>
      <c r="Y198" s="89">
        <f>'Other Opex'!Y71</f>
        <v>0</v>
      </c>
      <c r="Z198" s="89">
        <f>'Other Opex'!Z71</f>
        <v>0</v>
      </c>
      <c r="AA198" s="89">
        <f>'Other Opex'!AA71</f>
        <v>0</v>
      </c>
      <c r="AB198" s="90">
        <f>'Other Opex'!AB71</f>
        <v>0</v>
      </c>
      <c r="AD198" s="552">
        <f>'Other Opex'!AD71</f>
        <v>0</v>
      </c>
      <c r="AF198" s="552">
        <f>'Other Opex'!AF71</f>
        <v>0</v>
      </c>
      <c r="AH198" s="552">
        <f>'Other Opex'!AH71</f>
        <v>0</v>
      </c>
    </row>
    <row r="199" spans="2:34" outlineLevel="1" x14ac:dyDescent="0.2">
      <c r="B199" s="263" t="str">
        <f>'Line Items'!D$762</f>
        <v>Other Operating Costs</v>
      </c>
      <c r="C199" s="263" t="str">
        <f>'Line Items'!D$803</f>
        <v>Other Operating Costs: Station &amp; Train Operations</v>
      </c>
      <c r="D199" s="106" t="str">
        <f>'Other Opex'!D72</f>
        <v>Station Security</v>
      </c>
      <c r="E199" s="88"/>
      <c r="F199" s="107" t="str">
        <f>'Other Opex'!F72</f>
        <v>£000</v>
      </c>
      <c r="G199" s="89">
        <f>'Other Opex'!G72</f>
        <v>0</v>
      </c>
      <c r="H199" s="89">
        <f>'Other Opex'!H72</f>
        <v>0</v>
      </c>
      <c r="I199" s="89">
        <f>'Other Opex'!I72</f>
        <v>0</v>
      </c>
      <c r="J199" s="89">
        <f>'Other Opex'!J72</f>
        <v>0</v>
      </c>
      <c r="K199" s="89">
        <f>'Other Opex'!K72</f>
        <v>0</v>
      </c>
      <c r="L199" s="89">
        <f>'Other Opex'!L72</f>
        <v>0</v>
      </c>
      <c r="M199" s="89">
        <f>'Other Opex'!M72</f>
        <v>0</v>
      </c>
      <c r="N199" s="89">
        <f>'Other Opex'!N72</f>
        <v>0</v>
      </c>
      <c r="O199" s="89">
        <f>'Other Opex'!O72</f>
        <v>0</v>
      </c>
      <c r="P199" s="89">
        <f>'Other Opex'!P72</f>
        <v>0</v>
      </c>
      <c r="Q199" s="89">
        <f>'Other Opex'!Q72</f>
        <v>0</v>
      </c>
      <c r="R199" s="89">
        <f>'Other Opex'!R72</f>
        <v>0</v>
      </c>
      <c r="S199" s="89">
        <f>'Other Opex'!S72</f>
        <v>0</v>
      </c>
      <c r="T199" s="89">
        <f>'Other Opex'!T72</f>
        <v>0</v>
      </c>
      <c r="U199" s="89">
        <f>'Other Opex'!U72</f>
        <v>0</v>
      </c>
      <c r="V199" s="89">
        <f>'Other Opex'!V72</f>
        <v>0</v>
      </c>
      <c r="W199" s="89">
        <f>'Other Opex'!W72</f>
        <v>0</v>
      </c>
      <c r="X199" s="89">
        <f>'Other Opex'!X72</f>
        <v>0</v>
      </c>
      <c r="Y199" s="89">
        <f>'Other Opex'!Y72</f>
        <v>0</v>
      </c>
      <c r="Z199" s="89">
        <f>'Other Opex'!Z72</f>
        <v>0</v>
      </c>
      <c r="AA199" s="89">
        <f>'Other Opex'!AA72</f>
        <v>0</v>
      </c>
      <c r="AB199" s="90">
        <f>'Other Opex'!AB72</f>
        <v>0</v>
      </c>
      <c r="AD199" s="552">
        <f>'Other Opex'!AD72</f>
        <v>0</v>
      </c>
      <c r="AF199" s="552">
        <f>'Other Opex'!AF72</f>
        <v>0</v>
      </c>
      <c r="AH199" s="552">
        <f>'Other Opex'!AH72</f>
        <v>0</v>
      </c>
    </row>
    <row r="200" spans="2:34" outlineLevel="1" x14ac:dyDescent="0.2">
      <c r="B200" s="263" t="str">
        <f>'Line Items'!D$762</f>
        <v>Other Operating Costs</v>
      </c>
      <c r="C200" s="263" t="str">
        <f>'Line Items'!D$803</f>
        <v>Other Operating Costs: Station &amp; Train Operations</v>
      </c>
      <c r="D200" s="106" t="str">
        <f>'Other Opex'!D73</f>
        <v>Station Maintenance</v>
      </c>
      <c r="E200" s="88"/>
      <c r="F200" s="107" t="str">
        <f>'Other Opex'!F73</f>
        <v>£000</v>
      </c>
      <c r="G200" s="89">
        <f>'Other Opex'!G73</f>
        <v>0</v>
      </c>
      <c r="H200" s="89">
        <f>'Other Opex'!H73</f>
        <v>0</v>
      </c>
      <c r="I200" s="89">
        <f>'Other Opex'!I73</f>
        <v>0</v>
      </c>
      <c r="J200" s="89">
        <f>'Other Opex'!J73</f>
        <v>0</v>
      </c>
      <c r="K200" s="89">
        <f>'Other Opex'!K73</f>
        <v>0</v>
      </c>
      <c r="L200" s="89">
        <f>'Other Opex'!L73</f>
        <v>0</v>
      </c>
      <c r="M200" s="89">
        <f>'Other Opex'!M73</f>
        <v>0</v>
      </c>
      <c r="N200" s="89">
        <f>'Other Opex'!N73</f>
        <v>0</v>
      </c>
      <c r="O200" s="89">
        <f>'Other Opex'!O73</f>
        <v>0</v>
      </c>
      <c r="P200" s="89">
        <f>'Other Opex'!P73</f>
        <v>0</v>
      </c>
      <c r="Q200" s="89">
        <f>'Other Opex'!Q73</f>
        <v>0</v>
      </c>
      <c r="R200" s="89">
        <f>'Other Opex'!R73</f>
        <v>0</v>
      </c>
      <c r="S200" s="89">
        <f>'Other Opex'!S73</f>
        <v>0</v>
      </c>
      <c r="T200" s="89">
        <f>'Other Opex'!T73</f>
        <v>0</v>
      </c>
      <c r="U200" s="89">
        <f>'Other Opex'!U73</f>
        <v>0</v>
      </c>
      <c r="V200" s="89">
        <f>'Other Opex'!V73</f>
        <v>0</v>
      </c>
      <c r="W200" s="89">
        <f>'Other Opex'!W73</f>
        <v>0</v>
      </c>
      <c r="X200" s="89">
        <f>'Other Opex'!X73</f>
        <v>0</v>
      </c>
      <c r="Y200" s="89">
        <f>'Other Opex'!Y73</f>
        <v>0</v>
      </c>
      <c r="Z200" s="89">
        <f>'Other Opex'!Z73</f>
        <v>0</v>
      </c>
      <c r="AA200" s="89">
        <f>'Other Opex'!AA73</f>
        <v>0</v>
      </c>
      <c r="AB200" s="90">
        <f>'Other Opex'!AB73</f>
        <v>0</v>
      </c>
      <c r="AD200" s="552">
        <f>'Other Opex'!AD73</f>
        <v>0</v>
      </c>
      <c r="AF200" s="552">
        <f>'Other Opex'!AF73</f>
        <v>0</v>
      </c>
      <c r="AH200" s="552">
        <f>'Other Opex'!AH73</f>
        <v>0</v>
      </c>
    </row>
    <row r="201" spans="2:34" outlineLevel="1" x14ac:dyDescent="0.2">
      <c r="B201" s="263" t="str">
        <f>'Line Items'!D$762</f>
        <v>Other Operating Costs</v>
      </c>
      <c r="C201" s="263" t="str">
        <f>'Line Items'!D$803</f>
        <v>Other Operating Costs: Station &amp; Train Operations</v>
      </c>
      <c r="D201" s="106" t="str">
        <f>'Other Opex'!D74</f>
        <v>Station Utilities</v>
      </c>
      <c r="E201" s="88"/>
      <c r="F201" s="107" t="str">
        <f>'Other Opex'!F74</f>
        <v>£000</v>
      </c>
      <c r="G201" s="89">
        <f>'Other Opex'!G74</f>
        <v>0</v>
      </c>
      <c r="H201" s="89">
        <f>'Other Opex'!H74</f>
        <v>0</v>
      </c>
      <c r="I201" s="89">
        <f>'Other Opex'!I74</f>
        <v>0</v>
      </c>
      <c r="J201" s="89">
        <f>'Other Opex'!J74</f>
        <v>0</v>
      </c>
      <c r="K201" s="89">
        <f>'Other Opex'!K74</f>
        <v>0</v>
      </c>
      <c r="L201" s="89">
        <f>'Other Opex'!L74</f>
        <v>0</v>
      </c>
      <c r="M201" s="89">
        <f>'Other Opex'!M74</f>
        <v>0</v>
      </c>
      <c r="N201" s="89">
        <f>'Other Opex'!N74</f>
        <v>0</v>
      </c>
      <c r="O201" s="89">
        <f>'Other Opex'!O74</f>
        <v>0</v>
      </c>
      <c r="P201" s="89">
        <f>'Other Opex'!P74</f>
        <v>0</v>
      </c>
      <c r="Q201" s="89">
        <f>'Other Opex'!Q74</f>
        <v>0</v>
      </c>
      <c r="R201" s="89">
        <f>'Other Opex'!R74</f>
        <v>0</v>
      </c>
      <c r="S201" s="89">
        <f>'Other Opex'!S74</f>
        <v>0</v>
      </c>
      <c r="T201" s="89">
        <f>'Other Opex'!T74</f>
        <v>0</v>
      </c>
      <c r="U201" s="89">
        <f>'Other Opex'!U74</f>
        <v>0</v>
      </c>
      <c r="V201" s="89">
        <f>'Other Opex'!V74</f>
        <v>0</v>
      </c>
      <c r="W201" s="89">
        <f>'Other Opex'!W74</f>
        <v>0</v>
      </c>
      <c r="X201" s="89">
        <f>'Other Opex'!X74</f>
        <v>0</v>
      </c>
      <c r="Y201" s="89">
        <f>'Other Opex'!Y74</f>
        <v>0</v>
      </c>
      <c r="Z201" s="89">
        <f>'Other Opex'!Z74</f>
        <v>0</v>
      </c>
      <c r="AA201" s="89">
        <f>'Other Opex'!AA74</f>
        <v>0</v>
      </c>
      <c r="AB201" s="90">
        <f>'Other Opex'!AB74</f>
        <v>0</v>
      </c>
      <c r="AD201" s="552">
        <f>'Other Opex'!AD74</f>
        <v>0</v>
      </c>
      <c r="AF201" s="552">
        <f>'Other Opex'!AF74</f>
        <v>0</v>
      </c>
      <c r="AH201" s="552">
        <f>'Other Opex'!AH74</f>
        <v>0</v>
      </c>
    </row>
    <row r="202" spans="2:34" outlineLevel="1" x14ac:dyDescent="0.2">
      <c r="B202" s="263" t="str">
        <f>'Line Items'!D$762</f>
        <v>Other Operating Costs</v>
      </c>
      <c r="C202" s="263" t="str">
        <f>'Line Items'!D$803</f>
        <v>Other Operating Costs: Station &amp; Train Operations</v>
      </c>
      <c r="D202" s="106" t="str">
        <f>'Other Opex'!D75</f>
        <v>Station Property And Equipment</v>
      </c>
      <c r="E202" s="88"/>
      <c r="F202" s="107" t="str">
        <f>'Other Opex'!F75</f>
        <v>£000</v>
      </c>
      <c r="G202" s="89">
        <f>'Other Opex'!G75</f>
        <v>0</v>
      </c>
      <c r="H202" s="89">
        <f>'Other Opex'!H75</f>
        <v>0</v>
      </c>
      <c r="I202" s="89">
        <f>'Other Opex'!I75</f>
        <v>0</v>
      </c>
      <c r="J202" s="89">
        <f>'Other Opex'!J75</f>
        <v>0</v>
      </c>
      <c r="K202" s="89">
        <f>'Other Opex'!K75</f>
        <v>0</v>
      </c>
      <c r="L202" s="89">
        <f>'Other Opex'!L75</f>
        <v>0</v>
      </c>
      <c r="M202" s="89">
        <f>'Other Opex'!M75</f>
        <v>0</v>
      </c>
      <c r="N202" s="89">
        <f>'Other Opex'!N75</f>
        <v>0</v>
      </c>
      <c r="O202" s="89">
        <f>'Other Opex'!O75</f>
        <v>0</v>
      </c>
      <c r="P202" s="89">
        <f>'Other Opex'!P75</f>
        <v>0</v>
      </c>
      <c r="Q202" s="89">
        <f>'Other Opex'!Q75</f>
        <v>0</v>
      </c>
      <c r="R202" s="89">
        <f>'Other Opex'!R75</f>
        <v>0</v>
      </c>
      <c r="S202" s="89">
        <f>'Other Opex'!S75</f>
        <v>0</v>
      </c>
      <c r="T202" s="89">
        <f>'Other Opex'!T75</f>
        <v>0</v>
      </c>
      <c r="U202" s="89">
        <f>'Other Opex'!U75</f>
        <v>0</v>
      </c>
      <c r="V202" s="89">
        <f>'Other Opex'!V75</f>
        <v>0</v>
      </c>
      <c r="W202" s="89">
        <f>'Other Opex'!W75</f>
        <v>0</v>
      </c>
      <c r="X202" s="89">
        <f>'Other Opex'!X75</f>
        <v>0</v>
      </c>
      <c r="Y202" s="89">
        <f>'Other Opex'!Y75</f>
        <v>0</v>
      </c>
      <c r="Z202" s="89">
        <f>'Other Opex'!Z75</f>
        <v>0</v>
      </c>
      <c r="AA202" s="89">
        <f>'Other Opex'!AA75</f>
        <v>0</v>
      </c>
      <c r="AB202" s="90">
        <f>'Other Opex'!AB75</f>
        <v>0</v>
      </c>
      <c r="AD202" s="552">
        <f>'Other Opex'!AD75</f>
        <v>0</v>
      </c>
      <c r="AF202" s="552">
        <f>'Other Opex'!AF75</f>
        <v>0</v>
      </c>
      <c r="AH202" s="552">
        <f>'Other Opex'!AH75</f>
        <v>0</v>
      </c>
    </row>
    <row r="203" spans="2:34" outlineLevel="1" x14ac:dyDescent="0.2">
      <c r="B203" s="263" t="str">
        <f>'Line Items'!D$762</f>
        <v>Other Operating Costs</v>
      </c>
      <c r="C203" s="263" t="str">
        <f>'Line Items'!D$803</f>
        <v>Other Operating Costs: Station &amp; Train Operations</v>
      </c>
      <c r="D203" s="106" t="str">
        <f>'Other Opex'!D76</f>
        <v>Ticket Machine Leases</v>
      </c>
      <c r="E203" s="88"/>
      <c r="F203" s="107" t="str">
        <f>'Other Opex'!F76</f>
        <v>£000</v>
      </c>
      <c r="G203" s="89">
        <f>'Other Opex'!G76</f>
        <v>0</v>
      </c>
      <c r="H203" s="89">
        <f>'Other Opex'!H76</f>
        <v>0</v>
      </c>
      <c r="I203" s="89">
        <f>'Other Opex'!I76</f>
        <v>0</v>
      </c>
      <c r="J203" s="89">
        <f>'Other Opex'!J76</f>
        <v>0</v>
      </c>
      <c r="K203" s="89">
        <f>'Other Opex'!K76</f>
        <v>0</v>
      </c>
      <c r="L203" s="89">
        <f>'Other Opex'!L76</f>
        <v>0</v>
      </c>
      <c r="M203" s="89">
        <f>'Other Opex'!M76</f>
        <v>0</v>
      </c>
      <c r="N203" s="89">
        <f>'Other Opex'!N76</f>
        <v>0</v>
      </c>
      <c r="O203" s="89">
        <f>'Other Opex'!O76</f>
        <v>0</v>
      </c>
      <c r="P203" s="89">
        <f>'Other Opex'!P76</f>
        <v>0</v>
      </c>
      <c r="Q203" s="89">
        <f>'Other Opex'!Q76</f>
        <v>0</v>
      </c>
      <c r="R203" s="89">
        <f>'Other Opex'!R76</f>
        <v>0</v>
      </c>
      <c r="S203" s="89">
        <f>'Other Opex'!S76</f>
        <v>0</v>
      </c>
      <c r="T203" s="89">
        <f>'Other Opex'!T76</f>
        <v>0</v>
      </c>
      <c r="U203" s="89">
        <f>'Other Opex'!U76</f>
        <v>0</v>
      </c>
      <c r="V203" s="89">
        <f>'Other Opex'!V76</f>
        <v>0</v>
      </c>
      <c r="W203" s="89">
        <f>'Other Opex'!W76</f>
        <v>0</v>
      </c>
      <c r="X203" s="89">
        <f>'Other Opex'!X76</f>
        <v>0</v>
      </c>
      <c r="Y203" s="89">
        <f>'Other Opex'!Y76</f>
        <v>0</v>
      </c>
      <c r="Z203" s="89">
        <f>'Other Opex'!Z76</f>
        <v>0</v>
      </c>
      <c r="AA203" s="89">
        <f>'Other Opex'!AA76</f>
        <v>0</v>
      </c>
      <c r="AB203" s="90">
        <f>'Other Opex'!AB76</f>
        <v>0</v>
      </c>
      <c r="AD203" s="552">
        <f>'Other Opex'!AD76</f>
        <v>0</v>
      </c>
      <c r="AF203" s="552">
        <f>'Other Opex'!AF76</f>
        <v>0</v>
      </c>
      <c r="AH203" s="552">
        <f>'Other Opex'!AH76</f>
        <v>0</v>
      </c>
    </row>
    <row r="204" spans="2:34" outlineLevel="1" x14ac:dyDescent="0.2">
      <c r="B204" s="263" t="str">
        <f>'Line Items'!D$762</f>
        <v>Other Operating Costs</v>
      </c>
      <c r="C204" s="263" t="str">
        <f>'Line Items'!D$803</f>
        <v>Other Operating Costs: Station &amp; Train Operations</v>
      </c>
      <c r="D204" s="106" t="str">
        <f>'Other Opex'!D77</f>
        <v>Ticket Machine Maintenance</v>
      </c>
      <c r="E204" s="88"/>
      <c r="F204" s="107" t="str">
        <f>'Other Opex'!F77</f>
        <v>£000</v>
      </c>
      <c r="G204" s="89">
        <f>'Other Opex'!G77</f>
        <v>0</v>
      </c>
      <c r="H204" s="89">
        <f>'Other Opex'!H77</f>
        <v>0</v>
      </c>
      <c r="I204" s="89">
        <f>'Other Opex'!I77</f>
        <v>0</v>
      </c>
      <c r="J204" s="89">
        <f>'Other Opex'!J77</f>
        <v>0</v>
      </c>
      <c r="K204" s="89">
        <f>'Other Opex'!K77</f>
        <v>0</v>
      </c>
      <c r="L204" s="89">
        <f>'Other Opex'!L77</f>
        <v>0</v>
      </c>
      <c r="M204" s="89">
        <f>'Other Opex'!M77</f>
        <v>0</v>
      </c>
      <c r="N204" s="89">
        <f>'Other Opex'!N77</f>
        <v>0</v>
      </c>
      <c r="O204" s="89">
        <f>'Other Opex'!O77</f>
        <v>0</v>
      </c>
      <c r="P204" s="89">
        <f>'Other Opex'!P77</f>
        <v>0</v>
      </c>
      <c r="Q204" s="89">
        <f>'Other Opex'!Q77</f>
        <v>0</v>
      </c>
      <c r="R204" s="89">
        <f>'Other Opex'!R77</f>
        <v>0</v>
      </c>
      <c r="S204" s="89">
        <f>'Other Opex'!S77</f>
        <v>0</v>
      </c>
      <c r="T204" s="89">
        <f>'Other Opex'!T77</f>
        <v>0</v>
      </c>
      <c r="U204" s="89">
        <f>'Other Opex'!U77</f>
        <v>0</v>
      </c>
      <c r="V204" s="89">
        <f>'Other Opex'!V77</f>
        <v>0</v>
      </c>
      <c r="W204" s="89">
        <f>'Other Opex'!W77</f>
        <v>0</v>
      </c>
      <c r="X204" s="89">
        <f>'Other Opex'!X77</f>
        <v>0</v>
      </c>
      <c r="Y204" s="89">
        <f>'Other Opex'!Y77</f>
        <v>0</v>
      </c>
      <c r="Z204" s="89">
        <f>'Other Opex'!Z77</f>
        <v>0</v>
      </c>
      <c r="AA204" s="89">
        <f>'Other Opex'!AA77</f>
        <v>0</v>
      </c>
      <c r="AB204" s="90">
        <f>'Other Opex'!AB77</f>
        <v>0</v>
      </c>
      <c r="AD204" s="552">
        <f>'Other Opex'!AD77</f>
        <v>0</v>
      </c>
      <c r="AF204" s="552">
        <f>'Other Opex'!AF77</f>
        <v>0</v>
      </c>
      <c r="AH204" s="552">
        <f>'Other Opex'!AH77</f>
        <v>0</v>
      </c>
    </row>
    <row r="205" spans="2:34" outlineLevel="1" x14ac:dyDescent="0.2">
      <c r="B205" s="263" t="str">
        <f>'Line Items'!D$762</f>
        <v>Other Operating Costs</v>
      </c>
      <c r="C205" s="263" t="str">
        <f>'Line Items'!D$803</f>
        <v>Other Operating Costs: Station &amp; Train Operations</v>
      </c>
      <c r="D205" s="106" t="str">
        <f>'Other Opex'!D78</f>
        <v>CIS Maintenance</v>
      </c>
      <c r="E205" s="88"/>
      <c r="F205" s="107" t="str">
        <f>'Other Opex'!F78</f>
        <v>£000</v>
      </c>
      <c r="G205" s="89">
        <f>'Other Opex'!G78</f>
        <v>0</v>
      </c>
      <c r="H205" s="89">
        <f>'Other Opex'!H78</f>
        <v>0</v>
      </c>
      <c r="I205" s="89">
        <f>'Other Opex'!I78</f>
        <v>0</v>
      </c>
      <c r="J205" s="89">
        <f>'Other Opex'!J78</f>
        <v>0</v>
      </c>
      <c r="K205" s="89">
        <f>'Other Opex'!K78</f>
        <v>0</v>
      </c>
      <c r="L205" s="89">
        <f>'Other Opex'!L78</f>
        <v>0</v>
      </c>
      <c r="M205" s="89">
        <f>'Other Opex'!M78</f>
        <v>0</v>
      </c>
      <c r="N205" s="89">
        <f>'Other Opex'!N78</f>
        <v>0</v>
      </c>
      <c r="O205" s="89">
        <f>'Other Opex'!O78</f>
        <v>0</v>
      </c>
      <c r="P205" s="89">
        <f>'Other Opex'!P78</f>
        <v>0</v>
      </c>
      <c r="Q205" s="89">
        <f>'Other Opex'!Q78</f>
        <v>0</v>
      </c>
      <c r="R205" s="89">
        <f>'Other Opex'!R78</f>
        <v>0</v>
      </c>
      <c r="S205" s="89">
        <f>'Other Opex'!S78</f>
        <v>0</v>
      </c>
      <c r="T205" s="89">
        <f>'Other Opex'!T78</f>
        <v>0</v>
      </c>
      <c r="U205" s="89">
        <f>'Other Opex'!U78</f>
        <v>0</v>
      </c>
      <c r="V205" s="89">
        <f>'Other Opex'!V78</f>
        <v>0</v>
      </c>
      <c r="W205" s="89">
        <f>'Other Opex'!W78</f>
        <v>0</v>
      </c>
      <c r="X205" s="89">
        <f>'Other Opex'!X78</f>
        <v>0</v>
      </c>
      <c r="Y205" s="89">
        <f>'Other Opex'!Y78</f>
        <v>0</v>
      </c>
      <c r="Z205" s="89">
        <f>'Other Opex'!Z78</f>
        <v>0</v>
      </c>
      <c r="AA205" s="89">
        <f>'Other Opex'!AA78</f>
        <v>0</v>
      </c>
      <c r="AB205" s="90">
        <f>'Other Opex'!AB78</f>
        <v>0</v>
      </c>
      <c r="AD205" s="552">
        <f>'Other Opex'!AD78</f>
        <v>0</v>
      </c>
      <c r="AF205" s="552">
        <f>'Other Opex'!AF78</f>
        <v>0</v>
      </c>
      <c r="AH205" s="552">
        <f>'Other Opex'!AH78</f>
        <v>0</v>
      </c>
    </row>
    <row r="206" spans="2:34" outlineLevel="1" x14ac:dyDescent="0.2">
      <c r="B206" s="263" t="str">
        <f>'Line Items'!D$762</f>
        <v>Other Operating Costs</v>
      </c>
      <c r="C206" s="263" t="str">
        <f>'Line Items'!D$803</f>
        <v>Other Operating Costs: Station &amp; Train Operations</v>
      </c>
      <c r="D206" s="106" t="str">
        <f>'Other Opex'!D79</f>
        <v>Other Station Services</v>
      </c>
      <c r="E206" s="88"/>
      <c r="F206" s="107" t="str">
        <f>'Other Opex'!F79</f>
        <v>£000</v>
      </c>
      <c r="G206" s="89">
        <f>'Other Opex'!G79</f>
        <v>0</v>
      </c>
      <c r="H206" s="89">
        <f>'Other Opex'!H79</f>
        <v>0</v>
      </c>
      <c r="I206" s="89">
        <f>'Other Opex'!I79</f>
        <v>0</v>
      </c>
      <c r="J206" s="89">
        <f>'Other Opex'!J79</f>
        <v>0</v>
      </c>
      <c r="K206" s="89">
        <f>'Other Opex'!K79</f>
        <v>0</v>
      </c>
      <c r="L206" s="89">
        <f>'Other Opex'!L79</f>
        <v>0</v>
      </c>
      <c r="M206" s="89">
        <f>'Other Opex'!M79</f>
        <v>0</v>
      </c>
      <c r="N206" s="89">
        <f>'Other Opex'!N79</f>
        <v>0</v>
      </c>
      <c r="O206" s="89">
        <f>'Other Opex'!O79</f>
        <v>0</v>
      </c>
      <c r="P206" s="89">
        <f>'Other Opex'!P79</f>
        <v>0</v>
      </c>
      <c r="Q206" s="89">
        <f>'Other Opex'!Q79</f>
        <v>0</v>
      </c>
      <c r="R206" s="89">
        <f>'Other Opex'!R79</f>
        <v>0</v>
      </c>
      <c r="S206" s="89">
        <f>'Other Opex'!S79</f>
        <v>0</v>
      </c>
      <c r="T206" s="89">
        <f>'Other Opex'!T79</f>
        <v>0</v>
      </c>
      <c r="U206" s="89">
        <f>'Other Opex'!U79</f>
        <v>0</v>
      </c>
      <c r="V206" s="89">
        <f>'Other Opex'!V79</f>
        <v>0</v>
      </c>
      <c r="W206" s="89">
        <f>'Other Opex'!W79</f>
        <v>0</v>
      </c>
      <c r="X206" s="89">
        <f>'Other Opex'!X79</f>
        <v>0</v>
      </c>
      <c r="Y206" s="89">
        <f>'Other Opex'!Y79</f>
        <v>0</v>
      </c>
      <c r="Z206" s="89">
        <f>'Other Opex'!Z79</f>
        <v>0</v>
      </c>
      <c r="AA206" s="89">
        <f>'Other Opex'!AA79</f>
        <v>0</v>
      </c>
      <c r="AB206" s="90">
        <f>'Other Opex'!AB79</f>
        <v>0</v>
      </c>
      <c r="AD206" s="552">
        <f>'Other Opex'!AD79</f>
        <v>0</v>
      </c>
      <c r="AF206" s="552">
        <f>'Other Opex'!AF79</f>
        <v>0</v>
      </c>
      <c r="AH206" s="552">
        <f>'Other Opex'!AH79</f>
        <v>0</v>
      </c>
    </row>
    <row r="207" spans="2:34" outlineLevel="1" x14ac:dyDescent="0.2">
      <c r="B207" s="263" t="str">
        <f>'Line Items'!D$762</f>
        <v>Other Operating Costs</v>
      </c>
      <c r="C207" s="263" t="str">
        <f>'Line Items'!D$803</f>
        <v>Other Operating Costs: Station &amp; Train Operations</v>
      </c>
      <c r="D207" s="106" t="str">
        <f>'Other Opex'!D80</f>
        <v>On Board Costs</v>
      </c>
      <c r="E207" s="88"/>
      <c r="F207" s="107" t="str">
        <f>'Other Opex'!F80</f>
        <v>£000</v>
      </c>
      <c r="G207" s="89">
        <f>'Other Opex'!G80</f>
        <v>0</v>
      </c>
      <c r="H207" s="89">
        <f>'Other Opex'!H80</f>
        <v>0</v>
      </c>
      <c r="I207" s="89">
        <f>'Other Opex'!I80</f>
        <v>0</v>
      </c>
      <c r="J207" s="89">
        <f>'Other Opex'!J80</f>
        <v>0</v>
      </c>
      <c r="K207" s="89">
        <f>'Other Opex'!K80</f>
        <v>0</v>
      </c>
      <c r="L207" s="89">
        <f>'Other Opex'!L80</f>
        <v>0</v>
      </c>
      <c r="M207" s="89">
        <f>'Other Opex'!M80</f>
        <v>0</v>
      </c>
      <c r="N207" s="89">
        <f>'Other Opex'!N80</f>
        <v>0</v>
      </c>
      <c r="O207" s="89">
        <f>'Other Opex'!O80</f>
        <v>0</v>
      </c>
      <c r="P207" s="89">
        <f>'Other Opex'!P80</f>
        <v>0</v>
      </c>
      <c r="Q207" s="89">
        <f>'Other Opex'!Q80</f>
        <v>0</v>
      </c>
      <c r="R207" s="89">
        <f>'Other Opex'!R80</f>
        <v>0</v>
      </c>
      <c r="S207" s="89">
        <f>'Other Opex'!S80</f>
        <v>0</v>
      </c>
      <c r="T207" s="89">
        <f>'Other Opex'!T80</f>
        <v>0</v>
      </c>
      <c r="U207" s="89">
        <f>'Other Opex'!U80</f>
        <v>0</v>
      </c>
      <c r="V207" s="89">
        <f>'Other Opex'!V80</f>
        <v>0</v>
      </c>
      <c r="W207" s="89">
        <f>'Other Opex'!W80</f>
        <v>0</v>
      </c>
      <c r="X207" s="89">
        <f>'Other Opex'!X80</f>
        <v>0</v>
      </c>
      <c r="Y207" s="89">
        <f>'Other Opex'!Y80</f>
        <v>0</v>
      </c>
      <c r="Z207" s="89">
        <f>'Other Opex'!Z80</f>
        <v>0</v>
      </c>
      <c r="AA207" s="89">
        <f>'Other Opex'!AA80</f>
        <v>0</v>
      </c>
      <c r="AB207" s="90">
        <f>'Other Opex'!AB80</f>
        <v>0</v>
      </c>
      <c r="AD207" s="552">
        <f>'Other Opex'!AD80</f>
        <v>0</v>
      </c>
      <c r="AF207" s="552">
        <f>'Other Opex'!AF80</f>
        <v>0</v>
      </c>
      <c r="AH207" s="552">
        <f>'Other Opex'!AH80</f>
        <v>0</v>
      </c>
    </row>
    <row r="208" spans="2:34" outlineLevel="1" x14ac:dyDescent="0.2">
      <c r="B208" s="263" t="str">
        <f>'Line Items'!D$762</f>
        <v>Other Operating Costs</v>
      </c>
      <c r="C208" s="263" t="str">
        <f>'Line Items'!D$803</f>
        <v>Other Operating Costs: Station &amp; Train Operations</v>
      </c>
      <c r="D208" s="106" t="str">
        <f>'Other Opex'!D81</f>
        <v>Commissions Payable</v>
      </c>
      <c r="E208" s="88"/>
      <c r="F208" s="107" t="str">
        <f>'Other Opex'!F81</f>
        <v>£000</v>
      </c>
      <c r="G208" s="89">
        <f>'Other Opex'!G81</f>
        <v>0</v>
      </c>
      <c r="H208" s="89">
        <f>'Other Opex'!H81</f>
        <v>0</v>
      </c>
      <c r="I208" s="89">
        <f>'Other Opex'!I81</f>
        <v>0</v>
      </c>
      <c r="J208" s="89">
        <f>'Other Opex'!J81</f>
        <v>0</v>
      </c>
      <c r="K208" s="89">
        <f>'Other Opex'!K81</f>
        <v>0</v>
      </c>
      <c r="L208" s="89">
        <f>'Other Opex'!L81</f>
        <v>0</v>
      </c>
      <c r="M208" s="89">
        <f>'Other Opex'!M81</f>
        <v>0</v>
      </c>
      <c r="N208" s="89">
        <f>'Other Opex'!N81</f>
        <v>0</v>
      </c>
      <c r="O208" s="89">
        <f>'Other Opex'!O81</f>
        <v>0</v>
      </c>
      <c r="P208" s="89">
        <f>'Other Opex'!P81</f>
        <v>0</v>
      </c>
      <c r="Q208" s="89">
        <f>'Other Opex'!Q81</f>
        <v>0</v>
      </c>
      <c r="R208" s="89">
        <f>'Other Opex'!R81</f>
        <v>0</v>
      </c>
      <c r="S208" s="89">
        <f>'Other Opex'!S81</f>
        <v>0</v>
      </c>
      <c r="T208" s="89">
        <f>'Other Opex'!T81</f>
        <v>0</v>
      </c>
      <c r="U208" s="89">
        <f>'Other Opex'!U81</f>
        <v>0</v>
      </c>
      <c r="V208" s="89">
        <f>'Other Opex'!V81</f>
        <v>0</v>
      </c>
      <c r="W208" s="89">
        <f>'Other Opex'!W81</f>
        <v>0</v>
      </c>
      <c r="X208" s="89">
        <f>'Other Opex'!X81</f>
        <v>0</v>
      </c>
      <c r="Y208" s="89">
        <f>'Other Opex'!Y81</f>
        <v>0</v>
      </c>
      <c r="Z208" s="89">
        <f>'Other Opex'!Z81</f>
        <v>0</v>
      </c>
      <c r="AA208" s="89">
        <f>'Other Opex'!AA81</f>
        <v>0</v>
      </c>
      <c r="AB208" s="90">
        <f>'Other Opex'!AB81</f>
        <v>0</v>
      </c>
      <c r="AD208" s="552">
        <f>'Other Opex'!AD81</f>
        <v>0</v>
      </c>
      <c r="AF208" s="552">
        <f>'Other Opex'!AF81</f>
        <v>0</v>
      </c>
      <c r="AH208" s="552">
        <f>'Other Opex'!AH81</f>
        <v>0</v>
      </c>
    </row>
    <row r="209" spans="2:34" outlineLevel="1" x14ac:dyDescent="0.2">
      <c r="B209" s="263" t="str">
        <f>'Line Items'!D$762</f>
        <v>Other Operating Costs</v>
      </c>
      <c r="C209" s="263" t="str">
        <f>'Line Items'!D$803</f>
        <v>Other Operating Costs: Station &amp; Train Operations</v>
      </c>
      <c r="D209" s="106" t="str">
        <f>'Other Opex'!D82</f>
        <v>Ticket and Systems Costs</v>
      </c>
      <c r="E209" s="88"/>
      <c r="F209" s="107" t="str">
        <f>'Other Opex'!F82</f>
        <v>£000</v>
      </c>
      <c r="G209" s="89">
        <f>'Other Opex'!G82</f>
        <v>0</v>
      </c>
      <c r="H209" s="89">
        <f>'Other Opex'!H82</f>
        <v>0</v>
      </c>
      <c r="I209" s="89">
        <f>'Other Opex'!I82</f>
        <v>0</v>
      </c>
      <c r="J209" s="89">
        <f>'Other Opex'!J82</f>
        <v>0</v>
      </c>
      <c r="K209" s="89">
        <f>'Other Opex'!K82</f>
        <v>0</v>
      </c>
      <c r="L209" s="89">
        <f>'Other Opex'!L82</f>
        <v>0</v>
      </c>
      <c r="M209" s="89">
        <f>'Other Opex'!M82</f>
        <v>0</v>
      </c>
      <c r="N209" s="89">
        <f>'Other Opex'!N82</f>
        <v>0</v>
      </c>
      <c r="O209" s="89">
        <f>'Other Opex'!O82</f>
        <v>0</v>
      </c>
      <c r="P209" s="89">
        <f>'Other Opex'!P82</f>
        <v>0</v>
      </c>
      <c r="Q209" s="89">
        <f>'Other Opex'!Q82</f>
        <v>0</v>
      </c>
      <c r="R209" s="89">
        <f>'Other Opex'!R82</f>
        <v>0</v>
      </c>
      <c r="S209" s="89">
        <f>'Other Opex'!S82</f>
        <v>0</v>
      </c>
      <c r="T209" s="89">
        <f>'Other Opex'!T82</f>
        <v>0</v>
      </c>
      <c r="U209" s="89">
        <f>'Other Opex'!U82</f>
        <v>0</v>
      </c>
      <c r="V209" s="89">
        <f>'Other Opex'!V82</f>
        <v>0</v>
      </c>
      <c r="W209" s="89">
        <f>'Other Opex'!W82</f>
        <v>0</v>
      </c>
      <c r="X209" s="89">
        <f>'Other Opex'!X82</f>
        <v>0</v>
      </c>
      <c r="Y209" s="89">
        <f>'Other Opex'!Y82</f>
        <v>0</v>
      </c>
      <c r="Z209" s="89">
        <f>'Other Opex'!Z82</f>
        <v>0</v>
      </c>
      <c r="AA209" s="89">
        <f>'Other Opex'!AA82</f>
        <v>0</v>
      </c>
      <c r="AB209" s="90">
        <f>'Other Opex'!AB82</f>
        <v>0</v>
      </c>
      <c r="AD209" s="552">
        <f>'Other Opex'!AD82</f>
        <v>0</v>
      </c>
      <c r="AF209" s="552">
        <f>'Other Opex'!AF82</f>
        <v>0</v>
      </c>
      <c r="AH209" s="552">
        <f>'Other Opex'!AH82</f>
        <v>0</v>
      </c>
    </row>
    <row r="210" spans="2:34" outlineLevel="1" x14ac:dyDescent="0.2">
      <c r="B210" s="263" t="str">
        <f>'Line Items'!D$762</f>
        <v>Other Operating Costs</v>
      </c>
      <c r="C210" s="263" t="str">
        <f>'Line Items'!D$803</f>
        <v>Other Operating Costs: Station &amp; Train Operations</v>
      </c>
      <c r="D210" s="106" t="str">
        <f>'Other Opex'!D83</f>
        <v>Other Retailing Costs</v>
      </c>
      <c r="E210" s="88"/>
      <c r="F210" s="107" t="str">
        <f>'Other Opex'!F83</f>
        <v>£000</v>
      </c>
      <c r="G210" s="89">
        <f>'Other Opex'!G83</f>
        <v>0</v>
      </c>
      <c r="H210" s="89">
        <f>'Other Opex'!H83</f>
        <v>0</v>
      </c>
      <c r="I210" s="89">
        <f>'Other Opex'!I83</f>
        <v>0</v>
      </c>
      <c r="J210" s="89">
        <f>'Other Opex'!J83</f>
        <v>0</v>
      </c>
      <c r="K210" s="89">
        <f>'Other Opex'!K83</f>
        <v>0</v>
      </c>
      <c r="L210" s="89">
        <f>'Other Opex'!L83</f>
        <v>0</v>
      </c>
      <c r="M210" s="89">
        <f>'Other Opex'!M83</f>
        <v>0</v>
      </c>
      <c r="N210" s="89">
        <f>'Other Opex'!N83</f>
        <v>0</v>
      </c>
      <c r="O210" s="89">
        <f>'Other Opex'!O83</f>
        <v>0</v>
      </c>
      <c r="P210" s="89">
        <f>'Other Opex'!P83</f>
        <v>0</v>
      </c>
      <c r="Q210" s="89">
        <f>'Other Opex'!Q83</f>
        <v>0</v>
      </c>
      <c r="R210" s="89">
        <f>'Other Opex'!R83</f>
        <v>0</v>
      </c>
      <c r="S210" s="89">
        <f>'Other Opex'!S83</f>
        <v>0</v>
      </c>
      <c r="T210" s="89">
        <f>'Other Opex'!T83</f>
        <v>0</v>
      </c>
      <c r="U210" s="89">
        <f>'Other Opex'!U83</f>
        <v>0</v>
      </c>
      <c r="V210" s="89">
        <f>'Other Opex'!V83</f>
        <v>0</v>
      </c>
      <c r="W210" s="89">
        <f>'Other Opex'!W83</f>
        <v>0</v>
      </c>
      <c r="X210" s="89">
        <f>'Other Opex'!X83</f>
        <v>0</v>
      </c>
      <c r="Y210" s="89">
        <f>'Other Opex'!Y83</f>
        <v>0</v>
      </c>
      <c r="Z210" s="89">
        <f>'Other Opex'!Z83</f>
        <v>0</v>
      </c>
      <c r="AA210" s="89">
        <f>'Other Opex'!AA83</f>
        <v>0</v>
      </c>
      <c r="AB210" s="90">
        <f>'Other Opex'!AB83</f>
        <v>0</v>
      </c>
      <c r="AD210" s="552">
        <f>'Other Opex'!AD83</f>
        <v>0</v>
      </c>
      <c r="AF210" s="552">
        <f>'Other Opex'!AF83</f>
        <v>0</v>
      </c>
      <c r="AH210" s="552">
        <f>'Other Opex'!AH83</f>
        <v>0</v>
      </c>
    </row>
    <row r="211" spans="2:34" outlineLevel="1" x14ac:dyDescent="0.2">
      <c r="B211" s="263" t="str">
        <f>'Line Items'!D$762</f>
        <v>Other Operating Costs</v>
      </c>
      <c r="C211" s="263" t="str">
        <f>'Line Items'!D$803</f>
        <v>Other Operating Costs: Station &amp; Train Operations</v>
      </c>
      <c r="D211" s="106" t="str">
        <f>'Other Opex'!D84</f>
        <v>Compensation Claims</v>
      </c>
      <c r="E211" s="88"/>
      <c r="F211" s="107" t="str">
        <f>'Other Opex'!F84</f>
        <v>£000</v>
      </c>
      <c r="G211" s="89">
        <f>'Other Opex'!G84</f>
        <v>0</v>
      </c>
      <c r="H211" s="89">
        <f>'Other Opex'!H84</f>
        <v>0</v>
      </c>
      <c r="I211" s="89">
        <f>'Other Opex'!I84</f>
        <v>0</v>
      </c>
      <c r="J211" s="89">
        <f>'Other Opex'!J84</f>
        <v>0</v>
      </c>
      <c r="K211" s="89">
        <f>'Other Opex'!K84</f>
        <v>0</v>
      </c>
      <c r="L211" s="89">
        <f>'Other Opex'!L84</f>
        <v>0</v>
      </c>
      <c r="M211" s="89">
        <f>'Other Opex'!M84</f>
        <v>0</v>
      </c>
      <c r="N211" s="89">
        <f>'Other Opex'!N84</f>
        <v>0</v>
      </c>
      <c r="O211" s="89">
        <f>'Other Opex'!O84</f>
        <v>0</v>
      </c>
      <c r="P211" s="89">
        <f>'Other Opex'!P84</f>
        <v>0</v>
      </c>
      <c r="Q211" s="89">
        <f>'Other Opex'!Q84</f>
        <v>0</v>
      </c>
      <c r="R211" s="89">
        <f>'Other Opex'!R84</f>
        <v>0</v>
      </c>
      <c r="S211" s="89">
        <f>'Other Opex'!S84</f>
        <v>0</v>
      </c>
      <c r="T211" s="89">
        <f>'Other Opex'!T84</f>
        <v>0</v>
      </c>
      <c r="U211" s="89">
        <f>'Other Opex'!U84</f>
        <v>0</v>
      </c>
      <c r="V211" s="89">
        <f>'Other Opex'!V84</f>
        <v>0</v>
      </c>
      <c r="W211" s="89">
        <f>'Other Opex'!W84</f>
        <v>0</v>
      </c>
      <c r="X211" s="89">
        <f>'Other Opex'!X84</f>
        <v>0</v>
      </c>
      <c r="Y211" s="89">
        <f>'Other Opex'!Y84</f>
        <v>0</v>
      </c>
      <c r="Z211" s="89">
        <f>'Other Opex'!Z84</f>
        <v>0</v>
      </c>
      <c r="AA211" s="89">
        <f>'Other Opex'!AA84</f>
        <v>0</v>
      </c>
      <c r="AB211" s="90">
        <f>'Other Opex'!AB84</f>
        <v>0</v>
      </c>
      <c r="AD211" s="552">
        <f>'Other Opex'!AD84</f>
        <v>0</v>
      </c>
      <c r="AF211" s="552">
        <f>'Other Opex'!AF84</f>
        <v>0</v>
      </c>
      <c r="AH211" s="552">
        <f>'Other Opex'!AH84</f>
        <v>0</v>
      </c>
    </row>
    <row r="212" spans="2:34" outlineLevel="1" x14ac:dyDescent="0.2">
      <c r="B212" s="263" t="str">
        <f>'Line Items'!D$762</f>
        <v>Other Operating Costs</v>
      </c>
      <c r="C212" s="263" t="str">
        <f>'Line Items'!D$803</f>
        <v>Other Operating Costs: Station &amp; Train Operations</v>
      </c>
      <c r="D212" s="106" t="str">
        <f>'Other Opex'!D85</f>
        <v>SEFT</v>
      </c>
      <c r="E212" s="88"/>
      <c r="F212" s="107" t="str">
        <f>'Other Opex'!F85</f>
        <v>£000</v>
      </c>
      <c r="G212" s="89">
        <f>'Other Opex'!G85</f>
        <v>0</v>
      </c>
      <c r="H212" s="89">
        <f>'Other Opex'!H85</f>
        <v>0</v>
      </c>
      <c r="I212" s="89">
        <f>'Other Opex'!I85</f>
        <v>0</v>
      </c>
      <c r="J212" s="89">
        <f>'Other Opex'!J85</f>
        <v>0</v>
      </c>
      <c r="K212" s="89">
        <f>'Other Opex'!K85</f>
        <v>0</v>
      </c>
      <c r="L212" s="89">
        <f>'Other Opex'!L85</f>
        <v>0</v>
      </c>
      <c r="M212" s="89">
        <f>'Other Opex'!M85</f>
        <v>0</v>
      </c>
      <c r="N212" s="89">
        <f>'Other Opex'!N85</f>
        <v>0</v>
      </c>
      <c r="O212" s="89">
        <f>'Other Opex'!O85</f>
        <v>0</v>
      </c>
      <c r="P212" s="89">
        <f>'Other Opex'!P85</f>
        <v>0</v>
      </c>
      <c r="Q212" s="89">
        <f>'Other Opex'!Q85</f>
        <v>0</v>
      </c>
      <c r="R212" s="89">
        <f>'Other Opex'!R85</f>
        <v>0</v>
      </c>
      <c r="S212" s="89">
        <f>'Other Opex'!S85</f>
        <v>0</v>
      </c>
      <c r="T212" s="89">
        <f>'Other Opex'!T85</f>
        <v>0</v>
      </c>
      <c r="U212" s="89">
        <f>'Other Opex'!U85</f>
        <v>0</v>
      </c>
      <c r="V212" s="89">
        <f>'Other Opex'!V85</f>
        <v>0</v>
      </c>
      <c r="W212" s="89">
        <f>'Other Opex'!W85</f>
        <v>0</v>
      </c>
      <c r="X212" s="89">
        <f>'Other Opex'!X85</f>
        <v>0</v>
      </c>
      <c r="Y212" s="89">
        <f>'Other Opex'!Y85</f>
        <v>0</v>
      </c>
      <c r="Z212" s="89">
        <f>'Other Opex'!Z85</f>
        <v>0</v>
      </c>
      <c r="AA212" s="89">
        <f>'Other Opex'!AA85</f>
        <v>0</v>
      </c>
      <c r="AB212" s="90">
        <f>'Other Opex'!AB85</f>
        <v>0</v>
      </c>
      <c r="AD212" s="552">
        <f>'Other Opex'!AD85</f>
        <v>0</v>
      </c>
      <c r="AF212" s="552">
        <f>'Other Opex'!AF85</f>
        <v>0</v>
      </c>
      <c r="AH212" s="552">
        <f>'Other Opex'!AH85</f>
        <v>0</v>
      </c>
    </row>
    <row r="213" spans="2:34" outlineLevel="1" x14ac:dyDescent="0.2">
      <c r="B213" s="263" t="str">
        <f>'Line Items'!D$762</f>
        <v>Other Operating Costs</v>
      </c>
      <c r="C213" s="263" t="str">
        <f>'Line Items'!D$803</f>
        <v>Other Operating Costs: Station &amp; Train Operations</v>
      </c>
      <c r="D213" s="106" t="str">
        <f>'Other Opex'!D86</f>
        <v>Additional Station &amp; Train Operations</v>
      </c>
      <c r="E213" s="88"/>
      <c r="F213" s="107" t="str">
        <f>'Other Opex'!F86</f>
        <v>£000</v>
      </c>
      <c r="G213" s="89">
        <f>'Other Opex'!G86</f>
        <v>0</v>
      </c>
      <c r="H213" s="89">
        <f>'Other Opex'!H86</f>
        <v>0</v>
      </c>
      <c r="I213" s="89">
        <f>'Other Opex'!I86</f>
        <v>0</v>
      </c>
      <c r="J213" s="89">
        <f>'Other Opex'!J86</f>
        <v>0</v>
      </c>
      <c r="K213" s="89">
        <f>'Other Opex'!K86</f>
        <v>0</v>
      </c>
      <c r="L213" s="89">
        <f>'Other Opex'!L86</f>
        <v>0</v>
      </c>
      <c r="M213" s="89">
        <f>'Other Opex'!M86</f>
        <v>0</v>
      </c>
      <c r="N213" s="89">
        <f>'Other Opex'!N86</f>
        <v>0</v>
      </c>
      <c r="O213" s="89">
        <f>'Other Opex'!O86</f>
        <v>0</v>
      </c>
      <c r="P213" s="89">
        <f>'Other Opex'!P86</f>
        <v>0</v>
      </c>
      <c r="Q213" s="89">
        <f>'Other Opex'!Q86</f>
        <v>0</v>
      </c>
      <c r="R213" s="89">
        <f>'Other Opex'!R86</f>
        <v>0</v>
      </c>
      <c r="S213" s="89">
        <f>'Other Opex'!S86</f>
        <v>0</v>
      </c>
      <c r="T213" s="89">
        <f>'Other Opex'!T86</f>
        <v>0</v>
      </c>
      <c r="U213" s="89">
        <f>'Other Opex'!U86</f>
        <v>0</v>
      </c>
      <c r="V213" s="89">
        <f>'Other Opex'!V86</f>
        <v>0</v>
      </c>
      <c r="W213" s="89">
        <f>'Other Opex'!W86</f>
        <v>0</v>
      </c>
      <c r="X213" s="89">
        <f>'Other Opex'!X86</f>
        <v>0</v>
      </c>
      <c r="Y213" s="89">
        <f>'Other Opex'!Y86</f>
        <v>0</v>
      </c>
      <c r="Z213" s="89">
        <f>'Other Opex'!Z86</f>
        <v>0</v>
      </c>
      <c r="AA213" s="89">
        <f>'Other Opex'!AA86</f>
        <v>0</v>
      </c>
      <c r="AB213" s="90">
        <f>'Other Opex'!AB86</f>
        <v>0</v>
      </c>
      <c r="AD213" s="552">
        <f>'Other Opex'!AD86</f>
        <v>0</v>
      </c>
      <c r="AF213" s="552">
        <f>'Other Opex'!AF86</f>
        <v>0</v>
      </c>
      <c r="AH213" s="552">
        <f>'Other Opex'!AH86</f>
        <v>0</v>
      </c>
    </row>
    <row r="214" spans="2:34" outlineLevel="1" x14ac:dyDescent="0.2">
      <c r="B214" s="263" t="str">
        <f>'Line Items'!D$762</f>
        <v>Other Operating Costs</v>
      </c>
      <c r="C214" s="263" t="str">
        <f>'Line Items'!D$803</f>
        <v>Other Operating Costs: Station &amp; Train Operations</v>
      </c>
      <c r="D214" s="106" t="str">
        <f>'Other Opex'!D87</f>
        <v>Station Travel Plans</v>
      </c>
      <c r="E214" s="88"/>
      <c r="F214" s="107" t="str">
        <f>'Other Opex'!F87</f>
        <v>£000</v>
      </c>
      <c r="G214" s="89">
        <f>'Other Opex'!G87</f>
        <v>0</v>
      </c>
      <c r="H214" s="89">
        <f>'Other Opex'!H87</f>
        <v>0</v>
      </c>
      <c r="I214" s="89">
        <f>'Other Opex'!I87</f>
        <v>0</v>
      </c>
      <c r="J214" s="89">
        <f>'Other Opex'!J87</f>
        <v>0</v>
      </c>
      <c r="K214" s="89">
        <f>'Other Opex'!K87</f>
        <v>0</v>
      </c>
      <c r="L214" s="89">
        <f>'Other Opex'!L87</f>
        <v>0</v>
      </c>
      <c r="M214" s="89">
        <f>'Other Opex'!M87</f>
        <v>0</v>
      </c>
      <c r="N214" s="89">
        <f>'Other Opex'!N87</f>
        <v>0</v>
      </c>
      <c r="O214" s="89">
        <f>'Other Opex'!O87</f>
        <v>0</v>
      </c>
      <c r="P214" s="89">
        <f>'Other Opex'!P87</f>
        <v>0</v>
      </c>
      <c r="Q214" s="89">
        <f>'Other Opex'!Q87</f>
        <v>0</v>
      </c>
      <c r="R214" s="89">
        <f>'Other Opex'!R87</f>
        <v>0</v>
      </c>
      <c r="S214" s="89">
        <f>'Other Opex'!S87</f>
        <v>0</v>
      </c>
      <c r="T214" s="89">
        <f>'Other Opex'!T87</f>
        <v>0</v>
      </c>
      <c r="U214" s="89">
        <f>'Other Opex'!U87</f>
        <v>0</v>
      </c>
      <c r="V214" s="89">
        <f>'Other Opex'!V87</f>
        <v>0</v>
      </c>
      <c r="W214" s="89">
        <f>'Other Opex'!W87</f>
        <v>0</v>
      </c>
      <c r="X214" s="89">
        <f>'Other Opex'!X87</f>
        <v>0</v>
      </c>
      <c r="Y214" s="89">
        <f>'Other Opex'!Y87</f>
        <v>0</v>
      </c>
      <c r="Z214" s="89">
        <f>'Other Opex'!Z87</f>
        <v>0</v>
      </c>
      <c r="AA214" s="89">
        <f>'Other Opex'!AA87</f>
        <v>0</v>
      </c>
      <c r="AB214" s="90">
        <f>'Other Opex'!AB87</f>
        <v>0</v>
      </c>
      <c r="AD214" s="552">
        <f>'Other Opex'!AD87</f>
        <v>0</v>
      </c>
      <c r="AF214" s="552">
        <f>'Other Opex'!AF87</f>
        <v>0</v>
      </c>
      <c r="AH214" s="552">
        <f>'Other Opex'!AH87</f>
        <v>0</v>
      </c>
    </row>
    <row r="215" spans="2:34" outlineLevel="1" x14ac:dyDescent="0.2">
      <c r="B215" s="263" t="str">
        <f>'Line Items'!D$762</f>
        <v>Other Operating Costs</v>
      </c>
      <c r="C215" s="263" t="str">
        <f>'Line Items'!D$803</f>
        <v>Other Operating Costs: Station &amp; Train Operations</v>
      </c>
      <c r="D215" s="106" t="str">
        <f>'Other Opex'!D88</f>
        <v>Station Car Parks</v>
      </c>
      <c r="E215" s="88"/>
      <c r="F215" s="107" t="str">
        <f>'Other Opex'!F88</f>
        <v>£000</v>
      </c>
      <c r="G215" s="89">
        <f>'Other Opex'!G88</f>
        <v>0</v>
      </c>
      <c r="H215" s="89">
        <f>'Other Opex'!H88</f>
        <v>0</v>
      </c>
      <c r="I215" s="89">
        <f>'Other Opex'!I88</f>
        <v>0</v>
      </c>
      <c r="J215" s="89">
        <f>'Other Opex'!J88</f>
        <v>0</v>
      </c>
      <c r="K215" s="89">
        <f>'Other Opex'!K88</f>
        <v>0</v>
      </c>
      <c r="L215" s="89">
        <f>'Other Opex'!L88</f>
        <v>0</v>
      </c>
      <c r="M215" s="89">
        <f>'Other Opex'!M88</f>
        <v>0</v>
      </c>
      <c r="N215" s="89">
        <f>'Other Opex'!N88</f>
        <v>0</v>
      </c>
      <c r="O215" s="89">
        <f>'Other Opex'!O88</f>
        <v>0</v>
      </c>
      <c r="P215" s="89">
        <f>'Other Opex'!P88</f>
        <v>0</v>
      </c>
      <c r="Q215" s="89">
        <f>'Other Opex'!Q88</f>
        <v>0</v>
      </c>
      <c r="R215" s="89">
        <f>'Other Opex'!R88</f>
        <v>0</v>
      </c>
      <c r="S215" s="89">
        <f>'Other Opex'!S88</f>
        <v>0</v>
      </c>
      <c r="T215" s="89">
        <f>'Other Opex'!T88</f>
        <v>0</v>
      </c>
      <c r="U215" s="89">
        <f>'Other Opex'!U88</f>
        <v>0</v>
      </c>
      <c r="V215" s="89">
        <f>'Other Opex'!V88</f>
        <v>0</v>
      </c>
      <c r="W215" s="89">
        <f>'Other Opex'!W88</f>
        <v>0</v>
      </c>
      <c r="X215" s="89">
        <f>'Other Opex'!X88</f>
        <v>0</v>
      </c>
      <c r="Y215" s="89">
        <f>'Other Opex'!Y88</f>
        <v>0</v>
      </c>
      <c r="Z215" s="89">
        <f>'Other Opex'!Z88</f>
        <v>0</v>
      </c>
      <c r="AA215" s="89">
        <f>'Other Opex'!AA88</f>
        <v>0</v>
      </c>
      <c r="AB215" s="90">
        <f>'Other Opex'!AB88</f>
        <v>0</v>
      </c>
      <c r="AD215" s="552">
        <f>'Other Opex'!AD88</f>
        <v>0</v>
      </c>
      <c r="AF215" s="552">
        <f>'Other Opex'!AF88</f>
        <v>0</v>
      </c>
      <c r="AH215" s="552">
        <f>'Other Opex'!AH88</f>
        <v>0</v>
      </c>
    </row>
    <row r="216" spans="2:34" outlineLevel="1" x14ac:dyDescent="0.2">
      <c r="B216" s="263" t="str">
        <f>'Line Items'!D$762</f>
        <v>Other Operating Costs</v>
      </c>
      <c r="C216" s="263" t="str">
        <f>'Line Items'!D$803</f>
        <v>Other Operating Costs: Station &amp; Train Operations</v>
      </c>
      <c r="D216" s="106" t="str">
        <f>'Other Opex'!D89</f>
        <v>Gate Maintenance</v>
      </c>
      <c r="E216" s="88"/>
      <c r="F216" s="107" t="str">
        <f>'Other Opex'!F89</f>
        <v>£000</v>
      </c>
      <c r="G216" s="89">
        <f>'Other Opex'!G89</f>
        <v>0</v>
      </c>
      <c r="H216" s="89">
        <f>'Other Opex'!H89</f>
        <v>0</v>
      </c>
      <c r="I216" s="89">
        <f>'Other Opex'!I89</f>
        <v>0</v>
      </c>
      <c r="J216" s="89">
        <f>'Other Opex'!J89</f>
        <v>0</v>
      </c>
      <c r="K216" s="89">
        <f>'Other Opex'!K89</f>
        <v>0</v>
      </c>
      <c r="L216" s="89">
        <f>'Other Opex'!L89</f>
        <v>0</v>
      </c>
      <c r="M216" s="89">
        <f>'Other Opex'!M89</f>
        <v>0</v>
      </c>
      <c r="N216" s="89">
        <f>'Other Opex'!N89</f>
        <v>0</v>
      </c>
      <c r="O216" s="89">
        <f>'Other Opex'!O89</f>
        <v>0</v>
      </c>
      <c r="P216" s="89">
        <f>'Other Opex'!P89</f>
        <v>0</v>
      </c>
      <c r="Q216" s="89">
        <f>'Other Opex'!Q89</f>
        <v>0</v>
      </c>
      <c r="R216" s="89">
        <f>'Other Opex'!R89</f>
        <v>0</v>
      </c>
      <c r="S216" s="89">
        <f>'Other Opex'!S89</f>
        <v>0</v>
      </c>
      <c r="T216" s="89">
        <f>'Other Opex'!T89</f>
        <v>0</v>
      </c>
      <c r="U216" s="89">
        <f>'Other Opex'!U89</f>
        <v>0</v>
      </c>
      <c r="V216" s="89">
        <f>'Other Opex'!V89</f>
        <v>0</v>
      </c>
      <c r="W216" s="89">
        <f>'Other Opex'!W89</f>
        <v>0</v>
      </c>
      <c r="X216" s="89">
        <f>'Other Opex'!X89</f>
        <v>0</v>
      </c>
      <c r="Y216" s="89">
        <f>'Other Opex'!Y89</f>
        <v>0</v>
      </c>
      <c r="Z216" s="89">
        <f>'Other Opex'!Z89</f>
        <v>0</v>
      </c>
      <c r="AA216" s="89">
        <f>'Other Opex'!AA89</f>
        <v>0</v>
      </c>
      <c r="AB216" s="90">
        <f>'Other Opex'!AB89</f>
        <v>0</v>
      </c>
      <c r="AD216" s="552">
        <f>'Other Opex'!AD89</f>
        <v>0</v>
      </c>
      <c r="AF216" s="552">
        <f>'Other Opex'!AF89</f>
        <v>0</v>
      </c>
      <c r="AH216" s="552">
        <f>'Other Opex'!AH89</f>
        <v>0</v>
      </c>
    </row>
    <row r="217" spans="2:34" outlineLevel="1" x14ac:dyDescent="0.2">
      <c r="B217" s="263" t="str">
        <f>'Line Items'!D$762</f>
        <v>Other Operating Costs</v>
      </c>
      <c r="C217" s="263" t="str">
        <f>'Line Items'!D$803</f>
        <v>Other Operating Costs: Station &amp; Train Operations</v>
      </c>
      <c r="D217" s="106" t="str">
        <f>'Other Opex'!D90</f>
        <v>Cycle Parking</v>
      </c>
      <c r="E217" s="88"/>
      <c r="F217" s="107" t="str">
        <f>'Other Opex'!F90</f>
        <v>£000</v>
      </c>
      <c r="G217" s="89">
        <f>'Other Opex'!G90</f>
        <v>0</v>
      </c>
      <c r="H217" s="89">
        <f>'Other Opex'!H90</f>
        <v>0</v>
      </c>
      <c r="I217" s="89">
        <f>'Other Opex'!I90</f>
        <v>0</v>
      </c>
      <c r="J217" s="89">
        <f>'Other Opex'!J90</f>
        <v>0</v>
      </c>
      <c r="K217" s="89">
        <f>'Other Opex'!K90</f>
        <v>0</v>
      </c>
      <c r="L217" s="89">
        <f>'Other Opex'!L90</f>
        <v>0</v>
      </c>
      <c r="M217" s="89">
        <f>'Other Opex'!M90</f>
        <v>0</v>
      </c>
      <c r="N217" s="89">
        <f>'Other Opex'!N90</f>
        <v>0</v>
      </c>
      <c r="O217" s="89">
        <f>'Other Opex'!O90</f>
        <v>0</v>
      </c>
      <c r="P217" s="89">
        <f>'Other Opex'!P90</f>
        <v>0</v>
      </c>
      <c r="Q217" s="89">
        <f>'Other Opex'!Q90</f>
        <v>0</v>
      </c>
      <c r="R217" s="89">
        <f>'Other Opex'!R90</f>
        <v>0</v>
      </c>
      <c r="S217" s="89">
        <f>'Other Opex'!S90</f>
        <v>0</v>
      </c>
      <c r="T217" s="89">
        <f>'Other Opex'!T90</f>
        <v>0</v>
      </c>
      <c r="U217" s="89">
        <f>'Other Opex'!U90</f>
        <v>0</v>
      </c>
      <c r="V217" s="89">
        <f>'Other Opex'!V90</f>
        <v>0</v>
      </c>
      <c r="W217" s="89">
        <f>'Other Opex'!W90</f>
        <v>0</v>
      </c>
      <c r="X217" s="89">
        <f>'Other Opex'!X90</f>
        <v>0</v>
      </c>
      <c r="Y217" s="89">
        <f>'Other Opex'!Y90</f>
        <v>0</v>
      </c>
      <c r="Z217" s="89">
        <f>'Other Opex'!Z90</f>
        <v>0</v>
      </c>
      <c r="AA217" s="89">
        <f>'Other Opex'!AA90</f>
        <v>0</v>
      </c>
      <c r="AB217" s="90">
        <f>'Other Opex'!AB90</f>
        <v>0</v>
      </c>
      <c r="AD217" s="552">
        <f>'Other Opex'!AD90</f>
        <v>0</v>
      </c>
      <c r="AF217" s="552">
        <f>'Other Opex'!AF90</f>
        <v>0</v>
      </c>
      <c r="AH217" s="552">
        <f>'Other Opex'!AH90</f>
        <v>0</v>
      </c>
    </row>
    <row r="218" spans="2:34" outlineLevel="1" x14ac:dyDescent="0.2">
      <c r="B218" s="263" t="str">
        <f>'Line Items'!D$762</f>
        <v>Other Operating Costs</v>
      </c>
      <c r="C218" s="263" t="str">
        <f>'Line Items'!D$803</f>
        <v>Other Operating Costs: Station &amp; Train Operations</v>
      </c>
      <c r="D218" s="106" t="str">
        <f>'Other Opex'!D91</f>
        <v>Track Litter clearance</v>
      </c>
      <c r="E218" s="88"/>
      <c r="F218" s="107" t="str">
        <f>'Other Opex'!F91</f>
        <v>£000</v>
      </c>
      <c r="G218" s="89">
        <f>'Other Opex'!G91</f>
        <v>0</v>
      </c>
      <c r="H218" s="89">
        <f>'Other Opex'!H91</f>
        <v>0</v>
      </c>
      <c r="I218" s="89">
        <f>'Other Opex'!I91</f>
        <v>0</v>
      </c>
      <c r="J218" s="89">
        <f>'Other Opex'!J91</f>
        <v>0</v>
      </c>
      <c r="K218" s="89">
        <f>'Other Opex'!K91</f>
        <v>0</v>
      </c>
      <c r="L218" s="89">
        <f>'Other Opex'!L91</f>
        <v>0</v>
      </c>
      <c r="M218" s="89">
        <f>'Other Opex'!M91</f>
        <v>0</v>
      </c>
      <c r="N218" s="89">
        <f>'Other Opex'!N91</f>
        <v>0</v>
      </c>
      <c r="O218" s="89">
        <f>'Other Opex'!O91</f>
        <v>0</v>
      </c>
      <c r="P218" s="89">
        <f>'Other Opex'!P91</f>
        <v>0</v>
      </c>
      <c r="Q218" s="89">
        <f>'Other Opex'!Q91</f>
        <v>0</v>
      </c>
      <c r="R218" s="89">
        <f>'Other Opex'!R91</f>
        <v>0</v>
      </c>
      <c r="S218" s="89">
        <f>'Other Opex'!S91</f>
        <v>0</v>
      </c>
      <c r="T218" s="89">
        <f>'Other Opex'!T91</f>
        <v>0</v>
      </c>
      <c r="U218" s="89">
        <f>'Other Opex'!U91</f>
        <v>0</v>
      </c>
      <c r="V218" s="89">
        <f>'Other Opex'!V91</f>
        <v>0</v>
      </c>
      <c r="W218" s="89">
        <f>'Other Opex'!W91</f>
        <v>0</v>
      </c>
      <c r="X218" s="89">
        <f>'Other Opex'!X91</f>
        <v>0</v>
      </c>
      <c r="Y218" s="89">
        <f>'Other Opex'!Y91</f>
        <v>0</v>
      </c>
      <c r="Z218" s="89">
        <f>'Other Opex'!Z91</f>
        <v>0</v>
      </c>
      <c r="AA218" s="89">
        <f>'Other Opex'!AA91</f>
        <v>0</v>
      </c>
      <c r="AB218" s="90">
        <f>'Other Opex'!AB91</f>
        <v>0</v>
      </c>
      <c r="AD218" s="552">
        <f>'Other Opex'!AD91</f>
        <v>0</v>
      </c>
      <c r="AF218" s="552">
        <f>'Other Opex'!AF91</f>
        <v>0</v>
      </c>
      <c r="AH218" s="552">
        <f>'Other Opex'!AH91</f>
        <v>0</v>
      </c>
    </row>
    <row r="219" spans="2:34" outlineLevel="1" x14ac:dyDescent="0.2">
      <c r="B219" s="263" t="str">
        <f>'Line Items'!D$762</f>
        <v>Other Operating Costs</v>
      </c>
      <c r="C219" s="263" t="str">
        <f>'Line Items'!D$803</f>
        <v>Other Operating Costs: Station &amp; Train Operations</v>
      </c>
      <c r="D219" s="106" t="str">
        <f>'Other Opex'!D92</f>
        <v>Oyster PAYG</v>
      </c>
      <c r="E219" s="88"/>
      <c r="F219" s="107" t="str">
        <f>'Other Opex'!F92</f>
        <v>£000</v>
      </c>
      <c r="G219" s="89">
        <f>'Other Opex'!G92</f>
        <v>0</v>
      </c>
      <c r="H219" s="89">
        <f>'Other Opex'!H92</f>
        <v>0</v>
      </c>
      <c r="I219" s="89">
        <f>'Other Opex'!I92</f>
        <v>0</v>
      </c>
      <c r="J219" s="89">
        <f>'Other Opex'!J92</f>
        <v>0</v>
      </c>
      <c r="K219" s="89">
        <f>'Other Opex'!K92</f>
        <v>0</v>
      </c>
      <c r="L219" s="89">
        <f>'Other Opex'!L92</f>
        <v>0</v>
      </c>
      <c r="M219" s="89">
        <f>'Other Opex'!M92</f>
        <v>0</v>
      </c>
      <c r="N219" s="89">
        <f>'Other Opex'!N92</f>
        <v>0</v>
      </c>
      <c r="O219" s="89">
        <f>'Other Opex'!O92</f>
        <v>0</v>
      </c>
      <c r="P219" s="89">
        <f>'Other Opex'!P92</f>
        <v>0</v>
      </c>
      <c r="Q219" s="89">
        <f>'Other Opex'!Q92</f>
        <v>0</v>
      </c>
      <c r="R219" s="89">
        <f>'Other Opex'!R92</f>
        <v>0</v>
      </c>
      <c r="S219" s="89">
        <f>'Other Opex'!S92</f>
        <v>0</v>
      </c>
      <c r="T219" s="89">
        <f>'Other Opex'!T92</f>
        <v>0</v>
      </c>
      <c r="U219" s="89">
        <f>'Other Opex'!U92</f>
        <v>0</v>
      </c>
      <c r="V219" s="89">
        <f>'Other Opex'!V92</f>
        <v>0</v>
      </c>
      <c r="W219" s="89">
        <f>'Other Opex'!W92</f>
        <v>0</v>
      </c>
      <c r="X219" s="89">
        <f>'Other Opex'!X92</f>
        <v>0</v>
      </c>
      <c r="Y219" s="89">
        <f>'Other Opex'!Y92</f>
        <v>0</v>
      </c>
      <c r="Z219" s="89">
        <f>'Other Opex'!Z92</f>
        <v>0</v>
      </c>
      <c r="AA219" s="89">
        <f>'Other Opex'!AA92</f>
        <v>0</v>
      </c>
      <c r="AB219" s="90">
        <f>'Other Opex'!AB92</f>
        <v>0</v>
      </c>
      <c r="AD219" s="552">
        <f>'Other Opex'!AD92</f>
        <v>0</v>
      </c>
      <c r="AF219" s="552">
        <f>'Other Opex'!AF92</f>
        <v>0</v>
      </c>
      <c r="AH219" s="552">
        <f>'Other Opex'!AH92</f>
        <v>0</v>
      </c>
    </row>
    <row r="220" spans="2:34" outlineLevel="1" x14ac:dyDescent="0.2">
      <c r="B220" s="263" t="str">
        <f>'Line Items'!D$762</f>
        <v>Other Operating Costs</v>
      </c>
      <c r="C220" s="263" t="str">
        <f>'Line Items'!D$803</f>
        <v>Other Operating Costs: Station &amp; Train Operations</v>
      </c>
      <c r="D220" s="106" t="str">
        <f>'Other Opex'!D93</f>
        <v>External service contracts</v>
      </c>
      <c r="E220" s="88"/>
      <c r="F220" s="107" t="str">
        <f>'Other Opex'!F93</f>
        <v>£000</v>
      </c>
      <c r="G220" s="89">
        <f>'Other Opex'!G93</f>
        <v>0</v>
      </c>
      <c r="H220" s="89">
        <f>'Other Opex'!H93</f>
        <v>0</v>
      </c>
      <c r="I220" s="89">
        <f>'Other Opex'!I93</f>
        <v>0</v>
      </c>
      <c r="J220" s="89">
        <f>'Other Opex'!J93</f>
        <v>0</v>
      </c>
      <c r="K220" s="89">
        <f>'Other Opex'!K93</f>
        <v>0</v>
      </c>
      <c r="L220" s="89">
        <f>'Other Opex'!L93</f>
        <v>0</v>
      </c>
      <c r="M220" s="89">
        <f>'Other Opex'!M93</f>
        <v>0</v>
      </c>
      <c r="N220" s="89">
        <f>'Other Opex'!N93</f>
        <v>0</v>
      </c>
      <c r="O220" s="89">
        <f>'Other Opex'!O93</f>
        <v>0</v>
      </c>
      <c r="P220" s="89">
        <f>'Other Opex'!P93</f>
        <v>0</v>
      </c>
      <c r="Q220" s="89">
        <f>'Other Opex'!Q93</f>
        <v>0</v>
      </c>
      <c r="R220" s="89">
        <f>'Other Opex'!R93</f>
        <v>0</v>
      </c>
      <c r="S220" s="89">
        <f>'Other Opex'!S93</f>
        <v>0</v>
      </c>
      <c r="T220" s="89">
        <f>'Other Opex'!T93</f>
        <v>0</v>
      </c>
      <c r="U220" s="89">
        <f>'Other Opex'!U93</f>
        <v>0</v>
      </c>
      <c r="V220" s="89">
        <f>'Other Opex'!V93</f>
        <v>0</v>
      </c>
      <c r="W220" s="89">
        <f>'Other Opex'!W93</f>
        <v>0</v>
      </c>
      <c r="X220" s="89">
        <f>'Other Opex'!X93</f>
        <v>0</v>
      </c>
      <c r="Y220" s="89">
        <f>'Other Opex'!Y93</f>
        <v>0</v>
      </c>
      <c r="Z220" s="89">
        <f>'Other Opex'!Z93</f>
        <v>0</v>
      </c>
      <c r="AA220" s="89">
        <f>'Other Opex'!AA93</f>
        <v>0</v>
      </c>
      <c r="AB220" s="90">
        <f>'Other Opex'!AB93</f>
        <v>0</v>
      </c>
      <c r="AD220" s="552">
        <f>'Other Opex'!AD93</f>
        <v>0</v>
      </c>
      <c r="AF220" s="552">
        <f>'Other Opex'!AF93</f>
        <v>0</v>
      </c>
      <c r="AH220" s="552">
        <f>'Other Opex'!AH93</f>
        <v>0</v>
      </c>
    </row>
    <row r="221" spans="2:34" outlineLevel="1" x14ac:dyDescent="0.2">
      <c r="B221" s="263" t="str">
        <f>'Line Items'!D$762</f>
        <v>Other Operating Costs</v>
      </c>
      <c r="C221" s="263" t="str">
        <f>'Line Items'!D$803</f>
        <v>Other Operating Costs: Station &amp; Train Operations</v>
      </c>
      <c r="D221" s="106" t="str">
        <f>'Other Opex'!D94</f>
        <v>DOO Equipment</v>
      </c>
      <c r="E221" s="88"/>
      <c r="F221" s="107" t="str">
        <f>'Other Opex'!F94</f>
        <v>£000</v>
      </c>
      <c r="G221" s="89">
        <f>'Other Opex'!G94</f>
        <v>0</v>
      </c>
      <c r="H221" s="89">
        <f>'Other Opex'!H94</f>
        <v>0</v>
      </c>
      <c r="I221" s="89">
        <f>'Other Opex'!I94</f>
        <v>0</v>
      </c>
      <c r="J221" s="89">
        <f>'Other Opex'!J94</f>
        <v>0</v>
      </c>
      <c r="K221" s="89">
        <f>'Other Opex'!K94</f>
        <v>0</v>
      </c>
      <c r="L221" s="89">
        <f>'Other Opex'!L94</f>
        <v>0</v>
      </c>
      <c r="M221" s="89">
        <f>'Other Opex'!M94</f>
        <v>0</v>
      </c>
      <c r="N221" s="89">
        <f>'Other Opex'!N94</f>
        <v>0</v>
      </c>
      <c r="O221" s="89">
        <f>'Other Opex'!O94</f>
        <v>0</v>
      </c>
      <c r="P221" s="89">
        <f>'Other Opex'!P94</f>
        <v>0</v>
      </c>
      <c r="Q221" s="89">
        <f>'Other Opex'!Q94</f>
        <v>0</v>
      </c>
      <c r="R221" s="89">
        <f>'Other Opex'!R94</f>
        <v>0</v>
      </c>
      <c r="S221" s="89">
        <f>'Other Opex'!S94</f>
        <v>0</v>
      </c>
      <c r="T221" s="89">
        <f>'Other Opex'!T94</f>
        <v>0</v>
      </c>
      <c r="U221" s="89">
        <f>'Other Opex'!U94</f>
        <v>0</v>
      </c>
      <c r="V221" s="89">
        <f>'Other Opex'!V94</f>
        <v>0</v>
      </c>
      <c r="W221" s="89">
        <f>'Other Opex'!W94</f>
        <v>0</v>
      </c>
      <c r="X221" s="89">
        <f>'Other Opex'!X94</f>
        <v>0</v>
      </c>
      <c r="Y221" s="89">
        <f>'Other Opex'!Y94</f>
        <v>0</v>
      </c>
      <c r="Z221" s="89">
        <f>'Other Opex'!Z94</f>
        <v>0</v>
      </c>
      <c r="AA221" s="89">
        <f>'Other Opex'!AA94</f>
        <v>0</v>
      </c>
      <c r="AB221" s="90">
        <f>'Other Opex'!AB94</f>
        <v>0</v>
      </c>
      <c r="AD221" s="552">
        <f>'Other Opex'!AD94</f>
        <v>0</v>
      </c>
      <c r="AF221" s="552">
        <f>'Other Opex'!AF94</f>
        <v>0</v>
      </c>
      <c r="AH221" s="552">
        <f>'Other Opex'!AH94</f>
        <v>0</v>
      </c>
    </row>
    <row r="222" spans="2:34" outlineLevel="1" x14ac:dyDescent="0.2">
      <c r="B222" s="263" t="str">
        <f>'Line Items'!D$762</f>
        <v>Other Operating Costs</v>
      </c>
      <c r="C222" s="263" t="str">
        <f>'Line Items'!D$803</f>
        <v>Other Operating Costs: Station &amp; Train Operations</v>
      </c>
      <c r="D222" s="106" t="str">
        <f>'Other Opex'!D95</f>
        <v>Stations DDA</v>
      </c>
      <c r="E222" s="88"/>
      <c r="F222" s="107" t="str">
        <f>'Other Opex'!F95</f>
        <v>£000</v>
      </c>
      <c r="G222" s="89">
        <f>'Other Opex'!G95</f>
        <v>0</v>
      </c>
      <c r="H222" s="89">
        <f>'Other Opex'!H95</f>
        <v>0</v>
      </c>
      <c r="I222" s="89">
        <f>'Other Opex'!I95</f>
        <v>0</v>
      </c>
      <c r="J222" s="89">
        <f>'Other Opex'!J95</f>
        <v>0</v>
      </c>
      <c r="K222" s="89">
        <f>'Other Opex'!K95</f>
        <v>0</v>
      </c>
      <c r="L222" s="89">
        <f>'Other Opex'!L95</f>
        <v>0</v>
      </c>
      <c r="M222" s="89">
        <f>'Other Opex'!M95</f>
        <v>0</v>
      </c>
      <c r="N222" s="89">
        <f>'Other Opex'!N95</f>
        <v>0</v>
      </c>
      <c r="O222" s="89">
        <f>'Other Opex'!O95</f>
        <v>0</v>
      </c>
      <c r="P222" s="89">
        <f>'Other Opex'!P95</f>
        <v>0</v>
      </c>
      <c r="Q222" s="89">
        <f>'Other Opex'!Q95</f>
        <v>0</v>
      </c>
      <c r="R222" s="89">
        <f>'Other Opex'!R95</f>
        <v>0</v>
      </c>
      <c r="S222" s="89">
        <f>'Other Opex'!S95</f>
        <v>0</v>
      </c>
      <c r="T222" s="89">
        <f>'Other Opex'!T95</f>
        <v>0</v>
      </c>
      <c r="U222" s="89">
        <f>'Other Opex'!U95</f>
        <v>0</v>
      </c>
      <c r="V222" s="89">
        <f>'Other Opex'!V95</f>
        <v>0</v>
      </c>
      <c r="W222" s="89">
        <f>'Other Opex'!W95</f>
        <v>0</v>
      </c>
      <c r="X222" s="89">
        <f>'Other Opex'!X95</f>
        <v>0</v>
      </c>
      <c r="Y222" s="89">
        <f>'Other Opex'!Y95</f>
        <v>0</v>
      </c>
      <c r="Z222" s="89">
        <f>'Other Opex'!Z95</f>
        <v>0</v>
      </c>
      <c r="AA222" s="89">
        <f>'Other Opex'!AA95</f>
        <v>0</v>
      </c>
      <c r="AB222" s="90">
        <f>'Other Opex'!AB95</f>
        <v>0</v>
      </c>
      <c r="AD222" s="552">
        <f>'Other Opex'!AD95</f>
        <v>0</v>
      </c>
      <c r="AF222" s="552">
        <f>'Other Opex'!AF95</f>
        <v>0</v>
      </c>
      <c r="AH222" s="552">
        <f>'Other Opex'!AH95</f>
        <v>0</v>
      </c>
    </row>
    <row r="223" spans="2:34" outlineLevel="1" x14ac:dyDescent="0.2">
      <c r="B223" s="263" t="str">
        <f>'Line Items'!D$762</f>
        <v>Other Operating Costs</v>
      </c>
      <c r="C223" s="263" t="str">
        <f>'Line Items'!D$803</f>
        <v>Other Operating Costs: Station &amp; Train Operations</v>
      </c>
      <c r="D223" s="106" t="str">
        <f>'Other Opex'!D96</f>
        <v>ERTMS</v>
      </c>
      <c r="E223" s="88"/>
      <c r="F223" s="107" t="str">
        <f>'Other Opex'!F96</f>
        <v>£000</v>
      </c>
      <c r="G223" s="89">
        <f>'Other Opex'!G96</f>
        <v>0</v>
      </c>
      <c r="H223" s="89">
        <f>'Other Opex'!H96</f>
        <v>0</v>
      </c>
      <c r="I223" s="89">
        <f>'Other Opex'!I96</f>
        <v>0</v>
      </c>
      <c r="J223" s="89">
        <f>'Other Opex'!J96</f>
        <v>0</v>
      </c>
      <c r="K223" s="89">
        <f>'Other Opex'!K96</f>
        <v>0</v>
      </c>
      <c r="L223" s="89">
        <f>'Other Opex'!L96</f>
        <v>0</v>
      </c>
      <c r="M223" s="89">
        <f>'Other Opex'!M96</f>
        <v>0</v>
      </c>
      <c r="N223" s="89">
        <f>'Other Opex'!N96</f>
        <v>0</v>
      </c>
      <c r="O223" s="89">
        <f>'Other Opex'!O96</f>
        <v>0</v>
      </c>
      <c r="P223" s="89">
        <f>'Other Opex'!P96</f>
        <v>0</v>
      </c>
      <c r="Q223" s="89">
        <f>'Other Opex'!Q96</f>
        <v>0</v>
      </c>
      <c r="R223" s="89">
        <f>'Other Opex'!R96</f>
        <v>0</v>
      </c>
      <c r="S223" s="89">
        <f>'Other Opex'!S96</f>
        <v>0</v>
      </c>
      <c r="T223" s="89">
        <f>'Other Opex'!T96</f>
        <v>0</v>
      </c>
      <c r="U223" s="89">
        <f>'Other Opex'!U96</f>
        <v>0</v>
      </c>
      <c r="V223" s="89">
        <f>'Other Opex'!V96</f>
        <v>0</v>
      </c>
      <c r="W223" s="89">
        <f>'Other Opex'!W96</f>
        <v>0</v>
      </c>
      <c r="X223" s="89">
        <f>'Other Opex'!X96</f>
        <v>0</v>
      </c>
      <c r="Y223" s="89">
        <f>'Other Opex'!Y96</f>
        <v>0</v>
      </c>
      <c r="Z223" s="89">
        <f>'Other Opex'!Z96</f>
        <v>0</v>
      </c>
      <c r="AA223" s="89">
        <f>'Other Opex'!AA96</f>
        <v>0</v>
      </c>
      <c r="AB223" s="90">
        <f>'Other Opex'!AB96</f>
        <v>0</v>
      </c>
      <c r="AD223" s="552">
        <f>'Other Opex'!AD96</f>
        <v>0</v>
      </c>
      <c r="AF223" s="552">
        <f>'Other Opex'!AF96</f>
        <v>0</v>
      </c>
      <c r="AH223" s="552">
        <f>'Other Opex'!AH96</f>
        <v>0</v>
      </c>
    </row>
    <row r="224" spans="2:34" outlineLevel="1" x14ac:dyDescent="0.2">
      <c r="B224" s="263" t="str">
        <f>'Line Items'!D$762</f>
        <v>Other Operating Costs</v>
      </c>
      <c r="C224" s="263" t="str">
        <f>'Line Items'!D$803</f>
        <v>Other Operating Costs: Station &amp; Train Operations</v>
      </c>
      <c r="D224" s="106" t="str">
        <f>'Other Opex'!D97</f>
        <v>Wifi - Opex</v>
      </c>
      <c r="E224" s="88"/>
      <c r="F224" s="107" t="str">
        <f>'Other Opex'!F97</f>
        <v>£000</v>
      </c>
      <c r="G224" s="89">
        <f>'Other Opex'!G97</f>
        <v>0</v>
      </c>
      <c r="H224" s="89">
        <f>'Other Opex'!H97</f>
        <v>0</v>
      </c>
      <c r="I224" s="89">
        <f>'Other Opex'!I97</f>
        <v>0</v>
      </c>
      <c r="J224" s="89">
        <f>'Other Opex'!J97</f>
        <v>0</v>
      </c>
      <c r="K224" s="89">
        <f>'Other Opex'!K97</f>
        <v>0</v>
      </c>
      <c r="L224" s="89">
        <f>'Other Opex'!L97</f>
        <v>0</v>
      </c>
      <c r="M224" s="89">
        <f>'Other Opex'!M97</f>
        <v>0</v>
      </c>
      <c r="N224" s="89">
        <f>'Other Opex'!N97</f>
        <v>0</v>
      </c>
      <c r="O224" s="89">
        <f>'Other Opex'!O97</f>
        <v>0</v>
      </c>
      <c r="P224" s="89">
        <f>'Other Opex'!P97</f>
        <v>0</v>
      </c>
      <c r="Q224" s="89">
        <f>'Other Opex'!Q97</f>
        <v>0</v>
      </c>
      <c r="R224" s="89">
        <f>'Other Opex'!R97</f>
        <v>0</v>
      </c>
      <c r="S224" s="89">
        <f>'Other Opex'!S97</f>
        <v>0</v>
      </c>
      <c r="T224" s="89">
        <f>'Other Opex'!T97</f>
        <v>0</v>
      </c>
      <c r="U224" s="89">
        <f>'Other Opex'!U97</f>
        <v>0</v>
      </c>
      <c r="V224" s="89">
        <f>'Other Opex'!V97</f>
        <v>0</v>
      </c>
      <c r="W224" s="89">
        <f>'Other Opex'!W97</f>
        <v>0</v>
      </c>
      <c r="X224" s="89">
        <f>'Other Opex'!X97</f>
        <v>0</v>
      </c>
      <c r="Y224" s="89">
        <f>'Other Opex'!Y97</f>
        <v>0</v>
      </c>
      <c r="Z224" s="89">
        <f>'Other Opex'!Z97</f>
        <v>0</v>
      </c>
      <c r="AA224" s="89">
        <f>'Other Opex'!AA97</f>
        <v>0</v>
      </c>
      <c r="AB224" s="90">
        <f>'Other Opex'!AB97</f>
        <v>0</v>
      </c>
      <c r="AD224" s="552">
        <f>'Other Opex'!AD97</f>
        <v>0</v>
      </c>
      <c r="AF224" s="552">
        <f>'Other Opex'!AF97</f>
        <v>0</v>
      </c>
      <c r="AH224" s="552">
        <f>'Other Opex'!AH97</f>
        <v>0</v>
      </c>
    </row>
    <row r="225" spans="2:34" outlineLevel="1" x14ac:dyDescent="0.2">
      <c r="B225" s="263" t="str">
        <f>'Line Items'!D$762</f>
        <v>Other Operating Costs</v>
      </c>
      <c r="C225" s="263" t="str">
        <f>'Line Items'!D$803</f>
        <v>Other Operating Costs: Station &amp; Train Operations</v>
      </c>
      <c r="D225" s="106" t="str">
        <f>'Other Opex'!D98</f>
        <v>Schedule 1.7 Annual Station Condition Amount - Opex</v>
      </c>
      <c r="E225" s="88"/>
      <c r="F225" s="107" t="str">
        <f>'Other Opex'!F98</f>
        <v>£000</v>
      </c>
      <c r="G225" s="89">
        <f>'Other Opex'!G98</f>
        <v>0</v>
      </c>
      <c r="H225" s="89">
        <f>'Other Opex'!H98</f>
        <v>0</v>
      </c>
      <c r="I225" s="89">
        <f>'Other Opex'!I98</f>
        <v>0</v>
      </c>
      <c r="J225" s="89">
        <f>'Other Opex'!J98</f>
        <v>0</v>
      </c>
      <c r="K225" s="89">
        <f>'Other Opex'!K98</f>
        <v>0</v>
      </c>
      <c r="L225" s="89">
        <f>'Other Opex'!L98</f>
        <v>0</v>
      </c>
      <c r="M225" s="89">
        <f>'Other Opex'!M98</f>
        <v>0</v>
      </c>
      <c r="N225" s="89">
        <f>'Other Opex'!N98</f>
        <v>0</v>
      </c>
      <c r="O225" s="89">
        <f>'Other Opex'!O98</f>
        <v>0</v>
      </c>
      <c r="P225" s="89">
        <f>'Other Opex'!P98</f>
        <v>0</v>
      </c>
      <c r="Q225" s="89">
        <f>'Other Opex'!Q98</f>
        <v>0</v>
      </c>
      <c r="R225" s="89">
        <f>'Other Opex'!R98</f>
        <v>0</v>
      </c>
      <c r="S225" s="89">
        <f>'Other Opex'!S98</f>
        <v>0</v>
      </c>
      <c r="T225" s="89">
        <f>'Other Opex'!T98</f>
        <v>0</v>
      </c>
      <c r="U225" s="89">
        <f>'Other Opex'!U98</f>
        <v>0</v>
      </c>
      <c r="V225" s="89">
        <f>'Other Opex'!V98</f>
        <v>0</v>
      </c>
      <c r="W225" s="89">
        <f>'Other Opex'!W98</f>
        <v>0</v>
      </c>
      <c r="X225" s="89">
        <f>'Other Opex'!X98</f>
        <v>0</v>
      </c>
      <c r="Y225" s="89">
        <f>'Other Opex'!Y98</f>
        <v>0</v>
      </c>
      <c r="Z225" s="89">
        <f>'Other Opex'!Z98</f>
        <v>0</v>
      </c>
      <c r="AA225" s="89">
        <f>'Other Opex'!AA98</f>
        <v>0</v>
      </c>
      <c r="AB225" s="90">
        <f>'Other Opex'!AB98</f>
        <v>0</v>
      </c>
      <c r="AD225" s="552">
        <f>'Other Opex'!AD98</f>
        <v>0</v>
      </c>
      <c r="AF225" s="552">
        <f>'Other Opex'!AF98</f>
        <v>0</v>
      </c>
      <c r="AH225" s="552">
        <f>'Other Opex'!AH98</f>
        <v>0</v>
      </c>
    </row>
    <row r="226" spans="2:34" outlineLevel="1" x14ac:dyDescent="0.2">
      <c r="B226" s="263" t="str">
        <f>'Line Items'!D$762</f>
        <v>Other Operating Costs</v>
      </c>
      <c r="C226" s="263" t="str">
        <f>'Line Items'!D$803</f>
        <v>Other Operating Costs: Station &amp; Train Operations</v>
      </c>
      <c r="D226" s="106" t="str">
        <f>'Other Opex'!D99</f>
        <v>[Station &amp; Train Operations Line 33]</v>
      </c>
      <c r="E226" s="88"/>
      <c r="F226" s="107" t="str">
        <f>'Other Opex'!F99</f>
        <v>£000</v>
      </c>
      <c r="G226" s="89">
        <f>'Other Opex'!G99</f>
        <v>0</v>
      </c>
      <c r="H226" s="89">
        <f>'Other Opex'!H99</f>
        <v>0</v>
      </c>
      <c r="I226" s="89">
        <f>'Other Opex'!I99</f>
        <v>0</v>
      </c>
      <c r="J226" s="89">
        <f>'Other Opex'!J99</f>
        <v>0</v>
      </c>
      <c r="K226" s="89">
        <f>'Other Opex'!K99</f>
        <v>0</v>
      </c>
      <c r="L226" s="89">
        <f>'Other Opex'!L99</f>
        <v>0</v>
      </c>
      <c r="M226" s="89">
        <f>'Other Opex'!M99</f>
        <v>0</v>
      </c>
      <c r="N226" s="89">
        <f>'Other Opex'!N99</f>
        <v>0</v>
      </c>
      <c r="O226" s="89">
        <f>'Other Opex'!O99</f>
        <v>0</v>
      </c>
      <c r="P226" s="89">
        <f>'Other Opex'!P99</f>
        <v>0</v>
      </c>
      <c r="Q226" s="89">
        <f>'Other Opex'!Q99</f>
        <v>0</v>
      </c>
      <c r="R226" s="89">
        <f>'Other Opex'!R99</f>
        <v>0</v>
      </c>
      <c r="S226" s="89">
        <f>'Other Opex'!S99</f>
        <v>0</v>
      </c>
      <c r="T226" s="89">
        <f>'Other Opex'!T99</f>
        <v>0</v>
      </c>
      <c r="U226" s="89">
        <f>'Other Opex'!U99</f>
        <v>0</v>
      </c>
      <c r="V226" s="89">
        <f>'Other Opex'!V99</f>
        <v>0</v>
      </c>
      <c r="W226" s="89">
        <f>'Other Opex'!W99</f>
        <v>0</v>
      </c>
      <c r="X226" s="89">
        <f>'Other Opex'!X99</f>
        <v>0</v>
      </c>
      <c r="Y226" s="89">
        <f>'Other Opex'!Y99</f>
        <v>0</v>
      </c>
      <c r="Z226" s="89">
        <f>'Other Opex'!Z99</f>
        <v>0</v>
      </c>
      <c r="AA226" s="89">
        <f>'Other Opex'!AA99</f>
        <v>0</v>
      </c>
      <c r="AB226" s="90">
        <f>'Other Opex'!AB99</f>
        <v>0</v>
      </c>
      <c r="AD226" s="552">
        <f>'Other Opex'!AD99</f>
        <v>0</v>
      </c>
      <c r="AF226" s="552">
        <f>'Other Opex'!AF99</f>
        <v>0</v>
      </c>
      <c r="AH226" s="552">
        <f>'Other Opex'!AH99</f>
        <v>0</v>
      </c>
    </row>
    <row r="227" spans="2:34" outlineLevel="1" x14ac:dyDescent="0.2">
      <c r="B227" s="263" t="str">
        <f>'Line Items'!D$762</f>
        <v>Other Operating Costs</v>
      </c>
      <c r="C227" s="263" t="str">
        <f>'Line Items'!D$803</f>
        <v>Other Operating Costs: Station &amp; Train Operations</v>
      </c>
      <c r="D227" s="106" t="str">
        <f>'Other Opex'!D100</f>
        <v>[Station &amp; Train Operations Line 34]</v>
      </c>
      <c r="E227" s="88"/>
      <c r="F227" s="107" t="str">
        <f>'Other Opex'!F100</f>
        <v>£000</v>
      </c>
      <c r="G227" s="89">
        <f>'Other Opex'!G100</f>
        <v>0</v>
      </c>
      <c r="H227" s="89">
        <f>'Other Opex'!H100</f>
        <v>0</v>
      </c>
      <c r="I227" s="89">
        <f>'Other Opex'!I100</f>
        <v>0</v>
      </c>
      <c r="J227" s="89">
        <f>'Other Opex'!J100</f>
        <v>0</v>
      </c>
      <c r="K227" s="89">
        <f>'Other Opex'!K100</f>
        <v>0</v>
      </c>
      <c r="L227" s="89">
        <f>'Other Opex'!L100</f>
        <v>0</v>
      </c>
      <c r="M227" s="89">
        <f>'Other Opex'!M100</f>
        <v>0</v>
      </c>
      <c r="N227" s="89">
        <f>'Other Opex'!N100</f>
        <v>0</v>
      </c>
      <c r="O227" s="89">
        <f>'Other Opex'!O100</f>
        <v>0</v>
      </c>
      <c r="P227" s="89">
        <f>'Other Opex'!P100</f>
        <v>0</v>
      </c>
      <c r="Q227" s="89">
        <f>'Other Opex'!Q100</f>
        <v>0</v>
      </c>
      <c r="R227" s="89">
        <f>'Other Opex'!R100</f>
        <v>0</v>
      </c>
      <c r="S227" s="89">
        <f>'Other Opex'!S100</f>
        <v>0</v>
      </c>
      <c r="T227" s="89">
        <f>'Other Opex'!T100</f>
        <v>0</v>
      </c>
      <c r="U227" s="89">
        <f>'Other Opex'!U100</f>
        <v>0</v>
      </c>
      <c r="V227" s="89">
        <f>'Other Opex'!V100</f>
        <v>0</v>
      </c>
      <c r="W227" s="89">
        <f>'Other Opex'!W100</f>
        <v>0</v>
      </c>
      <c r="X227" s="89">
        <f>'Other Opex'!X100</f>
        <v>0</v>
      </c>
      <c r="Y227" s="89">
        <f>'Other Opex'!Y100</f>
        <v>0</v>
      </c>
      <c r="Z227" s="89">
        <f>'Other Opex'!Z100</f>
        <v>0</v>
      </c>
      <c r="AA227" s="89">
        <f>'Other Opex'!AA100</f>
        <v>0</v>
      </c>
      <c r="AB227" s="90">
        <f>'Other Opex'!AB100</f>
        <v>0</v>
      </c>
      <c r="AD227" s="552">
        <f>'Other Opex'!AD100</f>
        <v>0</v>
      </c>
      <c r="AF227" s="552">
        <f>'Other Opex'!AF100</f>
        <v>0</v>
      </c>
      <c r="AH227" s="552">
        <f>'Other Opex'!AH100</f>
        <v>0</v>
      </c>
    </row>
    <row r="228" spans="2:34" outlineLevel="1" x14ac:dyDescent="0.2">
      <c r="B228" s="263" t="str">
        <f>'Line Items'!D$762</f>
        <v>Other Operating Costs</v>
      </c>
      <c r="C228" s="263" t="str">
        <f>'Line Items'!D$803</f>
        <v>Other Operating Costs: Station &amp; Train Operations</v>
      </c>
      <c r="D228" s="106" t="str">
        <f>'Other Opex'!D101</f>
        <v>[Station &amp; Train Operations Line 35]</v>
      </c>
      <c r="E228" s="88"/>
      <c r="F228" s="107" t="str">
        <f>'Other Opex'!F101</f>
        <v>£000</v>
      </c>
      <c r="G228" s="89">
        <f>'Other Opex'!G101</f>
        <v>0</v>
      </c>
      <c r="H228" s="89">
        <f>'Other Opex'!H101</f>
        <v>0</v>
      </c>
      <c r="I228" s="89">
        <f>'Other Opex'!I101</f>
        <v>0</v>
      </c>
      <c r="J228" s="89">
        <f>'Other Opex'!J101</f>
        <v>0</v>
      </c>
      <c r="K228" s="89">
        <f>'Other Opex'!K101</f>
        <v>0</v>
      </c>
      <c r="L228" s="89">
        <f>'Other Opex'!L101</f>
        <v>0</v>
      </c>
      <c r="M228" s="89">
        <f>'Other Opex'!M101</f>
        <v>0</v>
      </c>
      <c r="N228" s="89">
        <f>'Other Opex'!N101</f>
        <v>0</v>
      </c>
      <c r="O228" s="89">
        <f>'Other Opex'!O101</f>
        <v>0</v>
      </c>
      <c r="P228" s="89">
        <f>'Other Opex'!P101</f>
        <v>0</v>
      </c>
      <c r="Q228" s="89">
        <f>'Other Opex'!Q101</f>
        <v>0</v>
      </c>
      <c r="R228" s="89">
        <f>'Other Opex'!R101</f>
        <v>0</v>
      </c>
      <c r="S228" s="89">
        <f>'Other Opex'!S101</f>
        <v>0</v>
      </c>
      <c r="T228" s="89">
        <f>'Other Opex'!T101</f>
        <v>0</v>
      </c>
      <c r="U228" s="89">
        <f>'Other Opex'!U101</f>
        <v>0</v>
      </c>
      <c r="V228" s="89">
        <f>'Other Opex'!V101</f>
        <v>0</v>
      </c>
      <c r="W228" s="89">
        <f>'Other Opex'!W101</f>
        <v>0</v>
      </c>
      <c r="X228" s="89">
        <f>'Other Opex'!X101</f>
        <v>0</v>
      </c>
      <c r="Y228" s="89">
        <f>'Other Opex'!Y101</f>
        <v>0</v>
      </c>
      <c r="Z228" s="89">
        <f>'Other Opex'!Z101</f>
        <v>0</v>
      </c>
      <c r="AA228" s="89">
        <f>'Other Opex'!AA101</f>
        <v>0</v>
      </c>
      <c r="AB228" s="90">
        <f>'Other Opex'!AB101</f>
        <v>0</v>
      </c>
      <c r="AD228" s="552">
        <f>'Other Opex'!AD101</f>
        <v>0</v>
      </c>
      <c r="AF228" s="552">
        <f>'Other Opex'!AF101</f>
        <v>0</v>
      </c>
      <c r="AH228" s="552">
        <f>'Other Opex'!AH101</f>
        <v>0</v>
      </c>
    </row>
    <row r="229" spans="2:34" outlineLevel="1" x14ac:dyDescent="0.2">
      <c r="B229" s="263" t="str">
        <f>'Line Items'!D$762</f>
        <v>Other Operating Costs</v>
      </c>
      <c r="C229" s="263" t="str">
        <f>'Line Items'!D$803</f>
        <v>Other Operating Costs: Station &amp; Train Operations</v>
      </c>
      <c r="D229" s="106" t="str">
        <f>'Other Opex'!D102</f>
        <v>[Station &amp; Train Operations Line 36]</v>
      </c>
      <c r="E229" s="88"/>
      <c r="F229" s="107" t="str">
        <f>'Other Opex'!F102</f>
        <v>£000</v>
      </c>
      <c r="G229" s="89">
        <f>'Other Opex'!G102</f>
        <v>0</v>
      </c>
      <c r="H229" s="89">
        <f>'Other Opex'!H102</f>
        <v>0</v>
      </c>
      <c r="I229" s="89">
        <f>'Other Opex'!I102</f>
        <v>0</v>
      </c>
      <c r="J229" s="89">
        <f>'Other Opex'!J102</f>
        <v>0</v>
      </c>
      <c r="K229" s="89">
        <f>'Other Opex'!K102</f>
        <v>0</v>
      </c>
      <c r="L229" s="89">
        <f>'Other Opex'!L102</f>
        <v>0</v>
      </c>
      <c r="M229" s="89">
        <f>'Other Opex'!M102</f>
        <v>0</v>
      </c>
      <c r="N229" s="89">
        <f>'Other Opex'!N102</f>
        <v>0</v>
      </c>
      <c r="O229" s="89">
        <f>'Other Opex'!O102</f>
        <v>0</v>
      </c>
      <c r="P229" s="89">
        <f>'Other Opex'!P102</f>
        <v>0</v>
      </c>
      <c r="Q229" s="89">
        <f>'Other Opex'!Q102</f>
        <v>0</v>
      </c>
      <c r="R229" s="89">
        <f>'Other Opex'!R102</f>
        <v>0</v>
      </c>
      <c r="S229" s="89">
        <f>'Other Opex'!S102</f>
        <v>0</v>
      </c>
      <c r="T229" s="89">
        <f>'Other Opex'!T102</f>
        <v>0</v>
      </c>
      <c r="U229" s="89">
        <f>'Other Opex'!U102</f>
        <v>0</v>
      </c>
      <c r="V229" s="89">
        <f>'Other Opex'!V102</f>
        <v>0</v>
      </c>
      <c r="W229" s="89">
        <f>'Other Opex'!W102</f>
        <v>0</v>
      </c>
      <c r="X229" s="89">
        <f>'Other Opex'!X102</f>
        <v>0</v>
      </c>
      <c r="Y229" s="89">
        <f>'Other Opex'!Y102</f>
        <v>0</v>
      </c>
      <c r="Z229" s="89">
        <f>'Other Opex'!Z102</f>
        <v>0</v>
      </c>
      <c r="AA229" s="89">
        <f>'Other Opex'!AA102</f>
        <v>0</v>
      </c>
      <c r="AB229" s="90">
        <f>'Other Opex'!AB102</f>
        <v>0</v>
      </c>
      <c r="AD229" s="552">
        <f>'Other Opex'!AD102</f>
        <v>0</v>
      </c>
      <c r="AF229" s="552">
        <f>'Other Opex'!AF102</f>
        <v>0</v>
      </c>
      <c r="AH229" s="552">
        <f>'Other Opex'!AH102</f>
        <v>0</v>
      </c>
    </row>
    <row r="230" spans="2:34" outlineLevel="1" x14ac:dyDescent="0.2">
      <c r="B230" s="263" t="str">
        <f>'Line Items'!D$762</f>
        <v>Other Operating Costs</v>
      </c>
      <c r="C230" s="263" t="str">
        <f>'Line Items'!D$803</f>
        <v>Other Operating Costs: Station &amp; Train Operations</v>
      </c>
      <c r="D230" s="106" t="str">
        <f>'Other Opex'!D103</f>
        <v>[Station &amp; Train Operations Line 37]</v>
      </c>
      <c r="E230" s="88"/>
      <c r="F230" s="107" t="str">
        <f>'Other Opex'!F103</f>
        <v>£000</v>
      </c>
      <c r="G230" s="89">
        <f>'Other Opex'!G103</f>
        <v>0</v>
      </c>
      <c r="H230" s="89">
        <f>'Other Opex'!H103</f>
        <v>0</v>
      </c>
      <c r="I230" s="89">
        <f>'Other Opex'!I103</f>
        <v>0</v>
      </c>
      <c r="J230" s="89">
        <f>'Other Opex'!J103</f>
        <v>0</v>
      </c>
      <c r="K230" s="89">
        <f>'Other Opex'!K103</f>
        <v>0</v>
      </c>
      <c r="L230" s="89">
        <f>'Other Opex'!L103</f>
        <v>0</v>
      </c>
      <c r="M230" s="89">
        <f>'Other Opex'!M103</f>
        <v>0</v>
      </c>
      <c r="N230" s="89">
        <f>'Other Opex'!N103</f>
        <v>0</v>
      </c>
      <c r="O230" s="89">
        <f>'Other Opex'!O103</f>
        <v>0</v>
      </c>
      <c r="P230" s="89">
        <f>'Other Opex'!P103</f>
        <v>0</v>
      </c>
      <c r="Q230" s="89">
        <f>'Other Opex'!Q103</f>
        <v>0</v>
      </c>
      <c r="R230" s="89">
        <f>'Other Opex'!R103</f>
        <v>0</v>
      </c>
      <c r="S230" s="89">
        <f>'Other Opex'!S103</f>
        <v>0</v>
      </c>
      <c r="T230" s="89">
        <f>'Other Opex'!T103</f>
        <v>0</v>
      </c>
      <c r="U230" s="89">
        <f>'Other Opex'!U103</f>
        <v>0</v>
      </c>
      <c r="V230" s="89">
        <f>'Other Opex'!V103</f>
        <v>0</v>
      </c>
      <c r="W230" s="89">
        <f>'Other Opex'!W103</f>
        <v>0</v>
      </c>
      <c r="X230" s="89">
        <f>'Other Opex'!X103</f>
        <v>0</v>
      </c>
      <c r="Y230" s="89">
        <f>'Other Opex'!Y103</f>
        <v>0</v>
      </c>
      <c r="Z230" s="89">
        <f>'Other Opex'!Z103</f>
        <v>0</v>
      </c>
      <c r="AA230" s="89">
        <f>'Other Opex'!AA103</f>
        <v>0</v>
      </c>
      <c r="AB230" s="90">
        <f>'Other Opex'!AB103</f>
        <v>0</v>
      </c>
      <c r="AD230" s="552">
        <f>'Other Opex'!AD103</f>
        <v>0</v>
      </c>
      <c r="AF230" s="552">
        <f>'Other Opex'!AF103</f>
        <v>0</v>
      </c>
      <c r="AH230" s="552">
        <f>'Other Opex'!AH103</f>
        <v>0</v>
      </c>
    </row>
    <row r="231" spans="2:34" outlineLevel="1" x14ac:dyDescent="0.2">
      <c r="B231" s="263" t="str">
        <f>'Line Items'!D$762</f>
        <v>Other Operating Costs</v>
      </c>
      <c r="C231" s="263" t="str">
        <f>'Line Items'!D$803</f>
        <v>Other Operating Costs: Station &amp; Train Operations</v>
      </c>
      <c r="D231" s="106" t="str">
        <f>'Other Opex'!D104</f>
        <v>[Station &amp; Train Operations Line 38]</v>
      </c>
      <c r="E231" s="88"/>
      <c r="F231" s="107" t="str">
        <f>'Other Opex'!F104</f>
        <v>£000</v>
      </c>
      <c r="G231" s="89">
        <f>'Other Opex'!G104</f>
        <v>0</v>
      </c>
      <c r="H231" s="89">
        <f>'Other Opex'!H104</f>
        <v>0</v>
      </c>
      <c r="I231" s="89">
        <f>'Other Opex'!I104</f>
        <v>0</v>
      </c>
      <c r="J231" s="89">
        <f>'Other Opex'!J104</f>
        <v>0</v>
      </c>
      <c r="K231" s="89">
        <f>'Other Opex'!K104</f>
        <v>0</v>
      </c>
      <c r="L231" s="89">
        <f>'Other Opex'!L104</f>
        <v>0</v>
      </c>
      <c r="M231" s="89">
        <f>'Other Opex'!M104</f>
        <v>0</v>
      </c>
      <c r="N231" s="89">
        <f>'Other Opex'!N104</f>
        <v>0</v>
      </c>
      <c r="O231" s="89">
        <f>'Other Opex'!O104</f>
        <v>0</v>
      </c>
      <c r="P231" s="89">
        <f>'Other Opex'!P104</f>
        <v>0</v>
      </c>
      <c r="Q231" s="89">
        <f>'Other Opex'!Q104</f>
        <v>0</v>
      </c>
      <c r="R231" s="89">
        <f>'Other Opex'!R104</f>
        <v>0</v>
      </c>
      <c r="S231" s="89">
        <f>'Other Opex'!S104</f>
        <v>0</v>
      </c>
      <c r="T231" s="89">
        <f>'Other Opex'!T104</f>
        <v>0</v>
      </c>
      <c r="U231" s="89">
        <f>'Other Opex'!U104</f>
        <v>0</v>
      </c>
      <c r="V231" s="89">
        <f>'Other Opex'!V104</f>
        <v>0</v>
      </c>
      <c r="W231" s="89">
        <f>'Other Opex'!W104</f>
        <v>0</v>
      </c>
      <c r="X231" s="89">
        <f>'Other Opex'!X104</f>
        <v>0</v>
      </c>
      <c r="Y231" s="89">
        <f>'Other Opex'!Y104</f>
        <v>0</v>
      </c>
      <c r="Z231" s="89">
        <f>'Other Opex'!Z104</f>
        <v>0</v>
      </c>
      <c r="AA231" s="89">
        <f>'Other Opex'!AA104</f>
        <v>0</v>
      </c>
      <c r="AB231" s="90">
        <f>'Other Opex'!AB104</f>
        <v>0</v>
      </c>
      <c r="AD231" s="552">
        <f>'Other Opex'!AD104</f>
        <v>0</v>
      </c>
      <c r="AF231" s="552">
        <f>'Other Opex'!AF104</f>
        <v>0</v>
      </c>
      <c r="AH231" s="552">
        <f>'Other Opex'!AH104</f>
        <v>0</v>
      </c>
    </row>
    <row r="232" spans="2:34" outlineLevel="1" x14ac:dyDescent="0.2">
      <c r="B232" s="263" t="str">
        <f>'Line Items'!D$762</f>
        <v>Other Operating Costs</v>
      </c>
      <c r="C232" s="263" t="str">
        <f>'Line Items'!D$803</f>
        <v>Other Operating Costs: Station &amp; Train Operations</v>
      </c>
      <c r="D232" s="106" t="str">
        <f>'Other Opex'!D105</f>
        <v>[Station &amp; Train Operations Line 39]</v>
      </c>
      <c r="E232" s="88"/>
      <c r="F232" s="107" t="str">
        <f>'Other Opex'!F105</f>
        <v>£000</v>
      </c>
      <c r="G232" s="89">
        <f>'Other Opex'!G105</f>
        <v>0</v>
      </c>
      <c r="H232" s="89">
        <f>'Other Opex'!H105</f>
        <v>0</v>
      </c>
      <c r="I232" s="89">
        <f>'Other Opex'!I105</f>
        <v>0</v>
      </c>
      <c r="J232" s="89">
        <f>'Other Opex'!J105</f>
        <v>0</v>
      </c>
      <c r="K232" s="89">
        <f>'Other Opex'!K105</f>
        <v>0</v>
      </c>
      <c r="L232" s="89">
        <f>'Other Opex'!L105</f>
        <v>0</v>
      </c>
      <c r="M232" s="89">
        <f>'Other Opex'!M105</f>
        <v>0</v>
      </c>
      <c r="N232" s="89">
        <f>'Other Opex'!N105</f>
        <v>0</v>
      </c>
      <c r="O232" s="89">
        <f>'Other Opex'!O105</f>
        <v>0</v>
      </c>
      <c r="P232" s="89">
        <f>'Other Opex'!P105</f>
        <v>0</v>
      </c>
      <c r="Q232" s="89">
        <f>'Other Opex'!Q105</f>
        <v>0</v>
      </c>
      <c r="R232" s="89">
        <f>'Other Opex'!R105</f>
        <v>0</v>
      </c>
      <c r="S232" s="89">
        <f>'Other Opex'!S105</f>
        <v>0</v>
      </c>
      <c r="T232" s="89">
        <f>'Other Opex'!T105</f>
        <v>0</v>
      </c>
      <c r="U232" s="89">
        <f>'Other Opex'!U105</f>
        <v>0</v>
      </c>
      <c r="V232" s="89">
        <f>'Other Opex'!V105</f>
        <v>0</v>
      </c>
      <c r="W232" s="89">
        <f>'Other Opex'!W105</f>
        <v>0</v>
      </c>
      <c r="X232" s="89">
        <f>'Other Opex'!X105</f>
        <v>0</v>
      </c>
      <c r="Y232" s="89">
        <f>'Other Opex'!Y105</f>
        <v>0</v>
      </c>
      <c r="Z232" s="89">
        <f>'Other Opex'!Z105</f>
        <v>0</v>
      </c>
      <c r="AA232" s="89">
        <f>'Other Opex'!AA105</f>
        <v>0</v>
      </c>
      <c r="AB232" s="90">
        <f>'Other Opex'!AB105</f>
        <v>0</v>
      </c>
      <c r="AD232" s="552">
        <f>'Other Opex'!AD105</f>
        <v>0</v>
      </c>
      <c r="AF232" s="552">
        <f>'Other Opex'!AF105</f>
        <v>0</v>
      </c>
      <c r="AH232" s="552">
        <f>'Other Opex'!AH105</f>
        <v>0</v>
      </c>
    </row>
    <row r="233" spans="2:34" outlineLevel="1" x14ac:dyDescent="0.2">
      <c r="B233" s="263" t="str">
        <f>'Line Items'!D$762</f>
        <v>Other Operating Costs</v>
      </c>
      <c r="C233" s="263" t="str">
        <f>'Line Items'!D$803</f>
        <v>Other Operating Costs: Station &amp; Train Operations</v>
      </c>
      <c r="D233" s="106" t="str">
        <f>'Other Opex'!D106</f>
        <v>[Station &amp; Train Operations Line 40]</v>
      </c>
      <c r="E233" s="88"/>
      <c r="F233" s="107" t="str">
        <f>'Other Opex'!F106</f>
        <v>£000</v>
      </c>
      <c r="G233" s="89">
        <f>'Other Opex'!G106</f>
        <v>0</v>
      </c>
      <c r="H233" s="89">
        <f>'Other Opex'!H106</f>
        <v>0</v>
      </c>
      <c r="I233" s="89">
        <f>'Other Opex'!I106</f>
        <v>0</v>
      </c>
      <c r="J233" s="89">
        <f>'Other Opex'!J106</f>
        <v>0</v>
      </c>
      <c r="K233" s="89">
        <f>'Other Opex'!K106</f>
        <v>0</v>
      </c>
      <c r="L233" s="89">
        <f>'Other Opex'!L106</f>
        <v>0</v>
      </c>
      <c r="M233" s="89">
        <f>'Other Opex'!M106</f>
        <v>0</v>
      </c>
      <c r="N233" s="89">
        <f>'Other Opex'!N106</f>
        <v>0</v>
      </c>
      <c r="O233" s="89">
        <f>'Other Opex'!O106</f>
        <v>0</v>
      </c>
      <c r="P233" s="89">
        <f>'Other Opex'!P106</f>
        <v>0</v>
      </c>
      <c r="Q233" s="89">
        <f>'Other Opex'!Q106</f>
        <v>0</v>
      </c>
      <c r="R233" s="89">
        <f>'Other Opex'!R106</f>
        <v>0</v>
      </c>
      <c r="S233" s="89">
        <f>'Other Opex'!S106</f>
        <v>0</v>
      </c>
      <c r="T233" s="89">
        <f>'Other Opex'!T106</f>
        <v>0</v>
      </c>
      <c r="U233" s="89">
        <f>'Other Opex'!U106</f>
        <v>0</v>
      </c>
      <c r="V233" s="89">
        <f>'Other Opex'!V106</f>
        <v>0</v>
      </c>
      <c r="W233" s="89">
        <f>'Other Opex'!W106</f>
        <v>0</v>
      </c>
      <c r="X233" s="89">
        <f>'Other Opex'!X106</f>
        <v>0</v>
      </c>
      <c r="Y233" s="89">
        <f>'Other Opex'!Y106</f>
        <v>0</v>
      </c>
      <c r="Z233" s="89">
        <f>'Other Opex'!Z106</f>
        <v>0</v>
      </c>
      <c r="AA233" s="89">
        <f>'Other Opex'!AA106</f>
        <v>0</v>
      </c>
      <c r="AB233" s="90">
        <f>'Other Opex'!AB106</f>
        <v>0</v>
      </c>
      <c r="AD233" s="552">
        <f>'Other Opex'!AD106</f>
        <v>0</v>
      </c>
      <c r="AF233" s="552">
        <f>'Other Opex'!AF106</f>
        <v>0</v>
      </c>
      <c r="AH233" s="552">
        <f>'Other Opex'!AH106</f>
        <v>0</v>
      </c>
    </row>
    <row r="234" spans="2:34" outlineLevel="1" x14ac:dyDescent="0.2">
      <c r="B234" s="263" t="str">
        <f>'Line Items'!D$762</f>
        <v>Other Operating Costs</v>
      </c>
      <c r="C234" s="263" t="str">
        <f>'Line Items'!D$803</f>
        <v>Other Operating Costs: Station &amp; Train Operations</v>
      </c>
      <c r="D234" s="106" t="str">
        <f>'Other Opex'!D107</f>
        <v>[Station &amp; Train Operations Line 41]</v>
      </c>
      <c r="E234" s="88"/>
      <c r="F234" s="107" t="str">
        <f>'Other Opex'!F107</f>
        <v>£000</v>
      </c>
      <c r="G234" s="89">
        <f>'Other Opex'!G107</f>
        <v>0</v>
      </c>
      <c r="H234" s="89">
        <f>'Other Opex'!H107</f>
        <v>0</v>
      </c>
      <c r="I234" s="89">
        <f>'Other Opex'!I107</f>
        <v>0</v>
      </c>
      <c r="J234" s="89">
        <f>'Other Opex'!J107</f>
        <v>0</v>
      </c>
      <c r="K234" s="89">
        <f>'Other Opex'!K107</f>
        <v>0</v>
      </c>
      <c r="L234" s="89">
        <f>'Other Opex'!L107</f>
        <v>0</v>
      </c>
      <c r="M234" s="89">
        <f>'Other Opex'!M107</f>
        <v>0</v>
      </c>
      <c r="N234" s="89">
        <f>'Other Opex'!N107</f>
        <v>0</v>
      </c>
      <c r="O234" s="89">
        <f>'Other Opex'!O107</f>
        <v>0</v>
      </c>
      <c r="P234" s="89">
        <f>'Other Opex'!P107</f>
        <v>0</v>
      </c>
      <c r="Q234" s="89">
        <f>'Other Opex'!Q107</f>
        <v>0</v>
      </c>
      <c r="R234" s="89">
        <f>'Other Opex'!R107</f>
        <v>0</v>
      </c>
      <c r="S234" s="89">
        <f>'Other Opex'!S107</f>
        <v>0</v>
      </c>
      <c r="T234" s="89">
        <f>'Other Opex'!T107</f>
        <v>0</v>
      </c>
      <c r="U234" s="89">
        <f>'Other Opex'!U107</f>
        <v>0</v>
      </c>
      <c r="V234" s="89">
        <f>'Other Opex'!V107</f>
        <v>0</v>
      </c>
      <c r="W234" s="89">
        <f>'Other Opex'!W107</f>
        <v>0</v>
      </c>
      <c r="X234" s="89">
        <f>'Other Opex'!X107</f>
        <v>0</v>
      </c>
      <c r="Y234" s="89">
        <f>'Other Opex'!Y107</f>
        <v>0</v>
      </c>
      <c r="Z234" s="89">
        <f>'Other Opex'!Z107</f>
        <v>0</v>
      </c>
      <c r="AA234" s="89">
        <f>'Other Opex'!AA107</f>
        <v>0</v>
      </c>
      <c r="AB234" s="90">
        <f>'Other Opex'!AB107</f>
        <v>0</v>
      </c>
      <c r="AD234" s="552">
        <f>'Other Opex'!AD107</f>
        <v>0</v>
      </c>
      <c r="AF234" s="552">
        <f>'Other Opex'!AF107</f>
        <v>0</v>
      </c>
      <c r="AH234" s="552">
        <f>'Other Opex'!AH107</f>
        <v>0</v>
      </c>
    </row>
    <row r="235" spans="2:34" outlineLevel="1" x14ac:dyDescent="0.2">
      <c r="B235" s="263" t="str">
        <f>'Line Items'!D$762</f>
        <v>Other Operating Costs</v>
      </c>
      <c r="C235" s="263" t="str">
        <f>'Line Items'!D$803</f>
        <v>Other Operating Costs: Station &amp; Train Operations</v>
      </c>
      <c r="D235" s="106" t="str">
        <f>'Other Opex'!D108</f>
        <v>[Station &amp; Train Operations Line 42]</v>
      </c>
      <c r="E235" s="88"/>
      <c r="F235" s="107" t="str">
        <f>'Other Opex'!F108</f>
        <v>£000</v>
      </c>
      <c r="G235" s="89">
        <f>'Other Opex'!G108</f>
        <v>0</v>
      </c>
      <c r="H235" s="89">
        <f>'Other Opex'!H108</f>
        <v>0</v>
      </c>
      <c r="I235" s="89">
        <f>'Other Opex'!I108</f>
        <v>0</v>
      </c>
      <c r="J235" s="89">
        <f>'Other Opex'!J108</f>
        <v>0</v>
      </c>
      <c r="K235" s="89">
        <f>'Other Opex'!K108</f>
        <v>0</v>
      </c>
      <c r="L235" s="89">
        <f>'Other Opex'!L108</f>
        <v>0</v>
      </c>
      <c r="M235" s="89">
        <f>'Other Opex'!M108</f>
        <v>0</v>
      </c>
      <c r="N235" s="89">
        <f>'Other Opex'!N108</f>
        <v>0</v>
      </c>
      <c r="O235" s="89">
        <f>'Other Opex'!O108</f>
        <v>0</v>
      </c>
      <c r="P235" s="89">
        <f>'Other Opex'!P108</f>
        <v>0</v>
      </c>
      <c r="Q235" s="89">
        <f>'Other Opex'!Q108</f>
        <v>0</v>
      </c>
      <c r="R235" s="89">
        <f>'Other Opex'!R108</f>
        <v>0</v>
      </c>
      <c r="S235" s="89">
        <f>'Other Opex'!S108</f>
        <v>0</v>
      </c>
      <c r="T235" s="89">
        <f>'Other Opex'!T108</f>
        <v>0</v>
      </c>
      <c r="U235" s="89">
        <f>'Other Opex'!U108</f>
        <v>0</v>
      </c>
      <c r="V235" s="89">
        <f>'Other Opex'!V108</f>
        <v>0</v>
      </c>
      <c r="W235" s="89">
        <f>'Other Opex'!W108</f>
        <v>0</v>
      </c>
      <c r="X235" s="89">
        <f>'Other Opex'!X108</f>
        <v>0</v>
      </c>
      <c r="Y235" s="89">
        <f>'Other Opex'!Y108</f>
        <v>0</v>
      </c>
      <c r="Z235" s="89">
        <f>'Other Opex'!Z108</f>
        <v>0</v>
      </c>
      <c r="AA235" s="89">
        <f>'Other Opex'!AA108</f>
        <v>0</v>
      </c>
      <c r="AB235" s="90">
        <f>'Other Opex'!AB108</f>
        <v>0</v>
      </c>
      <c r="AD235" s="552">
        <f>'Other Opex'!AD108</f>
        <v>0</v>
      </c>
      <c r="AF235" s="552">
        <f>'Other Opex'!AF108</f>
        <v>0</v>
      </c>
      <c r="AH235" s="552">
        <f>'Other Opex'!AH108</f>
        <v>0</v>
      </c>
    </row>
    <row r="236" spans="2:34" outlineLevel="1" x14ac:dyDescent="0.2">
      <c r="B236" s="263" t="str">
        <f>'Line Items'!D$762</f>
        <v>Other Operating Costs</v>
      </c>
      <c r="C236" s="263" t="str">
        <f>'Line Items'!D$803</f>
        <v>Other Operating Costs: Station &amp; Train Operations</v>
      </c>
      <c r="D236" s="106" t="str">
        <f>'Other Opex'!D109</f>
        <v>[Station &amp; Train Operations Line 43]</v>
      </c>
      <c r="E236" s="88"/>
      <c r="F236" s="107" t="str">
        <f>'Other Opex'!F109</f>
        <v>£000</v>
      </c>
      <c r="G236" s="89">
        <f>'Other Opex'!G109</f>
        <v>0</v>
      </c>
      <c r="H236" s="89">
        <f>'Other Opex'!H109</f>
        <v>0</v>
      </c>
      <c r="I236" s="89">
        <f>'Other Opex'!I109</f>
        <v>0</v>
      </c>
      <c r="J236" s="89">
        <f>'Other Opex'!J109</f>
        <v>0</v>
      </c>
      <c r="K236" s="89">
        <f>'Other Opex'!K109</f>
        <v>0</v>
      </c>
      <c r="L236" s="89">
        <f>'Other Opex'!L109</f>
        <v>0</v>
      </c>
      <c r="M236" s="89">
        <f>'Other Opex'!M109</f>
        <v>0</v>
      </c>
      <c r="N236" s="89">
        <f>'Other Opex'!N109</f>
        <v>0</v>
      </c>
      <c r="O236" s="89">
        <f>'Other Opex'!O109</f>
        <v>0</v>
      </c>
      <c r="P236" s="89">
        <f>'Other Opex'!P109</f>
        <v>0</v>
      </c>
      <c r="Q236" s="89">
        <f>'Other Opex'!Q109</f>
        <v>0</v>
      </c>
      <c r="R236" s="89">
        <f>'Other Opex'!R109</f>
        <v>0</v>
      </c>
      <c r="S236" s="89">
        <f>'Other Opex'!S109</f>
        <v>0</v>
      </c>
      <c r="T236" s="89">
        <f>'Other Opex'!T109</f>
        <v>0</v>
      </c>
      <c r="U236" s="89">
        <f>'Other Opex'!U109</f>
        <v>0</v>
      </c>
      <c r="V236" s="89">
        <f>'Other Opex'!V109</f>
        <v>0</v>
      </c>
      <c r="W236" s="89">
        <f>'Other Opex'!W109</f>
        <v>0</v>
      </c>
      <c r="X236" s="89">
        <f>'Other Opex'!X109</f>
        <v>0</v>
      </c>
      <c r="Y236" s="89">
        <f>'Other Opex'!Y109</f>
        <v>0</v>
      </c>
      <c r="Z236" s="89">
        <f>'Other Opex'!Z109</f>
        <v>0</v>
      </c>
      <c r="AA236" s="89">
        <f>'Other Opex'!AA109</f>
        <v>0</v>
      </c>
      <c r="AB236" s="90">
        <f>'Other Opex'!AB109</f>
        <v>0</v>
      </c>
      <c r="AD236" s="552">
        <f>'Other Opex'!AD109</f>
        <v>0</v>
      </c>
      <c r="AF236" s="552">
        <f>'Other Opex'!AF109</f>
        <v>0</v>
      </c>
      <c r="AH236" s="552">
        <f>'Other Opex'!AH109</f>
        <v>0</v>
      </c>
    </row>
    <row r="237" spans="2:34" outlineLevel="1" x14ac:dyDescent="0.2">
      <c r="B237" s="263" t="str">
        <f>'Line Items'!D$762</f>
        <v>Other Operating Costs</v>
      </c>
      <c r="C237" s="263" t="str">
        <f>'Line Items'!D$803</f>
        <v>Other Operating Costs: Station &amp; Train Operations</v>
      </c>
      <c r="D237" s="106" t="str">
        <f>'Other Opex'!D110</f>
        <v>[Station &amp; Train Operations Line 44]</v>
      </c>
      <c r="E237" s="88"/>
      <c r="F237" s="107" t="str">
        <f>'Other Opex'!F110</f>
        <v>£000</v>
      </c>
      <c r="G237" s="89">
        <f>'Other Opex'!G110</f>
        <v>0</v>
      </c>
      <c r="H237" s="89">
        <f>'Other Opex'!H110</f>
        <v>0</v>
      </c>
      <c r="I237" s="89">
        <f>'Other Opex'!I110</f>
        <v>0</v>
      </c>
      <c r="J237" s="89">
        <f>'Other Opex'!J110</f>
        <v>0</v>
      </c>
      <c r="K237" s="89">
        <f>'Other Opex'!K110</f>
        <v>0</v>
      </c>
      <c r="L237" s="89">
        <f>'Other Opex'!L110</f>
        <v>0</v>
      </c>
      <c r="M237" s="89">
        <f>'Other Opex'!M110</f>
        <v>0</v>
      </c>
      <c r="N237" s="89">
        <f>'Other Opex'!N110</f>
        <v>0</v>
      </c>
      <c r="O237" s="89">
        <f>'Other Opex'!O110</f>
        <v>0</v>
      </c>
      <c r="P237" s="89">
        <f>'Other Opex'!P110</f>
        <v>0</v>
      </c>
      <c r="Q237" s="89">
        <f>'Other Opex'!Q110</f>
        <v>0</v>
      </c>
      <c r="R237" s="89">
        <f>'Other Opex'!R110</f>
        <v>0</v>
      </c>
      <c r="S237" s="89">
        <f>'Other Opex'!S110</f>
        <v>0</v>
      </c>
      <c r="T237" s="89">
        <f>'Other Opex'!T110</f>
        <v>0</v>
      </c>
      <c r="U237" s="89">
        <f>'Other Opex'!U110</f>
        <v>0</v>
      </c>
      <c r="V237" s="89">
        <f>'Other Opex'!V110</f>
        <v>0</v>
      </c>
      <c r="W237" s="89">
        <f>'Other Opex'!W110</f>
        <v>0</v>
      </c>
      <c r="X237" s="89">
        <f>'Other Opex'!X110</f>
        <v>0</v>
      </c>
      <c r="Y237" s="89">
        <f>'Other Opex'!Y110</f>
        <v>0</v>
      </c>
      <c r="Z237" s="89">
        <f>'Other Opex'!Z110</f>
        <v>0</v>
      </c>
      <c r="AA237" s="89">
        <f>'Other Opex'!AA110</f>
        <v>0</v>
      </c>
      <c r="AB237" s="90">
        <f>'Other Opex'!AB110</f>
        <v>0</v>
      </c>
      <c r="AD237" s="552">
        <f>'Other Opex'!AD110</f>
        <v>0</v>
      </c>
      <c r="AF237" s="552">
        <f>'Other Opex'!AF110</f>
        <v>0</v>
      </c>
      <c r="AH237" s="552">
        <f>'Other Opex'!AH110</f>
        <v>0</v>
      </c>
    </row>
    <row r="238" spans="2:34" outlineLevel="1" x14ac:dyDescent="0.2">
      <c r="B238" s="263" t="str">
        <f>'Line Items'!D$762</f>
        <v>Other Operating Costs</v>
      </c>
      <c r="C238" s="263" t="str">
        <f>'Line Items'!D$803</f>
        <v>Other Operating Costs: Station &amp; Train Operations</v>
      </c>
      <c r="D238" s="106" t="str">
        <f>'Other Opex'!D111</f>
        <v>[Station &amp; Train Operations Line 45]</v>
      </c>
      <c r="E238" s="88"/>
      <c r="F238" s="107" t="str">
        <f>'Other Opex'!F111</f>
        <v>£000</v>
      </c>
      <c r="G238" s="89">
        <f>'Other Opex'!G111</f>
        <v>0</v>
      </c>
      <c r="H238" s="89">
        <f>'Other Opex'!H111</f>
        <v>0</v>
      </c>
      <c r="I238" s="89">
        <f>'Other Opex'!I111</f>
        <v>0</v>
      </c>
      <c r="J238" s="89">
        <f>'Other Opex'!J111</f>
        <v>0</v>
      </c>
      <c r="K238" s="89">
        <f>'Other Opex'!K111</f>
        <v>0</v>
      </c>
      <c r="L238" s="89">
        <f>'Other Opex'!L111</f>
        <v>0</v>
      </c>
      <c r="M238" s="89">
        <f>'Other Opex'!M111</f>
        <v>0</v>
      </c>
      <c r="N238" s="89">
        <f>'Other Opex'!N111</f>
        <v>0</v>
      </c>
      <c r="O238" s="89">
        <f>'Other Opex'!O111</f>
        <v>0</v>
      </c>
      <c r="P238" s="89">
        <f>'Other Opex'!P111</f>
        <v>0</v>
      </c>
      <c r="Q238" s="89">
        <f>'Other Opex'!Q111</f>
        <v>0</v>
      </c>
      <c r="R238" s="89">
        <f>'Other Opex'!R111</f>
        <v>0</v>
      </c>
      <c r="S238" s="89">
        <f>'Other Opex'!S111</f>
        <v>0</v>
      </c>
      <c r="T238" s="89">
        <f>'Other Opex'!T111</f>
        <v>0</v>
      </c>
      <c r="U238" s="89">
        <f>'Other Opex'!U111</f>
        <v>0</v>
      </c>
      <c r="V238" s="89">
        <f>'Other Opex'!V111</f>
        <v>0</v>
      </c>
      <c r="W238" s="89">
        <f>'Other Opex'!W111</f>
        <v>0</v>
      </c>
      <c r="X238" s="89">
        <f>'Other Opex'!X111</f>
        <v>0</v>
      </c>
      <c r="Y238" s="89">
        <f>'Other Opex'!Y111</f>
        <v>0</v>
      </c>
      <c r="Z238" s="89">
        <f>'Other Opex'!Z111</f>
        <v>0</v>
      </c>
      <c r="AA238" s="89">
        <f>'Other Opex'!AA111</f>
        <v>0</v>
      </c>
      <c r="AB238" s="90">
        <f>'Other Opex'!AB111</f>
        <v>0</v>
      </c>
      <c r="AD238" s="552">
        <f>'Other Opex'!AD111</f>
        <v>0</v>
      </c>
      <c r="AF238" s="552">
        <f>'Other Opex'!AF111</f>
        <v>0</v>
      </c>
      <c r="AH238" s="552">
        <f>'Other Opex'!AH111</f>
        <v>0</v>
      </c>
    </row>
    <row r="239" spans="2:34" outlineLevel="1" x14ac:dyDescent="0.2">
      <c r="B239" s="263" t="str">
        <f>'Line Items'!D$762</f>
        <v>Other Operating Costs</v>
      </c>
      <c r="C239" s="263" t="str">
        <f>'Line Items'!D$803</f>
        <v>Other Operating Costs: Station &amp; Train Operations</v>
      </c>
      <c r="D239" s="106" t="str">
        <f>'Other Opex'!D112</f>
        <v>[Station &amp; Train Operations Line 46]</v>
      </c>
      <c r="E239" s="88"/>
      <c r="F239" s="107" t="str">
        <f>'Other Opex'!F112</f>
        <v>£000</v>
      </c>
      <c r="G239" s="89">
        <f>'Other Opex'!G112</f>
        <v>0</v>
      </c>
      <c r="H239" s="89">
        <f>'Other Opex'!H112</f>
        <v>0</v>
      </c>
      <c r="I239" s="89">
        <f>'Other Opex'!I112</f>
        <v>0</v>
      </c>
      <c r="J239" s="89">
        <f>'Other Opex'!J112</f>
        <v>0</v>
      </c>
      <c r="K239" s="89">
        <f>'Other Opex'!K112</f>
        <v>0</v>
      </c>
      <c r="L239" s="89">
        <f>'Other Opex'!L112</f>
        <v>0</v>
      </c>
      <c r="M239" s="89">
        <f>'Other Opex'!M112</f>
        <v>0</v>
      </c>
      <c r="N239" s="89">
        <f>'Other Opex'!N112</f>
        <v>0</v>
      </c>
      <c r="O239" s="89">
        <f>'Other Opex'!O112</f>
        <v>0</v>
      </c>
      <c r="P239" s="89">
        <f>'Other Opex'!P112</f>
        <v>0</v>
      </c>
      <c r="Q239" s="89">
        <f>'Other Opex'!Q112</f>
        <v>0</v>
      </c>
      <c r="R239" s="89">
        <f>'Other Opex'!R112</f>
        <v>0</v>
      </c>
      <c r="S239" s="89">
        <f>'Other Opex'!S112</f>
        <v>0</v>
      </c>
      <c r="T239" s="89">
        <f>'Other Opex'!T112</f>
        <v>0</v>
      </c>
      <c r="U239" s="89">
        <f>'Other Opex'!U112</f>
        <v>0</v>
      </c>
      <c r="V239" s="89">
        <f>'Other Opex'!V112</f>
        <v>0</v>
      </c>
      <c r="W239" s="89">
        <f>'Other Opex'!W112</f>
        <v>0</v>
      </c>
      <c r="X239" s="89">
        <f>'Other Opex'!X112</f>
        <v>0</v>
      </c>
      <c r="Y239" s="89">
        <f>'Other Opex'!Y112</f>
        <v>0</v>
      </c>
      <c r="Z239" s="89">
        <f>'Other Opex'!Z112</f>
        <v>0</v>
      </c>
      <c r="AA239" s="89">
        <f>'Other Opex'!AA112</f>
        <v>0</v>
      </c>
      <c r="AB239" s="90">
        <f>'Other Opex'!AB112</f>
        <v>0</v>
      </c>
      <c r="AD239" s="552">
        <f>'Other Opex'!AD112</f>
        <v>0</v>
      </c>
      <c r="AF239" s="552">
        <f>'Other Opex'!AF112</f>
        <v>0</v>
      </c>
      <c r="AH239" s="552">
        <f>'Other Opex'!AH112</f>
        <v>0</v>
      </c>
    </row>
    <row r="240" spans="2:34" outlineLevel="1" x14ac:dyDescent="0.2">
      <c r="B240" s="263" t="str">
        <f>'Line Items'!D$762</f>
        <v>Other Operating Costs</v>
      </c>
      <c r="C240" s="263" t="str">
        <f>'Line Items'!D$803</f>
        <v>Other Operating Costs: Station &amp; Train Operations</v>
      </c>
      <c r="D240" s="106" t="str">
        <f>'Other Opex'!D113</f>
        <v>[Station &amp; Train Operations Line 47]</v>
      </c>
      <c r="E240" s="88"/>
      <c r="F240" s="107" t="str">
        <f>'Other Opex'!F113</f>
        <v>£000</v>
      </c>
      <c r="G240" s="89">
        <f>'Other Opex'!G113</f>
        <v>0</v>
      </c>
      <c r="H240" s="89">
        <f>'Other Opex'!H113</f>
        <v>0</v>
      </c>
      <c r="I240" s="89">
        <f>'Other Opex'!I113</f>
        <v>0</v>
      </c>
      <c r="J240" s="89">
        <f>'Other Opex'!J113</f>
        <v>0</v>
      </c>
      <c r="K240" s="89">
        <f>'Other Opex'!K113</f>
        <v>0</v>
      </c>
      <c r="L240" s="89">
        <f>'Other Opex'!L113</f>
        <v>0</v>
      </c>
      <c r="M240" s="89">
        <f>'Other Opex'!M113</f>
        <v>0</v>
      </c>
      <c r="N240" s="89">
        <f>'Other Opex'!N113</f>
        <v>0</v>
      </c>
      <c r="O240" s="89">
        <f>'Other Opex'!O113</f>
        <v>0</v>
      </c>
      <c r="P240" s="89">
        <f>'Other Opex'!P113</f>
        <v>0</v>
      </c>
      <c r="Q240" s="89">
        <f>'Other Opex'!Q113</f>
        <v>0</v>
      </c>
      <c r="R240" s="89">
        <f>'Other Opex'!R113</f>
        <v>0</v>
      </c>
      <c r="S240" s="89">
        <f>'Other Opex'!S113</f>
        <v>0</v>
      </c>
      <c r="T240" s="89">
        <f>'Other Opex'!T113</f>
        <v>0</v>
      </c>
      <c r="U240" s="89">
        <f>'Other Opex'!U113</f>
        <v>0</v>
      </c>
      <c r="V240" s="89">
        <f>'Other Opex'!V113</f>
        <v>0</v>
      </c>
      <c r="W240" s="89">
        <f>'Other Opex'!W113</f>
        <v>0</v>
      </c>
      <c r="X240" s="89">
        <f>'Other Opex'!X113</f>
        <v>0</v>
      </c>
      <c r="Y240" s="89">
        <f>'Other Opex'!Y113</f>
        <v>0</v>
      </c>
      <c r="Z240" s="89">
        <f>'Other Opex'!Z113</f>
        <v>0</v>
      </c>
      <c r="AA240" s="89">
        <f>'Other Opex'!AA113</f>
        <v>0</v>
      </c>
      <c r="AB240" s="90">
        <f>'Other Opex'!AB113</f>
        <v>0</v>
      </c>
      <c r="AD240" s="552">
        <f>'Other Opex'!AD113</f>
        <v>0</v>
      </c>
      <c r="AF240" s="552">
        <f>'Other Opex'!AF113</f>
        <v>0</v>
      </c>
      <c r="AH240" s="552">
        <f>'Other Opex'!AH113</f>
        <v>0</v>
      </c>
    </row>
    <row r="241" spans="2:34" outlineLevel="1" x14ac:dyDescent="0.2">
      <c r="B241" s="263" t="str">
        <f>'Line Items'!D$762</f>
        <v>Other Operating Costs</v>
      </c>
      <c r="C241" s="263" t="str">
        <f>'Line Items'!D$803</f>
        <v>Other Operating Costs: Station &amp; Train Operations</v>
      </c>
      <c r="D241" s="106" t="str">
        <f>'Other Opex'!D114</f>
        <v>[Station &amp; Train Operations Line 48]</v>
      </c>
      <c r="E241" s="88"/>
      <c r="F241" s="107" t="str">
        <f>'Other Opex'!F114</f>
        <v>£000</v>
      </c>
      <c r="G241" s="89">
        <f>'Other Opex'!G114</f>
        <v>0</v>
      </c>
      <c r="H241" s="89">
        <f>'Other Opex'!H114</f>
        <v>0</v>
      </c>
      <c r="I241" s="89">
        <f>'Other Opex'!I114</f>
        <v>0</v>
      </c>
      <c r="J241" s="89">
        <f>'Other Opex'!J114</f>
        <v>0</v>
      </c>
      <c r="K241" s="89">
        <f>'Other Opex'!K114</f>
        <v>0</v>
      </c>
      <c r="L241" s="89">
        <f>'Other Opex'!L114</f>
        <v>0</v>
      </c>
      <c r="M241" s="89">
        <f>'Other Opex'!M114</f>
        <v>0</v>
      </c>
      <c r="N241" s="89">
        <f>'Other Opex'!N114</f>
        <v>0</v>
      </c>
      <c r="O241" s="89">
        <f>'Other Opex'!O114</f>
        <v>0</v>
      </c>
      <c r="P241" s="89">
        <f>'Other Opex'!P114</f>
        <v>0</v>
      </c>
      <c r="Q241" s="89">
        <f>'Other Opex'!Q114</f>
        <v>0</v>
      </c>
      <c r="R241" s="89">
        <f>'Other Opex'!R114</f>
        <v>0</v>
      </c>
      <c r="S241" s="89">
        <f>'Other Opex'!S114</f>
        <v>0</v>
      </c>
      <c r="T241" s="89">
        <f>'Other Opex'!T114</f>
        <v>0</v>
      </c>
      <c r="U241" s="89">
        <f>'Other Opex'!U114</f>
        <v>0</v>
      </c>
      <c r="V241" s="89">
        <f>'Other Opex'!V114</f>
        <v>0</v>
      </c>
      <c r="W241" s="89">
        <f>'Other Opex'!W114</f>
        <v>0</v>
      </c>
      <c r="X241" s="89">
        <f>'Other Opex'!X114</f>
        <v>0</v>
      </c>
      <c r="Y241" s="89">
        <f>'Other Opex'!Y114</f>
        <v>0</v>
      </c>
      <c r="Z241" s="89">
        <f>'Other Opex'!Z114</f>
        <v>0</v>
      </c>
      <c r="AA241" s="89">
        <f>'Other Opex'!AA114</f>
        <v>0</v>
      </c>
      <c r="AB241" s="90">
        <f>'Other Opex'!AB114</f>
        <v>0</v>
      </c>
      <c r="AD241" s="552">
        <f>'Other Opex'!AD114</f>
        <v>0</v>
      </c>
      <c r="AF241" s="552">
        <f>'Other Opex'!AF114</f>
        <v>0</v>
      </c>
      <c r="AH241" s="552">
        <f>'Other Opex'!AH114</f>
        <v>0</v>
      </c>
    </row>
    <row r="242" spans="2:34" outlineLevel="1" x14ac:dyDescent="0.2">
      <c r="B242" s="263" t="str">
        <f>'Line Items'!D$762</f>
        <v>Other Operating Costs</v>
      </c>
      <c r="C242" s="263" t="str">
        <f>'Line Items'!D$803</f>
        <v>Other Operating Costs: Station &amp; Train Operations</v>
      </c>
      <c r="D242" s="106" t="str">
        <f>'Other Opex'!D115</f>
        <v>[Station &amp; Train Operations Line 49]</v>
      </c>
      <c r="E242" s="88"/>
      <c r="F242" s="107" t="str">
        <f>'Other Opex'!F115</f>
        <v>£000</v>
      </c>
      <c r="G242" s="89">
        <f>'Other Opex'!G115</f>
        <v>0</v>
      </c>
      <c r="H242" s="89">
        <f>'Other Opex'!H115</f>
        <v>0</v>
      </c>
      <c r="I242" s="89">
        <f>'Other Opex'!I115</f>
        <v>0</v>
      </c>
      <c r="J242" s="89">
        <f>'Other Opex'!J115</f>
        <v>0</v>
      </c>
      <c r="K242" s="89">
        <f>'Other Opex'!K115</f>
        <v>0</v>
      </c>
      <c r="L242" s="89">
        <f>'Other Opex'!L115</f>
        <v>0</v>
      </c>
      <c r="M242" s="89">
        <f>'Other Opex'!M115</f>
        <v>0</v>
      </c>
      <c r="N242" s="89">
        <f>'Other Opex'!N115</f>
        <v>0</v>
      </c>
      <c r="O242" s="89">
        <f>'Other Opex'!O115</f>
        <v>0</v>
      </c>
      <c r="P242" s="89">
        <f>'Other Opex'!P115</f>
        <v>0</v>
      </c>
      <c r="Q242" s="89">
        <f>'Other Opex'!Q115</f>
        <v>0</v>
      </c>
      <c r="R242" s="89">
        <f>'Other Opex'!R115</f>
        <v>0</v>
      </c>
      <c r="S242" s="89">
        <f>'Other Opex'!S115</f>
        <v>0</v>
      </c>
      <c r="T242" s="89">
        <f>'Other Opex'!T115</f>
        <v>0</v>
      </c>
      <c r="U242" s="89">
        <f>'Other Opex'!U115</f>
        <v>0</v>
      </c>
      <c r="V242" s="89">
        <f>'Other Opex'!V115</f>
        <v>0</v>
      </c>
      <c r="W242" s="89">
        <f>'Other Opex'!W115</f>
        <v>0</v>
      </c>
      <c r="X242" s="89">
        <f>'Other Opex'!X115</f>
        <v>0</v>
      </c>
      <c r="Y242" s="89">
        <f>'Other Opex'!Y115</f>
        <v>0</v>
      </c>
      <c r="Z242" s="89">
        <f>'Other Opex'!Z115</f>
        <v>0</v>
      </c>
      <c r="AA242" s="89">
        <f>'Other Opex'!AA115</f>
        <v>0</v>
      </c>
      <c r="AB242" s="90">
        <f>'Other Opex'!AB115</f>
        <v>0</v>
      </c>
      <c r="AD242" s="552">
        <f>'Other Opex'!AD115</f>
        <v>0</v>
      </c>
      <c r="AF242" s="552">
        <f>'Other Opex'!AF115</f>
        <v>0</v>
      </c>
      <c r="AH242" s="552">
        <f>'Other Opex'!AH115</f>
        <v>0</v>
      </c>
    </row>
    <row r="243" spans="2:34" outlineLevel="1" x14ac:dyDescent="0.2">
      <c r="B243" s="263" t="str">
        <f>'Line Items'!D$762</f>
        <v>Other Operating Costs</v>
      </c>
      <c r="C243" s="263" t="str">
        <f>'Line Items'!D$803</f>
        <v>Other Operating Costs: Station &amp; Train Operations</v>
      </c>
      <c r="D243" s="264" t="str">
        <f>'Other Opex'!D116</f>
        <v>[Station &amp; Train Operations Line 50]</v>
      </c>
      <c r="E243" s="265"/>
      <c r="F243" s="266" t="str">
        <f>'Other Opex'!F116</f>
        <v>£000</v>
      </c>
      <c r="G243" s="267">
        <f>'Other Opex'!G116</f>
        <v>0</v>
      </c>
      <c r="H243" s="267">
        <f>'Other Opex'!H116</f>
        <v>0</v>
      </c>
      <c r="I243" s="267">
        <f>'Other Opex'!I116</f>
        <v>0</v>
      </c>
      <c r="J243" s="267">
        <f>'Other Opex'!J116</f>
        <v>0</v>
      </c>
      <c r="K243" s="267">
        <f>'Other Opex'!K116</f>
        <v>0</v>
      </c>
      <c r="L243" s="267">
        <f>'Other Opex'!L116</f>
        <v>0</v>
      </c>
      <c r="M243" s="267">
        <f>'Other Opex'!M116</f>
        <v>0</v>
      </c>
      <c r="N243" s="267">
        <f>'Other Opex'!N116</f>
        <v>0</v>
      </c>
      <c r="O243" s="267">
        <f>'Other Opex'!O116</f>
        <v>0</v>
      </c>
      <c r="P243" s="267">
        <f>'Other Opex'!P116</f>
        <v>0</v>
      </c>
      <c r="Q243" s="267">
        <f>'Other Opex'!Q116</f>
        <v>0</v>
      </c>
      <c r="R243" s="267">
        <f>'Other Opex'!R116</f>
        <v>0</v>
      </c>
      <c r="S243" s="267">
        <f>'Other Opex'!S116</f>
        <v>0</v>
      </c>
      <c r="T243" s="267">
        <f>'Other Opex'!T116</f>
        <v>0</v>
      </c>
      <c r="U243" s="267">
        <f>'Other Opex'!U116</f>
        <v>0</v>
      </c>
      <c r="V243" s="267">
        <f>'Other Opex'!V116</f>
        <v>0</v>
      </c>
      <c r="W243" s="267">
        <f>'Other Opex'!W116</f>
        <v>0</v>
      </c>
      <c r="X243" s="267">
        <f>'Other Opex'!X116</f>
        <v>0</v>
      </c>
      <c r="Y243" s="267">
        <f>'Other Opex'!Y116</f>
        <v>0</v>
      </c>
      <c r="Z243" s="267">
        <f>'Other Opex'!Z116</f>
        <v>0</v>
      </c>
      <c r="AA243" s="267">
        <f>'Other Opex'!AA116</f>
        <v>0</v>
      </c>
      <c r="AB243" s="268">
        <f>'Other Opex'!AB116</f>
        <v>0</v>
      </c>
      <c r="AD243" s="611">
        <f>'Other Opex'!AD116</f>
        <v>0</v>
      </c>
      <c r="AF243" s="611">
        <f>'Other Opex'!AF116</f>
        <v>0</v>
      </c>
      <c r="AH243" s="611">
        <f>'Other Opex'!AH116</f>
        <v>0</v>
      </c>
    </row>
    <row r="244" spans="2:34" outlineLevel="1" x14ac:dyDescent="0.2">
      <c r="B244" s="263" t="str">
        <f>'Line Items'!D$762</f>
        <v>Other Operating Costs</v>
      </c>
      <c r="C244" s="263" t="str">
        <f>'Line Items'!D$804</f>
        <v>Other Operating Costs: Rolling Stock Maintenance</v>
      </c>
      <c r="D244" s="106" t="str">
        <f>'Other Opex'!D122</f>
        <v>Fleet materials</v>
      </c>
      <c r="E244" s="88"/>
      <c r="F244" s="107" t="str">
        <f>'Other Opex'!F122</f>
        <v>£000</v>
      </c>
      <c r="G244" s="89">
        <f>'Other Opex'!G122</f>
        <v>0</v>
      </c>
      <c r="H244" s="89">
        <f>'Other Opex'!H122</f>
        <v>0</v>
      </c>
      <c r="I244" s="89">
        <f>'Other Opex'!I122</f>
        <v>0</v>
      </c>
      <c r="J244" s="89">
        <f>'Other Opex'!J122</f>
        <v>0</v>
      </c>
      <c r="K244" s="89">
        <f>'Other Opex'!K122</f>
        <v>0</v>
      </c>
      <c r="L244" s="89">
        <f>'Other Opex'!L122</f>
        <v>0</v>
      </c>
      <c r="M244" s="89">
        <f>'Other Opex'!M122</f>
        <v>0</v>
      </c>
      <c r="N244" s="89">
        <f>'Other Opex'!N122</f>
        <v>0</v>
      </c>
      <c r="O244" s="89">
        <f>'Other Opex'!O122</f>
        <v>0</v>
      </c>
      <c r="P244" s="89">
        <f>'Other Opex'!P122</f>
        <v>0</v>
      </c>
      <c r="Q244" s="89">
        <f>'Other Opex'!Q122</f>
        <v>0</v>
      </c>
      <c r="R244" s="89">
        <f>'Other Opex'!R122</f>
        <v>0</v>
      </c>
      <c r="S244" s="89">
        <f>'Other Opex'!S122</f>
        <v>0</v>
      </c>
      <c r="T244" s="89">
        <f>'Other Opex'!T122</f>
        <v>0</v>
      </c>
      <c r="U244" s="89">
        <f>'Other Opex'!U122</f>
        <v>0</v>
      </c>
      <c r="V244" s="89">
        <f>'Other Opex'!V122</f>
        <v>0</v>
      </c>
      <c r="W244" s="89">
        <f>'Other Opex'!W122</f>
        <v>0</v>
      </c>
      <c r="X244" s="89">
        <f>'Other Opex'!X122</f>
        <v>0</v>
      </c>
      <c r="Y244" s="89">
        <f>'Other Opex'!Y122</f>
        <v>0</v>
      </c>
      <c r="Z244" s="89">
        <f>'Other Opex'!Z122</f>
        <v>0</v>
      </c>
      <c r="AA244" s="89">
        <f>'Other Opex'!AA122</f>
        <v>0</v>
      </c>
      <c r="AB244" s="90">
        <f>'Other Opex'!AB122</f>
        <v>0</v>
      </c>
      <c r="AD244" s="552">
        <f>'Other Opex'!AD122</f>
        <v>0</v>
      </c>
      <c r="AF244" s="552">
        <f>'Other Opex'!AF122</f>
        <v>0</v>
      </c>
      <c r="AH244" s="552">
        <f>'Other Opex'!AH122</f>
        <v>0</v>
      </c>
    </row>
    <row r="245" spans="2:34" outlineLevel="1" x14ac:dyDescent="0.2">
      <c r="B245" s="263" t="str">
        <f>'Line Items'!D$762</f>
        <v>Other Operating Costs</v>
      </c>
      <c r="C245" s="263" t="str">
        <f>'Line Items'!D$804</f>
        <v>Other Operating Costs: Rolling Stock Maintenance</v>
      </c>
      <c r="D245" s="106" t="str">
        <f>'Other Opex'!D123</f>
        <v>Third party RS maintainer</v>
      </c>
      <c r="E245" s="88"/>
      <c r="F245" s="107" t="str">
        <f>'Other Opex'!F123</f>
        <v>£000</v>
      </c>
      <c r="G245" s="89">
        <f>'Other Opex'!G123</f>
        <v>0</v>
      </c>
      <c r="H245" s="89">
        <f>'Other Opex'!H123</f>
        <v>0</v>
      </c>
      <c r="I245" s="89">
        <f>'Other Opex'!I123</f>
        <v>0</v>
      </c>
      <c r="J245" s="89">
        <f>'Other Opex'!J123</f>
        <v>0</v>
      </c>
      <c r="K245" s="89">
        <f>'Other Opex'!K123</f>
        <v>0</v>
      </c>
      <c r="L245" s="89">
        <f>'Other Opex'!L123</f>
        <v>0</v>
      </c>
      <c r="M245" s="89">
        <f>'Other Opex'!M123</f>
        <v>0</v>
      </c>
      <c r="N245" s="89">
        <f>'Other Opex'!N123</f>
        <v>0</v>
      </c>
      <c r="O245" s="89">
        <f>'Other Opex'!O123</f>
        <v>0</v>
      </c>
      <c r="P245" s="89">
        <f>'Other Opex'!P123</f>
        <v>0</v>
      </c>
      <c r="Q245" s="89">
        <f>'Other Opex'!Q123</f>
        <v>0</v>
      </c>
      <c r="R245" s="89">
        <f>'Other Opex'!R123</f>
        <v>0</v>
      </c>
      <c r="S245" s="89">
        <f>'Other Opex'!S123</f>
        <v>0</v>
      </c>
      <c r="T245" s="89">
        <f>'Other Opex'!T123</f>
        <v>0</v>
      </c>
      <c r="U245" s="89">
        <f>'Other Opex'!U123</f>
        <v>0</v>
      </c>
      <c r="V245" s="89">
        <f>'Other Opex'!V123</f>
        <v>0</v>
      </c>
      <c r="W245" s="89">
        <f>'Other Opex'!W123</f>
        <v>0</v>
      </c>
      <c r="X245" s="89">
        <f>'Other Opex'!X123</f>
        <v>0</v>
      </c>
      <c r="Y245" s="89">
        <f>'Other Opex'!Y123</f>
        <v>0</v>
      </c>
      <c r="Z245" s="89">
        <f>'Other Opex'!Z123</f>
        <v>0</v>
      </c>
      <c r="AA245" s="89">
        <f>'Other Opex'!AA123</f>
        <v>0</v>
      </c>
      <c r="AB245" s="90">
        <f>'Other Opex'!AB123</f>
        <v>0</v>
      </c>
      <c r="AD245" s="552">
        <f>'Other Opex'!AD123</f>
        <v>0</v>
      </c>
      <c r="AF245" s="552">
        <f>'Other Opex'!AF123</f>
        <v>0</v>
      </c>
      <c r="AH245" s="552">
        <f>'Other Opex'!AH123</f>
        <v>0</v>
      </c>
    </row>
    <row r="246" spans="2:34" outlineLevel="1" x14ac:dyDescent="0.2">
      <c r="B246" s="263" t="str">
        <f>'Line Items'!D$762</f>
        <v>Other Operating Costs</v>
      </c>
      <c r="C246" s="263" t="str">
        <f>'Line Items'!D$804</f>
        <v>Other Operating Costs: Rolling Stock Maintenance</v>
      </c>
      <c r="D246" s="106" t="str">
        <f>'Other Opex'!D124</f>
        <v>HQ Depot Costs</v>
      </c>
      <c r="E246" s="88"/>
      <c r="F246" s="107" t="str">
        <f>'Other Opex'!F124</f>
        <v>£000</v>
      </c>
      <c r="G246" s="89">
        <f>'Other Opex'!G124</f>
        <v>0</v>
      </c>
      <c r="H246" s="89">
        <f>'Other Opex'!H124</f>
        <v>0</v>
      </c>
      <c r="I246" s="89">
        <f>'Other Opex'!I124</f>
        <v>0</v>
      </c>
      <c r="J246" s="89">
        <f>'Other Opex'!J124</f>
        <v>0</v>
      </c>
      <c r="K246" s="89">
        <f>'Other Opex'!K124</f>
        <v>0</v>
      </c>
      <c r="L246" s="89">
        <f>'Other Opex'!L124</f>
        <v>0</v>
      </c>
      <c r="M246" s="89">
        <f>'Other Opex'!M124</f>
        <v>0</v>
      </c>
      <c r="N246" s="89">
        <f>'Other Opex'!N124</f>
        <v>0</v>
      </c>
      <c r="O246" s="89">
        <f>'Other Opex'!O124</f>
        <v>0</v>
      </c>
      <c r="P246" s="89">
        <f>'Other Opex'!P124</f>
        <v>0</v>
      </c>
      <c r="Q246" s="89">
        <f>'Other Opex'!Q124</f>
        <v>0</v>
      </c>
      <c r="R246" s="89">
        <f>'Other Opex'!R124</f>
        <v>0</v>
      </c>
      <c r="S246" s="89">
        <f>'Other Opex'!S124</f>
        <v>0</v>
      </c>
      <c r="T246" s="89">
        <f>'Other Opex'!T124</f>
        <v>0</v>
      </c>
      <c r="U246" s="89">
        <f>'Other Opex'!U124</f>
        <v>0</v>
      </c>
      <c r="V246" s="89">
        <f>'Other Opex'!V124</f>
        <v>0</v>
      </c>
      <c r="W246" s="89">
        <f>'Other Opex'!W124</f>
        <v>0</v>
      </c>
      <c r="X246" s="89">
        <f>'Other Opex'!X124</f>
        <v>0</v>
      </c>
      <c r="Y246" s="89">
        <f>'Other Opex'!Y124</f>
        <v>0</v>
      </c>
      <c r="Z246" s="89">
        <f>'Other Opex'!Z124</f>
        <v>0</v>
      </c>
      <c r="AA246" s="89">
        <f>'Other Opex'!AA124</f>
        <v>0</v>
      </c>
      <c r="AB246" s="90">
        <f>'Other Opex'!AB124</f>
        <v>0</v>
      </c>
      <c r="AD246" s="552">
        <f>'Other Opex'!AD124</f>
        <v>0</v>
      </c>
      <c r="AF246" s="552">
        <f>'Other Opex'!AF124</f>
        <v>0</v>
      </c>
      <c r="AH246" s="552">
        <f>'Other Opex'!AH124</f>
        <v>0</v>
      </c>
    </row>
    <row r="247" spans="2:34" outlineLevel="1" x14ac:dyDescent="0.2">
      <c r="B247" s="263" t="str">
        <f>'Line Items'!D$762</f>
        <v>Other Operating Costs</v>
      </c>
      <c r="C247" s="263" t="str">
        <f>'Line Items'!D$804</f>
        <v>Other Operating Costs: Rolling Stock Maintenance</v>
      </c>
      <c r="D247" s="106" t="str">
        <f>'Other Opex'!D125</f>
        <v>Depot: Administrative Costs</v>
      </c>
      <c r="E247" s="88"/>
      <c r="F247" s="107" t="str">
        <f>'Other Opex'!F125</f>
        <v>£000</v>
      </c>
      <c r="G247" s="89">
        <f>'Other Opex'!G125</f>
        <v>0</v>
      </c>
      <c r="H247" s="89">
        <f>'Other Opex'!H125</f>
        <v>0</v>
      </c>
      <c r="I247" s="89">
        <f>'Other Opex'!I125</f>
        <v>0</v>
      </c>
      <c r="J247" s="89">
        <f>'Other Opex'!J125</f>
        <v>0</v>
      </c>
      <c r="K247" s="89">
        <f>'Other Opex'!K125</f>
        <v>0</v>
      </c>
      <c r="L247" s="89">
        <f>'Other Opex'!L125</f>
        <v>0</v>
      </c>
      <c r="M247" s="89">
        <f>'Other Opex'!M125</f>
        <v>0</v>
      </c>
      <c r="N247" s="89">
        <f>'Other Opex'!N125</f>
        <v>0</v>
      </c>
      <c r="O247" s="89">
        <f>'Other Opex'!O125</f>
        <v>0</v>
      </c>
      <c r="P247" s="89">
        <f>'Other Opex'!P125</f>
        <v>0</v>
      </c>
      <c r="Q247" s="89">
        <f>'Other Opex'!Q125</f>
        <v>0</v>
      </c>
      <c r="R247" s="89">
        <f>'Other Opex'!R125</f>
        <v>0</v>
      </c>
      <c r="S247" s="89">
        <f>'Other Opex'!S125</f>
        <v>0</v>
      </c>
      <c r="T247" s="89">
        <f>'Other Opex'!T125</f>
        <v>0</v>
      </c>
      <c r="U247" s="89">
        <f>'Other Opex'!U125</f>
        <v>0</v>
      </c>
      <c r="V247" s="89">
        <f>'Other Opex'!V125</f>
        <v>0</v>
      </c>
      <c r="W247" s="89">
        <f>'Other Opex'!W125</f>
        <v>0</v>
      </c>
      <c r="X247" s="89">
        <f>'Other Opex'!X125</f>
        <v>0</v>
      </c>
      <c r="Y247" s="89">
        <f>'Other Opex'!Y125</f>
        <v>0</v>
      </c>
      <c r="Z247" s="89">
        <f>'Other Opex'!Z125</f>
        <v>0</v>
      </c>
      <c r="AA247" s="89">
        <f>'Other Opex'!AA125</f>
        <v>0</v>
      </c>
      <c r="AB247" s="90">
        <f>'Other Opex'!AB125</f>
        <v>0</v>
      </c>
      <c r="AD247" s="552">
        <f>'Other Opex'!AD125</f>
        <v>0</v>
      </c>
      <c r="AF247" s="552">
        <f>'Other Opex'!AF125</f>
        <v>0</v>
      </c>
      <c r="AH247" s="552">
        <f>'Other Opex'!AH125</f>
        <v>0</v>
      </c>
    </row>
    <row r="248" spans="2:34" outlineLevel="1" x14ac:dyDescent="0.2">
      <c r="B248" s="263" t="str">
        <f>'Line Items'!D$762</f>
        <v>Other Operating Costs</v>
      </c>
      <c r="C248" s="263" t="str">
        <f>'Line Items'!D$804</f>
        <v>Other Operating Costs: Rolling Stock Maintenance</v>
      </c>
      <c r="D248" s="106" t="str">
        <f>'Other Opex'!D126</f>
        <v>Depot: Security Costs</v>
      </c>
      <c r="E248" s="88"/>
      <c r="F248" s="107" t="str">
        <f>'Other Opex'!F126</f>
        <v>£000</v>
      </c>
      <c r="G248" s="89">
        <f>'Other Opex'!G126</f>
        <v>0</v>
      </c>
      <c r="H248" s="89">
        <f>'Other Opex'!H126</f>
        <v>0</v>
      </c>
      <c r="I248" s="89">
        <f>'Other Opex'!I126</f>
        <v>0</v>
      </c>
      <c r="J248" s="89">
        <f>'Other Opex'!J126</f>
        <v>0</v>
      </c>
      <c r="K248" s="89">
        <f>'Other Opex'!K126</f>
        <v>0</v>
      </c>
      <c r="L248" s="89">
        <f>'Other Opex'!L126</f>
        <v>0</v>
      </c>
      <c r="M248" s="89">
        <f>'Other Opex'!M126</f>
        <v>0</v>
      </c>
      <c r="N248" s="89">
        <f>'Other Opex'!N126</f>
        <v>0</v>
      </c>
      <c r="O248" s="89">
        <f>'Other Opex'!O126</f>
        <v>0</v>
      </c>
      <c r="P248" s="89">
        <f>'Other Opex'!P126</f>
        <v>0</v>
      </c>
      <c r="Q248" s="89">
        <f>'Other Opex'!Q126</f>
        <v>0</v>
      </c>
      <c r="R248" s="89">
        <f>'Other Opex'!R126</f>
        <v>0</v>
      </c>
      <c r="S248" s="89">
        <f>'Other Opex'!S126</f>
        <v>0</v>
      </c>
      <c r="T248" s="89">
        <f>'Other Opex'!T126</f>
        <v>0</v>
      </c>
      <c r="U248" s="89">
        <f>'Other Opex'!U126</f>
        <v>0</v>
      </c>
      <c r="V248" s="89">
        <f>'Other Opex'!V126</f>
        <v>0</v>
      </c>
      <c r="W248" s="89">
        <f>'Other Opex'!W126</f>
        <v>0</v>
      </c>
      <c r="X248" s="89">
        <f>'Other Opex'!X126</f>
        <v>0</v>
      </c>
      <c r="Y248" s="89">
        <f>'Other Opex'!Y126</f>
        <v>0</v>
      </c>
      <c r="Z248" s="89">
        <f>'Other Opex'!Z126</f>
        <v>0</v>
      </c>
      <c r="AA248" s="89">
        <f>'Other Opex'!AA126</f>
        <v>0</v>
      </c>
      <c r="AB248" s="90">
        <f>'Other Opex'!AB126</f>
        <v>0</v>
      </c>
      <c r="AD248" s="552">
        <f>'Other Opex'!AD126</f>
        <v>0</v>
      </c>
      <c r="AF248" s="552">
        <f>'Other Opex'!AF126</f>
        <v>0</v>
      </c>
      <c r="AH248" s="552">
        <f>'Other Opex'!AH126</f>
        <v>0</v>
      </c>
    </row>
    <row r="249" spans="2:34" outlineLevel="1" x14ac:dyDescent="0.2">
      <c r="B249" s="263" t="str">
        <f>'Line Items'!D$762</f>
        <v>Other Operating Costs</v>
      </c>
      <c r="C249" s="263" t="str">
        <f>'Line Items'!D$804</f>
        <v>Other Operating Costs: Rolling Stock Maintenance</v>
      </c>
      <c r="D249" s="106" t="str">
        <f>'Other Opex'!D127</f>
        <v>Depot: Building Costs</v>
      </c>
      <c r="E249" s="88"/>
      <c r="F249" s="107" t="str">
        <f>'Other Opex'!F127</f>
        <v>£000</v>
      </c>
      <c r="G249" s="89">
        <f>'Other Opex'!G127</f>
        <v>0</v>
      </c>
      <c r="H249" s="89">
        <f>'Other Opex'!H127</f>
        <v>0</v>
      </c>
      <c r="I249" s="89">
        <f>'Other Opex'!I127</f>
        <v>0</v>
      </c>
      <c r="J249" s="89">
        <f>'Other Opex'!J127</f>
        <v>0</v>
      </c>
      <c r="K249" s="89">
        <f>'Other Opex'!K127</f>
        <v>0</v>
      </c>
      <c r="L249" s="89">
        <f>'Other Opex'!L127</f>
        <v>0</v>
      </c>
      <c r="M249" s="89">
        <f>'Other Opex'!M127</f>
        <v>0</v>
      </c>
      <c r="N249" s="89">
        <f>'Other Opex'!N127</f>
        <v>0</v>
      </c>
      <c r="O249" s="89">
        <f>'Other Opex'!O127</f>
        <v>0</v>
      </c>
      <c r="P249" s="89">
        <f>'Other Opex'!P127</f>
        <v>0</v>
      </c>
      <c r="Q249" s="89">
        <f>'Other Opex'!Q127</f>
        <v>0</v>
      </c>
      <c r="R249" s="89">
        <f>'Other Opex'!R127</f>
        <v>0</v>
      </c>
      <c r="S249" s="89">
        <f>'Other Opex'!S127</f>
        <v>0</v>
      </c>
      <c r="T249" s="89">
        <f>'Other Opex'!T127</f>
        <v>0</v>
      </c>
      <c r="U249" s="89">
        <f>'Other Opex'!U127</f>
        <v>0</v>
      </c>
      <c r="V249" s="89">
        <f>'Other Opex'!V127</f>
        <v>0</v>
      </c>
      <c r="W249" s="89">
        <f>'Other Opex'!W127</f>
        <v>0</v>
      </c>
      <c r="X249" s="89">
        <f>'Other Opex'!X127</f>
        <v>0</v>
      </c>
      <c r="Y249" s="89">
        <f>'Other Opex'!Y127</f>
        <v>0</v>
      </c>
      <c r="Z249" s="89">
        <f>'Other Opex'!Z127</f>
        <v>0</v>
      </c>
      <c r="AA249" s="89">
        <f>'Other Opex'!AA127</f>
        <v>0</v>
      </c>
      <c r="AB249" s="90">
        <f>'Other Opex'!AB127</f>
        <v>0</v>
      </c>
      <c r="AD249" s="552">
        <f>'Other Opex'!AD127</f>
        <v>0</v>
      </c>
      <c r="AF249" s="552">
        <f>'Other Opex'!AF127</f>
        <v>0</v>
      </c>
      <c r="AH249" s="552">
        <f>'Other Opex'!AH127</f>
        <v>0</v>
      </c>
    </row>
    <row r="250" spans="2:34" outlineLevel="1" x14ac:dyDescent="0.2">
      <c r="B250" s="263" t="str">
        <f>'Line Items'!D$762</f>
        <v>Other Operating Costs</v>
      </c>
      <c r="C250" s="263" t="str">
        <f>'Line Items'!D$804</f>
        <v>Other Operating Costs: Rolling Stock Maintenance</v>
      </c>
      <c r="D250" s="106" t="str">
        <f>'Other Opex'!D128</f>
        <v>Depot: IT Equipment</v>
      </c>
      <c r="E250" s="88"/>
      <c r="F250" s="107" t="str">
        <f>'Other Opex'!F128</f>
        <v>£000</v>
      </c>
      <c r="G250" s="89">
        <f>'Other Opex'!G128</f>
        <v>0</v>
      </c>
      <c r="H250" s="89">
        <f>'Other Opex'!H128</f>
        <v>0</v>
      </c>
      <c r="I250" s="89">
        <f>'Other Opex'!I128</f>
        <v>0</v>
      </c>
      <c r="J250" s="89">
        <f>'Other Opex'!J128</f>
        <v>0</v>
      </c>
      <c r="K250" s="89">
        <f>'Other Opex'!K128</f>
        <v>0</v>
      </c>
      <c r="L250" s="89">
        <f>'Other Opex'!L128</f>
        <v>0</v>
      </c>
      <c r="M250" s="89">
        <f>'Other Opex'!M128</f>
        <v>0</v>
      </c>
      <c r="N250" s="89">
        <f>'Other Opex'!N128</f>
        <v>0</v>
      </c>
      <c r="O250" s="89">
        <f>'Other Opex'!O128</f>
        <v>0</v>
      </c>
      <c r="P250" s="89">
        <f>'Other Opex'!P128</f>
        <v>0</v>
      </c>
      <c r="Q250" s="89">
        <f>'Other Opex'!Q128</f>
        <v>0</v>
      </c>
      <c r="R250" s="89">
        <f>'Other Opex'!R128</f>
        <v>0</v>
      </c>
      <c r="S250" s="89">
        <f>'Other Opex'!S128</f>
        <v>0</v>
      </c>
      <c r="T250" s="89">
        <f>'Other Opex'!T128</f>
        <v>0</v>
      </c>
      <c r="U250" s="89">
        <f>'Other Opex'!U128</f>
        <v>0</v>
      </c>
      <c r="V250" s="89">
        <f>'Other Opex'!V128</f>
        <v>0</v>
      </c>
      <c r="W250" s="89">
        <f>'Other Opex'!W128</f>
        <v>0</v>
      </c>
      <c r="X250" s="89">
        <f>'Other Opex'!X128</f>
        <v>0</v>
      </c>
      <c r="Y250" s="89">
        <f>'Other Opex'!Y128</f>
        <v>0</v>
      </c>
      <c r="Z250" s="89">
        <f>'Other Opex'!Z128</f>
        <v>0</v>
      </c>
      <c r="AA250" s="89">
        <f>'Other Opex'!AA128</f>
        <v>0</v>
      </c>
      <c r="AB250" s="90">
        <f>'Other Opex'!AB128</f>
        <v>0</v>
      </c>
      <c r="AD250" s="552">
        <f>'Other Opex'!AD128</f>
        <v>0</v>
      </c>
      <c r="AF250" s="552">
        <f>'Other Opex'!AF128</f>
        <v>0</v>
      </c>
      <c r="AH250" s="552">
        <f>'Other Opex'!AH128</f>
        <v>0</v>
      </c>
    </row>
    <row r="251" spans="2:34" outlineLevel="1" x14ac:dyDescent="0.2">
      <c r="B251" s="263" t="str">
        <f>'Line Items'!D$762</f>
        <v>Other Operating Costs</v>
      </c>
      <c r="C251" s="263" t="str">
        <f>'Line Items'!D$804</f>
        <v>Other Operating Costs: Rolling Stock Maintenance</v>
      </c>
      <c r="D251" s="106" t="str">
        <f>'Other Opex'!D129</f>
        <v>Depot: Industry Payments</v>
      </c>
      <c r="E251" s="88"/>
      <c r="F251" s="107" t="str">
        <f>'Other Opex'!F129</f>
        <v>£000</v>
      </c>
      <c r="G251" s="89">
        <f>'Other Opex'!G129</f>
        <v>0</v>
      </c>
      <c r="H251" s="89">
        <f>'Other Opex'!H129</f>
        <v>0</v>
      </c>
      <c r="I251" s="89">
        <f>'Other Opex'!I129</f>
        <v>0</v>
      </c>
      <c r="J251" s="89">
        <f>'Other Opex'!J129</f>
        <v>0</v>
      </c>
      <c r="K251" s="89">
        <f>'Other Opex'!K129</f>
        <v>0</v>
      </c>
      <c r="L251" s="89">
        <f>'Other Opex'!L129</f>
        <v>0</v>
      </c>
      <c r="M251" s="89">
        <f>'Other Opex'!M129</f>
        <v>0</v>
      </c>
      <c r="N251" s="89">
        <f>'Other Opex'!N129</f>
        <v>0</v>
      </c>
      <c r="O251" s="89">
        <f>'Other Opex'!O129</f>
        <v>0</v>
      </c>
      <c r="P251" s="89">
        <f>'Other Opex'!P129</f>
        <v>0</v>
      </c>
      <c r="Q251" s="89">
        <f>'Other Opex'!Q129</f>
        <v>0</v>
      </c>
      <c r="R251" s="89">
        <f>'Other Opex'!R129</f>
        <v>0</v>
      </c>
      <c r="S251" s="89">
        <f>'Other Opex'!S129</f>
        <v>0</v>
      </c>
      <c r="T251" s="89">
        <f>'Other Opex'!T129</f>
        <v>0</v>
      </c>
      <c r="U251" s="89">
        <f>'Other Opex'!U129</f>
        <v>0</v>
      </c>
      <c r="V251" s="89">
        <f>'Other Opex'!V129</f>
        <v>0</v>
      </c>
      <c r="W251" s="89">
        <f>'Other Opex'!W129</f>
        <v>0</v>
      </c>
      <c r="X251" s="89">
        <f>'Other Opex'!X129</f>
        <v>0</v>
      </c>
      <c r="Y251" s="89">
        <f>'Other Opex'!Y129</f>
        <v>0</v>
      </c>
      <c r="Z251" s="89">
        <f>'Other Opex'!Z129</f>
        <v>0</v>
      </c>
      <c r="AA251" s="89">
        <f>'Other Opex'!AA129</f>
        <v>0</v>
      </c>
      <c r="AB251" s="90">
        <f>'Other Opex'!AB129</f>
        <v>0</v>
      </c>
      <c r="AD251" s="552">
        <f>'Other Opex'!AD129</f>
        <v>0</v>
      </c>
      <c r="AF251" s="552">
        <f>'Other Opex'!AF129</f>
        <v>0</v>
      </c>
      <c r="AH251" s="552">
        <f>'Other Opex'!AH129</f>
        <v>0</v>
      </c>
    </row>
    <row r="252" spans="2:34" outlineLevel="1" x14ac:dyDescent="0.2">
      <c r="B252" s="263" t="str">
        <f>'Line Items'!D$762</f>
        <v>Other Operating Costs</v>
      </c>
      <c r="C252" s="263" t="str">
        <f>'Line Items'!D$804</f>
        <v>Other Operating Costs: Rolling Stock Maintenance</v>
      </c>
      <c r="D252" s="106" t="str">
        <f>'Other Opex'!D130</f>
        <v>Cost of Goods Sold: Materials</v>
      </c>
      <c r="E252" s="88"/>
      <c r="F252" s="107" t="str">
        <f>'Other Opex'!F130</f>
        <v>£000</v>
      </c>
      <c r="G252" s="89">
        <f>'Other Opex'!G130</f>
        <v>0</v>
      </c>
      <c r="H252" s="89">
        <f>'Other Opex'!H130</f>
        <v>0</v>
      </c>
      <c r="I252" s="89">
        <f>'Other Opex'!I130</f>
        <v>0</v>
      </c>
      <c r="J252" s="89">
        <f>'Other Opex'!J130</f>
        <v>0</v>
      </c>
      <c r="K252" s="89">
        <f>'Other Opex'!K130</f>
        <v>0</v>
      </c>
      <c r="L252" s="89">
        <f>'Other Opex'!L130</f>
        <v>0</v>
      </c>
      <c r="M252" s="89">
        <f>'Other Opex'!M130</f>
        <v>0</v>
      </c>
      <c r="N252" s="89">
        <f>'Other Opex'!N130</f>
        <v>0</v>
      </c>
      <c r="O252" s="89">
        <f>'Other Opex'!O130</f>
        <v>0</v>
      </c>
      <c r="P252" s="89">
        <f>'Other Opex'!P130</f>
        <v>0</v>
      </c>
      <c r="Q252" s="89">
        <f>'Other Opex'!Q130</f>
        <v>0</v>
      </c>
      <c r="R252" s="89">
        <f>'Other Opex'!R130</f>
        <v>0</v>
      </c>
      <c r="S252" s="89">
        <f>'Other Opex'!S130</f>
        <v>0</v>
      </c>
      <c r="T252" s="89">
        <f>'Other Opex'!T130</f>
        <v>0</v>
      </c>
      <c r="U252" s="89">
        <f>'Other Opex'!U130</f>
        <v>0</v>
      </c>
      <c r="V252" s="89">
        <f>'Other Opex'!V130</f>
        <v>0</v>
      </c>
      <c r="W252" s="89">
        <f>'Other Opex'!W130</f>
        <v>0</v>
      </c>
      <c r="X252" s="89">
        <f>'Other Opex'!X130</f>
        <v>0</v>
      </c>
      <c r="Y252" s="89">
        <f>'Other Opex'!Y130</f>
        <v>0</v>
      </c>
      <c r="Z252" s="89">
        <f>'Other Opex'!Z130</f>
        <v>0</v>
      </c>
      <c r="AA252" s="89">
        <f>'Other Opex'!AA130</f>
        <v>0</v>
      </c>
      <c r="AB252" s="90">
        <f>'Other Opex'!AB130</f>
        <v>0</v>
      </c>
      <c r="AD252" s="552">
        <f>'Other Opex'!AD130</f>
        <v>0</v>
      </c>
      <c r="AF252" s="552">
        <f>'Other Opex'!AF130</f>
        <v>0</v>
      </c>
      <c r="AH252" s="552">
        <f>'Other Opex'!AH130</f>
        <v>0</v>
      </c>
    </row>
    <row r="253" spans="2:34" outlineLevel="1" x14ac:dyDescent="0.2">
      <c r="B253" s="263" t="str">
        <f>'Line Items'!D$762</f>
        <v>Other Operating Costs</v>
      </c>
      <c r="C253" s="263" t="str">
        <f>'Line Items'!D$804</f>
        <v>Other Operating Costs: Rolling Stock Maintenance</v>
      </c>
      <c r="D253" s="106" t="str">
        <f>'Other Opex'!D131</f>
        <v>Cost of Goods Sold: Fuel</v>
      </c>
      <c r="E253" s="88"/>
      <c r="F253" s="107" t="str">
        <f>'Other Opex'!F131</f>
        <v>£000</v>
      </c>
      <c r="G253" s="89">
        <f>'Other Opex'!G131</f>
        <v>0</v>
      </c>
      <c r="H253" s="89">
        <f>'Other Opex'!H131</f>
        <v>0</v>
      </c>
      <c r="I253" s="89">
        <f>'Other Opex'!I131</f>
        <v>0</v>
      </c>
      <c r="J253" s="89">
        <f>'Other Opex'!J131</f>
        <v>0</v>
      </c>
      <c r="K253" s="89">
        <f>'Other Opex'!K131</f>
        <v>0</v>
      </c>
      <c r="L253" s="89">
        <f>'Other Opex'!L131</f>
        <v>0</v>
      </c>
      <c r="M253" s="89">
        <f>'Other Opex'!M131</f>
        <v>0</v>
      </c>
      <c r="N253" s="89">
        <f>'Other Opex'!N131</f>
        <v>0</v>
      </c>
      <c r="O253" s="89">
        <f>'Other Opex'!O131</f>
        <v>0</v>
      </c>
      <c r="P253" s="89">
        <f>'Other Opex'!P131</f>
        <v>0</v>
      </c>
      <c r="Q253" s="89">
        <f>'Other Opex'!Q131</f>
        <v>0</v>
      </c>
      <c r="R253" s="89">
        <f>'Other Opex'!R131</f>
        <v>0</v>
      </c>
      <c r="S253" s="89">
        <f>'Other Opex'!S131</f>
        <v>0</v>
      </c>
      <c r="T253" s="89">
        <f>'Other Opex'!T131</f>
        <v>0</v>
      </c>
      <c r="U253" s="89">
        <f>'Other Opex'!U131</f>
        <v>0</v>
      </c>
      <c r="V253" s="89">
        <f>'Other Opex'!V131</f>
        <v>0</v>
      </c>
      <c r="W253" s="89">
        <f>'Other Opex'!W131</f>
        <v>0</v>
      </c>
      <c r="X253" s="89">
        <f>'Other Opex'!X131</f>
        <v>0</v>
      </c>
      <c r="Y253" s="89">
        <f>'Other Opex'!Y131</f>
        <v>0</v>
      </c>
      <c r="Z253" s="89">
        <f>'Other Opex'!Z131</f>
        <v>0</v>
      </c>
      <c r="AA253" s="89">
        <f>'Other Opex'!AA131</f>
        <v>0</v>
      </c>
      <c r="AB253" s="90">
        <f>'Other Opex'!AB131</f>
        <v>0</v>
      </c>
      <c r="AD253" s="552">
        <f>'Other Opex'!AD131</f>
        <v>0</v>
      </c>
      <c r="AF253" s="552">
        <f>'Other Opex'!AF131</f>
        <v>0</v>
      </c>
      <c r="AH253" s="552">
        <f>'Other Opex'!AH131</f>
        <v>0</v>
      </c>
    </row>
    <row r="254" spans="2:34" outlineLevel="1" x14ac:dyDescent="0.2">
      <c r="B254" s="263" t="str">
        <f>'Line Items'!D$762</f>
        <v>Other Operating Costs</v>
      </c>
      <c r="C254" s="263" t="str">
        <f>'Line Items'!D$804</f>
        <v>Other Operating Costs: Rolling Stock Maintenance</v>
      </c>
      <c r="D254" s="106" t="str">
        <f>'Other Opex'!D132</f>
        <v>Cost of Goods Sold: Contractors</v>
      </c>
      <c r="E254" s="88"/>
      <c r="F254" s="107" t="str">
        <f>'Other Opex'!F132</f>
        <v>£000</v>
      </c>
      <c r="G254" s="89">
        <f>'Other Opex'!G132</f>
        <v>0</v>
      </c>
      <c r="H254" s="89">
        <f>'Other Opex'!H132</f>
        <v>0</v>
      </c>
      <c r="I254" s="89">
        <f>'Other Opex'!I132</f>
        <v>0</v>
      </c>
      <c r="J254" s="89">
        <f>'Other Opex'!J132</f>
        <v>0</v>
      </c>
      <c r="K254" s="89">
        <f>'Other Opex'!K132</f>
        <v>0</v>
      </c>
      <c r="L254" s="89">
        <f>'Other Opex'!L132</f>
        <v>0</v>
      </c>
      <c r="M254" s="89">
        <f>'Other Opex'!M132</f>
        <v>0</v>
      </c>
      <c r="N254" s="89">
        <f>'Other Opex'!N132</f>
        <v>0</v>
      </c>
      <c r="O254" s="89">
        <f>'Other Opex'!O132</f>
        <v>0</v>
      </c>
      <c r="P254" s="89">
        <f>'Other Opex'!P132</f>
        <v>0</v>
      </c>
      <c r="Q254" s="89">
        <f>'Other Opex'!Q132</f>
        <v>0</v>
      </c>
      <c r="R254" s="89">
        <f>'Other Opex'!R132</f>
        <v>0</v>
      </c>
      <c r="S254" s="89">
        <f>'Other Opex'!S132</f>
        <v>0</v>
      </c>
      <c r="T254" s="89">
        <f>'Other Opex'!T132</f>
        <v>0</v>
      </c>
      <c r="U254" s="89">
        <f>'Other Opex'!U132</f>
        <v>0</v>
      </c>
      <c r="V254" s="89">
        <f>'Other Opex'!V132</f>
        <v>0</v>
      </c>
      <c r="W254" s="89">
        <f>'Other Opex'!W132</f>
        <v>0</v>
      </c>
      <c r="X254" s="89">
        <f>'Other Opex'!X132</f>
        <v>0</v>
      </c>
      <c r="Y254" s="89">
        <f>'Other Opex'!Y132</f>
        <v>0</v>
      </c>
      <c r="Z254" s="89">
        <f>'Other Opex'!Z132</f>
        <v>0</v>
      </c>
      <c r="AA254" s="89">
        <f>'Other Opex'!AA132</f>
        <v>0</v>
      </c>
      <c r="AB254" s="90">
        <f>'Other Opex'!AB132</f>
        <v>0</v>
      </c>
      <c r="AD254" s="552">
        <f>'Other Opex'!AD132</f>
        <v>0</v>
      </c>
      <c r="AF254" s="552">
        <f>'Other Opex'!AF132</f>
        <v>0</v>
      </c>
      <c r="AH254" s="552">
        <f>'Other Opex'!AH132</f>
        <v>0</v>
      </c>
    </row>
    <row r="255" spans="2:34" outlineLevel="1" x14ac:dyDescent="0.2">
      <c r="B255" s="263" t="str">
        <f>'Line Items'!D$762</f>
        <v>Other Operating Costs</v>
      </c>
      <c r="C255" s="263" t="str">
        <f>'Line Items'!D$804</f>
        <v>Other Operating Costs: Rolling Stock Maintenance</v>
      </c>
      <c r="D255" s="106" t="str">
        <f>'Other Opex'!D133</f>
        <v>Depot Operating Lease Costs</v>
      </c>
      <c r="E255" s="88"/>
      <c r="F255" s="107" t="str">
        <f>'Other Opex'!F133</f>
        <v>£000</v>
      </c>
      <c r="G255" s="89">
        <f>'Other Opex'!G133</f>
        <v>0</v>
      </c>
      <c r="H255" s="89">
        <f>'Other Opex'!H133</f>
        <v>0</v>
      </c>
      <c r="I255" s="89">
        <f>'Other Opex'!I133</f>
        <v>0</v>
      </c>
      <c r="J255" s="89">
        <f>'Other Opex'!J133</f>
        <v>0</v>
      </c>
      <c r="K255" s="89">
        <f>'Other Opex'!K133</f>
        <v>0</v>
      </c>
      <c r="L255" s="89">
        <f>'Other Opex'!L133</f>
        <v>0</v>
      </c>
      <c r="M255" s="89">
        <f>'Other Opex'!M133</f>
        <v>0</v>
      </c>
      <c r="N255" s="89">
        <f>'Other Opex'!N133</f>
        <v>0</v>
      </c>
      <c r="O255" s="89">
        <f>'Other Opex'!O133</f>
        <v>0</v>
      </c>
      <c r="P255" s="89">
        <f>'Other Opex'!P133</f>
        <v>0</v>
      </c>
      <c r="Q255" s="89">
        <f>'Other Opex'!Q133</f>
        <v>0</v>
      </c>
      <c r="R255" s="89">
        <f>'Other Opex'!R133</f>
        <v>0</v>
      </c>
      <c r="S255" s="89">
        <f>'Other Opex'!S133</f>
        <v>0</v>
      </c>
      <c r="T255" s="89">
        <f>'Other Opex'!T133</f>
        <v>0</v>
      </c>
      <c r="U255" s="89">
        <f>'Other Opex'!U133</f>
        <v>0</v>
      </c>
      <c r="V255" s="89">
        <f>'Other Opex'!V133</f>
        <v>0</v>
      </c>
      <c r="W255" s="89">
        <f>'Other Opex'!W133</f>
        <v>0</v>
      </c>
      <c r="X255" s="89">
        <f>'Other Opex'!X133</f>
        <v>0</v>
      </c>
      <c r="Y255" s="89">
        <f>'Other Opex'!Y133</f>
        <v>0</v>
      </c>
      <c r="Z255" s="89">
        <f>'Other Opex'!Z133</f>
        <v>0</v>
      </c>
      <c r="AA255" s="89">
        <f>'Other Opex'!AA133</f>
        <v>0</v>
      </c>
      <c r="AB255" s="90">
        <f>'Other Opex'!AB133</f>
        <v>0</v>
      </c>
      <c r="AD255" s="552">
        <f>'Other Opex'!AD133</f>
        <v>0</v>
      </c>
      <c r="AF255" s="552">
        <f>'Other Opex'!AF133</f>
        <v>0</v>
      </c>
      <c r="AH255" s="552">
        <f>'Other Opex'!AH133</f>
        <v>0</v>
      </c>
    </row>
    <row r="256" spans="2:34" outlineLevel="1" x14ac:dyDescent="0.2">
      <c r="B256" s="263" t="str">
        <f>'Line Items'!D$762</f>
        <v>Other Operating Costs</v>
      </c>
      <c r="C256" s="263" t="str">
        <f>'Line Items'!D$804</f>
        <v>Other Operating Costs: Rolling Stock Maintenance</v>
      </c>
      <c r="D256" s="106" t="str">
        <f>'Other Opex'!D134</f>
        <v>ROSCO Insurance</v>
      </c>
      <c r="E256" s="88"/>
      <c r="F256" s="107" t="str">
        <f>'Other Opex'!F134</f>
        <v>£000</v>
      </c>
      <c r="G256" s="89">
        <f>'Other Opex'!G134</f>
        <v>0</v>
      </c>
      <c r="H256" s="89">
        <f>'Other Opex'!H134</f>
        <v>0</v>
      </c>
      <c r="I256" s="89">
        <f>'Other Opex'!I134</f>
        <v>0</v>
      </c>
      <c r="J256" s="89">
        <f>'Other Opex'!J134</f>
        <v>0</v>
      </c>
      <c r="K256" s="89">
        <f>'Other Opex'!K134</f>
        <v>0</v>
      </c>
      <c r="L256" s="89">
        <f>'Other Opex'!L134</f>
        <v>0</v>
      </c>
      <c r="M256" s="89">
        <f>'Other Opex'!M134</f>
        <v>0</v>
      </c>
      <c r="N256" s="89">
        <f>'Other Opex'!N134</f>
        <v>0</v>
      </c>
      <c r="O256" s="89">
        <f>'Other Opex'!O134</f>
        <v>0</v>
      </c>
      <c r="P256" s="89">
        <f>'Other Opex'!P134</f>
        <v>0</v>
      </c>
      <c r="Q256" s="89">
        <f>'Other Opex'!Q134</f>
        <v>0</v>
      </c>
      <c r="R256" s="89">
        <f>'Other Opex'!R134</f>
        <v>0</v>
      </c>
      <c r="S256" s="89">
        <f>'Other Opex'!S134</f>
        <v>0</v>
      </c>
      <c r="T256" s="89">
        <f>'Other Opex'!T134</f>
        <v>0</v>
      </c>
      <c r="U256" s="89">
        <f>'Other Opex'!U134</f>
        <v>0</v>
      </c>
      <c r="V256" s="89">
        <f>'Other Opex'!V134</f>
        <v>0</v>
      </c>
      <c r="W256" s="89">
        <f>'Other Opex'!W134</f>
        <v>0</v>
      </c>
      <c r="X256" s="89">
        <f>'Other Opex'!X134</f>
        <v>0</v>
      </c>
      <c r="Y256" s="89">
        <f>'Other Opex'!Y134</f>
        <v>0</v>
      </c>
      <c r="Z256" s="89">
        <f>'Other Opex'!Z134</f>
        <v>0</v>
      </c>
      <c r="AA256" s="89">
        <f>'Other Opex'!AA134</f>
        <v>0</v>
      </c>
      <c r="AB256" s="90">
        <f>'Other Opex'!AB134</f>
        <v>0</v>
      </c>
      <c r="AD256" s="552">
        <f>'Other Opex'!AD134</f>
        <v>0</v>
      </c>
      <c r="AF256" s="552">
        <f>'Other Opex'!AF134</f>
        <v>0</v>
      </c>
      <c r="AH256" s="552">
        <f>'Other Opex'!AH134</f>
        <v>0</v>
      </c>
    </row>
    <row r="257" spans="2:34" outlineLevel="1" x14ac:dyDescent="0.2">
      <c r="B257" s="263" t="str">
        <f>'Line Items'!D$762</f>
        <v>Other Operating Costs</v>
      </c>
      <c r="C257" s="263" t="str">
        <f>'Line Items'!D$804</f>
        <v>Other Operating Costs: Rolling Stock Maintenance</v>
      </c>
      <c r="D257" s="106" t="str">
        <f>'Other Opex'!D135</f>
        <v>Stores</v>
      </c>
      <c r="E257" s="88"/>
      <c r="F257" s="107" t="str">
        <f>'Other Opex'!F135</f>
        <v>£000</v>
      </c>
      <c r="G257" s="89">
        <f>'Other Opex'!G135</f>
        <v>0</v>
      </c>
      <c r="H257" s="89">
        <f>'Other Opex'!H135</f>
        <v>0</v>
      </c>
      <c r="I257" s="89">
        <f>'Other Opex'!I135</f>
        <v>0</v>
      </c>
      <c r="J257" s="89">
        <f>'Other Opex'!J135</f>
        <v>0</v>
      </c>
      <c r="K257" s="89">
        <f>'Other Opex'!K135</f>
        <v>0</v>
      </c>
      <c r="L257" s="89">
        <f>'Other Opex'!L135</f>
        <v>0</v>
      </c>
      <c r="M257" s="89">
        <f>'Other Opex'!M135</f>
        <v>0</v>
      </c>
      <c r="N257" s="89">
        <f>'Other Opex'!N135</f>
        <v>0</v>
      </c>
      <c r="O257" s="89">
        <f>'Other Opex'!O135</f>
        <v>0</v>
      </c>
      <c r="P257" s="89">
        <f>'Other Opex'!P135</f>
        <v>0</v>
      </c>
      <c r="Q257" s="89">
        <f>'Other Opex'!Q135</f>
        <v>0</v>
      </c>
      <c r="R257" s="89">
        <f>'Other Opex'!R135</f>
        <v>0</v>
      </c>
      <c r="S257" s="89">
        <f>'Other Opex'!S135</f>
        <v>0</v>
      </c>
      <c r="T257" s="89">
        <f>'Other Opex'!T135</f>
        <v>0</v>
      </c>
      <c r="U257" s="89">
        <f>'Other Opex'!U135</f>
        <v>0</v>
      </c>
      <c r="V257" s="89">
        <f>'Other Opex'!V135</f>
        <v>0</v>
      </c>
      <c r="W257" s="89">
        <f>'Other Opex'!W135</f>
        <v>0</v>
      </c>
      <c r="X257" s="89">
        <f>'Other Opex'!X135</f>
        <v>0</v>
      </c>
      <c r="Y257" s="89">
        <f>'Other Opex'!Y135</f>
        <v>0</v>
      </c>
      <c r="Z257" s="89">
        <f>'Other Opex'!Z135</f>
        <v>0</v>
      </c>
      <c r="AA257" s="89">
        <f>'Other Opex'!AA135</f>
        <v>0</v>
      </c>
      <c r="AB257" s="90">
        <f>'Other Opex'!AB135</f>
        <v>0</v>
      </c>
      <c r="AD257" s="552">
        <f>'Other Opex'!AD135</f>
        <v>0</v>
      </c>
      <c r="AF257" s="552">
        <f>'Other Opex'!AF135</f>
        <v>0</v>
      </c>
      <c r="AH257" s="552">
        <f>'Other Opex'!AH135</f>
        <v>0</v>
      </c>
    </row>
    <row r="258" spans="2:34" outlineLevel="1" x14ac:dyDescent="0.2">
      <c r="B258" s="263" t="str">
        <f>'Line Items'!D$762</f>
        <v>Other Operating Costs</v>
      </c>
      <c r="C258" s="263" t="str">
        <f>'Line Items'!D$804</f>
        <v>Other Operating Costs: Rolling Stock Maintenance</v>
      </c>
      <c r="D258" s="106" t="str">
        <f>'Other Opex'!D136</f>
        <v>Other Rolling Stock Maintenance Costs</v>
      </c>
      <c r="E258" s="88"/>
      <c r="F258" s="107" t="str">
        <f>'Other Opex'!F136</f>
        <v>£000</v>
      </c>
      <c r="G258" s="89">
        <f>'Other Opex'!G136</f>
        <v>0</v>
      </c>
      <c r="H258" s="89">
        <f>'Other Opex'!H136</f>
        <v>0</v>
      </c>
      <c r="I258" s="89">
        <f>'Other Opex'!I136</f>
        <v>0</v>
      </c>
      <c r="J258" s="89">
        <f>'Other Opex'!J136</f>
        <v>0</v>
      </c>
      <c r="K258" s="89">
        <f>'Other Opex'!K136</f>
        <v>0</v>
      </c>
      <c r="L258" s="89">
        <f>'Other Opex'!L136</f>
        <v>0</v>
      </c>
      <c r="M258" s="89">
        <f>'Other Opex'!M136</f>
        <v>0</v>
      </c>
      <c r="N258" s="89">
        <f>'Other Opex'!N136</f>
        <v>0</v>
      </c>
      <c r="O258" s="89">
        <f>'Other Opex'!O136</f>
        <v>0</v>
      </c>
      <c r="P258" s="89">
        <f>'Other Opex'!P136</f>
        <v>0</v>
      </c>
      <c r="Q258" s="89">
        <f>'Other Opex'!Q136</f>
        <v>0</v>
      </c>
      <c r="R258" s="89">
        <f>'Other Opex'!R136</f>
        <v>0</v>
      </c>
      <c r="S258" s="89">
        <f>'Other Opex'!S136</f>
        <v>0</v>
      </c>
      <c r="T258" s="89">
        <f>'Other Opex'!T136</f>
        <v>0</v>
      </c>
      <c r="U258" s="89">
        <f>'Other Opex'!U136</f>
        <v>0</v>
      </c>
      <c r="V258" s="89">
        <f>'Other Opex'!V136</f>
        <v>0</v>
      </c>
      <c r="W258" s="89">
        <f>'Other Opex'!W136</f>
        <v>0</v>
      </c>
      <c r="X258" s="89">
        <f>'Other Opex'!X136</f>
        <v>0</v>
      </c>
      <c r="Y258" s="89">
        <f>'Other Opex'!Y136</f>
        <v>0</v>
      </c>
      <c r="Z258" s="89">
        <f>'Other Opex'!Z136</f>
        <v>0</v>
      </c>
      <c r="AA258" s="89">
        <f>'Other Opex'!AA136</f>
        <v>0</v>
      </c>
      <c r="AB258" s="90">
        <f>'Other Opex'!AB136</f>
        <v>0</v>
      </c>
      <c r="AD258" s="552">
        <f>'Other Opex'!AD136</f>
        <v>0</v>
      </c>
      <c r="AF258" s="552">
        <f>'Other Opex'!AF136</f>
        <v>0</v>
      </c>
      <c r="AH258" s="552">
        <f>'Other Opex'!AH136</f>
        <v>0</v>
      </c>
    </row>
    <row r="259" spans="2:34" outlineLevel="1" x14ac:dyDescent="0.2">
      <c r="B259" s="263" t="str">
        <f>'Line Items'!D$762</f>
        <v>Other Operating Costs</v>
      </c>
      <c r="C259" s="263" t="str">
        <f>'Line Items'!D$804</f>
        <v>Other Operating Costs: Rolling Stock Maintenance</v>
      </c>
      <c r="D259" s="106" t="str">
        <f>'Other Opex'!D137</f>
        <v>Additional Rolling Stock Maintenance</v>
      </c>
      <c r="E259" s="88"/>
      <c r="F259" s="107" t="str">
        <f>'Other Opex'!F137</f>
        <v>£000</v>
      </c>
      <c r="G259" s="89">
        <f>'Other Opex'!G137</f>
        <v>0</v>
      </c>
      <c r="H259" s="89">
        <f>'Other Opex'!H137</f>
        <v>0</v>
      </c>
      <c r="I259" s="89">
        <f>'Other Opex'!I137</f>
        <v>0</v>
      </c>
      <c r="J259" s="89">
        <f>'Other Opex'!J137</f>
        <v>0</v>
      </c>
      <c r="K259" s="89">
        <f>'Other Opex'!K137</f>
        <v>0</v>
      </c>
      <c r="L259" s="89">
        <f>'Other Opex'!L137</f>
        <v>0</v>
      </c>
      <c r="M259" s="89">
        <f>'Other Opex'!M137</f>
        <v>0</v>
      </c>
      <c r="N259" s="89">
        <f>'Other Opex'!N137</f>
        <v>0</v>
      </c>
      <c r="O259" s="89">
        <f>'Other Opex'!O137</f>
        <v>0</v>
      </c>
      <c r="P259" s="89">
        <f>'Other Opex'!P137</f>
        <v>0</v>
      </c>
      <c r="Q259" s="89">
        <f>'Other Opex'!Q137</f>
        <v>0</v>
      </c>
      <c r="R259" s="89">
        <f>'Other Opex'!R137</f>
        <v>0</v>
      </c>
      <c r="S259" s="89">
        <f>'Other Opex'!S137</f>
        <v>0</v>
      </c>
      <c r="T259" s="89">
        <f>'Other Opex'!T137</f>
        <v>0</v>
      </c>
      <c r="U259" s="89">
        <f>'Other Opex'!U137</f>
        <v>0</v>
      </c>
      <c r="V259" s="89">
        <f>'Other Opex'!V137</f>
        <v>0</v>
      </c>
      <c r="W259" s="89">
        <f>'Other Opex'!W137</f>
        <v>0</v>
      </c>
      <c r="X259" s="89">
        <f>'Other Opex'!X137</f>
        <v>0</v>
      </c>
      <c r="Y259" s="89">
        <f>'Other Opex'!Y137</f>
        <v>0</v>
      </c>
      <c r="Z259" s="89">
        <f>'Other Opex'!Z137</f>
        <v>0</v>
      </c>
      <c r="AA259" s="89">
        <f>'Other Opex'!AA137</f>
        <v>0</v>
      </c>
      <c r="AB259" s="90">
        <f>'Other Opex'!AB137</f>
        <v>0</v>
      </c>
      <c r="AD259" s="552">
        <f>'Other Opex'!AD137</f>
        <v>0</v>
      </c>
      <c r="AF259" s="552">
        <f>'Other Opex'!AF137</f>
        <v>0</v>
      </c>
      <c r="AH259" s="552">
        <f>'Other Opex'!AH137</f>
        <v>0</v>
      </c>
    </row>
    <row r="260" spans="2:34" outlineLevel="1" x14ac:dyDescent="0.2">
      <c r="B260" s="263" t="str">
        <f>'Line Items'!D$762</f>
        <v>Other Operating Costs</v>
      </c>
      <c r="C260" s="263" t="str">
        <f>'Line Items'!D$804</f>
        <v>Other Operating Costs: Rolling Stock Maintenance</v>
      </c>
      <c r="D260" s="106" t="str">
        <f>'Other Opex'!D138</f>
        <v>Depot: Plant</v>
      </c>
      <c r="E260" s="88"/>
      <c r="F260" s="107" t="str">
        <f>'Other Opex'!F138</f>
        <v>£000</v>
      </c>
      <c r="G260" s="89">
        <f>'Other Opex'!G138</f>
        <v>0</v>
      </c>
      <c r="H260" s="89">
        <f>'Other Opex'!H138</f>
        <v>0</v>
      </c>
      <c r="I260" s="89">
        <f>'Other Opex'!I138</f>
        <v>0</v>
      </c>
      <c r="J260" s="89">
        <f>'Other Opex'!J138</f>
        <v>0</v>
      </c>
      <c r="K260" s="89">
        <f>'Other Opex'!K138</f>
        <v>0</v>
      </c>
      <c r="L260" s="89">
        <f>'Other Opex'!L138</f>
        <v>0</v>
      </c>
      <c r="M260" s="89">
        <f>'Other Opex'!M138</f>
        <v>0</v>
      </c>
      <c r="N260" s="89">
        <f>'Other Opex'!N138</f>
        <v>0</v>
      </c>
      <c r="O260" s="89">
        <f>'Other Opex'!O138</f>
        <v>0</v>
      </c>
      <c r="P260" s="89">
        <f>'Other Opex'!P138</f>
        <v>0</v>
      </c>
      <c r="Q260" s="89">
        <f>'Other Opex'!Q138</f>
        <v>0</v>
      </c>
      <c r="R260" s="89">
        <f>'Other Opex'!R138</f>
        <v>0</v>
      </c>
      <c r="S260" s="89">
        <f>'Other Opex'!S138</f>
        <v>0</v>
      </c>
      <c r="T260" s="89">
        <f>'Other Opex'!T138</f>
        <v>0</v>
      </c>
      <c r="U260" s="89">
        <f>'Other Opex'!U138</f>
        <v>0</v>
      </c>
      <c r="V260" s="89">
        <f>'Other Opex'!V138</f>
        <v>0</v>
      </c>
      <c r="W260" s="89">
        <f>'Other Opex'!W138</f>
        <v>0</v>
      </c>
      <c r="X260" s="89">
        <f>'Other Opex'!X138</f>
        <v>0</v>
      </c>
      <c r="Y260" s="89">
        <f>'Other Opex'!Y138</f>
        <v>0</v>
      </c>
      <c r="Z260" s="89">
        <f>'Other Opex'!Z138</f>
        <v>0</v>
      </c>
      <c r="AA260" s="89">
        <f>'Other Opex'!AA138</f>
        <v>0</v>
      </c>
      <c r="AB260" s="90">
        <f>'Other Opex'!AB138</f>
        <v>0</v>
      </c>
      <c r="AD260" s="552">
        <f>'Other Opex'!AD138</f>
        <v>0</v>
      </c>
      <c r="AF260" s="552">
        <f>'Other Opex'!AF138</f>
        <v>0</v>
      </c>
      <c r="AH260" s="552">
        <f>'Other Opex'!AH138</f>
        <v>0</v>
      </c>
    </row>
    <row r="261" spans="2:34" outlineLevel="1" x14ac:dyDescent="0.2">
      <c r="B261" s="263" t="str">
        <f>'Line Items'!D$762</f>
        <v>Other Operating Costs</v>
      </c>
      <c r="C261" s="263" t="str">
        <f>'Line Items'!D$804</f>
        <v>Other Operating Costs: Rolling Stock Maintenance</v>
      </c>
      <c r="D261" s="106" t="str">
        <f>'Other Opex'!D139</f>
        <v>Depot: Track</v>
      </c>
      <c r="E261" s="88"/>
      <c r="F261" s="107" t="str">
        <f>'Other Opex'!F139</f>
        <v>£000</v>
      </c>
      <c r="G261" s="89">
        <f>'Other Opex'!G139</f>
        <v>0</v>
      </c>
      <c r="H261" s="89">
        <f>'Other Opex'!H139</f>
        <v>0</v>
      </c>
      <c r="I261" s="89">
        <f>'Other Opex'!I139</f>
        <v>0</v>
      </c>
      <c r="J261" s="89">
        <f>'Other Opex'!J139</f>
        <v>0</v>
      </c>
      <c r="K261" s="89">
        <f>'Other Opex'!K139</f>
        <v>0</v>
      </c>
      <c r="L261" s="89">
        <f>'Other Opex'!L139</f>
        <v>0</v>
      </c>
      <c r="M261" s="89">
        <f>'Other Opex'!M139</f>
        <v>0</v>
      </c>
      <c r="N261" s="89">
        <f>'Other Opex'!N139</f>
        <v>0</v>
      </c>
      <c r="O261" s="89">
        <f>'Other Opex'!O139</f>
        <v>0</v>
      </c>
      <c r="P261" s="89">
        <f>'Other Opex'!P139</f>
        <v>0</v>
      </c>
      <c r="Q261" s="89">
        <f>'Other Opex'!Q139</f>
        <v>0</v>
      </c>
      <c r="R261" s="89">
        <f>'Other Opex'!R139</f>
        <v>0</v>
      </c>
      <c r="S261" s="89">
        <f>'Other Opex'!S139</f>
        <v>0</v>
      </c>
      <c r="T261" s="89">
        <f>'Other Opex'!T139</f>
        <v>0</v>
      </c>
      <c r="U261" s="89">
        <f>'Other Opex'!U139</f>
        <v>0</v>
      </c>
      <c r="V261" s="89">
        <f>'Other Opex'!V139</f>
        <v>0</v>
      </c>
      <c r="W261" s="89">
        <f>'Other Opex'!W139</f>
        <v>0</v>
      </c>
      <c r="X261" s="89">
        <f>'Other Opex'!X139</f>
        <v>0</v>
      </c>
      <c r="Y261" s="89">
        <f>'Other Opex'!Y139</f>
        <v>0</v>
      </c>
      <c r="Z261" s="89">
        <f>'Other Opex'!Z139</f>
        <v>0</v>
      </c>
      <c r="AA261" s="89">
        <f>'Other Opex'!AA139</f>
        <v>0</v>
      </c>
      <c r="AB261" s="90">
        <f>'Other Opex'!AB139</f>
        <v>0</v>
      </c>
      <c r="AD261" s="552">
        <f>'Other Opex'!AD139</f>
        <v>0</v>
      </c>
      <c r="AF261" s="552">
        <f>'Other Opex'!AF139</f>
        <v>0</v>
      </c>
      <c r="AH261" s="552">
        <f>'Other Opex'!AH139</f>
        <v>0</v>
      </c>
    </row>
    <row r="262" spans="2:34" outlineLevel="1" x14ac:dyDescent="0.2">
      <c r="B262" s="263" t="str">
        <f>'Line Items'!D$762</f>
        <v>Other Operating Costs</v>
      </c>
      <c r="C262" s="263" t="str">
        <f>'Line Items'!D$804</f>
        <v>Other Operating Costs: Rolling Stock Maintenance</v>
      </c>
      <c r="D262" s="106" t="str">
        <f>'Other Opex'!D140</f>
        <v>Depot: Equipment</v>
      </c>
      <c r="E262" s="88"/>
      <c r="F262" s="107" t="str">
        <f>'Other Opex'!F140</f>
        <v>£000</v>
      </c>
      <c r="G262" s="89">
        <f>'Other Opex'!G140</f>
        <v>0</v>
      </c>
      <c r="H262" s="89">
        <f>'Other Opex'!H140</f>
        <v>0</v>
      </c>
      <c r="I262" s="89">
        <f>'Other Opex'!I140</f>
        <v>0</v>
      </c>
      <c r="J262" s="89">
        <f>'Other Opex'!J140</f>
        <v>0</v>
      </c>
      <c r="K262" s="89">
        <f>'Other Opex'!K140</f>
        <v>0</v>
      </c>
      <c r="L262" s="89">
        <f>'Other Opex'!L140</f>
        <v>0</v>
      </c>
      <c r="M262" s="89">
        <f>'Other Opex'!M140</f>
        <v>0</v>
      </c>
      <c r="N262" s="89">
        <f>'Other Opex'!N140</f>
        <v>0</v>
      </c>
      <c r="O262" s="89">
        <f>'Other Opex'!O140</f>
        <v>0</v>
      </c>
      <c r="P262" s="89">
        <f>'Other Opex'!P140</f>
        <v>0</v>
      </c>
      <c r="Q262" s="89">
        <f>'Other Opex'!Q140</f>
        <v>0</v>
      </c>
      <c r="R262" s="89">
        <f>'Other Opex'!R140</f>
        <v>0</v>
      </c>
      <c r="S262" s="89">
        <f>'Other Opex'!S140</f>
        <v>0</v>
      </c>
      <c r="T262" s="89">
        <f>'Other Opex'!T140</f>
        <v>0</v>
      </c>
      <c r="U262" s="89">
        <f>'Other Opex'!U140</f>
        <v>0</v>
      </c>
      <c r="V262" s="89">
        <f>'Other Opex'!V140</f>
        <v>0</v>
      </c>
      <c r="W262" s="89">
        <f>'Other Opex'!W140</f>
        <v>0</v>
      </c>
      <c r="X262" s="89">
        <f>'Other Opex'!X140</f>
        <v>0</v>
      </c>
      <c r="Y262" s="89">
        <f>'Other Opex'!Y140</f>
        <v>0</v>
      </c>
      <c r="Z262" s="89">
        <f>'Other Opex'!Z140</f>
        <v>0</v>
      </c>
      <c r="AA262" s="89">
        <f>'Other Opex'!AA140</f>
        <v>0</v>
      </c>
      <c r="AB262" s="90">
        <f>'Other Opex'!AB140</f>
        <v>0</v>
      </c>
      <c r="AD262" s="552">
        <f>'Other Opex'!AD140</f>
        <v>0</v>
      </c>
      <c r="AF262" s="552">
        <f>'Other Opex'!AF140</f>
        <v>0</v>
      </c>
      <c r="AH262" s="552">
        <f>'Other Opex'!AH140</f>
        <v>0</v>
      </c>
    </row>
    <row r="263" spans="2:34" outlineLevel="1" x14ac:dyDescent="0.2">
      <c r="B263" s="263" t="str">
        <f>'Line Items'!D$762</f>
        <v>Other Operating Costs</v>
      </c>
      <c r="C263" s="263" t="str">
        <f>'Line Items'!D$804</f>
        <v>Other Operating Costs: Rolling Stock Maintenance</v>
      </c>
      <c r="D263" s="106" t="str">
        <f>'Other Opex'!D141</f>
        <v>Depot Utilities</v>
      </c>
      <c r="E263" s="88"/>
      <c r="F263" s="107" t="str">
        <f>'Other Opex'!F141</f>
        <v>£000</v>
      </c>
      <c r="G263" s="89">
        <f>'Other Opex'!G141</f>
        <v>0</v>
      </c>
      <c r="H263" s="89">
        <f>'Other Opex'!H141</f>
        <v>0</v>
      </c>
      <c r="I263" s="89">
        <f>'Other Opex'!I141</f>
        <v>0</v>
      </c>
      <c r="J263" s="89">
        <f>'Other Opex'!J141</f>
        <v>0</v>
      </c>
      <c r="K263" s="89">
        <f>'Other Opex'!K141</f>
        <v>0</v>
      </c>
      <c r="L263" s="89">
        <f>'Other Opex'!L141</f>
        <v>0</v>
      </c>
      <c r="M263" s="89">
        <f>'Other Opex'!M141</f>
        <v>0</v>
      </c>
      <c r="N263" s="89">
        <f>'Other Opex'!N141</f>
        <v>0</v>
      </c>
      <c r="O263" s="89">
        <f>'Other Opex'!O141</f>
        <v>0</v>
      </c>
      <c r="P263" s="89">
        <f>'Other Opex'!P141</f>
        <v>0</v>
      </c>
      <c r="Q263" s="89">
        <f>'Other Opex'!Q141</f>
        <v>0</v>
      </c>
      <c r="R263" s="89">
        <f>'Other Opex'!R141</f>
        <v>0</v>
      </c>
      <c r="S263" s="89">
        <f>'Other Opex'!S141</f>
        <v>0</v>
      </c>
      <c r="T263" s="89">
        <f>'Other Opex'!T141</f>
        <v>0</v>
      </c>
      <c r="U263" s="89">
        <f>'Other Opex'!U141</f>
        <v>0</v>
      </c>
      <c r="V263" s="89">
        <f>'Other Opex'!V141</f>
        <v>0</v>
      </c>
      <c r="W263" s="89">
        <f>'Other Opex'!W141</f>
        <v>0</v>
      </c>
      <c r="X263" s="89">
        <f>'Other Opex'!X141</f>
        <v>0</v>
      </c>
      <c r="Y263" s="89">
        <f>'Other Opex'!Y141</f>
        <v>0</v>
      </c>
      <c r="Z263" s="89">
        <f>'Other Opex'!Z141</f>
        <v>0</v>
      </c>
      <c r="AA263" s="89">
        <f>'Other Opex'!AA141</f>
        <v>0</v>
      </c>
      <c r="AB263" s="90">
        <f>'Other Opex'!AB141</f>
        <v>0</v>
      </c>
      <c r="AD263" s="552">
        <f>'Other Opex'!AD141</f>
        <v>0</v>
      </c>
      <c r="AF263" s="552">
        <f>'Other Opex'!AF141</f>
        <v>0</v>
      </c>
      <c r="AH263" s="552">
        <f>'Other Opex'!AH141</f>
        <v>0</v>
      </c>
    </row>
    <row r="264" spans="2:34" outlineLevel="1" x14ac:dyDescent="0.2">
      <c r="B264" s="263" t="str">
        <f>'Line Items'!D$762</f>
        <v>Other Operating Costs</v>
      </c>
      <c r="C264" s="263" t="str">
        <f>'Line Items'!D$804</f>
        <v>Other Operating Costs: Rolling Stock Maintenance</v>
      </c>
      <c r="D264" s="106" t="str">
        <f>'Other Opex'!D142</f>
        <v>Track maintenance</v>
      </c>
      <c r="E264" s="88"/>
      <c r="F264" s="107" t="str">
        <f>'Other Opex'!F142</f>
        <v>£000</v>
      </c>
      <c r="G264" s="89">
        <f>'Other Opex'!G142</f>
        <v>0</v>
      </c>
      <c r="H264" s="89">
        <f>'Other Opex'!H142</f>
        <v>0</v>
      </c>
      <c r="I264" s="89">
        <f>'Other Opex'!I142</f>
        <v>0</v>
      </c>
      <c r="J264" s="89">
        <f>'Other Opex'!J142</f>
        <v>0</v>
      </c>
      <c r="K264" s="89">
        <f>'Other Opex'!K142</f>
        <v>0</v>
      </c>
      <c r="L264" s="89">
        <f>'Other Opex'!L142</f>
        <v>0</v>
      </c>
      <c r="M264" s="89">
        <f>'Other Opex'!M142</f>
        <v>0</v>
      </c>
      <c r="N264" s="89">
        <f>'Other Opex'!N142</f>
        <v>0</v>
      </c>
      <c r="O264" s="89">
        <f>'Other Opex'!O142</f>
        <v>0</v>
      </c>
      <c r="P264" s="89">
        <f>'Other Opex'!P142</f>
        <v>0</v>
      </c>
      <c r="Q264" s="89">
        <f>'Other Opex'!Q142</f>
        <v>0</v>
      </c>
      <c r="R264" s="89">
        <f>'Other Opex'!R142</f>
        <v>0</v>
      </c>
      <c r="S264" s="89">
        <f>'Other Opex'!S142</f>
        <v>0</v>
      </c>
      <c r="T264" s="89">
        <f>'Other Opex'!T142</f>
        <v>0</v>
      </c>
      <c r="U264" s="89">
        <f>'Other Opex'!U142</f>
        <v>0</v>
      </c>
      <c r="V264" s="89">
        <f>'Other Opex'!V142</f>
        <v>0</v>
      </c>
      <c r="W264" s="89">
        <f>'Other Opex'!W142</f>
        <v>0</v>
      </c>
      <c r="X264" s="89">
        <f>'Other Opex'!X142</f>
        <v>0</v>
      </c>
      <c r="Y264" s="89">
        <f>'Other Opex'!Y142</f>
        <v>0</v>
      </c>
      <c r="Z264" s="89">
        <f>'Other Opex'!Z142</f>
        <v>0</v>
      </c>
      <c r="AA264" s="89">
        <f>'Other Opex'!AA142</f>
        <v>0</v>
      </c>
      <c r="AB264" s="90">
        <f>'Other Opex'!AB142</f>
        <v>0</v>
      </c>
      <c r="AD264" s="552">
        <f>'Other Opex'!AD142</f>
        <v>0</v>
      </c>
      <c r="AF264" s="552">
        <f>'Other Opex'!AF142</f>
        <v>0</v>
      </c>
      <c r="AH264" s="552">
        <f>'Other Opex'!AH142</f>
        <v>0</v>
      </c>
    </row>
    <row r="265" spans="2:34" outlineLevel="1" x14ac:dyDescent="0.2">
      <c r="B265" s="263" t="str">
        <f>'Line Items'!D$762</f>
        <v>Other Operating Costs</v>
      </c>
      <c r="C265" s="263" t="str">
        <f>'Line Items'!D$804</f>
        <v>Other Operating Costs: Rolling Stock Maintenance</v>
      </c>
      <c r="D265" s="106" t="str">
        <f>'Other Opex'!D143</f>
        <v>Technical and Engineering Support</v>
      </c>
      <c r="E265" s="88"/>
      <c r="F265" s="107" t="str">
        <f>'Other Opex'!F143</f>
        <v>£000</v>
      </c>
      <c r="G265" s="89">
        <f>'Other Opex'!G143</f>
        <v>0</v>
      </c>
      <c r="H265" s="89">
        <f>'Other Opex'!H143</f>
        <v>0</v>
      </c>
      <c r="I265" s="89">
        <f>'Other Opex'!I143</f>
        <v>0</v>
      </c>
      <c r="J265" s="89">
        <f>'Other Opex'!J143</f>
        <v>0</v>
      </c>
      <c r="K265" s="89">
        <f>'Other Opex'!K143</f>
        <v>0</v>
      </c>
      <c r="L265" s="89">
        <f>'Other Opex'!L143</f>
        <v>0</v>
      </c>
      <c r="M265" s="89">
        <f>'Other Opex'!M143</f>
        <v>0</v>
      </c>
      <c r="N265" s="89">
        <f>'Other Opex'!N143</f>
        <v>0</v>
      </c>
      <c r="O265" s="89">
        <f>'Other Opex'!O143</f>
        <v>0</v>
      </c>
      <c r="P265" s="89">
        <f>'Other Opex'!P143</f>
        <v>0</v>
      </c>
      <c r="Q265" s="89">
        <f>'Other Opex'!Q143</f>
        <v>0</v>
      </c>
      <c r="R265" s="89">
        <f>'Other Opex'!R143</f>
        <v>0</v>
      </c>
      <c r="S265" s="89">
        <f>'Other Opex'!S143</f>
        <v>0</v>
      </c>
      <c r="T265" s="89">
        <f>'Other Opex'!T143</f>
        <v>0</v>
      </c>
      <c r="U265" s="89">
        <f>'Other Opex'!U143</f>
        <v>0</v>
      </c>
      <c r="V265" s="89">
        <f>'Other Opex'!V143</f>
        <v>0</v>
      </c>
      <c r="W265" s="89">
        <f>'Other Opex'!W143</f>
        <v>0</v>
      </c>
      <c r="X265" s="89">
        <f>'Other Opex'!X143</f>
        <v>0</v>
      </c>
      <c r="Y265" s="89">
        <f>'Other Opex'!Y143</f>
        <v>0</v>
      </c>
      <c r="Z265" s="89">
        <f>'Other Opex'!Z143</f>
        <v>0</v>
      </c>
      <c r="AA265" s="89">
        <f>'Other Opex'!AA143</f>
        <v>0</v>
      </c>
      <c r="AB265" s="90">
        <f>'Other Opex'!AB143</f>
        <v>0</v>
      </c>
      <c r="AD265" s="552">
        <f>'Other Opex'!AD143</f>
        <v>0</v>
      </c>
      <c r="AF265" s="552">
        <f>'Other Opex'!AF143</f>
        <v>0</v>
      </c>
      <c r="AH265" s="552">
        <f>'Other Opex'!AH143</f>
        <v>0</v>
      </c>
    </row>
    <row r="266" spans="2:34" outlineLevel="1" x14ac:dyDescent="0.2">
      <c r="B266" s="263" t="str">
        <f>'Line Items'!D$762</f>
        <v>Other Operating Costs</v>
      </c>
      <c r="C266" s="263" t="str">
        <f>'Line Items'!D$804</f>
        <v>Other Operating Costs: Rolling Stock Maintenance</v>
      </c>
      <c r="D266" s="106" t="str">
        <f>'Other Opex'!D144</f>
        <v>CET &amp; CWM</v>
      </c>
      <c r="E266" s="88"/>
      <c r="F266" s="107" t="str">
        <f>'Other Opex'!F144</f>
        <v>£000</v>
      </c>
      <c r="G266" s="89">
        <f>'Other Opex'!G144</f>
        <v>0</v>
      </c>
      <c r="H266" s="89">
        <f>'Other Opex'!H144</f>
        <v>0</v>
      </c>
      <c r="I266" s="89">
        <f>'Other Opex'!I144</f>
        <v>0</v>
      </c>
      <c r="J266" s="89">
        <f>'Other Opex'!J144</f>
        <v>0</v>
      </c>
      <c r="K266" s="89">
        <f>'Other Opex'!K144</f>
        <v>0</v>
      </c>
      <c r="L266" s="89">
        <f>'Other Opex'!L144</f>
        <v>0</v>
      </c>
      <c r="M266" s="89">
        <f>'Other Opex'!M144</f>
        <v>0</v>
      </c>
      <c r="N266" s="89">
        <f>'Other Opex'!N144</f>
        <v>0</v>
      </c>
      <c r="O266" s="89">
        <f>'Other Opex'!O144</f>
        <v>0</v>
      </c>
      <c r="P266" s="89">
        <f>'Other Opex'!P144</f>
        <v>0</v>
      </c>
      <c r="Q266" s="89">
        <f>'Other Opex'!Q144</f>
        <v>0</v>
      </c>
      <c r="R266" s="89">
        <f>'Other Opex'!R144</f>
        <v>0</v>
      </c>
      <c r="S266" s="89">
        <f>'Other Opex'!S144</f>
        <v>0</v>
      </c>
      <c r="T266" s="89">
        <f>'Other Opex'!T144</f>
        <v>0</v>
      </c>
      <c r="U266" s="89">
        <f>'Other Opex'!U144</f>
        <v>0</v>
      </c>
      <c r="V266" s="89">
        <f>'Other Opex'!V144</f>
        <v>0</v>
      </c>
      <c r="W266" s="89">
        <f>'Other Opex'!W144</f>
        <v>0</v>
      </c>
      <c r="X266" s="89">
        <f>'Other Opex'!X144</f>
        <v>0</v>
      </c>
      <c r="Y266" s="89">
        <f>'Other Opex'!Y144</f>
        <v>0</v>
      </c>
      <c r="Z266" s="89">
        <f>'Other Opex'!Z144</f>
        <v>0</v>
      </c>
      <c r="AA266" s="89">
        <f>'Other Opex'!AA144</f>
        <v>0</v>
      </c>
      <c r="AB266" s="90">
        <f>'Other Opex'!AB144</f>
        <v>0</v>
      </c>
      <c r="AD266" s="552">
        <f>'Other Opex'!AD144</f>
        <v>0</v>
      </c>
      <c r="AF266" s="552">
        <f>'Other Opex'!AF144</f>
        <v>0</v>
      </c>
      <c r="AH266" s="552">
        <f>'Other Opex'!AH144</f>
        <v>0</v>
      </c>
    </row>
    <row r="267" spans="2:34" outlineLevel="1" x14ac:dyDescent="0.2">
      <c r="B267" s="263" t="str">
        <f>'Line Items'!D$762</f>
        <v>Other Operating Costs</v>
      </c>
      <c r="C267" s="263" t="str">
        <f>'Line Items'!D$804</f>
        <v>Other Operating Costs: Rolling Stock Maintenance</v>
      </c>
      <c r="D267" s="106" t="str">
        <f>'Other Opex'!D145</f>
        <v>Other Rolling Stock charges</v>
      </c>
      <c r="E267" s="88"/>
      <c r="F267" s="107" t="str">
        <f>'Other Opex'!F145</f>
        <v>£000</v>
      </c>
      <c r="G267" s="89">
        <f>'Other Opex'!G145</f>
        <v>0</v>
      </c>
      <c r="H267" s="89">
        <f>'Other Opex'!H145</f>
        <v>0</v>
      </c>
      <c r="I267" s="89">
        <f>'Other Opex'!I145</f>
        <v>0</v>
      </c>
      <c r="J267" s="89">
        <f>'Other Opex'!J145</f>
        <v>0</v>
      </c>
      <c r="K267" s="89">
        <f>'Other Opex'!K145</f>
        <v>0</v>
      </c>
      <c r="L267" s="89">
        <f>'Other Opex'!L145</f>
        <v>0</v>
      </c>
      <c r="M267" s="89">
        <f>'Other Opex'!M145</f>
        <v>0</v>
      </c>
      <c r="N267" s="89">
        <f>'Other Opex'!N145</f>
        <v>0</v>
      </c>
      <c r="O267" s="89">
        <f>'Other Opex'!O145</f>
        <v>0</v>
      </c>
      <c r="P267" s="89">
        <f>'Other Opex'!P145</f>
        <v>0</v>
      </c>
      <c r="Q267" s="89">
        <f>'Other Opex'!Q145</f>
        <v>0</v>
      </c>
      <c r="R267" s="89">
        <f>'Other Opex'!R145</f>
        <v>0</v>
      </c>
      <c r="S267" s="89">
        <f>'Other Opex'!S145</f>
        <v>0</v>
      </c>
      <c r="T267" s="89">
        <f>'Other Opex'!T145</f>
        <v>0</v>
      </c>
      <c r="U267" s="89">
        <f>'Other Opex'!U145</f>
        <v>0</v>
      </c>
      <c r="V267" s="89">
        <f>'Other Opex'!V145</f>
        <v>0</v>
      </c>
      <c r="W267" s="89">
        <f>'Other Opex'!W145</f>
        <v>0</v>
      </c>
      <c r="X267" s="89">
        <f>'Other Opex'!X145</f>
        <v>0</v>
      </c>
      <c r="Y267" s="89">
        <f>'Other Opex'!Y145</f>
        <v>0</v>
      </c>
      <c r="Z267" s="89">
        <f>'Other Opex'!Z145</f>
        <v>0</v>
      </c>
      <c r="AA267" s="89">
        <f>'Other Opex'!AA145</f>
        <v>0</v>
      </c>
      <c r="AB267" s="90">
        <f>'Other Opex'!AB145</f>
        <v>0</v>
      </c>
      <c r="AD267" s="552">
        <f>'Other Opex'!AD145</f>
        <v>0</v>
      </c>
      <c r="AF267" s="552">
        <f>'Other Opex'!AF145</f>
        <v>0</v>
      </c>
      <c r="AH267" s="552">
        <f>'Other Opex'!AH145</f>
        <v>0</v>
      </c>
    </row>
    <row r="268" spans="2:34" outlineLevel="1" x14ac:dyDescent="0.2">
      <c r="B268" s="263" t="str">
        <f>'Line Items'!D$762</f>
        <v>Other Operating Costs</v>
      </c>
      <c r="C268" s="263" t="str">
        <f>'Line Items'!D$804</f>
        <v>Other Operating Costs: Rolling Stock Maintenance</v>
      </c>
      <c r="D268" s="106" t="str">
        <f>'Other Opex'!D146</f>
        <v>Overhead Line maintenance</v>
      </c>
      <c r="E268" s="88"/>
      <c r="F268" s="107" t="str">
        <f>'Other Opex'!F146</f>
        <v>£000</v>
      </c>
      <c r="G268" s="89">
        <f>'Other Opex'!G146</f>
        <v>0</v>
      </c>
      <c r="H268" s="89">
        <f>'Other Opex'!H146</f>
        <v>0</v>
      </c>
      <c r="I268" s="89">
        <f>'Other Opex'!I146</f>
        <v>0</v>
      </c>
      <c r="J268" s="89">
        <f>'Other Opex'!J146</f>
        <v>0</v>
      </c>
      <c r="K268" s="89">
        <f>'Other Opex'!K146</f>
        <v>0</v>
      </c>
      <c r="L268" s="89">
        <f>'Other Opex'!L146</f>
        <v>0</v>
      </c>
      <c r="M268" s="89">
        <f>'Other Opex'!M146</f>
        <v>0</v>
      </c>
      <c r="N268" s="89">
        <f>'Other Opex'!N146</f>
        <v>0</v>
      </c>
      <c r="O268" s="89">
        <f>'Other Opex'!O146</f>
        <v>0</v>
      </c>
      <c r="P268" s="89">
        <f>'Other Opex'!P146</f>
        <v>0</v>
      </c>
      <c r="Q268" s="89">
        <f>'Other Opex'!Q146</f>
        <v>0</v>
      </c>
      <c r="R268" s="89">
        <f>'Other Opex'!R146</f>
        <v>0</v>
      </c>
      <c r="S268" s="89">
        <f>'Other Opex'!S146</f>
        <v>0</v>
      </c>
      <c r="T268" s="89">
        <f>'Other Opex'!T146</f>
        <v>0</v>
      </c>
      <c r="U268" s="89">
        <f>'Other Opex'!U146</f>
        <v>0</v>
      </c>
      <c r="V268" s="89">
        <f>'Other Opex'!V146</f>
        <v>0</v>
      </c>
      <c r="W268" s="89">
        <f>'Other Opex'!W146</f>
        <v>0</v>
      </c>
      <c r="X268" s="89">
        <f>'Other Opex'!X146</f>
        <v>0</v>
      </c>
      <c r="Y268" s="89">
        <f>'Other Opex'!Y146</f>
        <v>0</v>
      </c>
      <c r="Z268" s="89">
        <f>'Other Opex'!Z146</f>
        <v>0</v>
      </c>
      <c r="AA268" s="89">
        <f>'Other Opex'!AA146</f>
        <v>0</v>
      </c>
      <c r="AB268" s="90">
        <f>'Other Opex'!AB146</f>
        <v>0</v>
      </c>
      <c r="AD268" s="552">
        <f>'Other Opex'!AD146</f>
        <v>0</v>
      </c>
      <c r="AF268" s="552">
        <f>'Other Opex'!AF146</f>
        <v>0</v>
      </c>
      <c r="AH268" s="552">
        <f>'Other Opex'!AH146</f>
        <v>0</v>
      </c>
    </row>
    <row r="269" spans="2:34" outlineLevel="1" x14ac:dyDescent="0.2">
      <c r="B269" s="263" t="str">
        <f>'Line Items'!D$762</f>
        <v>Other Operating Costs</v>
      </c>
      <c r="C269" s="263" t="str">
        <f>'Line Items'!D$804</f>
        <v>Other Operating Costs: Rolling Stock Maintenance</v>
      </c>
      <c r="D269" s="106" t="str">
        <f>'Other Opex'!D147</f>
        <v>Depot: M&amp;E maintenance</v>
      </c>
      <c r="E269" s="88"/>
      <c r="F269" s="107" t="str">
        <f>'Other Opex'!F147</f>
        <v>£000</v>
      </c>
      <c r="G269" s="89">
        <f>'Other Opex'!G147</f>
        <v>0</v>
      </c>
      <c r="H269" s="89">
        <f>'Other Opex'!H147</f>
        <v>0</v>
      </c>
      <c r="I269" s="89">
        <f>'Other Opex'!I147</f>
        <v>0</v>
      </c>
      <c r="J269" s="89">
        <f>'Other Opex'!J147</f>
        <v>0</v>
      </c>
      <c r="K269" s="89">
        <f>'Other Opex'!K147</f>
        <v>0</v>
      </c>
      <c r="L269" s="89">
        <f>'Other Opex'!L147</f>
        <v>0</v>
      </c>
      <c r="M269" s="89">
        <f>'Other Opex'!M147</f>
        <v>0</v>
      </c>
      <c r="N269" s="89">
        <f>'Other Opex'!N147</f>
        <v>0</v>
      </c>
      <c r="O269" s="89">
        <f>'Other Opex'!O147</f>
        <v>0</v>
      </c>
      <c r="P269" s="89">
        <f>'Other Opex'!P147</f>
        <v>0</v>
      </c>
      <c r="Q269" s="89">
        <f>'Other Opex'!Q147</f>
        <v>0</v>
      </c>
      <c r="R269" s="89">
        <f>'Other Opex'!R147</f>
        <v>0</v>
      </c>
      <c r="S269" s="89">
        <f>'Other Opex'!S147</f>
        <v>0</v>
      </c>
      <c r="T269" s="89">
        <f>'Other Opex'!T147</f>
        <v>0</v>
      </c>
      <c r="U269" s="89">
        <f>'Other Opex'!U147</f>
        <v>0</v>
      </c>
      <c r="V269" s="89">
        <f>'Other Opex'!V147</f>
        <v>0</v>
      </c>
      <c r="W269" s="89">
        <f>'Other Opex'!W147</f>
        <v>0</v>
      </c>
      <c r="X269" s="89">
        <f>'Other Opex'!X147</f>
        <v>0</v>
      </c>
      <c r="Y269" s="89">
        <f>'Other Opex'!Y147</f>
        <v>0</v>
      </c>
      <c r="Z269" s="89">
        <f>'Other Opex'!Z147</f>
        <v>0</v>
      </c>
      <c r="AA269" s="89">
        <f>'Other Opex'!AA147</f>
        <v>0</v>
      </c>
      <c r="AB269" s="90">
        <f>'Other Opex'!AB147</f>
        <v>0</v>
      </c>
      <c r="AD269" s="552">
        <f>'Other Opex'!AD147</f>
        <v>0</v>
      </c>
      <c r="AF269" s="552">
        <f>'Other Opex'!AF147</f>
        <v>0</v>
      </c>
      <c r="AH269" s="552">
        <f>'Other Opex'!AH147</f>
        <v>0</v>
      </c>
    </row>
    <row r="270" spans="2:34" outlineLevel="1" x14ac:dyDescent="0.2">
      <c r="B270" s="263" t="str">
        <f>'Line Items'!D$762</f>
        <v>Other Operating Costs</v>
      </c>
      <c r="C270" s="263" t="str">
        <f>'Line Items'!D$804</f>
        <v>Other Operating Costs: Rolling Stock Maintenance</v>
      </c>
      <c r="D270" s="106" t="str">
        <f>'Other Opex'!D148</f>
        <v>Depot: Cleaning</v>
      </c>
      <c r="E270" s="88"/>
      <c r="F270" s="107" t="str">
        <f>'Other Opex'!F148</f>
        <v>£000</v>
      </c>
      <c r="G270" s="89">
        <f>'Other Opex'!G148</f>
        <v>0</v>
      </c>
      <c r="H270" s="89">
        <f>'Other Opex'!H148</f>
        <v>0</v>
      </c>
      <c r="I270" s="89">
        <f>'Other Opex'!I148</f>
        <v>0</v>
      </c>
      <c r="J270" s="89">
        <f>'Other Opex'!J148</f>
        <v>0</v>
      </c>
      <c r="K270" s="89">
        <f>'Other Opex'!K148</f>
        <v>0</v>
      </c>
      <c r="L270" s="89">
        <f>'Other Opex'!L148</f>
        <v>0</v>
      </c>
      <c r="M270" s="89">
        <f>'Other Opex'!M148</f>
        <v>0</v>
      </c>
      <c r="N270" s="89">
        <f>'Other Opex'!N148</f>
        <v>0</v>
      </c>
      <c r="O270" s="89">
        <f>'Other Opex'!O148</f>
        <v>0</v>
      </c>
      <c r="P270" s="89">
        <f>'Other Opex'!P148</f>
        <v>0</v>
      </c>
      <c r="Q270" s="89">
        <f>'Other Opex'!Q148</f>
        <v>0</v>
      </c>
      <c r="R270" s="89">
        <f>'Other Opex'!R148</f>
        <v>0</v>
      </c>
      <c r="S270" s="89">
        <f>'Other Opex'!S148</f>
        <v>0</v>
      </c>
      <c r="T270" s="89">
        <f>'Other Opex'!T148</f>
        <v>0</v>
      </c>
      <c r="U270" s="89">
        <f>'Other Opex'!U148</f>
        <v>0</v>
      </c>
      <c r="V270" s="89">
        <f>'Other Opex'!V148</f>
        <v>0</v>
      </c>
      <c r="W270" s="89">
        <f>'Other Opex'!W148</f>
        <v>0</v>
      </c>
      <c r="X270" s="89">
        <f>'Other Opex'!X148</f>
        <v>0</v>
      </c>
      <c r="Y270" s="89">
        <f>'Other Opex'!Y148</f>
        <v>0</v>
      </c>
      <c r="Z270" s="89">
        <f>'Other Opex'!Z148</f>
        <v>0</v>
      </c>
      <c r="AA270" s="89">
        <f>'Other Opex'!AA148</f>
        <v>0</v>
      </c>
      <c r="AB270" s="90">
        <f>'Other Opex'!AB148</f>
        <v>0</v>
      </c>
      <c r="AD270" s="552">
        <f>'Other Opex'!AD148</f>
        <v>0</v>
      </c>
      <c r="AF270" s="552">
        <f>'Other Opex'!AF148</f>
        <v>0</v>
      </c>
      <c r="AH270" s="552">
        <f>'Other Opex'!AH148</f>
        <v>0</v>
      </c>
    </row>
    <row r="271" spans="2:34" outlineLevel="1" x14ac:dyDescent="0.2">
      <c r="B271" s="263" t="str">
        <f>'Line Items'!D$762</f>
        <v>Other Operating Costs</v>
      </c>
      <c r="C271" s="263" t="str">
        <f>'Line Items'!D$804</f>
        <v>Other Operating Costs: Rolling Stock Maintenance</v>
      </c>
      <c r="D271" s="106" t="str">
        <f>'Other Opex'!D149</f>
        <v>Cambridge to Stansted option maintenance costs</v>
      </c>
      <c r="E271" s="88"/>
      <c r="F271" s="107" t="str">
        <f>'Other Opex'!F149</f>
        <v>£000</v>
      </c>
      <c r="G271" s="89">
        <f>'Other Opex'!G149</f>
        <v>0</v>
      </c>
      <c r="H271" s="89">
        <f>'Other Opex'!H149</f>
        <v>0</v>
      </c>
      <c r="I271" s="89">
        <f>'Other Opex'!I149</f>
        <v>0</v>
      </c>
      <c r="J271" s="89">
        <f>'Other Opex'!J149</f>
        <v>0</v>
      </c>
      <c r="K271" s="89">
        <f>'Other Opex'!K149</f>
        <v>0</v>
      </c>
      <c r="L271" s="89">
        <f>'Other Opex'!L149</f>
        <v>0</v>
      </c>
      <c r="M271" s="89">
        <f>'Other Opex'!M149</f>
        <v>0</v>
      </c>
      <c r="N271" s="89">
        <f>'Other Opex'!N149</f>
        <v>0</v>
      </c>
      <c r="O271" s="89">
        <f>'Other Opex'!O149</f>
        <v>0</v>
      </c>
      <c r="P271" s="89">
        <f>'Other Opex'!P149</f>
        <v>0</v>
      </c>
      <c r="Q271" s="89">
        <f>'Other Opex'!Q149</f>
        <v>0</v>
      </c>
      <c r="R271" s="89">
        <f>'Other Opex'!R149</f>
        <v>0</v>
      </c>
      <c r="S271" s="89">
        <f>'Other Opex'!S149</f>
        <v>0</v>
      </c>
      <c r="T271" s="89">
        <f>'Other Opex'!T149</f>
        <v>0</v>
      </c>
      <c r="U271" s="89">
        <f>'Other Opex'!U149</f>
        <v>0</v>
      </c>
      <c r="V271" s="89">
        <f>'Other Opex'!V149</f>
        <v>0</v>
      </c>
      <c r="W271" s="89">
        <f>'Other Opex'!W149</f>
        <v>0</v>
      </c>
      <c r="X271" s="89">
        <f>'Other Opex'!X149</f>
        <v>0</v>
      </c>
      <c r="Y271" s="89">
        <f>'Other Opex'!Y149</f>
        <v>0</v>
      </c>
      <c r="Z271" s="89">
        <f>'Other Opex'!Z149</f>
        <v>0</v>
      </c>
      <c r="AA271" s="89">
        <f>'Other Opex'!AA149</f>
        <v>0</v>
      </c>
      <c r="AB271" s="90">
        <f>'Other Opex'!AB149</f>
        <v>0</v>
      </c>
      <c r="AD271" s="552">
        <f>'Other Opex'!AD149</f>
        <v>0</v>
      </c>
      <c r="AF271" s="552">
        <f>'Other Opex'!AF149</f>
        <v>0</v>
      </c>
      <c r="AH271" s="552">
        <f>'Other Opex'!AH149</f>
        <v>0</v>
      </c>
    </row>
    <row r="272" spans="2:34" outlineLevel="1" x14ac:dyDescent="0.2">
      <c r="B272" s="263" t="str">
        <f>'Line Items'!D$762</f>
        <v>Other Operating Costs</v>
      </c>
      <c r="C272" s="263" t="str">
        <f>'Line Items'!D$804</f>
        <v>Other Operating Costs: Rolling Stock Maintenance</v>
      </c>
      <c r="D272" s="106" t="str">
        <f>'Other Opex'!D150</f>
        <v>[Rolling Stock Maintenance Line 29]</v>
      </c>
      <c r="E272" s="88"/>
      <c r="F272" s="107" t="str">
        <f>'Other Opex'!F150</f>
        <v>£000</v>
      </c>
      <c r="G272" s="89">
        <f>'Other Opex'!G150</f>
        <v>0</v>
      </c>
      <c r="H272" s="89">
        <f>'Other Opex'!H150</f>
        <v>0</v>
      </c>
      <c r="I272" s="89">
        <f>'Other Opex'!I150</f>
        <v>0</v>
      </c>
      <c r="J272" s="89">
        <f>'Other Opex'!J150</f>
        <v>0</v>
      </c>
      <c r="K272" s="89">
        <f>'Other Opex'!K150</f>
        <v>0</v>
      </c>
      <c r="L272" s="89">
        <f>'Other Opex'!L150</f>
        <v>0</v>
      </c>
      <c r="M272" s="89">
        <f>'Other Opex'!M150</f>
        <v>0</v>
      </c>
      <c r="N272" s="89">
        <f>'Other Opex'!N150</f>
        <v>0</v>
      </c>
      <c r="O272" s="89">
        <f>'Other Opex'!O150</f>
        <v>0</v>
      </c>
      <c r="P272" s="89">
        <f>'Other Opex'!P150</f>
        <v>0</v>
      </c>
      <c r="Q272" s="89">
        <f>'Other Opex'!Q150</f>
        <v>0</v>
      </c>
      <c r="R272" s="89">
        <f>'Other Opex'!R150</f>
        <v>0</v>
      </c>
      <c r="S272" s="89">
        <f>'Other Opex'!S150</f>
        <v>0</v>
      </c>
      <c r="T272" s="89">
        <f>'Other Opex'!T150</f>
        <v>0</v>
      </c>
      <c r="U272" s="89">
        <f>'Other Opex'!U150</f>
        <v>0</v>
      </c>
      <c r="V272" s="89">
        <f>'Other Opex'!V150</f>
        <v>0</v>
      </c>
      <c r="W272" s="89">
        <f>'Other Opex'!W150</f>
        <v>0</v>
      </c>
      <c r="X272" s="89">
        <f>'Other Opex'!X150</f>
        <v>0</v>
      </c>
      <c r="Y272" s="89">
        <f>'Other Opex'!Y150</f>
        <v>0</v>
      </c>
      <c r="Z272" s="89">
        <f>'Other Opex'!Z150</f>
        <v>0</v>
      </c>
      <c r="AA272" s="89">
        <f>'Other Opex'!AA150</f>
        <v>0</v>
      </c>
      <c r="AB272" s="90">
        <f>'Other Opex'!AB150</f>
        <v>0</v>
      </c>
      <c r="AD272" s="552">
        <f>'Other Opex'!AD150</f>
        <v>0</v>
      </c>
      <c r="AF272" s="552">
        <f>'Other Opex'!AF150</f>
        <v>0</v>
      </c>
      <c r="AH272" s="552">
        <f>'Other Opex'!AH150</f>
        <v>0</v>
      </c>
    </row>
    <row r="273" spans="2:34" outlineLevel="1" x14ac:dyDescent="0.2">
      <c r="B273" s="263" t="str">
        <f>'Line Items'!D$762</f>
        <v>Other Operating Costs</v>
      </c>
      <c r="C273" s="263" t="str">
        <f>'Line Items'!D$804</f>
        <v>Other Operating Costs: Rolling Stock Maintenance</v>
      </c>
      <c r="D273" s="106" t="str">
        <f>'Other Opex'!D151</f>
        <v>[Rolling Stock Maintenance Line 30]</v>
      </c>
      <c r="E273" s="88"/>
      <c r="F273" s="107" t="str">
        <f>'Other Opex'!F151</f>
        <v>£000</v>
      </c>
      <c r="G273" s="89">
        <f>'Other Opex'!G151</f>
        <v>0</v>
      </c>
      <c r="H273" s="89">
        <f>'Other Opex'!H151</f>
        <v>0</v>
      </c>
      <c r="I273" s="89">
        <f>'Other Opex'!I151</f>
        <v>0</v>
      </c>
      <c r="J273" s="89">
        <f>'Other Opex'!J151</f>
        <v>0</v>
      </c>
      <c r="K273" s="89">
        <f>'Other Opex'!K151</f>
        <v>0</v>
      </c>
      <c r="L273" s="89">
        <f>'Other Opex'!L151</f>
        <v>0</v>
      </c>
      <c r="M273" s="89">
        <f>'Other Opex'!M151</f>
        <v>0</v>
      </c>
      <c r="N273" s="89">
        <f>'Other Opex'!N151</f>
        <v>0</v>
      </c>
      <c r="O273" s="89">
        <f>'Other Opex'!O151</f>
        <v>0</v>
      </c>
      <c r="P273" s="89">
        <f>'Other Opex'!P151</f>
        <v>0</v>
      </c>
      <c r="Q273" s="89">
        <f>'Other Opex'!Q151</f>
        <v>0</v>
      </c>
      <c r="R273" s="89">
        <f>'Other Opex'!R151</f>
        <v>0</v>
      </c>
      <c r="S273" s="89">
        <f>'Other Opex'!S151</f>
        <v>0</v>
      </c>
      <c r="T273" s="89">
        <f>'Other Opex'!T151</f>
        <v>0</v>
      </c>
      <c r="U273" s="89">
        <f>'Other Opex'!U151</f>
        <v>0</v>
      </c>
      <c r="V273" s="89">
        <f>'Other Opex'!V151</f>
        <v>0</v>
      </c>
      <c r="W273" s="89">
        <f>'Other Opex'!W151</f>
        <v>0</v>
      </c>
      <c r="X273" s="89">
        <f>'Other Opex'!X151</f>
        <v>0</v>
      </c>
      <c r="Y273" s="89">
        <f>'Other Opex'!Y151</f>
        <v>0</v>
      </c>
      <c r="Z273" s="89">
        <f>'Other Opex'!Z151</f>
        <v>0</v>
      </c>
      <c r="AA273" s="89">
        <f>'Other Opex'!AA151</f>
        <v>0</v>
      </c>
      <c r="AB273" s="90">
        <f>'Other Opex'!AB151</f>
        <v>0</v>
      </c>
      <c r="AD273" s="552">
        <f>'Other Opex'!AD151</f>
        <v>0</v>
      </c>
      <c r="AF273" s="552">
        <f>'Other Opex'!AF151</f>
        <v>0</v>
      </c>
      <c r="AH273" s="552">
        <f>'Other Opex'!AH151</f>
        <v>0</v>
      </c>
    </row>
    <row r="274" spans="2:34" outlineLevel="1" x14ac:dyDescent="0.2">
      <c r="B274" s="263" t="str">
        <f>'Line Items'!D$762</f>
        <v>Other Operating Costs</v>
      </c>
      <c r="C274" s="263" t="str">
        <f>'Line Items'!D$804</f>
        <v>Other Operating Costs: Rolling Stock Maintenance</v>
      </c>
      <c r="D274" s="106" t="str">
        <f>'Other Opex'!D152</f>
        <v>[Rolling Stock Maintenance Line 31]</v>
      </c>
      <c r="E274" s="88"/>
      <c r="F274" s="107" t="str">
        <f>'Other Opex'!F152</f>
        <v>£000</v>
      </c>
      <c r="G274" s="89">
        <f>'Other Opex'!G152</f>
        <v>0</v>
      </c>
      <c r="H274" s="89">
        <f>'Other Opex'!H152</f>
        <v>0</v>
      </c>
      <c r="I274" s="89">
        <f>'Other Opex'!I152</f>
        <v>0</v>
      </c>
      <c r="J274" s="89">
        <f>'Other Opex'!J152</f>
        <v>0</v>
      </c>
      <c r="K274" s="89">
        <f>'Other Opex'!K152</f>
        <v>0</v>
      </c>
      <c r="L274" s="89">
        <f>'Other Opex'!L152</f>
        <v>0</v>
      </c>
      <c r="M274" s="89">
        <f>'Other Opex'!M152</f>
        <v>0</v>
      </c>
      <c r="N274" s="89">
        <f>'Other Opex'!N152</f>
        <v>0</v>
      </c>
      <c r="O274" s="89">
        <f>'Other Opex'!O152</f>
        <v>0</v>
      </c>
      <c r="P274" s="89">
        <f>'Other Opex'!P152</f>
        <v>0</v>
      </c>
      <c r="Q274" s="89">
        <f>'Other Opex'!Q152</f>
        <v>0</v>
      </c>
      <c r="R274" s="89">
        <f>'Other Opex'!R152</f>
        <v>0</v>
      </c>
      <c r="S274" s="89">
        <f>'Other Opex'!S152</f>
        <v>0</v>
      </c>
      <c r="T274" s="89">
        <f>'Other Opex'!T152</f>
        <v>0</v>
      </c>
      <c r="U274" s="89">
        <f>'Other Opex'!U152</f>
        <v>0</v>
      </c>
      <c r="V274" s="89">
        <f>'Other Opex'!V152</f>
        <v>0</v>
      </c>
      <c r="W274" s="89">
        <f>'Other Opex'!W152</f>
        <v>0</v>
      </c>
      <c r="X274" s="89">
        <f>'Other Opex'!X152</f>
        <v>0</v>
      </c>
      <c r="Y274" s="89">
        <f>'Other Opex'!Y152</f>
        <v>0</v>
      </c>
      <c r="Z274" s="89">
        <f>'Other Opex'!Z152</f>
        <v>0</v>
      </c>
      <c r="AA274" s="89">
        <f>'Other Opex'!AA152</f>
        <v>0</v>
      </c>
      <c r="AB274" s="90">
        <f>'Other Opex'!AB152</f>
        <v>0</v>
      </c>
      <c r="AD274" s="552">
        <f>'Other Opex'!AD152</f>
        <v>0</v>
      </c>
      <c r="AF274" s="552">
        <f>'Other Opex'!AF152</f>
        <v>0</v>
      </c>
      <c r="AH274" s="552">
        <f>'Other Opex'!AH152</f>
        <v>0</v>
      </c>
    </row>
    <row r="275" spans="2:34" outlineLevel="1" x14ac:dyDescent="0.2">
      <c r="B275" s="263" t="str">
        <f>'Line Items'!D$762</f>
        <v>Other Operating Costs</v>
      </c>
      <c r="C275" s="263" t="str">
        <f>'Line Items'!D$804</f>
        <v>Other Operating Costs: Rolling Stock Maintenance</v>
      </c>
      <c r="D275" s="106" t="str">
        <f>'Other Opex'!D153</f>
        <v>[Rolling Stock Maintenance Line 32]</v>
      </c>
      <c r="E275" s="88"/>
      <c r="F275" s="107" t="str">
        <f>'Other Opex'!F153</f>
        <v>£000</v>
      </c>
      <c r="G275" s="89">
        <f>'Other Opex'!G153</f>
        <v>0</v>
      </c>
      <c r="H275" s="89">
        <f>'Other Opex'!H153</f>
        <v>0</v>
      </c>
      <c r="I275" s="89">
        <f>'Other Opex'!I153</f>
        <v>0</v>
      </c>
      <c r="J275" s="89">
        <f>'Other Opex'!J153</f>
        <v>0</v>
      </c>
      <c r="K275" s="89">
        <f>'Other Opex'!K153</f>
        <v>0</v>
      </c>
      <c r="L275" s="89">
        <f>'Other Opex'!L153</f>
        <v>0</v>
      </c>
      <c r="M275" s="89">
        <f>'Other Opex'!M153</f>
        <v>0</v>
      </c>
      <c r="N275" s="89">
        <f>'Other Opex'!N153</f>
        <v>0</v>
      </c>
      <c r="O275" s="89">
        <f>'Other Opex'!O153</f>
        <v>0</v>
      </c>
      <c r="P275" s="89">
        <f>'Other Opex'!P153</f>
        <v>0</v>
      </c>
      <c r="Q275" s="89">
        <f>'Other Opex'!Q153</f>
        <v>0</v>
      </c>
      <c r="R275" s="89">
        <f>'Other Opex'!R153</f>
        <v>0</v>
      </c>
      <c r="S275" s="89">
        <f>'Other Opex'!S153</f>
        <v>0</v>
      </c>
      <c r="T275" s="89">
        <f>'Other Opex'!T153</f>
        <v>0</v>
      </c>
      <c r="U275" s="89">
        <f>'Other Opex'!U153</f>
        <v>0</v>
      </c>
      <c r="V275" s="89">
        <f>'Other Opex'!V153</f>
        <v>0</v>
      </c>
      <c r="W275" s="89">
        <f>'Other Opex'!W153</f>
        <v>0</v>
      </c>
      <c r="X275" s="89">
        <f>'Other Opex'!X153</f>
        <v>0</v>
      </c>
      <c r="Y275" s="89">
        <f>'Other Opex'!Y153</f>
        <v>0</v>
      </c>
      <c r="Z275" s="89">
        <f>'Other Opex'!Z153</f>
        <v>0</v>
      </c>
      <c r="AA275" s="89">
        <f>'Other Opex'!AA153</f>
        <v>0</v>
      </c>
      <c r="AB275" s="90">
        <f>'Other Opex'!AB153</f>
        <v>0</v>
      </c>
      <c r="AD275" s="552">
        <f>'Other Opex'!AD153</f>
        <v>0</v>
      </c>
      <c r="AF275" s="552">
        <f>'Other Opex'!AF153</f>
        <v>0</v>
      </c>
      <c r="AH275" s="552">
        <f>'Other Opex'!AH153</f>
        <v>0</v>
      </c>
    </row>
    <row r="276" spans="2:34" outlineLevel="1" x14ac:dyDescent="0.2">
      <c r="B276" s="263" t="str">
        <f>'Line Items'!D$762</f>
        <v>Other Operating Costs</v>
      </c>
      <c r="C276" s="263" t="str">
        <f>'Line Items'!D$804</f>
        <v>Other Operating Costs: Rolling Stock Maintenance</v>
      </c>
      <c r="D276" s="106" t="str">
        <f>'Other Opex'!D154</f>
        <v>[Rolling Stock Maintenance Line 33]</v>
      </c>
      <c r="E276" s="88"/>
      <c r="F276" s="107" t="str">
        <f>'Other Opex'!F154</f>
        <v>£000</v>
      </c>
      <c r="G276" s="89">
        <f>'Other Opex'!G154</f>
        <v>0</v>
      </c>
      <c r="H276" s="89">
        <f>'Other Opex'!H154</f>
        <v>0</v>
      </c>
      <c r="I276" s="89">
        <f>'Other Opex'!I154</f>
        <v>0</v>
      </c>
      <c r="J276" s="89">
        <f>'Other Opex'!J154</f>
        <v>0</v>
      </c>
      <c r="K276" s="89">
        <f>'Other Opex'!K154</f>
        <v>0</v>
      </c>
      <c r="L276" s="89">
        <f>'Other Opex'!L154</f>
        <v>0</v>
      </c>
      <c r="M276" s="89">
        <f>'Other Opex'!M154</f>
        <v>0</v>
      </c>
      <c r="N276" s="89">
        <f>'Other Opex'!N154</f>
        <v>0</v>
      </c>
      <c r="O276" s="89">
        <f>'Other Opex'!O154</f>
        <v>0</v>
      </c>
      <c r="P276" s="89">
        <f>'Other Opex'!P154</f>
        <v>0</v>
      </c>
      <c r="Q276" s="89">
        <f>'Other Opex'!Q154</f>
        <v>0</v>
      </c>
      <c r="R276" s="89">
        <f>'Other Opex'!R154</f>
        <v>0</v>
      </c>
      <c r="S276" s="89">
        <f>'Other Opex'!S154</f>
        <v>0</v>
      </c>
      <c r="T276" s="89">
        <f>'Other Opex'!T154</f>
        <v>0</v>
      </c>
      <c r="U276" s="89">
        <f>'Other Opex'!U154</f>
        <v>0</v>
      </c>
      <c r="V276" s="89">
        <f>'Other Opex'!V154</f>
        <v>0</v>
      </c>
      <c r="W276" s="89">
        <f>'Other Opex'!W154</f>
        <v>0</v>
      </c>
      <c r="X276" s="89">
        <f>'Other Opex'!X154</f>
        <v>0</v>
      </c>
      <c r="Y276" s="89">
        <f>'Other Opex'!Y154</f>
        <v>0</v>
      </c>
      <c r="Z276" s="89">
        <f>'Other Opex'!Z154</f>
        <v>0</v>
      </c>
      <c r="AA276" s="89">
        <f>'Other Opex'!AA154</f>
        <v>0</v>
      </c>
      <c r="AB276" s="90">
        <f>'Other Opex'!AB154</f>
        <v>0</v>
      </c>
      <c r="AD276" s="552">
        <f>'Other Opex'!AD154</f>
        <v>0</v>
      </c>
      <c r="AF276" s="552">
        <f>'Other Opex'!AF154</f>
        <v>0</v>
      </c>
      <c r="AH276" s="552">
        <f>'Other Opex'!AH154</f>
        <v>0</v>
      </c>
    </row>
    <row r="277" spans="2:34" outlineLevel="1" x14ac:dyDescent="0.2">
      <c r="B277" s="263" t="str">
        <f>'Line Items'!D$762</f>
        <v>Other Operating Costs</v>
      </c>
      <c r="C277" s="263" t="str">
        <f>'Line Items'!D$804</f>
        <v>Other Operating Costs: Rolling Stock Maintenance</v>
      </c>
      <c r="D277" s="106" t="str">
        <f>'Other Opex'!D155</f>
        <v>[Rolling Stock Maintenance Line 34]</v>
      </c>
      <c r="E277" s="88"/>
      <c r="F277" s="107" t="str">
        <f>'Other Opex'!F155</f>
        <v>£000</v>
      </c>
      <c r="G277" s="89">
        <f>'Other Opex'!G155</f>
        <v>0</v>
      </c>
      <c r="H277" s="89">
        <f>'Other Opex'!H155</f>
        <v>0</v>
      </c>
      <c r="I277" s="89">
        <f>'Other Opex'!I155</f>
        <v>0</v>
      </c>
      <c r="J277" s="89">
        <f>'Other Opex'!J155</f>
        <v>0</v>
      </c>
      <c r="K277" s="89">
        <f>'Other Opex'!K155</f>
        <v>0</v>
      </c>
      <c r="L277" s="89">
        <f>'Other Opex'!L155</f>
        <v>0</v>
      </c>
      <c r="M277" s="89">
        <f>'Other Opex'!M155</f>
        <v>0</v>
      </c>
      <c r="N277" s="89">
        <f>'Other Opex'!N155</f>
        <v>0</v>
      </c>
      <c r="O277" s="89">
        <f>'Other Opex'!O155</f>
        <v>0</v>
      </c>
      <c r="P277" s="89">
        <f>'Other Opex'!P155</f>
        <v>0</v>
      </c>
      <c r="Q277" s="89">
        <f>'Other Opex'!Q155</f>
        <v>0</v>
      </c>
      <c r="R277" s="89">
        <f>'Other Opex'!R155</f>
        <v>0</v>
      </c>
      <c r="S277" s="89">
        <f>'Other Opex'!S155</f>
        <v>0</v>
      </c>
      <c r="T277" s="89">
        <f>'Other Opex'!T155</f>
        <v>0</v>
      </c>
      <c r="U277" s="89">
        <f>'Other Opex'!U155</f>
        <v>0</v>
      </c>
      <c r="V277" s="89">
        <f>'Other Opex'!V155</f>
        <v>0</v>
      </c>
      <c r="W277" s="89">
        <f>'Other Opex'!W155</f>
        <v>0</v>
      </c>
      <c r="X277" s="89">
        <f>'Other Opex'!X155</f>
        <v>0</v>
      </c>
      <c r="Y277" s="89">
        <f>'Other Opex'!Y155</f>
        <v>0</v>
      </c>
      <c r="Z277" s="89">
        <f>'Other Opex'!Z155</f>
        <v>0</v>
      </c>
      <c r="AA277" s="89">
        <f>'Other Opex'!AA155</f>
        <v>0</v>
      </c>
      <c r="AB277" s="90">
        <f>'Other Opex'!AB155</f>
        <v>0</v>
      </c>
      <c r="AD277" s="552">
        <f>'Other Opex'!AD155</f>
        <v>0</v>
      </c>
      <c r="AF277" s="552">
        <f>'Other Opex'!AF155</f>
        <v>0</v>
      </c>
      <c r="AH277" s="552">
        <f>'Other Opex'!AH155</f>
        <v>0</v>
      </c>
    </row>
    <row r="278" spans="2:34" outlineLevel="1" x14ac:dyDescent="0.2">
      <c r="B278" s="263" t="str">
        <f>'Line Items'!D$762</f>
        <v>Other Operating Costs</v>
      </c>
      <c r="C278" s="263" t="str">
        <f>'Line Items'!D$804</f>
        <v>Other Operating Costs: Rolling Stock Maintenance</v>
      </c>
      <c r="D278" s="106" t="str">
        <f>'Other Opex'!D156</f>
        <v>[Rolling Stock Maintenance Line 35]</v>
      </c>
      <c r="E278" s="88"/>
      <c r="F278" s="107" t="str">
        <f>'Other Opex'!F156</f>
        <v>£000</v>
      </c>
      <c r="G278" s="89">
        <f>'Other Opex'!G156</f>
        <v>0</v>
      </c>
      <c r="H278" s="89">
        <f>'Other Opex'!H156</f>
        <v>0</v>
      </c>
      <c r="I278" s="89">
        <f>'Other Opex'!I156</f>
        <v>0</v>
      </c>
      <c r="J278" s="89">
        <f>'Other Opex'!J156</f>
        <v>0</v>
      </c>
      <c r="K278" s="89">
        <f>'Other Opex'!K156</f>
        <v>0</v>
      </c>
      <c r="L278" s="89">
        <f>'Other Opex'!L156</f>
        <v>0</v>
      </c>
      <c r="M278" s="89">
        <f>'Other Opex'!M156</f>
        <v>0</v>
      </c>
      <c r="N278" s="89">
        <f>'Other Opex'!N156</f>
        <v>0</v>
      </c>
      <c r="O278" s="89">
        <f>'Other Opex'!O156</f>
        <v>0</v>
      </c>
      <c r="P278" s="89">
        <f>'Other Opex'!P156</f>
        <v>0</v>
      </c>
      <c r="Q278" s="89">
        <f>'Other Opex'!Q156</f>
        <v>0</v>
      </c>
      <c r="R278" s="89">
        <f>'Other Opex'!R156</f>
        <v>0</v>
      </c>
      <c r="S278" s="89">
        <f>'Other Opex'!S156</f>
        <v>0</v>
      </c>
      <c r="T278" s="89">
        <f>'Other Opex'!T156</f>
        <v>0</v>
      </c>
      <c r="U278" s="89">
        <f>'Other Opex'!U156</f>
        <v>0</v>
      </c>
      <c r="V278" s="89">
        <f>'Other Opex'!V156</f>
        <v>0</v>
      </c>
      <c r="W278" s="89">
        <f>'Other Opex'!W156</f>
        <v>0</v>
      </c>
      <c r="X278" s="89">
        <f>'Other Opex'!X156</f>
        <v>0</v>
      </c>
      <c r="Y278" s="89">
        <f>'Other Opex'!Y156</f>
        <v>0</v>
      </c>
      <c r="Z278" s="89">
        <f>'Other Opex'!Z156</f>
        <v>0</v>
      </c>
      <c r="AA278" s="89">
        <f>'Other Opex'!AA156</f>
        <v>0</v>
      </c>
      <c r="AB278" s="90">
        <f>'Other Opex'!AB156</f>
        <v>0</v>
      </c>
      <c r="AD278" s="552">
        <f>'Other Opex'!AD156</f>
        <v>0</v>
      </c>
      <c r="AF278" s="552">
        <f>'Other Opex'!AF156</f>
        <v>0</v>
      </c>
      <c r="AH278" s="552">
        <f>'Other Opex'!AH156</f>
        <v>0</v>
      </c>
    </row>
    <row r="279" spans="2:34" outlineLevel="1" x14ac:dyDescent="0.2">
      <c r="B279" s="263" t="str">
        <f>'Line Items'!D$762</f>
        <v>Other Operating Costs</v>
      </c>
      <c r="C279" s="263" t="str">
        <f>'Line Items'!D$804</f>
        <v>Other Operating Costs: Rolling Stock Maintenance</v>
      </c>
      <c r="D279" s="106" t="str">
        <f>'Other Opex'!D157</f>
        <v>[Rolling Stock Maintenance Line 36]</v>
      </c>
      <c r="E279" s="88"/>
      <c r="F279" s="107" t="str">
        <f>'Other Opex'!F157</f>
        <v>£000</v>
      </c>
      <c r="G279" s="89">
        <f>'Other Opex'!G157</f>
        <v>0</v>
      </c>
      <c r="H279" s="89">
        <f>'Other Opex'!H157</f>
        <v>0</v>
      </c>
      <c r="I279" s="89">
        <f>'Other Opex'!I157</f>
        <v>0</v>
      </c>
      <c r="J279" s="89">
        <f>'Other Opex'!J157</f>
        <v>0</v>
      </c>
      <c r="K279" s="89">
        <f>'Other Opex'!K157</f>
        <v>0</v>
      </c>
      <c r="L279" s="89">
        <f>'Other Opex'!L157</f>
        <v>0</v>
      </c>
      <c r="M279" s="89">
        <f>'Other Opex'!M157</f>
        <v>0</v>
      </c>
      <c r="N279" s="89">
        <f>'Other Opex'!N157</f>
        <v>0</v>
      </c>
      <c r="O279" s="89">
        <f>'Other Opex'!O157</f>
        <v>0</v>
      </c>
      <c r="P279" s="89">
        <f>'Other Opex'!P157</f>
        <v>0</v>
      </c>
      <c r="Q279" s="89">
        <f>'Other Opex'!Q157</f>
        <v>0</v>
      </c>
      <c r="R279" s="89">
        <f>'Other Opex'!R157</f>
        <v>0</v>
      </c>
      <c r="S279" s="89">
        <f>'Other Opex'!S157</f>
        <v>0</v>
      </c>
      <c r="T279" s="89">
        <f>'Other Opex'!T157</f>
        <v>0</v>
      </c>
      <c r="U279" s="89">
        <f>'Other Opex'!U157</f>
        <v>0</v>
      </c>
      <c r="V279" s="89">
        <f>'Other Opex'!V157</f>
        <v>0</v>
      </c>
      <c r="W279" s="89">
        <f>'Other Opex'!W157</f>
        <v>0</v>
      </c>
      <c r="X279" s="89">
        <f>'Other Opex'!X157</f>
        <v>0</v>
      </c>
      <c r="Y279" s="89">
        <f>'Other Opex'!Y157</f>
        <v>0</v>
      </c>
      <c r="Z279" s="89">
        <f>'Other Opex'!Z157</f>
        <v>0</v>
      </c>
      <c r="AA279" s="89">
        <f>'Other Opex'!AA157</f>
        <v>0</v>
      </c>
      <c r="AB279" s="90">
        <f>'Other Opex'!AB157</f>
        <v>0</v>
      </c>
      <c r="AD279" s="552">
        <f>'Other Opex'!AD157</f>
        <v>0</v>
      </c>
      <c r="AF279" s="552">
        <f>'Other Opex'!AF157</f>
        <v>0</v>
      </c>
      <c r="AH279" s="552">
        <f>'Other Opex'!AH157</f>
        <v>0</v>
      </c>
    </row>
    <row r="280" spans="2:34" outlineLevel="1" x14ac:dyDescent="0.2">
      <c r="B280" s="263" t="str">
        <f>'Line Items'!D$762</f>
        <v>Other Operating Costs</v>
      </c>
      <c r="C280" s="263" t="str">
        <f>'Line Items'!D$804</f>
        <v>Other Operating Costs: Rolling Stock Maintenance</v>
      </c>
      <c r="D280" s="106" t="str">
        <f>'Other Opex'!D158</f>
        <v>[Rolling Stock Maintenance Line 37]</v>
      </c>
      <c r="E280" s="88"/>
      <c r="F280" s="107" t="str">
        <f>'Other Opex'!F158</f>
        <v>£000</v>
      </c>
      <c r="G280" s="89">
        <f>'Other Opex'!G158</f>
        <v>0</v>
      </c>
      <c r="H280" s="89">
        <f>'Other Opex'!H158</f>
        <v>0</v>
      </c>
      <c r="I280" s="89">
        <f>'Other Opex'!I158</f>
        <v>0</v>
      </c>
      <c r="J280" s="89">
        <f>'Other Opex'!J158</f>
        <v>0</v>
      </c>
      <c r="K280" s="89">
        <f>'Other Opex'!K158</f>
        <v>0</v>
      </c>
      <c r="L280" s="89">
        <f>'Other Opex'!L158</f>
        <v>0</v>
      </c>
      <c r="M280" s="89">
        <f>'Other Opex'!M158</f>
        <v>0</v>
      </c>
      <c r="N280" s="89">
        <f>'Other Opex'!N158</f>
        <v>0</v>
      </c>
      <c r="O280" s="89">
        <f>'Other Opex'!O158</f>
        <v>0</v>
      </c>
      <c r="P280" s="89">
        <f>'Other Opex'!P158</f>
        <v>0</v>
      </c>
      <c r="Q280" s="89">
        <f>'Other Opex'!Q158</f>
        <v>0</v>
      </c>
      <c r="R280" s="89">
        <f>'Other Opex'!R158</f>
        <v>0</v>
      </c>
      <c r="S280" s="89">
        <f>'Other Opex'!S158</f>
        <v>0</v>
      </c>
      <c r="T280" s="89">
        <f>'Other Opex'!T158</f>
        <v>0</v>
      </c>
      <c r="U280" s="89">
        <f>'Other Opex'!U158</f>
        <v>0</v>
      </c>
      <c r="V280" s="89">
        <f>'Other Opex'!V158</f>
        <v>0</v>
      </c>
      <c r="W280" s="89">
        <f>'Other Opex'!W158</f>
        <v>0</v>
      </c>
      <c r="X280" s="89">
        <f>'Other Opex'!X158</f>
        <v>0</v>
      </c>
      <c r="Y280" s="89">
        <f>'Other Opex'!Y158</f>
        <v>0</v>
      </c>
      <c r="Z280" s="89">
        <f>'Other Opex'!Z158</f>
        <v>0</v>
      </c>
      <c r="AA280" s="89">
        <f>'Other Opex'!AA158</f>
        <v>0</v>
      </c>
      <c r="AB280" s="90">
        <f>'Other Opex'!AB158</f>
        <v>0</v>
      </c>
      <c r="AD280" s="552">
        <f>'Other Opex'!AD158</f>
        <v>0</v>
      </c>
      <c r="AF280" s="552">
        <f>'Other Opex'!AF158</f>
        <v>0</v>
      </c>
      <c r="AH280" s="552">
        <f>'Other Opex'!AH158</f>
        <v>0</v>
      </c>
    </row>
    <row r="281" spans="2:34" outlineLevel="1" x14ac:dyDescent="0.2">
      <c r="B281" s="263" t="str">
        <f>'Line Items'!D$762</f>
        <v>Other Operating Costs</v>
      </c>
      <c r="C281" s="263" t="str">
        <f>'Line Items'!D$804</f>
        <v>Other Operating Costs: Rolling Stock Maintenance</v>
      </c>
      <c r="D281" s="106" t="str">
        <f>'Other Opex'!D159</f>
        <v>[Rolling Stock Maintenance Line 38]</v>
      </c>
      <c r="E281" s="88"/>
      <c r="F281" s="107" t="str">
        <f>'Other Opex'!F159</f>
        <v>£000</v>
      </c>
      <c r="G281" s="89">
        <f>'Other Opex'!G159</f>
        <v>0</v>
      </c>
      <c r="H281" s="89">
        <f>'Other Opex'!H159</f>
        <v>0</v>
      </c>
      <c r="I281" s="89">
        <f>'Other Opex'!I159</f>
        <v>0</v>
      </c>
      <c r="J281" s="89">
        <f>'Other Opex'!J159</f>
        <v>0</v>
      </c>
      <c r="K281" s="89">
        <f>'Other Opex'!K159</f>
        <v>0</v>
      </c>
      <c r="L281" s="89">
        <f>'Other Opex'!L159</f>
        <v>0</v>
      </c>
      <c r="M281" s="89">
        <f>'Other Opex'!M159</f>
        <v>0</v>
      </c>
      <c r="N281" s="89">
        <f>'Other Opex'!N159</f>
        <v>0</v>
      </c>
      <c r="O281" s="89">
        <f>'Other Opex'!O159</f>
        <v>0</v>
      </c>
      <c r="P281" s="89">
        <f>'Other Opex'!P159</f>
        <v>0</v>
      </c>
      <c r="Q281" s="89">
        <f>'Other Opex'!Q159</f>
        <v>0</v>
      </c>
      <c r="R281" s="89">
        <f>'Other Opex'!R159</f>
        <v>0</v>
      </c>
      <c r="S281" s="89">
        <f>'Other Opex'!S159</f>
        <v>0</v>
      </c>
      <c r="T281" s="89">
        <f>'Other Opex'!T159</f>
        <v>0</v>
      </c>
      <c r="U281" s="89">
        <f>'Other Opex'!U159</f>
        <v>0</v>
      </c>
      <c r="V281" s="89">
        <f>'Other Opex'!V159</f>
        <v>0</v>
      </c>
      <c r="W281" s="89">
        <f>'Other Opex'!W159</f>
        <v>0</v>
      </c>
      <c r="X281" s="89">
        <f>'Other Opex'!X159</f>
        <v>0</v>
      </c>
      <c r="Y281" s="89">
        <f>'Other Opex'!Y159</f>
        <v>0</v>
      </c>
      <c r="Z281" s="89">
        <f>'Other Opex'!Z159</f>
        <v>0</v>
      </c>
      <c r="AA281" s="89">
        <f>'Other Opex'!AA159</f>
        <v>0</v>
      </c>
      <c r="AB281" s="90">
        <f>'Other Opex'!AB159</f>
        <v>0</v>
      </c>
      <c r="AD281" s="552">
        <f>'Other Opex'!AD159</f>
        <v>0</v>
      </c>
      <c r="AF281" s="552">
        <f>'Other Opex'!AF159</f>
        <v>0</v>
      </c>
      <c r="AH281" s="552">
        <f>'Other Opex'!AH159</f>
        <v>0</v>
      </c>
    </row>
    <row r="282" spans="2:34" outlineLevel="1" x14ac:dyDescent="0.2">
      <c r="B282" s="263" t="str">
        <f>'Line Items'!D$762</f>
        <v>Other Operating Costs</v>
      </c>
      <c r="C282" s="263" t="str">
        <f>'Line Items'!D$804</f>
        <v>Other Operating Costs: Rolling Stock Maintenance</v>
      </c>
      <c r="D282" s="106" t="str">
        <f>'Other Opex'!D160</f>
        <v>[Rolling Stock Maintenance Line 39]</v>
      </c>
      <c r="E282" s="88"/>
      <c r="F282" s="107" t="str">
        <f>'Other Opex'!F160</f>
        <v>£000</v>
      </c>
      <c r="G282" s="89">
        <f>'Other Opex'!G160</f>
        <v>0</v>
      </c>
      <c r="H282" s="89">
        <f>'Other Opex'!H160</f>
        <v>0</v>
      </c>
      <c r="I282" s="89">
        <f>'Other Opex'!I160</f>
        <v>0</v>
      </c>
      <c r="J282" s="89">
        <f>'Other Opex'!J160</f>
        <v>0</v>
      </c>
      <c r="K282" s="89">
        <f>'Other Opex'!K160</f>
        <v>0</v>
      </c>
      <c r="L282" s="89">
        <f>'Other Opex'!L160</f>
        <v>0</v>
      </c>
      <c r="M282" s="89">
        <f>'Other Opex'!M160</f>
        <v>0</v>
      </c>
      <c r="N282" s="89">
        <f>'Other Opex'!N160</f>
        <v>0</v>
      </c>
      <c r="O282" s="89">
        <f>'Other Opex'!O160</f>
        <v>0</v>
      </c>
      <c r="P282" s="89">
        <f>'Other Opex'!P160</f>
        <v>0</v>
      </c>
      <c r="Q282" s="89">
        <f>'Other Opex'!Q160</f>
        <v>0</v>
      </c>
      <c r="R282" s="89">
        <f>'Other Opex'!R160</f>
        <v>0</v>
      </c>
      <c r="S282" s="89">
        <f>'Other Opex'!S160</f>
        <v>0</v>
      </c>
      <c r="T282" s="89">
        <f>'Other Opex'!T160</f>
        <v>0</v>
      </c>
      <c r="U282" s="89">
        <f>'Other Opex'!U160</f>
        <v>0</v>
      </c>
      <c r="V282" s="89">
        <f>'Other Opex'!V160</f>
        <v>0</v>
      </c>
      <c r="W282" s="89">
        <f>'Other Opex'!W160</f>
        <v>0</v>
      </c>
      <c r="X282" s="89">
        <f>'Other Opex'!X160</f>
        <v>0</v>
      </c>
      <c r="Y282" s="89">
        <f>'Other Opex'!Y160</f>
        <v>0</v>
      </c>
      <c r="Z282" s="89">
        <f>'Other Opex'!Z160</f>
        <v>0</v>
      </c>
      <c r="AA282" s="89">
        <f>'Other Opex'!AA160</f>
        <v>0</v>
      </c>
      <c r="AB282" s="90">
        <f>'Other Opex'!AB160</f>
        <v>0</v>
      </c>
      <c r="AD282" s="552">
        <f>'Other Opex'!AD160</f>
        <v>0</v>
      </c>
      <c r="AF282" s="552">
        <f>'Other Opex'!AF160</f>
        <v>0</v>
      </c>
      <c r="AH282" s="552">
        <f>'Other Opex'!AH160</f>
        <v>0</v>
      </c>
    </row>
    <row r="283" spans="2:34" outlineLevel="1" x14ac:dyDescent="0.2">
      <c r="B283" s="263" t="str">
        <f>'Line Items'!D$762</f>
        <v>Other Operating Costs</v>
      </c>
      <c r="C283" s="263" t="str">
        <f>'Line Items'!D$804</f>
        <v>Other Operating Costs: Rolling Stock Maintenance</v>
      </c>
      <c r="D283" s="106" t="str">
        <f>'Other Opex'!D161</f>
        <v>[Rolling Stock Maintenance Line 40]</v>
      </c>
      <c r="E283" s="88"/>
      <c r="F283" s="107" t="str">
        <f>'Other Opex'!F161</f>
        <v>£000</v>
      </c>
      <c r="G283" s="89">
        <f>'Other Opex'!G161</f>
        <v>0</v>
      </c>
      <c r="H283" s="89">
        <f>'Other Opex'!H161</f>
        <v>0</v>
      </c>
      <c r="I283" s="89">
        <f>'Other Opex'!I161</f>
        <v>0</v>
      </c>
      <c r="J283" s="89">
        <f>'Other Opex'!J161</f>
        <v>0</v>
      </c>
      <c r="K283" s="89">
        <f>'Other Opex'!K161</f>
        <v>0</v>
      </c>
      <c r="L283" s="89">
        <f>'Other Opex'!L161</f>
        <v>0</v>
      </c>
      <c r="M283" s="89">
        <f>'Other Opex'!M161</f>
        <v>0</v>
      </c>
      <c r="N283" s="89">
        <f>'Other Opex'!N161</f>
        <v>0</v>
      </c>
      <c r="O283" s="89">
        <f>'Other Opex'!O161</f>
        <v>0</v>
      </c>
      <c r="P283" s="89">
        <f>'Other Opex'!P161</f>
        <v>0</v>
      </c>
      <c r="Q283" s="89">
        <f>'Other Opex'!Q161</f>
        <v>0</v>
      </c>
      <c r="R283" s="89">
        <f>'Other Opex'!R161</f>
        <v>0</v>
      </c>
      <c r="S283" s="89">
        <f>'Other Opex'!S161</f>
        <v>0</v>
      </c>
      <c r="T283" s="89">
        <f>'Other Opex'!T161</f>
        <v>0</v>
      </c>
      <c r="U283" s="89">
        <f>'Other Opex'!U161</f>
        <v>0</v>
      </c>
      <c r="V283" s="89">
        <f>'Other Opex'!V161</f>
        <v>0</v>
      </c>
      <c r="W283" s="89">
        <f>'Other Opex'!W161</f>
        <v>0</v>
      </c>
      <c r="X283" s="89">
        <f>'Other Opex'!X161</f>
        <v>0</v>
      </c>
      <c r="Y283" s="89">
        <f>'Other Opex'!Y161</f>
        <v>0</v>
      </c>
      <c r="Z283" s="89">
        <f>'Other Opex'!Z161</f>
        <v>0</v>
      </c>
      <c r="AA283" s="89">
        <f>'Other Opex'!AA161</f>
        <v>0</v>
      </c>
      <c r="AB283" s="90">
        <f>'Other Opex'!AB161</f>
        <v>0</v>
      </c>
      <c r="AD283" s="552">
        <f>'Other Opex'!AD161</f>
        <v>0</v>
      </c>
      <c r="AF283" s="552">
        <f>'Other Opex'!AF161</f>
        <v>0</v>
      </c>
      <c r="AH283" s="552">
        <f>'Other Opex'!AH161</f>
        <v>0</v>
      </c>
    </row>
    <row r="284" spans="2:34" outlineLevel="1" x14ac:dyDescent="0.2">
      <c r="B284" s="263" t="str">
        <f>'Line Items'!D$762</f>
        <v>Other Operating Costs</v>
      </c>
      <c r="C284" s="263" t="str">
        <f>'Line Items'!D$804</f>
        <v>Other Operating Costs: Rolling Stock Maintenance</v>
      </c>
      <c r="D284" s="106" t="str">
        <f>'Other Opex'!D162</f>
        <v>[Rolling Stock Maintenance Line 41]</v>
      </c>
      <c r="E284" s="88"/>
      <c r="F284" s="107" t="str">
        <f>'Other Opex'!F162</f>
        <v>£000</v>
      </c>
      <c r="G284" s="89">
        <f>'Other Opex'!G162</f>
        <v>0</v>
      </c>
      <c r="H284" s="89">
        <f>'Other Opex'!H162</f>
        <v>0</v>
      </c>
      <c r="I284" s="89">
        <f>'Other Opex'!I162</f>
        <v>0</v>
      </c>
      <c r="J284" s="89">
        <f>'Other Opex'!J162</f>
        <v>0</v>
      </c>
      <c r="K284" s="89">
        <f>'Other Opex'!K162</f>
        <v>0</v>
      </c>
      <c r="L284" s="89">
        <f>'Other Opex'!L162</f>
        <v>0</v>
      </c>
      <c r="M284" s="89">
        <f>'Other Opex'!M162</f>
        <v>0</v>
      </c>
      <c r="N284" s="89">
        <f>'Other Opex'!N162</f>
        <v>0</v>
      </c>
      <c r="O284" s="89">
        <f>'Other Opex'!O162</f>
        <v>0</v>
      </c>
      <c r="P284" s="89">
        <f>'Other Opex'!P162</f>
        <v>0</v>
      </c>
      <c r="Q284" s="89">
        <f>'Other Opex'!Q162</f>
        <v>0</v>
      </c>
      <c r="R284" s="89">
        <f>'Other Opex'!R162</f>
        <v>0</v>
      </c>
      <c r="S284" s="89">
        <f>'Other Opex'!S162</f>
        <v>0</v>
      </c>
      <c r="T284" s="89">
        <f>'Other Opex'!T162</f>
        <v>0</v>
      </c>
      <c r="U284" s="89">
        <f>'Other Opex'!U162</f>
        <v>0</v>
      </c>
      <c r="V284" s="89">
        <f>'Other Opex'!V162</f>
        <v>0</v>
      </c>
      <c r="W284" s="89">
        <f>'Other Opex'!W162</f>
        <v>0</v>
      </c>
      <c r="X284" s="89">
        <f>'Other Opex'!X162</f>
        <v>0</v>
      </c>
      <c r="Y284" s="89">
        <f>'Other Opex'!Y162</f>
        <v>0</v>
      </c>
      <c r="Z284" s="89">
        <f>'Other Opex'!Z162</f>
        <v>0</v>
      </c>
      <c r="AA284" s="89">
        <f>'Other Opex'!AA162</f>
        <v>0</v>
      </c>
      <c r="AB284" s="90">
        <f>'Other Opex'!AB162</f>
        <v>0</v>
      </c>
      <c r="AD284" s="552">
        <f>'Other Opex'!AD162</f>
        <v>0</v>
      </c>
      <c r="AF284" s="552">
        <f>'Other Opex'!AF162</f>
        <v>0</v>
      </c>
      <c r="AH284" s="552">
        <f>'Other Opex'!AH162</f>
        <v>0</v>
      </c>
    </row>
    <row r="285" spans="2:34" outlineLevel="1" x14ac:dyDescent="0.2">
      <c r="B285" s="263" t="str">
        <f>'Line Items'!D$762</f>
        <v>Other Operating Costs</v>
      </c>
      <c r="C285" s="263" t="str">
        <f>'Line Items'!D$804</f>
        <v>Other Operating Costs: Rolling Stock Maintenance</v>
      </c>
      <c r="D285" s="106" t="str">
        <f>'Other Opex'!D163</f>
        <v>[Rolling Stock Maintenance Line 42]</v>
      </c>
      <c r="E285" s="88"/>
      <c r="F285" s="107" t="str">
        <f>'Other Opex'!F163</f>
        <v>£000</v>
      </c>
      <c r="G285" s="89">
        <f>'Other Opex'!G163</f>
        <v>0</v>
      </c>
      <c r="H285" s="89">
        <f>'Other Opex'!H163</f>
        <v>0</v>
      </c>
      <c r="I285" s="89">
        <f>'Other Opex'!I163</f>
        <v>0</v>
      </c>
      <c r="J285" s="89">
        <f>'Other Opex'!J163</f>
        <v>0</v>
      </c>
      <c r="K285" s="89">
        <f>'Other Opex'!K163</f>
        <v>0</v>
      </c>
      <c r="L285" s="89">
        <f>'Other Opex'!L163</f>
        <v>0</v>
      </c>
      <c r="M285" s="89">
        <f>'Other Opex'!M163</f>
        <v>0</v>
      </c>
      <c r="N285" s="89">
        <f>'Other Opex'!N163</f>
        <v>0</v>
      </c>
      <c r="O285" s="89">
        <f>'Other Opex'!O163</f>
        <v>0</v>
      </c>
      <c r="P285" s="89">
        <f>'Other Opex'!P163</f>
        <v>0</v>
      </c>
      <c r="Q285" s="89">
        <f>'Other Opex'!Q163</f>
        <v>0</v>
      </c>
      <c r="R285" s="89">
        <f>'Other Opex'!R163</f>
        <v>0</v>
      </c>
      <c r="S285" s="89">
        <f>'Other Opex'!S163</f>
        <v>0</v>
      </c>
      <c r="T285" s="89">
        <f>'Other Opex'!T163</f>
        <v>0</v>
      </c>
      <c r="U285" s="89">
        <f>'Other Opex'!U163</f>
        <v>0</v>
      </c>
      <c r="V285" s="89">
        <f>'Other Opex'!V163</f>
        <v>0</v>
      </c>
      <c r="W285" s="89">
        <f>'Other Opex'!W163</f>
        <v>0</v>
      </c>
      <c r="X285" s="89">
        <f>'Other Opex'!X163</f>
        <v>0</v>
      </c>
      <c r="Y285" s="89">
        <f>'Other Opex'!Y163</f>
        <v>0</v>
      </c>
      <c r="Z285" s="89">
        <f>'Other Opex'!Z163</f>
        <v>0</v>
      </c>
      <c r="AA285" s="89">
        <f>'Other Opex'!AA163</f>
        <v>0</v>
      </c>
      <c r="AB285" s="90">
        <f>'Other Opex'!AB163</f>
        <v>0</v>
      </c>
      <c r="AD285" s="552">
        <f>'Other Opex'!AD163</f>
        <v>0</v>
      </c>
      <c r="AF285" s="552">
        <f>'Other Opex'!AF163</f>
        <v>0</v>
      </c>
      <c r="AH285" s="552">
        <f>'Other Opex'!AH163</f>
        <v>0</v>
      </c>
    </row>
    <row r="286" spans="2:34" outlineLevel="1" x14ac:dyDescent="0.2">
      <c r="B286" s="263" t="str">
        <f>'Line Items'!D$762</f>
        <v>Other Operating Costs</v>
      </c>
      <c r="C286" s="263" t="str">
        <f>'Line Items'!D$804</f>
        <v>Other Operating Costs: Rolling Stock Maintenance</v>
      </c>
      <c r="D286" s="106" t="str">
        <f>'Other Opex'!D164</f>
        <v>[Rolling Stock Maintenance Line 43]</v>
      </c>
      <c r="E286" s="88"/>
      <c r="F286" s="107" t="str">
        <f>'Other Opex'!F164</f>
        <v>£000</v>
      </c>
      <c r="G286" s="89">
        <f>'Other Opex'!G164</f>
        <v>0</v>
      </c>
      <c r="H286" s="89">
        <f>'Other Opex'!H164</f>
        <v>0</v>
      </c>
      <c r="I286" s="89">
        <f>'Other Opex'!I164</f>
        <v>0</v>
      </c>
      <c r="J286" s="89">
        <f>'Other Opex'!J164</f>
        <v>0</v>
      </c>
      <c r="K286" s="89">
        <f>'Other Opex'!K164</f>
        <v>0</v>
      </c>
      <c r="L286" s="89">
        <f>'Other Opex'!L164</f>
        <v>0</v>
      </c>
      <c r="M286" s="89">
        <f>'Other Opex'!M164</f>
        <v>0</v>
      </c>
      <c r="N286" s="89">
        <f>'Other Opex'!N164</f>
        <v>0</v>
      </c>
      <c r="O286" s="89">
        <f>'Other Opex'!O164</f>
        <v>0</v>
      </c>
      <c r="P286" s="89">
        <f>'Other Opex'!P164</f>
        <v>0</v>
      </c>
      <c r="Q286" s="89">
        <f>'Other Opex'!Q164</f>
        <v>0</v>
      </c>
      <c r="R286" s="89">
        <f>'Other Opex'!R164</f>
        <v>0</v>
      </c>
      <c r="S286" s="89">
        <f>'Other Opex'!S164</f>
        <v>0</v>
      </c>
      <c r="T286" s="89">
        <f>'Other Opex'!T164</f>
        <v>0</v>
      </c>
      <c r="U286" s="89">
        <f>'Other Opex'!U164</f>
        <v>0</v>
      </c>
      <c r="V286" s="89">
        <f>'Other Opex'!V164</f>
        <v>0</v>
      </c>
      <c r="W286" s="89">
        <f>'Other Opex'!W164</f>
        <v>0</v>
      </c>
      <c r="X286" s="89">
        <f>'Other Opex'!X164</f>
        <v>0</v>
      </c>
      <c r="Y286" s="89">
        <f>'Other Opex'!Y164</f>
        <v>0</v>
      </c>
      <c r="Z286" s="89">
        <f>'Other Opex'!Z164</f>
        <v>0</v>
      </c>
      <c r="AA286" s="89">
        <f>'Other Opex'!AA164</f>
        <v>0</v>
      </c>
      <c r="AB286" s="90">
        <f>'Other Opex'!AB164</f>
        <v>0</v>
      </c>
      <c r="AD286" s="552">
        <f>'Other Opex'!AD164</f>
        <v>0</v>
      </c>
      <c r="AF286" s="552">
        <f>'Other Opex'!AF164</f>
        <v>0</v>
      </c>
      <c r="AH286" s="552">
        <f>'Other Opex'!AH164</f>
        <v>0</v>
      </c>
    </row>
    <row r="287" spans="2:34" outlineLevel="1" x14ac:dyDescent="0.2">
      <c r="B287" s="263" t="str">
        <f>'Line Items'!D$762</f>
        <v>Other Operating Costs</v>
      </c>
      <c r="C287" s="263" t="str">
        <f>'Line Items'!D$804</f>
        <v>Other Operating Costs: Rolling Stock Maintenance</v>
      </c>
      <c r="D287" s="106" t="str">
        <f>'Other Opex'!D165</f>
        <v>[Rolling Stock Maintenance Line 44]</v>
      </c>
      <c r="E287" s="88"/>
      <c r="F287" s="107" t="str">
        <f>'Other Opex'!F165</f>
        <v>£000</v>
      </c>
      <c r="G287" s="89">
        <f>'Other Opex'!G165</f>
        <v>0</v>
      </c>
      <c r="H287" s="89">
        <f>'Other Opex'!H165</f>
        <v>0</v>
      </c>
      <c r="I287" s="89">
        <f>'Other Opex'!I165</f>
        <v>0</v>
      </c>
      <c r="J287" s="89">
        <f>'Other Opex'!J165</f>
        <v>0</v>
      </c>
      <c r="K287" s="89">
        <f>'Other Opex'!K165</f>
        <v>0</v>
      </c>
      <c r="L287" s="89">
        <f>'Other Opex'!L165</f>
        <v>0</v>
      </c>
      <c r="M287" s="89">
        <f>'Other Opex'!M165</f>
        <v>0</v>
      </c>
      <c r="N287" s="89">
        <f>'Other Opex'!N165</f>
        <v>0</v>
      </c>
      <c r="O287" s="89">
        <f>'Other Opex'!O165</f>
        <v>0</v>
      </c>
      <c r="P287" s="89">
        <f>'Other Opex'!P165</f>
        <v>0</v>
      </c>
      <c r="Q287" s="89">
        <f>'Other Opex'!Q165</f>
        <v>0</v>
      </c>
      <c r="R287" s="89">
        <f>'Other Opex'!R165</f>
        <v>0</v>
      </c>
      <c r="S287" s="89">
        <f>'Other Opex'!S165</f>
        <v>0</v>
      </c>
      <c r="T287" s="89">
        <f>'Other Opex'!T165</f>
        <v>0</v>
      </c>
      <c r="U287" s="89">
        <f>'Other Opex'!U165</f>
        <v>0</v>
      </c>
      <c r="V287" s="89">
        <f>'Other Opex'!V165</f>
        <v>0</v>
      </c>
      <c r="W287" s="89">
        <f>'Other Opex'!W165</f>
        <v>0</v>
      </c>
      <c r="X287" s="89">
        <f>'Other Opex'!X165</f>
        <v>0</v>
      </c>
      <c r="Y287" s="89">
        <f>'Other Opex'!Y165</f>
        <v>0</v>
      </c>
      <c r="Z287" s="89">
        <f>'Other Opex'!Z165</f>
        <v>0</v>
      </c>
      <c r="AA287" s="89">
        <f>'Other Opex'!AA165</f>
        <v>0</v>
      </c>
      <c r="AB287" s="90">
        <f>'Other Opex'!AB165</f>
        <v>0</v>
      </c>
      <c r="AD287" s="552">
        <f>'Other Opex'!AD165</f>
        <v>0</v>
      </c>
      <c r="AF287" s="552">
        <f>'Other Opex'!AF165</f>
        <v>0</v>
      </c>
      <c r="AH287" s="552">
        <f>'Other Opex'!AH165</f>
        <v>0</v>
      </c>
    </row>
    <row r="288" spans="2:34" outlineLevel="1" x14ac:dyDescent="0.2">
      <c r="B288" s="263" t="str">
        <f>'Line Items'!D$762</f>
        <v>Other Operating Costs</v>
      </c>
      <c r="C288" s="263" t="str">
        <f>'Line Items'!D$804</f>
        <v>Other Operating Costs: Rolling Stock Maintenance</v>
      </c>
      <c r="D288" s="264" t="str">
        <f>'Other Opex'!D166</f>
        <v>[Rolling Stock Maintenance Line 45]</v>
      </c>
      <c r="E288" s="265"/>
      <c r="F288" s="266" t="str">
        <f>'Other Opex'!F166</f>
        <v>£000</v>
      </c>
      <c r="G288" s="267">
        <f>'Other Opex'!G166</f>
        <v>0</v>
      </c>
      <c r="H288" s="267">
        <f>'Other Opex'!H166</f>
        <v>0</v>
      </c>
      <c r="I288" s="267">
        <f>'Other Opex'!I166</f>
        <v>0</v>
      </c>
      <c r="J288" s="267">
        <f>'Other Opex'!J166</f>
        <v>0</v>
      </c>
      <c r="K288" s="267">
        <f>'Other Opex'!K166</f>
        <v>0</v>
      </c>
      <c r="L288" s="267">
        <f>'Other Opex'!L166</f>
        <v>0</v>
      </c>
      <c r="M288" s="267">
        <f>'Other Opex'!M166</f>
        <v>0</v>
      </c>
      <c r="N288" s="267">
        <f>'Other Opex'!N166</f>
        <v>0</v>
      </c>
      <c r="O288" s="267">
        <f>'Other Opex'!O166</f>
        <v>0</v>
      </c>
      <c r="P288" s="267">
        <f>'Other Opex'!P166</f>
        <v>0</v>
      </c>
      <c r="Q288" s="267">
        <f>'Other Opex'!Q166</f>
        <v>0</v>
      </c>
      <c r="R288" s="267">
        <f>'Other Opex'!R166</f>
        <v>0</v>
      </c>
      <c r="S288" s="267">
        <f>'Other Opex'!S166</f>
        <v>0</v>
      </c>
      <c r="T288" s="267">
        <f>'Other Opex'!T166</f>
        <v>0</v>
      </c>
      <c r="U288" s="267">
        <f>'Other Opex'!U166</f>
        <v>0</v>
      </c>
      <c r="V288" s="267">
        <f>'Other Opex'!V166</f>
        <v>0</v>
      </c>
      <c r="W288" s="267">
        <f>'Other Opex'!W166</f>
        <v>0</v>
      </c>
      <c r="X288" s="267">
        <f>'Other Opex'!X166</f>
        <v>0</v>
      </c>
      <c r="Y288" s="267">
        <f>'Other Opex'!Y166</f>
        <v>0</v>
      </c>
      <c r="Z288" s="267">
        <f>'Other Opex'!Z166</f>
        <v>0</v>
      </c>
      <c r="AA288" s="267">
        <f>'Other Opex'!AA166</f>
        <v>0</v>
      </c>
      <c r="AB288" s="268">
        <f>'Other Opex'!AB166</f>
        <v>0</v>
      </c>
      <c r="AD288" s="611">
        <f>'Other Opex'!AD166</f>
        <v>0</v>
      </c>
      <c r="AF288" s="611">
        <f>'Other Opex'!AF166</f>
        <v>0</v>
      </c>
      <c r="AH288" s="611">
        <f>'Other Opex'!AH166</f>
        <v>0</v>
      </c>
    </row>
    <row r="289" spans="2:34" outlineLevel="1" x14ac:dyDescent="0.2">
      <c r="B289" s="263" t="str">
        <f>'Line Items'!D$762</f>
        <v>Other Operating Costs</v>
      </c>
      <c r="C289" s="263" t="str">
        <f>'Line Items'!D$805</f>
        <v>Other Operating Costs: Industry &amp; Professional Services</v>
      </c>
      <c r="D289" s="106" t="str">
        <f>'Other Opex'!D172</f>
        <v>British Transport Police</v>
      </c>
      <c r="E289" s="88"/>
      <c r="F289" s="107" t="str">
        <f>'Other Opex'!F172</f>
        <v>£000</v>
      </c>
      <c r="G289" s="89">
        <f>'Other Opex'!G172</f>
        <v>0</v>
      </c>
      <c r="H289" s="89">
        <f>'Other Opex'!H172</f>
        <v>0</v>
      </c>
      <c r="I289" s="89">
        <f>'Other Opex'!I172</f>
        <v>0</v>
      </c>
      <c r="J289" s="89">
        <f>'Other Opex'!J172</f>
        <v>0</v>
      </c>
      <c r="K289" s="89">
        <f>'Other Opex'!K172</f>
        <v>0</v>
      </c>
      <c r="L289" s="89">
        <f>'Other Opex'!L172</f>
        <v>0</v>
      </c>
      <c r="M289" s="89">
        <f>'Other Opex'!M172</f>
        <v>0</v>
      </c>
      <c r="N289" s="89">
        <f>'Other Opex'!N172</f>
        <v>0</v>
      </c>
      <c r="O289" s="89">
        <f>'Other Opex'!O172</f>
        <v>0</v>
      </c>
      <c r="P289" s="89">
        <f>'Other Opex'!P172</f>
        <v>0</v>
      </c>
      <c r="Q289" s="89">
        <f>'Other Opex'!Q172</f>
        <v>0</v>
      </c>
      <c r="R289" s="89">
        <f>'Other Opex'!R172</f>
        <v>0</v>
      </c>
      <c r="S289" s="89">
        <f>'Other Opex'!S172</f>
        <v>0</v>
      </c>
      <c r="T289" s="89">
        <f>'Other Opex'!T172</f>
        <v>0</v>
      </c>
      <c r="U289" s="89">
        <f>'Other Opex'!U172</f>
        <v>0</v>
      </c>
      <c r="V289" s="89">
        <f>'Other Opex'!V172</f>
        <v>0</v>
      </c>
      <c r="W289" s="89">
        <f>'Other Opex'!W172</f>
        <v>0</v>
      </c>
      <c r="X289" s="89">
        <f>'Other Opex'!X172</f>
        <v>0</v>
      </c>
      <c r="Y289" s="89">
        <f>'Other Opex'!Y172</f>
        <v>0</v>
      </c>
      <c r="Z289" s="89">
        <f>'Other Opex'!Z172</f>
        <v>0</v>
      </c>
      <c r="AA289" s="89">
        <f>'Other Opex'!AA172</f>
        <v>0</v>
      </c>
      <c r="AB289" s="90">
        <f>'Other Opex'!AB172</f>
        <v>0</v>
      </c>
      <c r="AD289" s="552">
        <f>'Other Opex'!AD172</f>
        <v>0</v>
      </c>
      <c r="AF289" s="552">
        <f>'Other Opex'!AF172</f>
        <v>0</v>
      </c>
      <c r="AH289" s="552">
        <f>'Other Opex'!AH172</f>
        <v>0</v>
      </c>
    </row>
    <row r="290" spans="2:34" outlineLevel="1" x14ac:dyDescent="0.2">
      <c r="B290" s="263" t="str">
        <f>'Line Items'!D$762</f>
        <v>Other Operating Costs</v>
      </c>
      <c r="C290" s="263" t="str">
        <f>'Line Items'!D$805</f>
        <v>Other Operating Costs: Industry &amp; Professional Services</v>
      </c>
      <c r="D290" s="106" t="str">
        <f>'Other Opex'!D173</f>
        <v>Hire of Buses</v>
      </c>
      <c r="E290" s="88"/>
      <c r="F290" s="107" t="str">
        <f>'Other Opex'!F173</f>
        <v>£000</v>
      </c>
      <c r="G290" s="89">
        <f>'Other Opex'!G173</f>
        <v>0</v>
      </c>
      <c r="H290" s="89">
        <f>'Other Opex'!H173</f>
        <v>0</v>
      </c>
      <c r="I290" s="89">
        <f>'Other Opex'!I173</f>
        <v>0</v>
      </c>
      <c r="J290" s="89">
        <f>'Other Opex'!J173</f>
        <v>0</v>
      </c>
      <c r="K290" s="89">
        <f>'Other Opex'!K173</f>
        <v>0</v>
      </c>
      <c r="L290" s="89">
        <f>'Other Opex'!L173</f>
        <v>0</v>
      </c>
      <c r="M290" s="89">
        <f>'Other Opex'!M173</f>
        <v>0</v>
      </c>
      <c r="N290" s="89">
        <f>'Other Opex'!N173</f>
        <v>0</v>
      </c>
      <c r="O290" s="89">
        <f>'Other Opex'!O173</f>
        <v>0</v>
      </c>
      <c r="P290" s="89">
        <f>'Other Opex'!P173</f>
        <v>0</v>
      </c>
      <c r="Q290" s="89">
        <f>'Other Opex'!Q173</f>
        <v>0</v>
      </c>
      <c r="R290" s="89">
        <f>'Other Opex'!R173</f>
        <v>0</v>
      </c>
      <c r="S290" s="89">
        <f>'Other Opex'!S173</f>
        <v>0</v>
      </c>
      <c r="T290" s="89">
        <f>'Other Opex'!T173</f>
        <v>0</v>
      </c>
      <c r="U290" s="89">
        <f>'Other Opex'!U173</f>
        <v>0</v>
      </c>
      <c r="V290" s="89">
        <f>'Other Opex'!V173</f>
        <v>0</v>
      </c>
      <c r="W290" s="89">
        <f>'Other Opex'!W173</f>
        <v>0</v>
      </c>
      <c r="X290" s="89">
        <f>'Other Opex'!X173</f>
        <v>0</v>
      </c>
      <c r="Y290" s="89">
        <f>'Other Opex'!Y173</f>
        <v>0</v>
      </c>
      <c r="Z290" s="89">
        <f>'Other Opex'!Z173</f>
        <v>0</v>
      </c>
      <c r="AA290" s="89">
        <f>'Other Opex'!AA173</f>
        <v>0</v>
      </c>
      <c r="AB290" s="90">
        <f>'Other Opex'!AB173</f>
        <v>0</v>
      </c>
      <c r="AD290" s="552">
        <f>'Other Opex'!AD173</f>
        <v>0</v>
      </c>
      <c r="AF290" s="552">
        <f>'Other Opex'!AF173</f>
        <v>0</v>
      </c>
      <c r="AH290" s="552">
        <f>'Other Opex'!AH173</f>
        <v>0</v>
      </c>
    </row>
    <row r="291" spans="2:34" outlineLevel="1" x14ac:dyDescent="0.2">
      <c r="B291" s="263" t="str">
        <f>'Line Items'!D$762</f>
        <v>Other Operating Costs</v>
      </c>
      <c r="C291" s="263" t="str">
        <f>'Line Items'!D$805</f>
        <v>Other Operating Costs: Industry &amp; Professional Services</v>
      </c>
      <c r="D291" s="106" t="str">
        <f>'Other Opex'!D174</f>
        <v>Hire of Taxis</v>
      </c>
      <c r="E291" s="88"/>
      <c r="F291" s="107" t="str">
        <f>'Other Opex'!F174</f>
        <v>£000</v>
      </c>
      <c r="G291" s="89">
        <f>'Other Opex'!G174</f>
        <v>0</v>
      </c>
      <c r="H291" s="89">
        <f>'Other Opex'!H174</f>
        <v>0</v>
      </c>
      <c r="I291" s="89">
        <f>'Other Opex'!I174</f>
        <v>0</v>
      </c>
      <c r="J291" s="89">
        <f>'Other Opex'!J174</f>
        <v>0</v>
      </c>
      <c r="K291" s="89">
        <f>'Other Opex'!K174</f>
        <v>0</v>
      </c>
      <c r="L291" s="89">
        <f>'Other Opex'!L174</f>
        <v>0</v>
      </c>
      <c r="M291" s="89">
        <f>'Other Opex'!M174</f>
        <v>0</v>
      </c>
      <c r="N291" s="89">
        <f>'Other Opex'!N174</f>
        <v>0</v>
      </c>
      <c r="O291" s="89">
        <f>'Other Opex'!O174</f>
        <v>0</v>
      </c>
      <c r="P291" s="89">
        <f>'Other Opex'!P174</f>
        <v>0</v>
      </c>
      <c r="Q291" s="89">
        <f>'Other Opex'!Q174</f>
        <v>0</v>
      </c>
      <c r="R291" s="89">
        <f>'Other Opex'!R174</f>
        <v>0</v>
      </c>
      <c r="S291" s="89">
        <f>'Other Opex'!S174</f>
        <v>0</v>
      </c>
      <c r="T291" s="89">
        <f>'Other Opex'!T174</f>
        <v>0</v>
      </c>
      <c r="U291" s="89">
        <f>'Other Opex'!U174</f>
        <v>0</v>
      </c>
      <c r="V291" s="89">
        <f>'Other Opex'!V174</f>
        <v>0</v>
      </c>
      <c r="W291" s="89">
        <f>'Other Opex'!W174</f>
        <v>0</v>
      </c>
      <c r="X291" s="89">
        <f>'Other Opex'!X174</f>
        <v>0</v>
      </c>
      <c r="Y291" s="89">
        <f>'Other Opex'!Y174</f>
        <v>0</v>
      </c>
      <c r="Z291" s="89">
        <f>'Other Opex'!Z174</f>
        <v>0</v>
      </c>
      <c r="AA291" s="89">
        <f>'Other Opex'!AA174</f>
        <v>0</v>
      </c>
      <c r="AB291" s="90">
        <f>'Other Opex'!AB174</f>
        <v>0</v>
      </c>
      <c r="AD291" s="552">
        <f>'Other Opex'!AD174</f>
        <v>0</v>
      </c>
      <c r="AF291" s="552">
        <f>'Other Opex'!AF174</f>
        <v>0</v>
      </c>
      <c r="AH291" s="552">
        <f>'Other Opex'!AH174</f>
        <v>0</v>
      </c>
    </row>
    <row r="292" spans="2:34" outlineLevel="1" x14ac:dyDescent="0.2">
      <c r="B292" s="263" t="str">
        <f>'Line Items'!D$762</f>
        <v>Other Operating Costs</v>
      </c>
      <c r="C292" s="263" t="str">
        <f>'Line Items'!D$805</f>
        <v>Other Operating Costs: Industry &amp; Professional Services</v>
      </c>
      <c r="D292" s="106" t="str">
        <f>'Other Opex'!D175</f>
        <v>Bus Feeder Charges</v>
      </c>
      <c r="E292" s="88"/>
      <c r="F292" s="107" t="str">
        <f>'Other Opex'!F175</f>
        <v>£000</v>
      </c>
      <c r="G292" s="89">
        <f>'Other Opex'!G175</f>
        <v>0</v>
      </c>
      <c r="H292" s="89">
        <f>'Other Opex'!H175</f>
        <v>0</v>
      </c>
      <c r="I292" s="89">
        <f>'Other Opex'!I175</f>
        <v>0</v>
      </c>
      <c r="J292" s="89">
        <f>'Other Opex'!J175</f>
        <v>0</v>
      </c>
      <c r="K292" s="89">
        <f>'Other Opex'!K175</f>
        <v>0</v>
      </c>
      <c r="L292" s="89">
        <f>'Other Opex'!L175</f>
        <v>0</v>
      </c>
      <c r="M292" s="89">
        <f>'Other Opex'!M175</f>
        <v>0</v>
      </c>
      <c r="N292" s="89">
        <f>'Other Opex'!N175</f>
        <v>0</v>
      </c>
      <c r="O292" s="89">
        <f>'Other Opex'!O175</f>
        <v>0</v>
      </c>
      <c r="P292" s="89">
        <f>'Other Opex'!P175</f>
        <v>0</v>
      </c>
      <c r="Q292" s="89">
        <f>'Other Opex'!Q175</f>
        <v>0</v>
      </c>
      <c r="R292" s="89">
        <f>'Other Opex'!R175</f>
        <v>0</v>
      </c>
      <c r="S292" s="89">
        <f>'Other Opex'!S175</f>
        <v>0</v>
      </c>
      <c r="T292" s="89">
        <f>'Other Opex'!T175</f>
        <v>0</v>
      </c>
      <c r="U292" s="89">
        <f>'Other Opex'!U175</f>
        <v>0</v>
      </c>
      <c r="V292" s="89">
        <f>'Other Opex'!V175</f>
        <v>0</v>
      </c>
      <c r="W292" s="89">
        <f>'Other Opex'!W175</f>
        <v>0</v>
      </c>
      <c r="X292" s="89">
        <f>'Other Opex'!X175</f>
        <v>0</v>
      </c>
      <c r="Y292" s="89">
        <f>'Other Opex'!Y175</f>
        <v>0</v>
      </c>
      <c r="Z292" s="89">
        <f>'Other Opex'!Z175</f>
        <v>0</v>
      </c>
      <c r="AA292" s="89">
        <f>'Other Opex'!AA175</f>
        <v>0</v>
      </c>
      <c r="AB292" s="90">
        <f>'Other Opex'!AB175</f>
        <v>0</v>
      </c>
      <c r="AD292" s="552">
        <f>'Other Opex'!AD175</f>
        <v>0</v>
      </c>
      <c r="AF292" s="552">
        <f>'Other Opex'!AF175</f>
        <v>0</v>
      </c>
      <c r="AH292" s="552">
        <f>'Other Opex'!AH175</f>
        <v>0</v>
      </c>
    </row>
    <row r="293" spans="2:34" outlineLevel="1" x14ac:dyDescent="0.2">
      <c r="B293" s="263" t="str">
        <f>'Line Items'!D$762</f>
        <v>Other Operating Costs</v>
      </c>
      <c r="C293" s="263" t="str">
        <f>'Line Items'!D$805</f>
        <v>Other Operating Costs: Industry &amp; Professional Services</v>
      </c>
      <c r="D293" s="106" t="str">
        <f>'Other Opex'!D176</f>
        <v>Property Management</v>
      </c>
      <c r="E293" s="88"/>
      <c r="F293" s="107" t="str">
        <f>'Other Opex'!F176</f>
        <v>£000</v>
      </c>
      <c r="G293" s="89">
        <f>'Other Opex'!G176</f>
        <v>0</v>
      </c>
      <c r="H293" s="89">
        <f>'Other Opex'!H176</f>
        <v>0</v>
      </c>
      <c r="I293" s="89">
        <f>'Other Opex'!I176</f>
        <v>0</v>
      </c>
      <c r="J293" s="89">
        <f>'Other Opex'!J176</f>
        <v>0</v>
      </c>
      <c r="K293" s="89">
        <f>'Other Opex'!K176</f>
        <v>0</v>
      </c>
      <c r="L293" s="89">
        <f>'Other Opex'!L176</f>
        <v>0</v>
      </c>
      <c r="M293" s="89">
        <f>'Other Opex'!M176</f>
        <v>0</v>
      </c>
      <c r="N293" s="89">
        <f>'Other Opex'!N176</f>
        <v>0</v>
      </c>
      <c r="O293" s="89">
        <f>'Other Opex'!O176</f>
        <v>0</v>
      </c>
      <c r="P293" s="89">
        <f>'Other Opex'!P176</f>
        <v>0</v>
      </c>
      <c r="Q293" s="89">
        <f>'Other Opex'!Q176</f>
        <v>0</v>
      </c>
      <c r="R293" s="89">
        <f>'Other Opex'!R176</f>
        <v>0</v>
      </c>
      <c r="S293" s="89">
        <f>'Other Opex'!S176</f>
        <v>0</v>
      </c>
      <c r="T293" s="89">
        <f>'Other Opex'!T176</f>
        <v>0</v>
      </c>
      <c r="U293" s="89">
        <f>'Other Opex'!U176</f>
        <v>0</v>
      </c>
      <c r="V293" s="89">
        <f>'Other Opex'!V176</f>
        <v>0</v>
      </c>
      <c r="W293" s="89">
        <f>'Other Opex'!W176</f>
        <v>0</v>
      </c>
      <c r="X293" s="89">
        <f>'Other Opex'!X176</f>
        <v>0</v>
      </c>
      <c r="Y293" s="89">
        <f>'Other Opex'!Y176</f>
        <v>0</v>
      </c>
      <c r="Z293" s="89">
        <f>'Other Opex'!Z176</f>
        <v>0</v>
      </c>
      <c r="AA293" s="89">
        <f>'Other Opex'!AA176</f>
        <v>0</v>
      </c>
      <c r="AB293" s="90">
        <f>'Other Opex'!AB176</f>
        <v>0</v>
      </c>
      <c r="AD293" s="552">
        <f>'Other Opex'!AD176</f>
        <v>0</v>
      </c>
      <c r="AF293" s="552">
        <f>'Other Opex'!AF176</f>
        <v>0</v>
      </c>
      <c r="AH293" s="552">
        <f>'Other Opex'!AH176</f>
        <v>0</v>
      </c>
    </row>
    <row r="294" spans="2:34" outlineLevel="1" x14ac:dyDescent="0.2">
      <c r="B294" s="263" t="str">
        <f>'Line Items'!D$762</f>
        <v>Other Operating Costs</v>
      </c>
      <c r="C294" s="263" t="str">
        <f>'Line Items'!D$805</f>
        <v>Other Operating Costs: Industry &amp; Professional Services</v>
      </c>
      <c r="D294" s="106" t="str">
        <f>'Other Opex'!D177</f>
        <v>Car Park Management</v>
      </c>
      <c r="E294" s="88"/>
      <c r="F294" s="107" t="str">
        <f>'Other Opex'!F177</f>
        <v>£000</v>
      </c>
      <c r="G294" s="89">
        <f>'Other Opex'!G177</f>
        <v>0</v>
      </c>
      <c r="H294" s="89">
        <f>'Other Opex'!H177</f>
        <v>0</v>
      </c>
      <c r="I294" s="89">
        <f>'Other Opex'!I177</f>
        <v>0</v>
      </c>
      <c r="J294" s="89">
        <f>'Other Opex'!J177</f>
        <v>0</v>
      </c>
      <c r="K294" s="89">
        <f>'Other Opex'!K177</f>
        <v>0</v>
      </c>
      <c r="L294" s="89">
        <f>'Other Opex'!L177</f>
        <v>0</v>
      </c>
      <c r="M294" s="89">
        <f>'Other Opex'!M177</f>
        <v>0</v>
      </c>
      <c r="N294" s="89">
        <f>'Other Opex'!N177</f>
        <v>0</v>
      </c>
      <c r="O294" s="89">
        <f>'Other Opex'!O177</f>
        <v>0</v>
      </c>
      <c r="P294" s="89">
        <f>'Other Opex'!P177</f>
        <v>0</v>
      </c>
      <c r="Q294" s="89">
        <f>'Other Opex'!Q177</f>
        <v>0</v>
      </c>
      <c r="R294" s="89">
        <f>'Other Opex'!R177</f>
        <v>0</v>
      </c>
      <c r="S294" s="89">
        <f>'Other Opex'!S177</f>
        <v>0</v>
      </c>
      <c r="T294" s="89">
        <f>'Other Opex'!T177</f>
        <v>0</v>
      </c>
      <c r="U294" s="89">
        <f>'Other Opex'!U177</f>
        <v>0</v>
      </c>
      <c r="V294" s="89">
        <f>'Other Opex'!V177</f>
        <v>0</v>
      </c>
      <c r="W294" s="89">
        <f>'Other Opex'!W177</f>
        <v>0</v>
      </c>
      <c r="X294" s="89">
        <f>'Other Opex'!X177</f>
        <v>0</v>
      </c>
      <c r="Y294" s="89">
        <f>'Other Opex'!Y177</f>
        <v>0</v>
      </c>
      <c r="Z294" s="89">
        <f>'Other Opex'!Z177</f>
        <v>0</v>
      </c>
      <c r="AA294" s="89">
        <f>'Other Opex'!AA177</f>
        <v>0</v>
      </c>
      <c r="AB294" s="90">
        <f>'Other Opex'!AB177</f>
        <v>0</v>
      </c>
      <c r="AD294" s="552">
        <f>'Other Opex'!AD177</f>
        <v>0</v>
      </c>
      <c r="AF294" s="552">
        <f>'Other Opex'!AF177</f>
        <v>0</v>
      </c>
      <c r="AH294" s="552">
        <f>'Other Opex'!AH177</f>
        <v>0</v>
      </c>
    </row>
    <row r="295" spans="2:34" outlineLevel="1" x14ac:dyDescent="0.2">
      <c r="B295" s="263" t="str">
        <f>'Line Items'!D$762</f>
        <v>Other Operating Costs</v>
      </c>
      <c r="C295" s="263" t="str">
        <f>'Line Items'!D$805</f>
        <v>Other Operating Costs: Industry &amp; Professional Services</v>
      </c>
      <c r="D295" s="106" t="str">
        <f>'Other Opex'!D178</f>
        <v>Catering Contract</v>
      </c>
      <c r="E295" s="88"/>
      <c r="F295" s="107" t="str">
        <f>'Other Opex'!F178</f>
        <v>£000</v>
      </c>
      <c r="G295" s="89">
        <f>'Other Opex'!G178</f>
        <v>0</v>
      </c>
      <c r="H295" s="89">
        <f>'Other Opex'!H178</f>
        <v>0</v>
      </c>
      <c r="I295" s="89">
        <f>'Other Opex'!I178</f>
        <v>0</v>
      </c>
      <c r="J295" s="89">
        <f>'Other Opex'!J178</f>
        <v>0</v>
      </c>
      <c r="K295" s="89">
        <f>'Other Opex'!K178</f>
        <v>0</v>
      </c>
      <c r="L295" s="89">
        <f>'Other Opex'!L178</f>
        <v>0</v>
      </c>
      <c r="M295" s="89">
        <f>'Other Opex'!M178</f>
        <v>0</v>
      </c>
      <c r="N295" s="89">
        <f>'Other Opex'!N178</f>
        <v>0</v>
      </c>
      <c r="O295" s="89">
        <f>'Other Opex'!O178</f>
        <v>0</v>
      </c>
      <c r="P295" s="89">
        <f>'Other Opex'!P178</f>
        <v>0</v>
      </c>
      <c r="Q295" s="89">
        <f>'Other Opex'!Q178</f>
        <v>0</v>
      </c>
      <c r="R295" s="89">
        <f>'Other Opex'!R178</f>
        <v>0</v>
      </c>
      <c r="S295" s="89">
        <f>'Other Opex'!S178</f>
        <v>0</v>
      </c>
      <c r="T295" s="89">
        <f>'Other Opex'!T178</f>
        <v>0</v>
      </c>
      <c r="U295" s="89">
        <f>'Other Opex'!U178</f>
        <v>0</v>
      </c>
      <c r="V295" s="89">
        <f>'Other Opex'!V178</f>
        <v>0</v>
      </c>
      <c r="W295" s="89">
        <f>'Other Opex'!W178</f>
        <v>0</v>
      </c>
      <c r="X295" s="89">
        <f>'Other Opex'!X178</f>
        <v>0</v>
      </c>
      <c r="Y295" s="89">
        <f>'Other Opex'!Y178</f>
        <v>0</v>
      </c>
      <c r="Z295" s="89">
        <f>'Other Opex'!Z178</f>
        <v>0</v>
      </c>
      <c r="AA295" s="89">
        <f>'Other Opex'!AA178</f>
        <v>0</v>
      </c>
      <c r="AB295" s="90">
        <f>'Other Opex'!AB178</f>
        <v>0</v>
      </c>
      <c r="AD295" s="552">
        <f>'Other Opex'!AD178</f>
        <v>0</v>
      </c>
      <c r="AF295" s="552">
        <f>'Other Opex'!AF178</f>
        <v>0</v>
      </c>
      <c r="AH295" s="552">
        <f>'Other Opex'!AH178</f>
        <v>0</v>
      </c>
    </row>
    <row r="296" spans="2:34" outlineLevel="1" x14ac:dyDescent="0.2">
      <c r="B296" s="263" t="str">
        <f>'Line Items'!D$762</f>
        <v>Other Operating Costs</v>
      </c>
      <c r="C296" s="263" t="str">
        <f>'Line Items'!D$805</f>
        <v>Other Operating Costs: Industry &amp; Professional Services</v>
      </c>
      <c r="D296" s="106" t="str">
        <f>'Other Opex'!D179</f>
        <v>Marketing Contracts</v>
      </c>
      <c r="E296" s="88"/>
      <c r="F296" s="107" t="str">
        <f>'Other Opex'!F179</f>
        <v>£000</v>
      </c>
      <c r="G296" s="89">
        <f>'Other Opex'!G179</f>
        <v>0</v>
      </c>
      <c r="H296" s="89">
        <f>'Other Opex'!H179</f>
        <v>0</v>
      </c>
      <c r="I296" s="89">
        <f>'Other Opex'!I179</f>
        <v>0</v>
      </c>
      <c r="J296" s="89">
        <f>'Other Opex'!J179</f>
        <v>0</v>
      </c>
      <c r="K296" s="89">
        <f>'Other Opex'!K179</f>
        <v>0</v>
      </c>
      <c r="L296" s="89">
        <f>'Other Opex'!L179</f>
        <v>0</v>
      </c>
      <c r="M296" s="89">
        <f>'Other Opex'!M179</f>
        <v>0</v>
      </c>
      <c r="N296" s="89">
        <f>'Other Opex'!N179</f>
        <v>0</v>
      </c>
      <c r="O296" s="89">
        <f>'Other Opex'!O179</f>
        <v>0</v>
      </c>
      <c r="P296" s="89">
        <f>'Other Opex'!P179</f>
        <v>0</v>
      </c>
      <c r="Q296" s="89">
        <f>'Other Opex'!Q179</f>
        <v>0</v>
      </c>
      <c r="R296" s="89">
        <f>'Other Opex'!R179</f>
        <v>0</v>
      </c>
      <c r="S296" s="89">
        <f>'Other Opex'!S179</f>
        <v>0</v>
      </c>
      <c r="T296" s="89">
        <f>'Other Opex'!T179</f>
        <v>0</v>
      </c>
      <c r="U296" s="89">
        <f>'Other Opex'!U179</f>
        <v>0</v>
      </c>
      <c r="V296" s="89">
        <f>'Other Opex'!V179</f>
        <v>0</v>
      </c>
      <c r="W296" s="89">
        <f>'Other Opex'!W179</f>
        <v>0</v>
      </c>
      <c r="X296" s="89">
        <f>'Other Opex'!X179</f>
        <v>0</v>
      </c>
      <c r="Y296" s="89">
        <f>'Other Opex'!Y179</f>
        <v>0</v>
      </c>
      <c r="Z296" s="89">
        <f>'Other Opex'!Z179</f>
        <v>0</v>
      </c>
      <c r="AA296" s="89">
        <f>'Other Opex'!AA179</f>
        <v>0</v>
      </c>
      <c r="AB296" s="90">
        <f>'Other Opex'!AB179</f>
        <v>0</v>
      </c>
      <c r="AD296" s="552">
        <f>'Other Opex'!AD179</f>
        <v>0</v>
      </c>
      <c r="AF296" s="552">
        <f>'Other Opex'!AF179</f>
        <v>0</v>
      </c>
      <c r="AH296" s="552">
        <f>'Other Opex'!AH179</f>
        <v>0</v>
      </c>
    </row>
    <row r="297" spans="2:34" outlineLevel="1" x14ac:dyDescent="0.2">
      <c r="B297" s="263" t="str">
        <f>'Line Items'!D$762</f>
        <v>Other Operating Costs</v>
      </c>
      <c r="C297" s="263" t="str">
        <f>'Line Items'!D$805</f>
        <v>Other Operating Costs: Industry &amp; Professional Services</v>
      </c>
      <c r="D297" s="106" t="str">
        <f>'Other Opex'!D180</f>
        <v>Customer service centre costs</v>
      </c>
      <c r="E297" s="88"/>
      <c r="F297" s="107" t="str">
        <f>'Other Opex'!F180</f>
        <v>£000</v>
      </c>
      <c r="G297" s="89">
        <f>'Other Opex'!G180</f>
        <v>0</v>
      </c>
      <c r="H297" s="89">
        <f>'Other Opex'!H180</f>
        <v>0</v>
      </c>
      <c r="I297" s="89">
        <f>'Other Opex'!I180</f>
        <v>0</v>
      </c>
      <c r="J297" s="89">
        <f>'Other Opex'!J180</f>
        <v>0</v>
      </c>
      <c r="K297" s="89">
        <f>'Other Opex'!K180</f>
        <v>0</v>
      </c>
      <c r="L297" s="89">
        <f>'Other Opex'!L180</f>
        <v>0</v>
      </c>
      <c r="M297" s="89">
        <f>'Other Opex'!M180</f>
        <v>0</v>
      </c>
      <c r="N297" s="89">
        <f>'Other Opex'!N180</f>
        <v>0</v>
      </c>
      <c r="O297" s="89">
        <f>'Other Opex'!O180</f>
        <v>0</v>
      </c>
      <c r="P297" s="89">
        <f>'Other Opex'!P180</f>
        <v>0</v>
      </c>
      <c r="Q297" s="89">
        <f>'Other Opex'!Q180</f>
        <v>0</v>
      </c>
      <c r="R297" s="89">
        <f>'Other Opex'!R180</f>
        <v>0</v>
      </c>
      <c r="S297" s="89">
        <f>'Other Opex'!S180</f>
        <v>0</v>
      </c>
      <c r="T297" s="89">
        <f>'Other Opex'!T180</f>
        <v>0</v>
      </c>
      <c r="U297" s="89">
        <f>'Other Opex'!U180</f>
        <v>0</v>
      </c>
      <c r="V297" s="89">
        <f>'Other Opex'!V180</f>
        <v>0</v>
      </c>
      <c r="W297" s="89">
        <f>'Other Opex'!W180</f>
        <v>0</v>
      </c>
      <c r="X297" s="89">
        <f>'Other Opex'!X180</f>
        <v>0</v>
      </c>
      <c r="Y297" s="89">
        <f>'Other Opex'!Y180</f>
        <v>0</v>
      </c>
      <c r="Z297" s="89">
        <f>'Other Opex'!Z180</f>
        <v>0</v>
      </c>
      <c r="AA297" s="89">
        <f>'Other Opex'!AA180</f>
        <v>0</v>
      </c>
      <c r="AB297" s="90">
        <f>'Other Opex'!AB180</f>
        <v>0</v>
      </c>
      <c r="AD297" s="552">
        <f>'Other Opex'!AD180</f>
        <v>0</v>
      </c>
      <c r="AF297" s="552">
        <f>'Other Opex'!AF180</f>
        <v>0</v>
      </c>
      <c r="AH297" s="552">
        <f>'Other Opex'!AH180</f>
        <v>0</v>
      </c>
    </row>
    <row r="298" spans="2:34" outlineLevel="1" x14ac:dyDescent="0.2">
      <c r="B298" s="263" t="str">
        <f>'Line Items'!D$762</f>
        <v>Other Operating Costs</v>
      </c>
      <c r="C298" s="263" t="str">
        <f>'Line Items'!D$805</f>
        <v>Other Operating Costs: Industry &amp; Professional Services</v>
      </c>
      <c r="D298" s="106" t="str">
        <f>'Other Opex'!D181</f>
        <v>ATOC/RSP</v>
      </c>
      <c r="E298" s="88"/>
      <c r="F298" s="107" t="str">
        <f>'Other Opex'!F181</f>
        <v>£000</v>
      </c>
      <c r="G298" s="89">
        <f>'Other Opex'!G181</f>
        <v>0</v>
      </c>
      <c r="H298" s="89">
        <f>'Other Opex'!H181</f>
        <v>0</v>
      </c>
      <c r="I298" s="89">
        <f>'Other Opex'!I181</f>
        <v>0</v>
      </c>
      <c r="J298" s="89">
        <f>'Other Opex'!J181</f>
        <v>0</v>
      </c>
      <c r="K298" s="89">
        <f>'Other Opex'!K181</f>
        <v>0</v>
      </c>
      <c r="L298" s="89">
        <f>'Other Opex'!L181</f>
        <v>0</v>
      </c>
      <c r="M298" s="89">
        <f>'Other Opex'!M181</f>
        <v>0</v>
      </c>
      <c r="N298" s="89">
        <f>'Other Opex'!N181</f>
        <v>0</v>
      </c>
      <c r="O298" s="89">
        <f>'Other Opex'!O181</f>
        <v>0</v>
      </c>
      <c r="P298" s="89">
        <f>'Other Opex'!P181</f>
        <v>0</v>
      </c>
      <c r="Q298" s="89">
        <f>'Other Opex'!Q181</f>
        <v>0</v>
      </c>
      <c r="R298" s="89">
        <f>'Other Opex'!R181</f>
        <v>0</v>
      </c>
      <c r="S298" s="89">
        <f>'Other Opex'!S181</f>
        <v>0</v>
      </c>
      <c r="T298" s="89">
        <f>'Other Opex'!T181</f>
        <v>0</v>
      </c>
      <c r="U298" s="89">
        <f>'Other Opex'!U181</f>
        <v>0</v>
      </c>
      <c r="V298" s="89">
        <f>'Other Opex'!V181</f>
        <v>0</v>
      </c>
      <c r="W298" s="89">
        <f>'Other Opex'!W181</f>
        <v>0</v>
      </c>
      <c r="X298" s="89">
        <f>'Other Opex'!X181</f>
        <v>0</v>
      </c>
      <c r="Y298" s="89">
        <f>'Other Opex'!Y181</f>
        <v>0</v>
      </c>
      <c r="Z298" s="89">
        <f>'Other Opex'!Z181</f>
        <v>0</v>
      </c>
      <c r="AA298" s="89">
        <f>'Other Opex'!AA181</f>
        <v>0</v>
      </c>
      <c r="AB298" s="90">
        <f>'Other Opex'!AB181</f>
        <v>0</v>
      </c>
      <c r="AD298" s="552">
        <f>'Other Opex'!AD181</f>
        <v>0</v>
      </c>
      <c r="AF298" s="552">
        <f>'Other Opex'!AF181</f>
        <v>0</v>
      </c>
      <c r="AH298" s="552">
        <f>'Other Opex'!AH181</f>
        <v>0</v>
      </c>
    </row>
    <row r="299" spans="2:34" outlineLevel="1" x14ac:dyDescent="0.2">
      <c r="B299" s="263" t="str">
        <f>'Line Items'!D$762</f>
        <v>Other Operating Costs</v>
      </c>
      <c r="C299" s="263" t="str">
        <f>'Line Items'!D$805</f>
        <v>Other Operating Costs: Industry &amp; Professional Services</v>
      </c>
      <c r="D299" s="106" t="str">
        <f>'Other Opex'!D182</f>
        <v>NRES</v>
      </c>
      <c r="E299" s="88"/>
      <c r="F299" s="107" t="str">
        <f>'Other Opex'!F182</f>
        <v>£000</v>
      </c>
      <c r="G299" s="89">
        <f>'Other Opex'!G182</f>
        <v>0</v>
      </c>
      <c r="H299" s="89">
        <f>'Other Opex'!H182</f>
        <v>0</v>
      </c>
      <c r="I299" s="89">
        <f>'Other Opex'!I182</f>
        <v>0</v>
      </c>
      <c r="J299" s="89">
        <f>'Other Opex'!J182</f>
        <v>0</v>
      </c>
      <c r="K299" s="89">
        <f>'Other Opex'!K182</f>
        <v>0</v>
      </c>
      <c r="L299" s="89">
        <f>'Other Opex'!L182</f>
        <v>0</v>
      </c>
      <c r="M299" s="89">
        <f>'Other Opex'!M182</f>
        <v>0</v>
      </c>
      <c r="N299" s="89">
        <f>'Other Opex'!N182</f>
        <v>0</v>
      </c>
      <c r="O299" s="89">
        <f>'Other Opex'!O182</f>
        <v>0</v>
      </c>
      <c r="P299" s="89">
        <f>'Other Opex'!P182</f>
        <v>0</v>
      </c>
      <c r="Q299" s="89">
        <f>'Other Opex'!Q182</f>
        <v>0</v>
      </c>
      <c r="R299" s="89">
        <f>'Other Opex'!R182</f>
        <v>0</v>
      </c>
      <c r="S299" s="89">
        <f>'Other Opex'!S182</f>
        <v>0</v>
      </c>
      <c r="T299" s="89">
        <f>'Other Opex'!T182</f>
        <v>0</v>
      </c>
      <c r="U299" s="89">
        <f>'Other Opex'!U182</f>
        <v>0</v>
      </c>
      <c r="V299" s="89">
        <f>'Other Opex'!V182</f>
        <v>0</v>
      </c>
      <c r="W299" s="89">
        <f>'Other Opex'!W182</f>
        <v>0</v>
      </c>
      <c r="X299" s="89">
        <f>'Other Opex'!X182</f>
        <v>0</v>
      </c>
      <c r="Y299" s="89">
        <f>'Other Opex'!Y182</f>
        <v>0</v>
      </c>
      <c r="Z299" s="89">
        <f>'Other Opex'!Z182</f>
        <v>0</v>
      </c>
      <c r="AA299" s="89">
        <f>'Other Opex'!AA182</f>
        <v>0</v>
      </c>
      <c r="AB299" s="90">
        <f>'Other Opex'!AB182</f>
        <v>0</v>
      </c>
      <c r="AD299" s="552">
        <f>'Other Opex'!AD182</f>
        <v>0</v>
      </c>
      <c r="AF299" s="552">
        <f>'Other Opex'!AF182</f>
        <v>0</v>
      </c>
      <c r="AH299" s="552">
        <f>'Other Opex'!AH182</f>
        <v>0</v>
      </c>
    </row>
    <row r="300" spans="2:34" outlineLevel="1" x14ac:dyDescent="0.2">
      <c r="B300" s="263" t="str">
        <f>'Line Items'!D$762</f>
        <v>Other Operating Costs</v>
      </c>
      <c r="C300" s="263" t="str">
        <f>'Line Items'!D$805</f>
        <v>Other Operating Costs: Industry &amp; Professional Services</v>
      </c>
      <c r="D300" s="106" t="str">
        <f>'Other Opex'!D183</f>
        <v>RSSB</v>
      </c>
      <c r="E300" s="88"/>
      <c r="F300" s="107" t="str">
        <f>'Other Opex'!F183</f>
        <v>£000</v>
      </c>
      <c r="G300" s="89">
        <f>'Other Opex'!G183</f>
        <v>0</v>
      </c>
      <c r="H300" s="89">
        <f>'Other Opex'!H183</f>
        <v>0</v>
      </c>
      <c r="I300" s="89">
        <f>'Other Opex'!I183</f>
        <v>0</v>
      </c>
      <c r="J300" s="89">
        <f>'Other Opex'!J183</f>
        <v>0</v>
      </c>
      <c r="K300" s="89">
        <f>'Other Opex'!K183</f>
        <v>0</v>
      </c>
      <c r="L300" s="89">
        <f>'Other Opex'!L183</f>
        <v>0</v>
      </c>
      <c r="M300" s="89">
        <f>'Other Opex'!M183</f>
        <v>0</v>
      </c>
      <c r="N300" s="89">
        <f>'Other Opex'!N183</f>
        <v>0</v>
      </c>
      <c r="O300" s="89">
        <f>'Other Opex'!O183</f>
        <v>0</v>
      </c>
      <c r="P300" s="89">
        <f>'Other Opex'!P183</f>
        <v>0</v>
      </c>
      <c r="Q300" s="89">
        <f>'Other Opex'!Q183</f>
        <v>0</v>
      </c>
      <c r="R300" s="89">
        <f>'Other Opex'!R183</f>
        <v>0</v>
      </c>
      <c r="S300" s="89">
        <f>'Other Opex'!S183</f>
        <v>0</v>
      </c>
      <c r="T300" s="89">
        <f>'Other Opex'!T183</f>
        <v>0</v>
      </c>
      <c r="U300" s="89">
        <f>'Other Opex'!U183</f>
        <v>0</v>
      </c>
      <c r="V300" s="89">
        <f>'Other Opex'!V183</f>
        <v>0</v>
      </c>
      <c r="W300" s="89">
        <f>'Other Opex'!W183</f>
        <v>0</v>
      </c>
      <c r="X300" s="89">
        <f>'Other Opex'!X183</f>
        <v>0</v>
      </c>
      <c r="Y300" s="89">
        <f>'Other Opex'!Y183</f>
        <v>0</v>
      </c>
      <c r="Z300" s="89">
        <f>'Other Opex'!Z183</f>
        <v>0</v>
      </c>
      <c r="AA300" s="89">
        <f>'Other Opex'!AA183</f>
        <v>0</v>
      </c>
      <c r="AB300" s="90">
        <f>'Other Opex'!AB183</f>
        <v>0</v>
      </c>
      <c r="AD300" s="552">
        <f>'Other Opex'!AD183</f>
        <v>0</v>
      </c>
      <c r="AF300" s="552">
        <f>'Other Opex'!AF183</f>
        <v>0</v>
      </c>
      <c r="AH300" s="552">
        <f>'Other Opex'!AH183</f>
        <v>0</v>
      </c>
    </row>
    <row r="301" spans="2:34" outlineLevel="1" x14ac:dyDescent="0.2">
      <c r="B301" s="263" t="str">
        <f>'Line Items'!D$762</f>
        <v>Other Operating Costs</v>
      </c>
      <c r="C301" s="263" t="str">
        <f>'Line Items'!D$805</f>
        <v>Other Operating Costs: Industry &amp; Professional Services</v>
      </c>
      <c r="D301" s="106" t="str">
        <f>'Other Opex'!D184</f>
        <v>Auditors</v>
      </c>
      <c r="E301" s="88"/>
      <c r="F301" s="107" t="str">
        <f>'Other Opex'!F184</f>
        <v>£000</v>
      </c>
      <c r="G301" s="89">
        <f>'Other Opex'!G184</f>
        <v>0</v>
      </c>
      <c r="H301" s="89">
        <f>'Other Opex'!H184</f>
        <v>0</v>
      </c>
      <c r="I301" s="89">
        <f>'Other Opex'!I184</f>
        <v>0</v>
      </c>
      <c r="J301" s="89">
        <f>'Other Opex'!J184</f>
        <v>0</v>
      </c>
      <c r="K301" s="89">
        <f>'Other Opex'!K184</f>
        <v>0</v>
      </c>
      <c r="L301" s="89">
        <f>'Other Opex'!L184</f>
        <v>0</v>
      </c>
      <c r="M301" s="89">
        <f>'Other Opex'!M184</f>
        <v>0</v>
      </c>
      <c r="N301" s="89">
        <f>'Other Opex'!N184</f>
        <v>0</v>
      </c>
      <c r="O301" s="89">
        <f>'Other Opex'!O184</f>
        <v>0</v>
      </c>
      <c r="P301" s="89">
        <f>'Other Opex'!P184</f>
        <v>0</v>
      </c>
      <c r="Q301" s="89">
        <f>'Other Opex'!Q184</f>
        <v>0</v>
      </c>
      <c r="R301" s="89">
        <f>'Other Opex'!R184</f>
        <v>0</v>
      </c>
      <c r="S301" s="89">
        <f>'Other Opex'!S184</f>
        <v>0</v>
      </c>
      <c r="T301" s="89">
        <f>'Other Opex'!T184</f>
        <v>0</v>
      </c>
      <c r="U301" s="89">
        <f>'Other Opex'!U184</f>
        <v>0</v>
      </c>
      <c r="V301" s="89">
        <f>'Other Opex'!V184</f>
        <v>0</v>
      </c>
      <c r="W301" s="89">
        <f>'Other Opex'!W184</f>
        <v>0</v>
      </c>
      <c r="X301" s="89">
        <f>'Other Opex'!X184</f>
        <v>0</v>
      </c>
      <c r="Y301" s="89">
        <f>'Other Opex'!Y184</f>
        <v>0</v>
      </c>
      <c r="Z301" s="89">
        <f>'Other Opex'!Z184</f>
        <v>0</v>
      </c>
      <c r="AA301" s="89">
        <f>'Other Opex'!AA184</f>
        <v>0</v>
      </c>
      <c r="AB301" s="90">
        <f>'Other Opex'!AB184</f>
        <v>0</v>
      </c>
      <c r="AD301" s="552">
        <f>'Other Opex'!AD184</f>
        <v>0</v>
      </c>
      <c r="AF301" s="552">
        <f>'Other Opex'!AF184</f>
        <v>0</v>
      </c>
      <c r="AH301" s="552">
        <f>'Other Opex'!AH184</f>
        <v>0</v>
      </c>
    </row>
    <row r="302" spans="2:34" outlineLevel="1" x14ac:dyDescent="0.2">
      <c r="B302" s="263" t="str">
        <f>'Line Items'!D$762</f>
        <v>Other Operating Costs</v>
      </c>
      <c r="C302" s="263" t="str">
        <f>'Line Items'!D$805</f>
        <v>Other Operating Costs: Industry &amp; Professional Services</v>
      </c>
      <c r="D302" s="106" t="str">
        <f>'Other Opex'!D185</f>
        <v>Legal Fees</v>
      </c>
      <c r="E302" s="88"/>
      <c r="F302" s="107" t="str">
        <f>'Other Opex'!F185</f>
        <v>£000</v>
      </c>
      <c r="G302" s="89">
        <f>'Other Opex'!G185</f>
        <v>0</v>
      </c>
      <c r="H302" s="89">
        <f>'Other Opex'!H185</f>
        <v>0</v>
      </c>
      <c r="I302" s="89">
        <f>'Other Opex'!I185</f>
        <v>0</v>
      </c>
      <c r="J302" s="89">
        <f>'Other Opex'!J185</f>
        <v>0</v>
      </c>
      <c r="K302" s="89">
        <f>'Other Opex'!K185</f>
        <v>0</v>
      </c>
      <c r="L302" s="89">
        <f>'Other Opex'!L185</f>
        <v>0</v>
      </c>
      <c r="M302" s="89">
        <f>'Other Opex'!M185</f>
        <v>0</v>
      </c>
      <c r="N302" s="89">
        <f>'Other Opex'!N185</f>
        <v>0</v>
      </c>
      <c r="O302" s="89">
        <f>'Other Opex'!O185</f>
        <v>0</v>
      </c>
      <c r="P302" s="89">
        <f>'Other Opex'!P185</f>
        <v>0</v>
      </c>
      <c r="Q302" s="89">
        <f>'Other Opex'!Q185</f>
        <v>0</v>
      </c>
      <c r="R302" s="89">
        <f>'Other Opex'!R185</f>
        <v>0</v>
      </c>
      <c r="S302" s="89">
        <f>'Other Opex'!S185</f>
        <v>0</v>
      </c>
      <c r="T302" s="89">
        <f>'Other Opex'!T185</f>
        <v>0</v>
      </c>
      <c r="U302" s="89">
        <f>'Other Opex'!U185</f>
        <v>0</v>
      </c>
      <c r="V302" s="89">
        <f>'Other Opex'!V185</f>
        <v>0</v>
      </c>
      <c r="W302" s="89">
        <f>'Other Opex'!W185</f>
        <v>0</v>
      </c>
      <c r="X302" s="89">
        <f>'Other Opex'!X185</f>
        <v>0</v>
      </c>
      <c r="Y302" s="89">
        <f>'Other Opex'!Y185</f>
        <v>0</v>
      </c>
      <c r="Z302" s="89">
        <f>'Other Opex'!Z185</f>
        <v>0</v>
      </c>
      <c r="AA302" s="89">
        <f>'Other Opex'!AA185</f>
        <v>0</v>
      </c>
      <c r="AB302" s="90">
        <f>'Other Opex'!AB185</f>
        <v>0</v>
      </c>
      <c r="AD302" s="552">
        <f>'Other Opex'!AD185</f>
        <v>0</v>
      </c>
      <c r="AF302" s="552">
        <f>'Other Opex'!AF185</f>
        <v>0</v>
      </c>
      <c r="AH302" s="552">
        <f>'Other Opex'!AH185</f>
        <v>0</v>
      </c>
    </row>
    <row r="303" spans="2:34" outlineLevel="1" x14ac:dyDescent="0.2">
      <c r="B303" s="263" t="str">
        <f>'Line Items'!D$762</f>
        <v>Other Operating Costs</v>
      </c>
      <c r="C303" s="263" t="str">
        <f>'Line Items'!D$805</f>
        <v>Other Operating Costs: Industry &amp; Professional Services</v>
      </c>
      <c r="D303" s="106" t="str">
        <f>'Other Opex'!D186</f>
        <v>Other Professional Services</v>
      </c>
      <c r="E303" s="88"/>
      <c r="F303" s="107" t="str">
        <f>'Other Opex'!F186</f>
        <v>£000</v>
      </c>
      <c r="G303" s="89">
        <f>'Other Opex'!G186</f>
        <v>0</v>
      </c>
      <c r="H303" s="89">
        <f>'Other Opex'!H186</f>
        <v>0</v>
      </c>
      <c r="I303" s="89">
        <f>'Other Opex'!I186</f>
        <v>0</v>
      </c>
      <c r="J303" s="89">
        <f>'Other Opex'!J186</f>
        <v>0</v>
      </c>
      <c r="K303" s="89">
        <f>'Other Opex'!K186</f>
        <v>0</v>
      </c>
      <c r="L303" s="89">
        <f>'Other Opex'!L186</f>
        <v>0</v>
      </c>
      <c r="M303" s="89">
        <f>'Other Opex'!M186</f>
        <v>0</v>
      </c>
      <c r="N303" s="89">
        <f>'Other Opex'!N186</f>
        <v>0</v>
      </c>
      <c r="O303" s="89">
        <f>'Other Opex'!O186</f>
        <v>0</v>
      </c>
      <c r="P303" s="89">
        <f>'Other Opex'!P186</f>
        <v>0</v>
      </c>
      <c r="Q303" s="89">
        <f>'Other Opex'!Q186</f>
        <v>0</v>
      </c>
      <c r="R303" s="89">
        <f>'Other Opex'!R186</f>
        <v>0</v>
      </c>
      <c r="S303" s="89">
        <f>'Other Opex'!S186</f>
        <v>0</v>
      </c>
      <c r="T303" s="89">
        <f>'Other Opex'!T186</f>
        <v>0</v>
      </c>
      <c r="U303" s="89">
        <f>'Other Opex'!U186</f>
        <v>0</v>
      </c>
      <c r="V303" s="89">
        <f>'Other Opex'!V186</f>
        <v>0</v>
      </c>
      <c r="W303" s="89">
        <f>'Other Opex'!W186</f>
        <v>0</v>
      </c>
      <c r="X303" s="89">
        <f>'Other Opex'!X186</f>
        <v>0</v>
      </c>
      <c r="Y303" s="89">
        <f>'Other Opex'!Y186</f>
        <v>0</v>
      </c>
      <c r="Z303" s="89">
        <f>'Other Opex'!Z186</f>
        <v>0</v>
      </c>
      <c r="AA303" s="89">
        <f>'Other Opex'!AA186</f>
        <v>0</v>
      </c>
      <c r="AB303" s="90">
        <f>'Other Opex'!AB186</f>
        <v>0</v>
      </c>
      <c r="AD303" s="552">
        <f>'Other Opex'!AD186</f>
        <v>0</v>
      </c>
      <c r="AF303" s="552">
        <f>'Other Opex'!AF186</f>
        <v>0</v>
      </c>
      <c r="AH303" s="552">
        <f>'Other Opex'!AH186</f>
        <v>0</v>
      </c>
    </row>
    <row r="304" spans="2:34" outlineLevel="1" x14ac:dyDescent="0.2">
      <c r="B304" s="263" t="str">
        <f>'Line Items'!D$762</f>
        <v>Other Operating Costs</v>
      </c>
      <c r="C304" s="263" t="str">
        <f>'Line Items'!D$805</f>
        <v>Other Operating Costs: Industry &amp; Professional Services</v>
      </c>
      <c r="D304" s="106" t="str">
        <f>'Other Opex'!D187</f>
        <v>Other Contracted Services</v>
      </c>
      <c r="E304" s="88"/>
      <c r="F304" s="107" t="str">
        <f>'Other Opex'!F187</f>
        <v>£000</v>
      </c>
      <c r="G304" s="89">
        <f>'Other Opex'!G187</f>
        <v>0</v>
      </c>
      <c r="H304" s="89">
        <f>'Other Opex'!H187</f>
        <v>0</v>
      </c>
      <c r="I304" s="89">
        <f>'Other Opex'!I187</f>
        <v>0</v>
      </c>
      <c r="J304" s="89">
        <f>'Other Opex'!J187</f>
        <v>0</v>
      </c>
      <c r="K304" s="89">
        <f>'Other Opex'!K187</f>
        <v>0</v>
      </c>
      <c r="L304" s="89">
        <f>'Other Opex'!L187</f>
        <v>0</v>
      </c>
      <c r="M304" s="89">
        <f>'Other Opex'!M187</f>
        <v>0</v>
      </c>
      <c r="N304" s="89">
        <f>'Other Opex'!N187</f>
        <v>0</v>
      </c>
      <c r="O304" s="89">
        <f>'Other Opex'!O187</f>
        <v>0</v>
      </c>
      <c r="P304" s="89">
        <f>'Other Opex'!P187</f>
        <v>0</v>
      </c>
      <c r="Q304" s="89">
        <f>'Other Opex'!Q187</f>
        <v>0</v>
      </c>
      <c r="R304" s="89">
        <f>'Other Opex'!R187</f>
        <v>0</v>
      </c>
      <c r="S304" s="89">
        <f>'Other Opex'!S187</f>
        <v>0</v>
      </c>
      <c r="T304" s="89">
        <f>'Other Opex'!T187</f>
        <v>0</v>
      </c>
      <c r="U304" s="89">
        <f>'Other Opex'!U187</f>
        <v>0</v>
      </c>
      <c r="V304" s="89">
        <f>'Other Opex'!V187</f>
        <v>0</v>
      </c>
      <c r="W304" s="89">
        <f>'Other Opex'!W187</f>
        <v>0</v>
      </c>
      <c r="X304" s="89">
        <f>'Other Opex'!X187</f>
        <v>0</v>
      </c>
      <c r="Y304" s="89">
        <f>'Other Opex'!Y187</f>
        <v>0</v>
      </c>
      <c r="Z304" s="89">
        <f>'Other Opex'!Z187</f>
        <v>0</v>
      </c>
      <c r="AA304" s="89">
        <f>'Other Opex'!AA187</f>
        <v>0</v>
      </c>
      <c r="AB304" s="90">
        <f>'Other Opex'!AB187</f>
        <v>0</v>
      </c>
      <c r="AD304" s="552">
        <f>'Other Opex'!AD187</f>
        <v>0</v>
      </c>
      <c r="AF304" s="552">
        <f>'Other Opex'!AF187</f>
        <v>0</v>
      </c>
      <c r="AH304" s="552">
        <f>'Other Opex'!AH187</f>
        <v>0</v>
      </c>
    </row>
    <row r="305" spans="2:34" outlineLevel="1" x14ac:dyDescent="0.2">
      <c r="B305" s="263" t="str">
        <f>'Line Items'!D$762</f>
        <v>Other Operating Costs</v>
      </c>
      <c r="C305" s="263" t="str">
        <f>'Line Items'!D$805</f>
        <v>Other Operating Costs: Industry &amp; Professional Services</v>
      </c>
      <c r="D305" s="106" t="str">
        <f>'Other Opex'!D188</f>
        <v>Rail Regulators Fees</v>
      </c>
      <c r="E305" s="88"/>
      <c r="F305" s="107" t="str">
        <f>'Other Opex'!F188</f>
        <v>£000</v>
      </c>
      <c r="G305" s="89">
        <f>'Other Opex'!G188</f>
        <v>0</v>
      </c>
      <c r="H305" s="89">
        <f>'Other Opex'!H188</f>
        <v>0</v>
      </c>
      <c r="I305" s="89">
        <f>'Other Opex'!I188</f>
        <v>0</v>
      </c>
      <c r="J305" s="89">
        <f>'Other Opex'!J188</f>
        <v>0</v>
      </c>
      <c r="K305" s="89">
        <f>'Other Opex'!K188</f>
        <v>0</v>
      </c>
      <c r="L305" s="89">
        <f>'Other Opex'!L188</f>
        <v>0</v>
      </c>
      <c r="M305" s="89">
        <f>'Other Opex'!M188</f>
        <v>0</v>
      </c>
      <c r="N305" s="89">
        <f>'Other Opex'!N188</f>
        <v>0</v>
      </c>
      <c r="O305" s="89">
        <f>'Other Opex'!O188</f>
        <v>0</v>
      </c>
      <c r="P305" s="89">
        <f>'Other Opex'!P188</f>
        <v>0</v>
      </c>
      <c r="Q305" s="89">
        <f>'Other Opex'!Q188</f>
        <v>0</v>
      </c>
      <c r="R305" s="89">
        <f>'Other Opex'!R188</f>
        <v>0</v>
      </c>
      <c r="S305" s="89">
        <f>'Other Opex'!S188</f>
        <v>0</v>
      </c>
      <c r="T305" s="89">
        <f>'Other Opex'!T188</f>
        <v>0</v>
      </c>
      <c r="U305" s="89">
        <f>'Other Opex'!U188</f>
        <v>0</v>
      </c>
      <c r="V305" s="89">
        <f>'Other Opex'!V188</f>
        <v>0</v>
      </c>
      <c r="W305" s="89">
        <f>'Other Opex'!W188</f>
        <v>0</v>
      </c>
      <c r="X305" s="89">
        <f>'Other Opex'!X188</f>
        <v>0</v>
      </c>
      <c r="Y305" s="89">
        <f>'Other Opex'!Y188</f>
        <v>0</v>
      </c>
      <c r="Z305" s="89">
        <f>'Other Opex'!Z188</f>
        <v>0</v>
      </c>
      <c r="AA305" s="89">
        <f>'Other Opex'!AA188</f>
        <v>0</v>
      </c>
      <c r="AB305" s="90">
        <f>'Other Opex'!AB188</f>
        <v>0</v>
      </c>
      <c r="AD305" s="552">
        <f>'Other Opex'!AD188</f>
        <v>0</v>
      </c>
      <c r="AF305" s="552">
        <f>'Other Opex'!AF188</f>
        <v>0</v>
      </c>
      <c r="AH305" s="552">
        <f>'Other Opex'!AH188</f>
        <v>0</v>
      </c>
    </row>
    <row r="306" spans="2:34" outlineLevel="1" x14ac:dyDescent="0.2">
      <c r="B306" s="263" t="str">
        <f>'Line Items'!D$762</f>
        <v>Other Operating Costs</v>
      </c>
      <c r="C306" s="263" t="str">
        <f>'Line Items'!D$805</f>
        <v>Other Operating Costs: Industry &amp; Professional Services</v>
      </c>
      <c r="D306" s="106" t="str">
        <f>'Other Opex'!D189</f>
        <v>Additional Industry &amp; Professional Services</v>
      </c>
      <c r="E306" s="88"/>
      <c r="F306" s="107" t="str">
        <f>'Other Opex'!F189</f>
        <v>£000</v>
      </c>
      <c r="G306" s="89">
        <f>'Other Opex'!G189</f>
        <v>0</v>
      </c>
      <c r="H306" s="89">
        <f>'Other Opex'!H189</f>
        <v>0</v>
      </c>
      <c r="I306" s="89">
        <f>'Other Opex'!I189</f>
        <v>0</v>
      </c>
      <c r="J306" s="89">
        <f>'Other Opex'!J189</f>
        <v>0</v>
      </c>
      <c r="K306" s="89">
        <f>'Other Opex'!K189</f>
        <v>0</v>
      </c>
      <c r="L306" s="89">
        <f>'Other Opex'!L189</f>
        <v>0</v>
      </c>
      <c r="M306" s="89">
        <f>'Other Opex'!M189</f>
        <v>0</v>
      </c>
      <c r="N306" s="89">
        <f>'Other Opex'!N189</f>
        <v>0</v>
      </c>
      <c r="O306" s="89">
        <f>'Other Opex'!O189</f>
        <v>0</v>
      </c>
      <c r="P306" s="89">
        <f>'Other Opex'!P189</f>
        <v>0</v>
      </c>
      <c r="Q306" s="89">
        <f>'Other Opex'!Q189</f>
        <v>0</v>
      </c>
      <c r="R306" s="89">
        <f>'Other Opex'!R189</f>
        <v>0</v>
      </c>
      <c r="S306" s="89">
        <f>'Other Opex'!S189</f>
        <v>0</v>
      </c>
      <c r="T306" s="89">
        <f>'Other Opex'!T189</f>
        <v>0</v>
      </c>
      <c r="U306" s="89">
        <f>'Other Opex'!U189</f>
        <v>0</v>
      </c>
      <c r="V306" s="89">
        <f>'Other Opex'!V189</f>
        <v>0</v>
      </c>
      <c r="W306" s="89">
        <f>'Other Opex'!W189</f>
        <v>0</v>
      </c>
      <c r="X306" s="89">
        <f>'Other Opex'!X189</f>
        <v>0</v>
      </c>
      <c r="Y306" s="89">
        <f>'Other Opex'!Y189</f>
        <v>0</v>
      </c>
      <c r="Z306" s="89">
        <f>'Other Opex'!Z189</f>
        <v>0</v>
      </c>
      <c r="AA306" s="89">
        <f>'Other Opex'!AA189</f>
        <v>0</v>
      </c>
      <c r="AB306" s="90">
        <f>'Other Opex'!AB189</f>
        <v>0</v>
      </c>
      <c r="AD306" s="552">
        <f>'Other Opex'!AD189</f>
        <v>0</v>
      </c>
      <c r="AF306" s="552">
        <f>'Other Opex'!AF189</f>
        <v>0</v>
      </c>
      <c r="AH306" s="552">
        <f>'Other Opex'!AH189</f>
        <v>0</v>
      </c>
    </row>
    <row r="307" spans="2:34" outlineLevel="1" x14ac:dyDescent="0.2">
      <c r="B307" s="263" t="str">
        <f>'Line Items'!D$762</f>
        <v>Other Operating Costs</v>
      </c>
      <c r="C307" s="263" t="str">
        <f>'Line Items'!D$805</f>
        <v>Other Operating Costs: Industry &amp; Professional Services</v>
      </c>
      <c r="D307" s="106" t="str">
        <f>'Other Opex'!D190</f>
        <v>Cash Collection</v>
      </c>
      <c r="E307" s="88"/>
      <c r="F307" s="107" t="str">
        <f>'Other Opex'!F190</f>
        <v>£000</v>
      </c>
      <c r="G307" s="89">
        <f>'Other Opex'!G190</f>
        <v>0</v>
      </c>
      <c r="H307" s="89">
        <f>'Other Opex'!H190</f>
        <v>0</v>
      </c>
      <c r="I307" s="89">
        <f>'Other Opex'!I190</f>
        <v>0</v>
      </c>
      <c r="J307" s="89">
        <f>'Other Opex'!J190</f>
        <v>0</v>
      </c>
      <c r="K307" s="89">
        <f>'Other Opex'!K190</f>
        <v>0</v>
      </c>
      <c r="L307" s="89">
        <f>'Other Opex'!L190</f>
        <v>0</v>
      </c>
      <c r="M307" s="89">
        <f>'Other Opex'!M190</f>
        <v>0</v>
      </c>
      <c r="N307" s="89">
        <f>'Other Opex'!N190</f>
        <v>0</v>
      </c>
      <c r="O307" s="89">
        <f>'Other Opex'!O190</f>
        <v>0</v>
      </c>
      <c r="P307" s="89">
        <f>'Other Opex'!P190</f>
        <v>0</v>
      </c>
      <c r="Q307" s="89">
        <f>'Other Opex'!Q190</f>
        <v>0</v>
      </c>
      <c r="R307" s="89">
        <f>'Other Opex'!R190</f>
        <v>0</v>
      </c>
      <c r="S307" s="89">
        <f>'Other Opex'!S190</f>
        <v>0</v>
      </c>
      <c r="T307" s="89">
        <f>'Other Opex'!T190</f>
        <v>0</v>
      </c>
      <c r="U307" s="89">
        <f>'Other Opex'!U190</f>
        <v>0</v>
      </c>
      <c r="V307" s="89">
        <f>'Other Opex'!V190</f>
        <v>0</v>
      </c>
      <c r="W307" s="89">
        <f>'Other Opex'!W190</f>
        <v>0</v>
      </c>
      <c r="X307" s="89">
        <f>'Other Opex'!X190</f>
        <v>0</v>
      </c>
      <c r="Y307" s="89">
        <f>'Other Opex'!Y190</f>
        <v>0</v>
      </c>
      <c r="Z307" s="89">
        <f>'Other Opex'!Z190</f>
        <v>0</v>
      </c>
      <c r="AA307" s="89">
        <f>'Other Opex'!AA190</f>
        <v>0</v>
      </c>
      <c r="AB307" s="90">
        <f>'Other Opex'!AB190</f>
        <v>0</v>
      </c>
      <c r="AD307" s="552">
        <f>'Other Opex'!AD190</f>
        <v>0</v>
      </c>
      <c r="AF307" s="552">
        <f>'Other Opex'!AF190</f>
        <v>0</v>
      </c>
      <c r="AH307" s="552">
        <f>'Other Opex'!AH190</f>
        <v>0</v>
      </c>
    </row>
    <row r="308" spans="2:34" outlineLevel="1" x14ac:dyDescent="0.2">
      <c r="B308" s="263" t="str">
        <f>'Line Items'!D$762</f>
        <v>Other Operating Costs</v>
      </c>
      <c r="C308" s="263" t="str">
        <f>'Line Items'!D$805</f>
        <v>Other Operating Costs: Industry &amp; Professional Services</v>
      </c>
      <c r="D308" s="106" t="str">
        <f>'Other Opex'!D191</f>
        <v>SFO Station Repairing Lease: Civils - Planned</v>
      </c>
      <c r="E308" s="88"/>
      <c r="F308" s="107" t="str">
        <f>'Other Opex'!F191</f>
        <v>£000</v>
      </c>
      <c r="G308" s="89">
        <f>'Other Opex'!G191</f>
        <v>0</v>
      </c>
      <c r="H308" s="89">
        <f>'Other Opex'!H191</f>
        <v>0</v>
      </c>
      <c r="I308" s="89">
        <f>'Other Opex'!I191</f>
        <v>0</v>
      </c>
      <c r="J308" s="89">
        <f>'Other Opex'!J191</f>
        <v>0</v>
      </c>
      <c r="K308" s="89">
        <f>'Other Opex'!K191</f>
        <v>0</v>
      </c>
      <c r="L308" s="89">
        <f>'Other Opex'!L191</f>
        <v>0</v>
      </c>
      <c r="M308" s="89">
        <f>'Other Opex'!M191</f>
        <v>0</v>
      </c>
      <c r="N308" s="89">
        <f>'Other Opex'!N191</f>
        <v>0</v>
      </c>
      <c r="O308" s="89">
        <f>'Other Opex'!O191</f>
        <v>0</v>
      </c>
      <c r="P308" s="89">
        <f>'Other Opex'!P191</f>
        <v>0</v>
      </c>
      <c r="Q308" s="89">
        <f>'Other Opex'!Q191</f>
        <v>0</v>
      </c>
      <c r="R308" s="89">
        <f>'Other Opex'!R191</f>
        <v>0</v>
      </c>
      <c r="S308" s="89">
        <f>'Other Opex'!S191</f>
        <v>0</v>
      </c>
      <c r="T308" s="89">
        <f>'Other Opex'!T191</f>
        <v>0</v>
      </c>
      <c r="U308" s="89">
        <f>'Other Opex'!U191</f>
        <v>0</v>
      </c>
      <c r="V308" s="89">
        <f>'Other Opex'!V191</f>
        <v>0</v>
      </c>
      <c r="W308" s="89">
        <f>'Other Opex'!W191</f>
        <v>0</v>
      </c>
      <c r="X308" s="89">
        <f>'Other Opex'!X191</f>
        <v>0</v>
      </c>
      <c r="Y308" s="89">
        <f>'Other Opex'!Y191</f>
        <v>0</v>
      </c>
      <c r="Z308" s="89">
        <f>'Other Opex'!Z191</f>
        <v>0</v>
      </c>
      <c r="AA308" s="89">
        <f>'Other Opex'!AA191</f>
        <v>0</v>
      </c>
      <c r="AB308" s="90">
        <f>'Other Opex'!AB191</f>
        <v>0</v>
      </c>
      <c r="AD308" s="552">
        <f>'Other Opex'!AD191</f>
        <v>0</v>
      </c>
      <c r="AF308" s="552">
        <f>'Other Opex'!AF191</f>
        <v>0</v>
      </c>
      <c r="AH308" s="552">
        <f>'Other Opex'!AH191</f>
        <v>0</v>
      </c>
    </row>
    <row r="309" spans="2:34" outlineLevel="1" x14ac:dyDescent="0.2">
      <c r="B309" s="263" t="str">
        <f>'Line Items'!D$762</f>
        <v>Other Operating Costs</v>
      </c>
      <c r="C309" s="263" t="str">
        <f>'Line Items'!D$805</f>
        <v>Other Operating Costs: Industry &amp; Professional Services</v>
      </c>
      <c r="D309" s="106" t="str">
        <f>'Other Opex'!D192</f>
        <v>SFO Station Repairing Lease: Civils - Unplanned</v>
      </c>
      <c r="E309" s="88"/>
      <c r="F309" s="107" t="str">
        <f>'Other Opex'!F192</f>
        <v>£000</v>
      </c>
      <c r="G309" s="89">
        <f>'Other Opex'!G192</f>
        <v>0</v>
      </c>
      <c r="H309" s="89">
        <f>'Other Opex'!H192</f>
        <v>0</v>
      </c>
      <c r="I309" s="89">
        <f>'Other Opex'!I192</f>
        <v>0</v>
      </c>
      <c r="J309" s="89">
        <f>'Other Opex'!J192</f>
        <v>0</v>
      </c>
      <c r="K309" s="89">
        <f>'Other Opex'!K192</f>
        <v>0</v>
      </c>
      <c r="L309" s="89">
        <f>'Other Opex'!L192</f>
        <v>0</v>
      </c>
      <c r="M309" s="89">
        <f>'Other Opex'!M192</f>
        <v>0</v>
      </c>
      <c r="N309" s="89">
        <f>'Other Opex'!N192</f>
        <v>0</v>
      </c>
      <c r="O309" s="89">
        <f>'Other Opex'!O192</f>
        <v>0</v>
      </c>
      <c r="P309" s="89">
        <f>'Other Opex'!P192</f>
        <v>0</v>
      </c>
      <c r="Q309" s="89">
        <f>'Other Opex'!Q192</f>
        <v>0</v>
      </c>
      <c r="R309" s="89">
        <f>'Other Opex'!R192</f>
        <v>0</v>
      </c>
      <c r="S309" s="89">
        <f>'Other Opex'!S192</f>
        <v>0</v>
      </c>
      <c r="T309" s="89">
        <f>'Other Opex'!T192</f>
        <v>0</v>
      </c>
      <c r="U309" s="89">
        <f>'Other Opex'!U192</f>
        <v>0</v>
      </c>
      <c r="V309" s="89">
        <f>'Other Opex'!V192</f>
        <v>0</v>
      </c>
      <c r="W309" s="89">
        <f>'Other Opex'!W192</f>
        <v>0</v>
      </c>
      <c r="X309" s="89">
        <f>'Other Opex'!X192</f>
        <v>0</v>
      </c>
      <c r="Y309" s="89">
        <f>'Other Opex'!Y192</f>
        <v>0</v>
      </c>
      <c r="Z309" s="89">
        <f>'Other Opex'!Z192</f>
        <v>0</v>
      </c>
      <c r="AA309" s="89">
        <f>'Other Opex'!AA192</f>
        <v>0</v>
      </c>
      <c r="AB309" s="90">
        <f>'Other Opex'!AB192</f>
        <v>0</v>
      </c>
      <c r="AD309" s="552">
        <f>'Other Opex'!AD192</f>
        <v>0</v>
      </c>
      <c r="AF309" s="552">
        <f>'Other Opex'!AF192</f>
        <v>0</v>
      </c>
      <c r="AH309" s="552">
        <f>'Other Opex'!AH192</f>
        <v>0</v>
      </c>
    </row>
    <row r="310" spans="2:34" outlineLevel="1" x14ac:dyDescent="0.2">
      <c r="B310" s="263" t="str">
        <f>'Line Items'!D$762</f>
        <v>Other Operating Costs</v>
      </c>
      <c r="C310" s="263" t="str">
        <f>'Line Items'!D$805</f>
        <v>Other Operating Costs: Industry &amp; Professional Services</v>
      </c>
      <c r="D310" s="106" t="str">
        <f>'Other Opex'!D193</f>
        <v>SFO Station Repairing Lease: M&amp;E - Planned</v>
      </c>
      <c r="E310" s="88"/>
      <c r="F310" s="107" t="str">
        <f>'Other Opex'!F193</f>
        <v>£000</v>
      </c>
      <c r="G310" s="89">
        <f>'Other Opex'!G193</f>
        <v>0</v>
      </c>
      <c r="H310" s="89">
        <f>'Other Opex'!H193</f>
        <v>0</v>
      </c>
      <c r="I310" s="89">
        <f>'Other Opex'!I193</f>
        <v>0</v>
      </c>
      <c r="J310" s="89">
        <f>'Other Opex'!J193</f>
        <v>0</v>
      </c>
      <c r="K310" s="89">
        <f>'Other Opex'!K193</f>
        <v>0</v>
      </c>
      <c r="L310" s="89">
        <f>'Other Opex'!L193</f>
        <v>0</v>
      </c>
      <c r="M310" s="89">
        <f>'Other Opex'!M193</f>
        <v>0</v>
      </c>
      <c r="N310" s="89">
        <f>'Other Opex'!N193</f>
        <v>0</v>
      </c>
      <c r="O310" s="89">
        <f>'Other Opex'!O193</f>
        <v>0</v>
      </c>
      <c r="P310" s="89">
        <f>'Other Opex'!P193</f>
        <v>0</v>
      </c>
      <c r="Q310" s="89">
        <f>'Other Opex'!Q193</f>
        <v>0</v>
      </c>
      <c r="R310" s="89">
        <f>'Other Opex'!R193</f>
        <v>0</v>
      </c>
      <c r="S310" s="89">
        <f>'Other Opex'!S193</f>
        <v>0</v>
      </c>
      <c r="T310" s="89">
        <f>'Other Opex'!T193</f>
        <v>0</v>
      </c>
      <c r="U310" s="89">
        <f>'Other Opex'!U193</f>
        <v>0</v>
      </c>
      <c r="V310" s="89">
        <f>'Other Opex'!V193</f>
        <v>0</v>
      </c>
      <c r="W310" s="89">
        <f>'Other Opex'!W193</f>
        <v>0</v>
      </c>
      <c r="X310" s="89">
        <f>'Other Opex'!X193</f>
        <v>0</v>
      </c>
      <c r="Y310" s="89">
        <f>'Other Opex'!Y193</f>
        <v>0</v>
      </c>
      <c r="Z310" s="89">
        <f>'Other Opex'!Z193</f>
        <v>0</v>
      </c>
      <c r="AA310" s="89">
        <f>'Other Opex'!AA193</f>
        <v>0</v>
      </c>
      <c r="AB310" s="90">
        <f>'Other Opex'!AB193</f>
        <v>0</v>
      </c>
      <c r="AD310" s="552">
        <f>'Other Opex'!AD193</f>
        <v>0</v>
      </c>
      <c r="AF310" s="552">
        <f>'Other Opex'!AF193</f>
        <v>0</v>
      </c>
      <c r="AH310" s="552">
        <f>'Other Opex'!AH193</f>
        <v>0</v>
      </c>
    </row>
    <row r="311" spans="2:34" outlineLevel="1" x14ac:dyDescent="0.2">
      <c r="B311" s="263" t="str">
        <f>'Line Items'!D$762</f>
        <v>Other Operating Costs</v>
      </c>
      <c r="C311" s="263" t="str">
        <f>'Line Items'!D$805</f>
        <v>Other Operating Costs: Industry &amp; Professional Services</v>
      </c>
      <c r="D311" s="106" t="str">
        <f>'Other Opex'!D194</f>
        <v>SFO Station Repairing Lease: M&amp;E - Unplanned</v>
      </c>
      <c r="E311" s="88"/>
      <c r="F311" s="107" t="str">
        <f>'Other Opex'!F194</f>
        <v>£000</v>
      </c>
      <c r="G311" s="89">
        <f>'Other Opex'!G194</f>
        <v>0</v>
      </c>
      <c r="H311" s="89">
        <f>'Other Opex'!H194</f>
        <v>0</v>
      </c>
      <c r="I311" s="89">
        <f>'Other Opex'!I194</f>
        <v>0</v>
      </c>
      <c r="J311" s="89">
        <f>'Other Opex'!J194</f>
        <v>0</v>
      </c>
      <c r="K311" s="89">
        <f>'Other Opex'!K194</f>
        <v>0</v>
      </c>
      <c r="L311" s="89">
        <f>'Other Opex'!L194</f>
        <v>0</v>
      </c>
      <c r="M311" s="89">
        <f>'Other Opex'!M194</f>
        <v>0</v>
      </c>
      <c r="N311" s="89">
        <f>'Other Opex'!N194</f>
        <v>0</v>
      </c>
      <c r="O311" s="89">
        <f>'Other Opex'!O194</f>
        <v>0</v>
      </c>
      <c r="P311" s="89">
        <f>'Other Opex'!P194</f>
        <v>0</v>
      </c>
      <c r="Q311" s="89">
        <f>'Other Opex'!Q194</f>
        <v>0</v>
      </c>
      <c r="R311" s="89">
        <f>'Other Opex'!R194</f>
        <v>0</v>
      </c>
      <c r="S311" s="89">
        <f>'Other Opex'!S194</f>
        <v>0</v>
      </c>
      <c r="T311" s="89">
        <f>'Other Opex'!T194</f>
        <v>0</v>
      </c>
      <c r="U311" s="89">
        <f>'Other Opex'!U194</f>
        <v>0</v>
      </c>
      <c r="V311" s="89">
        <f>'Other Opex'!V194</f>
        <v>0</v>
      </c>
      <c r="W311" s="89">
        <f>'Other Opex'!W194</f>
        <v>0</v>
      </c>
      <c r="X311" s="89">
        <f>'Other Opex'!X194</f>
        <v>0</v>
      </c>
      <c r="Y311" s="89">
        <f>'Other Opex'!Y194</f>
        <v>0</v>
      </c>
      <c r="Z311" s="89">
        <f>'Other Opex'!Z194</f>
        <v>0</v>
      </c>
      <c r="AA311" s="89">
        <f>'Other Opex'!AA194</f>
        <v>0</v>
      </c>
      <c r="AB311" s="90">
        <f>'Other Opex'!AB194</f>
        <v>0</v>
      </c>
      <c r="AD311" s="552">
        <f>'Other Opex'!AD194</f>
        <v>0</v>
      </c>
      <c r="AF311" s="552">
        <f>'Other Opex'!AF194</f>
        <v>0</v>
      </c>
      <c r="AH311" s="552">
        <f>'Other Opex'!AH194</f>
        <v>0</v>
      </c>
    </row>
    <row r="312" spans="2:34" outlineLevel="1" x14ac:dyDescent="0.2">
      <c r="B312" s="263" t="str">
        <f>'Line Items'!D$762</f>
        <v>Other Operating Costs</v>
      </c>
      <c r="C312" s="263" t="str">
        <f>'Line Items'!D$805</f>
        <v>Other Operating Costs: Industry &amp; Professional Services</v>
      </c>
      <c r="D312" s="106" t="str">
        <f>'Other Opex'!D195</f>
        <v>SFO Station Repairing Lease: Lifts - Planned</v>
      </c>
      <c r="E312" s="88"/>
      <c r="F312" s="107" t="str">
        <f>'Other Opex'!F195</f>
        <v>£000</v>
      </c>
      <c r="G312" s="89">
        <f>'Other Opex'!G195</f>
        <v>0</v>
      </c>
      <c r="H312" s="89">
        <f>'Other Opex'!H195</f>
        <v>0</v>
      </c>
      <c r="I312" s="89">
        <f>'Other Opex'!I195</f>
        <v>0</v>
      </c>
      <c r="J312" s="89">
        <f>'Other Opex'!J195</f>
        <v>0</v>
      </c>
      <c r="K312" s="89">
        <f>'Other Opex'!K195</f>
        <v>0</v>
      </c>
      <c r="L312" s="89">
        <f>'Other Opex'!L195</f>
        <v>0</v>
      </c>
      <c r="M312" s="89">
        <f>'Other Opex'!M195</f>
        <v>0</v>
      </c>
      <c r="N312" s="89">
        <f>'Other Opex'!N195</f>
        <v>0</v>
      </c>
      <c r="O312" s="89">
        <f>'Other Opex'!O195</f>
        <v>0</v>
      </c>
      <c r="P312" s="89">
        <f>'Other Opex'!P195</f>
        <v>0</v>
      </c>
      <c r="Q312" s="89">
        <f>'Other Opex'!Q195</f>
        <v>0</v>
      </c>
      <c r="R312" s="89">
        <f>'Other Opex'!R195</f>
        <v>0</v>
      </c>
      <c r="S312" s="89">
        <f>'Other Opex'!S195</f>
        <v>0</v>
      </c>
      <c r="T312" s="89">
        <f>'Other Opex'!T195</f>
        <v>0</v>
      </c>
      <c r="U312" s="89">
        <f>'Other Opex'!U195</f>
        <v>0</v>
      </c>
      <c r="V312" s="89">
        <f>'Other Opex'!V195</f>
        <v>0</v>
      </c>
      <c r="W312" s="89">
        <f>'Other Opex'!W195</f>
        <v>0</v>
      </c>
      <c r="X312" s="89">
        <f>'Other Opex'!X195</f>
        <v>0</v>
      </c>
      <c r="Y312" s="89">
        <f>'Other Opex'!Y195</f>
        <v>0</v>
      </c>
      <c r="Z312" s="89">
        <f>'Other Opex'!Z195</f>
        <v>0</v>
      </c>
      <c r="AA312" s="89">
        <f>'Other Opex'!AA195</f>
        <v>0</v>
      </c>
      <c r="AB312" s="90">
        <f>'Other Opex'!AB195</f>
        <v>0</v>
      </c>
      <c r="AD312" s="552">
        <f>'Other Opex'!AD195</f>
        <v>0</v>
      </c>
      <c r="AF312" s="552">
        <f>'Other Opex'!AF195</f>
        <v>0</v>
      </c>
      <c r="AH312" s="552">
        <f>'Other Opex'!AH195</f>
        <v>0</v>
      </c>
    </row>
    <row r="313" spans="2:34" outlineLevel="1" x14ac:dyDescent="0.2">
      <c r="B313" s="263" t="str">
        <f>'Line Items'!D$762</f>
        <v>Other Operating Costs</v>
      </c>
      <c r="C313" s="263" t="str">
        <f>'Line Items'!D$805</f>
        <v>Other Operating Costs: Industry &amp; Professional Services</v>
      </c>
      <c r="D313" s="106" t="str">
        <f>'Other Opex'!D196</f>
        <v>SFO Station Repairing Lease: Lifts - Unplanned</v>
      </c>
      <c r="E313" s="88"/>
      <c r="F313" s="107" t="str">
        <f>'Other Opex'!F196</f>
        <v>£000</v>
      </c>
      <c r="G313" s="89">
        <f>'Other Opex'!G196</f>
        <v>0</v>
      </c>
      <c r="H313" s="89">
        <f>'Other Opex'!H196</f>
        <v>0</v>
      </c>
      <c r="I313" s="89">
        <f>'Other Opex'!I196</f>
        <v>0</v>
      </c>
      <c r="J313" s="89">
        <f>'Other Opex'!J196</f>
        <v>0</v>
      </c>
      <c r="K313" s="89">
        <f>'Other Opex'!K196</f>
        <v>0</v>
      </c>
      <c r="L313" s="89">
        <f>'Other Opex'!L196</f>
        <v>0</v>
      </c>
      <c r="M313" s="89">
        <f>'Other Opex'!M196</f>
        <v>0</v>
      </c>
      <c r="N313" s="89">
        <f>'Other Opex'!N196</f>
        <v>0</v>
      </c>
      <c r="O313" s="89">
        <f>'Other Opex'!O196</f>
        <v>0</v>
      </c>
      <c r="P313" s="89">
        <f>'Other Opex'!P196</f>
        <v>0</v>
      </c>
      <c r="Q313" s="89">
        <f>'Other Opex'!Q196</f>
        <v>0</v>
      </c>
      <c r="R313" s="89">
        <f>'Other Opex'!R196</f>
        <v>0</v>
      </c>
      <c r="S313" s="89">
        <f>'Other Opex'!S196</f>
        <v>0</v>
      </c>
      <c r="T313" s="89">
        <f>'Other Opex'!T196</f>
        <v>0</v>
      </c>
      <c r="U313" s="89">
        <f>'Other Opex'!U196</f>
        <v>0</v>
      </c>
      <c r="V313" s="89">
        <f>'Other Opex'!V196</f>
        <v>0</v>
      </c>
      <c r="W313" s="89">
        <f>'Other Opex'!W196</f>
        <v>0</v>
      </c>
      <c r="X313" s="89">
        <f>'Other Opex'!X196</f>
        <v>0</v>
      </c>
      <c r="Y313" s="89">
        <f>'Other Opex'!Y196</f>
        <v>0</v>
      </c>
      <c r="Z313" s="89">
        <f>'Other Opex'!Z196</f>
        <v>0</v>
      </c>
      <c r="AA313" s="89">
        <f>'Other Opex'!AA196</f>
        <v>0</v>
      </c>
      <c r="AB313" s="90">
        <f>'Other Opex'!AB196</f>
        <v>0</v>
      </c>
      <c r="AD313" s="552">
        <f>'Other Opex'!AD196</f>
        <v>0</v>
      </c>
      <c r="AF313" s="552">
        <f>'Other Opex'!AF196</f>
        <v>0</v>
      </c>
      <c r="AH313" s="552">
        <f>'Other Opex'!AH196</f>
        <v>0</v>
      </c>
    </row>
    <row r="314" spans="2:34" outlineLevel="1" x14ac:dyDescent="0.2">
      <c r="B314" s="263" t="str">
        <f>'Line Items'!D$762</f>
        <v>Other Operating Costs</v>
      </c>
      <c r="C314" s="263" t="str">
        <f>'Line Items'!D$805</f>
        <v>Other Operating Costs: Industry &amp; Professional Services</v>
      </c>
      <c r="D314" s="106" t="str">
        <f>'Other Opex'!D197</f>
        <v>Community Rail Partnership (CRP)</v>
      </c>
      <c r="E314" s="88"/>
      <c r="F314" s="107" t="str">
        <f>'Other Opex'!F197</f>
        <v>£000</v>
      </c>
      <c r="G314" s="89">
        <f>'Other Opex'!G197</f>
        <v>0</v>
      </c>
      <c r="H314" s="89">
        <f>'Other Opex'!H197</f>
        <v>0</v>
      </c>
      <c r="I314" s="89">
        <f>'Other Opex'!I197</f>
        <v>0</v>
      </c>
      <c r="J314" s="89">
        <f>'Other Opex'!J197</f>
        <v>0</v>
      </c>
      <c r="K314" s="89">
        <f>'Other Opex'!K197</f>
        <v>0</v>
      </c>
      <c r="L314" s="89">
        <f>'Other Opex'!L197</f>
        <v>0</v>
      </c>
      <c r="M314" s="89">
        <f>'Other Opex'!M197</f>
        <v>0</v>
      </c>
      <c r="N314" s="89">
        <f>'Other Opex'!N197</f>
        <v>0</v>
      </c>
      <c r="O314" s="89">
        <f>'Other Opex'!O197</f>
        <v>0</v>
      </c>
      <c r="P314" s="89">
        <f>'Other Opex'!P197</f>
        <v>0</v>
      </c>
      <c r="Q314" s="89">
        <f>'Other Opex'!Q197</f>
        <v>0</v>
      </c>
      <c r="R314" s="89">
        <f>'Other Opex'!R197</f>
        <v>0</v>
      </c>
      <c r="S314" s="89">
        <f>'Other Opex'!S197</f>
        <v>0</v>
      </c>
      <c r="T314" s="89">
        <f>'Other Opex'!T197</f>
        <v>0</v>
      </c>
      <c r="U314" s="89">
        <f>'Other Opex'!U197</f>
        <v>0</v>
      </c>
      <c r="V314" s="89">
        <f>'Other Opex'!V197</f>
        <v>0</v>
      </c>
      <c r="W314" s="89">
        <f>'Other Opex'!W197</f>
        <v>0</v>
      </c>
      <c r="X314" s="89">
        <f>'Other Opex'!X197</f>
        <v>0</v>
      </c>
      <c r="Y314" s="89">
        <f>'Other Opex'!Y197</f>
        <v>0</v>
      </c>
      <c r="Z314" s="89">
        <f>'Other Opex'!Z197</f>
        <v>0</v>
      </c>
      <c r="AA314" s="89">
        <f>'Other Opex'!AA197</f>
        <v>0</v>
      </c>
      <c r="AB314" s="90">
        <f>'Other Opex'!AB197</f>
        <v>0</v>
      </c>
      <c r="AD314" s="552">
        <f>'Other Opex'!AD197</f>
        <v>0</v>
      </c>
      <c r="AF314" s="552">
        <f>'Other Opex'!AF197</f>
        <v>0</v>
      </c>
      <c r="AH314" s="552">
        <f>'Other Opex'!AH197</f>
        <v>0</v>
      </c>
    </row>
    <row r="315" spans="2:34" outlineLevel="1" x14ac:dyDescent="0.2">
      <c r="B315" s="263" t="str">
        <f>'Line Items'!D$762</f>
        <v>Other Operating Costs</v>
      </c>
      <c r="C315" s="263" t="str">
        <f>'Line Items'!D$805</f>
        <v>Other Operating Costs: Industry &amp; Professional Services</v>
      </c>
      <c r="D315" s="106" t="str">
        <f>'Other Opex'!D198</f>
        <v>[Industry &amp; Professional Services Line 27]</v>
      </c>
      <c r="E315" s="88"/>
      <c r="F315" s="107" t="str">
        <f>'Other Opex'!F198</f>
        <v>£000</v>
      </c>
      <c r="G315" s="89">
        <f>'Other Opex'!G198</f>
        <v>0</v>
      </c>
      <c r="H315" s="89">
        <f>'Other Opex'!H198</f>
        <v>0</v>
      </c>
      <c r="I315" s="89">
        <f>'Other Opex'!I198</f>
        <v>0</v>
      </c>
      <c r="J315" s="89">
        <f>'Other Opex'!J198</f>
        <v>0</v>
      </c>
      <c r="K315" s="89">
        <f>'Other Opex'!K198</f>
        <v>0</v>
      </c>
      <c r="L315" s="89">
        <f>'Other Opex'!L198</f>
        <v>0</v>
      </c>
      <c r="M315" s="89">
        <f>'Other Opex'!M198</f>
        <v>0</v>
      </c>
      <c r="N315" s="89">
        <f>'Other Opex'!N198</f>
        <v>0</v>
      </c>
      <c r="O315" s="89">
        <f>'Other Opex'!O198</f>
        <v>0</v>
      </c>
      <c r="P315" s="89">
        <f>'Other Opex'!P198</f>
        <v>0</v>
      </c>
      <c r="Q315" s="89">
        <f>'Other Opex'!Q198</f>
        <v>0</v>
      </c>
      <c r="R315" s="89">
        <f>'Other Opex'!R198</f>
        <v>0</v>
      </c>
      <c r="S315" s="89">
        <f>'Other Opex'!S198</f>
        <v>0</v>
      </c>
      <c r="T315" s="89">
        <f>'Other Opex'!T198</f>
        <v>0</v>
      </c>
      <c r="U315" s="89">
        <f>'Other Opex'!U198</f>
        <v>0</v>
      </c>
      <c r="V315" s="89">
        <f>'Other Opex'!V198</f>
        <v>0</v>
      </c>
      <c r="W315" s="89">
        <f>'Other Opex'!W198</f>
        <v>0</v>
      </c>
      <c r="X315" s="89">
        <f>'Other Opex'!X198</f>
        <v>0</v>
      </c>
      <c r="Y315" s="89">
        <f>'Other Opex'!Y198</f>
        <v>0</v>
      </c>
      <c r="Z315" s="89">
        <f>'Other Opex'!Z198</f>
        <v>0</v>
      </c>
      <c r="AA315" s="89">
        <f>'Other Opex'!AA198</f>
        <v>0</v>
      </c>
      <c r="AB315" s="90">
        <f>'Other Opex'!AB198</f>
        <v>0</v>
      </c>
      <c r="AD315" s="552">
        <f>'Other Opex'!AD198</f>
        <v>0</v>
      </c>
      <c r="AF315" s="552">
        <f>'Other Opex'!AF198</f>
        <v>0</v>
      </c>
      <c r="AH315" s="552">
        <f>'Other Opex'!AH198</f>
        <v>0</v>
      </c>
    </row>
    <row r="316" spans="2:34" outlineLevel="1" x14ac:dyDescent="0.2">
      <c r="B316" s="263" t="str">
        <f>'Line Items'!D$762</f>
        <v>Other Operating Costs</v>
      </c>
      <c r="C316" s="263" t="str">
        <f>'Line Items'!D$805</f>
        <v>Other Operating Costs: Industry &amp; Professional Services</v>
      </c>
      <c r="D316" s="106" t="str">
        <f>'Other Opex'!D199</f>
        <v>[Industry &amp; Professional Services Line 28]</v>
      </c>
      <c r="E316" s="88"/>
      <c r="F316" s="107" t="str">
        <f>'Other Opex'!F199</f>
        <v>£000</v>
      </c>
      <c r="G316" s="89">
        <f>'Other Opex'!G199</f>
        <v>0</v>
      </c>
      <c r="H316" s="89">
        <f>'Other Opex'!H199</f>
        <v>0</v>
      </c>
      <c r="I316" s="89">
        <f>'Other Opex'!I199</f>
        <v>0</v>
      </c>
      <c r="J316" s="89">
        <f>'Other Opex'!J199</f>
        <v>0</v>
      </c>
      <c r="K316" s="89">
        <f>'Other Opex'!K199</f>
        <v>0</v>
      </c>
      <c r="L316" s="89">
        <f>'Other Opex'!L199</f>
        <v>0</v>
      </c>
      <c r="M316" s="89">
        <f>'Other Opex'!M199</f>
        <v>0</v>
      </c>
      <c r="N316" s="89">
        <f>'Other Opex'!N199</f>
        <v>0</v>
      </c>
      <c r="O316" s="89">
        <f>'Other Opex'!O199</f>
        <v>0</v>
      </c>
      <c r="P316" s="89">
        <f>'Other Opex'!P199</f>
        <v>0</v>
      </c>
      <c r="Q316" s="89">
        <f>'Other Opex'!Q199</f>
        <v>0</v>
      </c>
      <c r="R316" s="89">
        <f>'Other Opex'!R199</f>
        <v>0</v>
      </c>
      <c r="S316" s="89">
        <f>'Other Opex'!S199</f>
        <v>0</v>
      </c>
      <c r="T316" s="89">
        <f>'Other Opex'!T199</f>
        <v>0</v>
      </c>
      <c r="U316" s="89">
        <f>'Other Opex'!U199</f>
        <v>0</v>
      </c>
      <c r="V316" s="89">
        <f>'Other Opex'!V199</f>
        <v>0</v>
      </c>
      <c r="W316" s="89">
        <f>'Other Opex'!W199</f>
        <v>0</v>
      </c>
      <c r="X316" s="89">
        <f>'Other Opex'!X199</f>
        <v>0</v>
      </c>
      <c r="Y316" s="89">
        <f>'Other Opex'!Y199</f>
        <v>0</v>
      </c>
      <c r="Z316" s="89">
        <f>'Other Opex'!Z199</f>
        <v>0</v>
      </c>
      <c r="AA316" s="89">
        <f>'Other Opex'!AA199</f>
        <v>0</v>
      </c>
      <c r="AB316" s="90">
        <f>'Other Opex'!AB199</f>
        <v>0</v>
      </c>
      <c r="AD316" s="552">
        <f>'Other Opex'!AD199</f>
        <v>0</v>
      </c>
      <c r="AF316" s="552">
        <f>'Other Opex'!AF199</f>
        <v>0</v>
      </c>
      <c r="AH316" s="552">
        <f>'Other Opex'!AH199</f>
        <v>0</v>
      </c>
    </row>
    <row r="317" spans="2:34" outlineLevel="1" x14ac:dyDescent="0.2">
      <c r="B317" s="263" t="str">
        <f>'Line Items'!D$762</f>
        <v>Other Operating Costs</v>
      </c>
      <c r="C317" s="263" t="str">
        <f>'Line Items'!D$805</f>
        <v>Other Operating Costs: Industry &amp; Professional Services</v>
      </c>
      <c r="D317" s="106" t="str">
        <f>'Other Opex'!D200</f>
        <v>[Industry &amp; Professional Services Line 29]</v>
      </c>
      <c r="E317" s="88"/>
      <c r="F317" s="107" t="str">
        <f>'Other Opex'!F200</f>
        <v>£000</v>
      </c>
      <c r="G317" s="89">
        <f>'Other Opex'!G200</f>
        <v>0</v>
      </c>
      <c r="H317" s="89">
        <f>'Other Opex'!H200</f>
        <v>0</v>
      </c>
      <c r="I317" s="89">
        <f>'Other Opex'!I200</f>
        <v>0</v>
      </c>
      <c r="J317" s="89">
        <f>'Other Opex'!J200</f>
        <v>0</v>
      </c>
      <c r="K317" s="89">
        <f>'Other Opex'!K200</f>
        <v>0</v>
      </c>
      <c r="L317" s="89">
        <f>'Other Opex'!L200</f>
        <v>0</v>
      </c>
      <c r="M317" s="89">
        <f>'Other Opex'!M200</f>
        <v>0</v>
      </c>
      <c r="N317" s="89">
        <f>'Other Opex'!N200</f>
        <v>0</v>
      </c>
      <c r="O317" s="89">
        <f>'Other Opex'!O200</f>
        <v>0</v>
      </c>
      <c r="P317" s="89">
        <f>'Other Opex'!P200</f>
        <v>0</v>
      </c>
      <c r="Q317" s="89">
        <f>'Other Opex'!Q200</f>
        <v>0</v>
      </c>
      <c r="R317" s="89">
        <f>'Other Opex'!R200</f>
        <v>0</v>
      </c>
      <c r="S317" s="89">
        <f>'Other Opex'!S200</f>
        <v>0</v>
      </c>
      <c r="T317" s="89">
        <f>'Other Opex'!T200</f>
        <v>0</v>
      </c>
      <c r="U317" s="89">
        <f>'Other Opex'!U200</f>
        <v>0</v>
      </c>
      <c r="V317" s="89">
        <f>'Other Opex'!V200</f>
        <v>0</v>
      </c>
      <c r="W317" s="89">
        <f>'Other Opex'!W200</f>
        <v>0</v>
      </c>
      <c r="X317" s="89">
        <f>'Other Opex'!X200</f>
        <v>0</v>
      </c>
      <c r="Y317" s="89">
        <f>'Other Opex'!Y200</f>
        <v>0</v>
      </c>
      <c r="Z317" s="89">
        <f>'Other Opex'!Z200</f>
        <v>0</v>
      </c>
      <c r="AA317" s="89">
        <f>'Other Opex'!AA200</f>
        <v>0</v>
      </c>
      <c r="AB317" s="90">
        <f>'Other Opex'!AB200</f>
        <v>0</v>
      </c>
      <c r="AD317" s="552">
        <f>'Other Opex'!AD200</f>
        <v>0</v>
      </c>
      <c r="AF317" s="552">
        <f>'Other Opex'!AF200</f>
        <v>0</v>
      </c>
      <c r="AH317" s="552">
        <f>'Other Opex'!AH200</f>
        <v>0</v>
      </c>
    </row>
    <row r="318" spans="2:34" outlineLevel="1" x14ac:dyDescent="0.2">
      <c r="B318" s="263" t="str">
        <f>'Line Items'!D$762</f>
        <v>Other Operating Costs</v>
      </c>
      <c r="C318" s="263" t="str">
        <f>'Line Items'!D$805</f>
        <v>Other Operating Costs: Industry &amp; Professional Services</v>
      </c>
      <c r="D318" s="106" t="str">
        <f>'Other Opex'!D201</f>
        <v>[Industry &amp; Professional Services Line 30]</v>
      </c>
      <c r="E318" s="88"/>
      <c r="F318" s="107" t="str">
        <f>'Other Opex'!F201</f>
        <v>£000</v>
      </c>
      <c r="G318" s="89">
        <f>'Other Opex'!G201</f>
        <v>0</v>
      </c>
      <c r="H318" s="89">
        <f>'Other Opex'!H201</f>
        <v>0</v>
      </c>
      <c r="I318" s="89">
        <f>'Other Opex'!I201</f>
        <v>0</v>
      </c>
      <c r="J318" s="89">
        <f>'Other Opex'!J201</f>
        <v>0</v>
      </c>
      <c r="K318" s="89">
        <f>'Other Opex'!K201</f>
        <v>0</v>
      </c>
      <c r="L318" s="89">
        <f>'Other Opex'!L201</f>
        <v>0</v>
      </c>
      <c r="M318" s="89">
        <f>'Other Opex'!M201</f>
        <v>0</v>
      </c>
      <c r="N318" s="89">
        <f>'Other Opex'!N201</f>
        <v>0</v>
      </c>
      <c r="O318" s="89">
        <f>'Other Opex'!O201</f>
        <v>0</v>
      </c>
      <c r="P318" s="89">
        <f>'Other Opex'!P201</f>
        <v>0</v>
      </c>
      <c r="Q318" s="89">
        <f>'Other Opex'!Q201</f>
        <v>0</v>
      </c>
      <c r="R318" s="89">
        <f>'Other Opex'!R201</f>
        <v>0</v>
      </c>
      <c r="S318" s="89">
        <f>'Other Opex'!S201</f>
        <v>0</v>
      </c>
      <c r="T318" s="89">
        <f>'Other Opex'!T201</f>
        <v>0</v>
      </c>
      <c r="U318" s="89">
        <f>'Other Opex'!U201</f>
        <v>0</v>
      </c>
      <c r="V318" s="89">
        <f>'Other Opex'!V201</f>
        <v>0</v>
      </c>
      <c r="W318" s="89">
        <f>'Other Opex'!W201</f>
        <v>0</v>
      </c>
      <c r="X318" s="89">
        <f>'Other Opex'!X201</f>
        <v>0</v>
      </c>
      <c r="Y318" s="89">
        <f>'Other Opex'!Y201</f>
        <v>0</v>
      </c>
      <c r="Z318" s="89">
        <f>'Other Opex'!Z201</f>
        <v>0</v>
      </c>
      <c r="AA318" s="89">
        <f>'Other Opex'!AA201</f>
        <v>0</v>
      </c>
      <c r="AB318" s="90">
        <f>'Other Opex'!AB201</f>
        <v>0</v>
      </c>
      <c r="AD318" s="552">
        <f>'Other Opex'!AD201</f>
        <v>0</v>
      </c>
      <c r="AF318" s="552">
        <f>'Other Opex'!AF201</f>
        <v>0</v>
      </c>
      <c r="AH318" s="552">
        <f>'Other Opex'!AH201</f>
        <v>0</v>
      </c>
    </row>
    <row r="319" spans="2:34" outlineLevel="1" x14ac:dyDescent="0.2">
      <c r="B319" s="263" t="str">
        <f>'Line Items'!D$762</f>
        <v>Other Operating Costs</v>
      </c>
      <c r="C319" s="263" t="str">
        <f>'Line Items'!D$805</f>
        <v>Other Operating Costs: Industry &amp; Professional Services</v>
      </c>
      <c r="D319" s="106" t="str">
        <f>'Other Opex'!D202</f>
        <v>[Industry &amp; Professional Services Line 31]</v>
      </c>
      <c r="E319" s="88"/>
      <c r="F319" s="107" t="str">
        <f>'Other Opex'!F202</f>
        <v>£000</v>
      </c>
      <c r="G319" s="89">
        <f>'Other Opex'!G202</f>
        <v>0</v>
      </c>
      <c r="H319" s="89">
        <f>'Other Opex'!H202</f>
        <v>0</v>
      </c>
      <c r="I319" s="89">
        <f>'Other Opex'!I202</f>
        <v>0</v>
      </c>
      <c r="J319" s="89">
        <f>'Other Opex'!J202</f>
        <v>0</v>
      </c>
      <c r="K319" s="89">
        <f>'Other Opex'!K202</f>
        <v>0</v>
      </c>
      <c r="L319" s="89">
        <f>'Other Opex'!L202</f>
        <v>0</v>
      </c>
      <c r="M319" s="89">
        <f>'Other Opex'!M202</f>
        <v>0</v>
      </c>
      <c r="N319" s="89">
        <f>'Other Opex'!N202</f>
        <v>0</v>
      </c>
      <c r="O319" s="89">
        <f>'Other Opex'!O202</f>
        <v>0</v>
      </c>
      <c r="P319" s="89">
        <f>'Other Opex'!P202</f>
        <v>0</v>
      </c>
      <c r="Q319" s="89">
        <f>'Other Opex'!Q202</f>
        <v>0</v>
      </c>
      <c r="R319" s="89">
        <f>'Other Opex'!R202</f>
        <v>0</v>
      </c>
      <c r="S319" s="89">
        <f>'Other Opex'!S202</f>
        <v>0</v>
      </c>
      <c r="T319" s="89">
        <f>'Other Opex'!T202</f>
        <v>0</v>
      </c>
      <c r="U319" s="89">
        <f>'Other Opex'!U202</f>
        <v>0</v>
      </c>
      <c r="V319" s="89">
        <f>'Other Opex'!V202</f>
        <v>0</v>
      </c>
      <c r="W319" s="89">
        <f>'Other Opex'!W202</f>
        <v>0</v>
      </c>
      <c r="X319" s="89">
        <f>'Other Opex'!X202</f>
        <v>0</v>
      </c>
      <c r="Y319" s="89">
        <f>'Other Opex'!Y202</f>
        <v>0</v>
      </c>
      <c r="Z319" s="89">
        <f>'Other Opex'!Z202</f>
        <v>0</v>
      </c>
      <c r="AA319" s="89">
        <f>'Other Opex'!AA202</f>
        <v>0</v>
      </c>
      <c r="AB319" s="90">
        <f>'Other Opex'!AB202</f>
        <v>0</v>
      </c>
      <c r="AD319" s="552">
        <f>'Other Opex'!AD202</f>
        <v>0</v>
      </c>
      <c r="AF319" s="552">
        <f>'Other Opex'!AF202</f>
        <v>0</v>
      </c>
      <c r="AH319" s="552">
        <f>'Other Opex'!AH202</f>
        <v>0</v>
      </c>
    </row>
    <row r="320" spans="2:34" outlineLevel="1" x14ac:dyDescent="0.2">
      <c r="B320" s="263" t="str">
        <f>'Line Items'!D$762</f>
        <v>Other Operating Costs</v>
      </c>
      <c r="C320" s="263" t="str">
        <f>'Line Items'!D$805</f>
        <v>Other Operating Costs: Industry &amp; Professional Services</v>
      </c>
      <c r="D320" s="106" t="str">
        <f>'Other Opex'!D203</f>
        <v>[Industry &amp; Professional Services Line 32]</v>
      </c>
      <c r="E320" s="88"/>
      <c r="F320" s="107" t="str">
        <f>'Other Opex'!F203</f>
        <v>£000</v>
      </c>
      <c r="G320" s="89">
        <f>'Other Opex'!G203</f>
        <v>0</v>
      </c>
      <c r="H320" s="89">
        <f>'Other Opex'!H203</f>
        <v>0</v>
      </c>
      <c r="I320" s="89">
        <f>'Other Opex'!I203</f>
        <v>0</v>
      </c>
      <c r="J320" s="89">
        <f>'Other Opex'!J203</f>
        <v>0</v>
      </c>
      <c r="K320" s="89">
        <f>'Other Opex'!K203</f>
        <v>0</v>
      </c>
      <c r="L320" s="89">
        <f>'Other Opex'!L203</f>
        <v>0</v>
      </c>
      <c r="M320" s="89">
        <f>'Other Opex'!M203</f>
        <v>0</v>
      </c>
      <c r="N320" s="89">
        <f>'Other Opex'!N203</f>
        <v>0</v>
      </c>
      <c r="O320" s="89">
        <f>'Other Opex'!O203</f>
        <v>0</v>
      </c>
      <c r="P320" s="89">
        <f>'Other Opex'!P203</f>
        <v>0</v>
      </c>
      <c r="Q320" s="89">
        <f>'Other Opex'!Q203</f>
        <v>0</v>
      </c>
      <c r="R320" s="89">
        <f>'Other Opex'!R203</f>
        <v>0</v>
      </c>
      <c r="S320" s="89">
        <f>'Other Opex'!S203</f>
        <v>0</v>
      </c>
      <c r="T320" s="89">
        <f>'Other Opex'!T203</f>
        <v>0</v>
      </c>
      <c r="U320" s="89">
        <f>'Other Opex'!U203</f>
        <v>0</v>
      </c>
      <c r="V320" s="89">
        <f>'Other Opex'!V203</f>
        <v>0</v>
      </c>
      <c r="W320" s="89">
        <f>'Other Opex'!W203</f>
        <v>0</v>
      </c>
      <c r="X320" s="89">
        <f>'Other Opex'!X203</f>
        <v>0</v>
      </c>
      <c r="Y320" s="89">
        <f>'Other Opex'!Y203</f>
        <v>0</v>
      </c>
      <c r="Z320" s="89">
        <f>'Other Opex'!Z203</f>
        <v>0</v>
      </c>
      <c r="AA320" s="89">
        <f>'Other Opex'!AA203</f>
        <v>0</v>
      </c>
      <c r="AB320" s="90">
        <f>'Other Opex'!AB203</f>
        <v>0</v>
      </c>
      <c r="AD320" s="552">
        <f>'Other Opex'!AD203</f>
        <v>0</v>
      </c>
      <c r="AF320" s="552">
        <f>'Other Opex'!AF203</f>
        <v>0</v>
      </c>
      <c r="AH320" s="552">
        <f>'Other Opex'!AH203</f>
        <v>0</v>
      </c>
    </row>
    <row r="321" spans="2:34" outlineLevel="1" x14ac:dyDescent="0.2">
      <c r="B321" s="263" t="str">
        <f>'Line Items'!D$762</f>
        <v>Other Operating Costs</v>
      </c>
      <c r="C321" s="263" t="str">
        <f>'Line Items'!D$805</f>
        <v>Other Operating Costs: Industry &amp; Professional Services</v>
      </c>
      <c r="D321" s="106" t="str">
        <f>'Other Opex'!D204</f>
        <v>[Industry &amp; Professional Services Line 33]</v>
      </c>
      <c r="E321" s="88"/>
      <c r="F321" s="107" t="str">
        <f>'Other Opex'!F204</f>
        <v>£000</v>
      </c>
      <c r="G321" s="89">
        <f>'Other Opex'!G204</f>
        <v>0</v>
      </c>
      <c r="H321" s="89">
        <f>'Other Opex'!H204</f>
        <v>0</v>
      </c>
      <c r="I321" s="89">
        <f>'Other Opex'!I204</f>
        <v>0</v>
      </c>
      <c r="J321" s="89">
        <f>'Other Opex'!J204</f>
        <v>0</v>
      </c>
      <c r="K321" s="89">
        <f>'Other Opex'!K204</f>
        <v>0</v>
      </c>
      <c r="L321" s="89">
        <f>'Other Opex'!L204</f>
        <v>0</v>
      </c>
      <c r="M321" s="89">
        <f>'Other Opex'!M204</f>
        <v>0</v>
      </c>
      <c r="N321" s="89">
        <f>'Other Opex'!N204</f>
        <v>0</v>
      </c>
      <c r="O321" s="89">
        <f>'Other Opex'!O204</f>
        <v>0</v>
      </c>
      <c r="P321" s="89">
        <f>'Other Opex'!P204</f>
        <v>0</v>
      </c>
      <c r="Q321" s="89">
        <f>'Other Opex'!Q204</f>
        <v>0</v>
      </c>
      <c r="R321" s="89">
        <f>'Other Opex'!R204</f>
        <v>0</v>
      </c>
      <c r="S321" s="89">
        <f>'Other Opex'!S204</f>
        <v>0</v>
      </c>
      <c r="T321" s="89">
        <f>'Other Opex'!T204</f>
        <v>0</v>
      </c>
      <c r="U321" s="89">
        <f>'Other Opex'!U204</f>
        <v>0</v>
      </c>
      <c r="V321" s="89">
        <f>'Other Opex'!V204</f>
        <v>0</v>
      </c>
      <c r="W321" s="89">
        <f>'Other Opex'!W204</f>
        <v>0</v>
      </c>
      <c r="X321" s="89">
        <f>'Other Opex'!X204</f>
        <v>0</v>
      </c>
      <c r="Y321" s="89">
        <f>'Other Opex'!Y204</f>
        <v>0</v>
      </c>
      <c r="Z321" s="89">
        <f>'Other Opex'!Z204</f>
        <v>0</v>
      </c>
      <c r="AA321" s="89">
        <f>'Other Opex'!AA204</f>
        <v>0</v>
      </c>
      <c r="AB321" s="90">
        <f>'Other Opex'!AB204</f>
        <v>0</v>
      </c>
      <c r="AD321" s="552">
        <f>'Other Opex'!AD204</f>
        <v>0</v>
      </c>
      <c r="AF321" s="552">
        <f>'Other Opex'!AF204</f>
        <v>0</v>
      </c>
      <c r="AH321" s="552">
        <f>'Other Opex'!AH204</f>
        <v>0</v>
      </c>
    </row>
    <row r="322" spans="2:34" outlineLevel="1" x14ac:dyDescent="0.2">
      <c r="B322" s="263" t="str">
        <f>'Line Items'!D$762</f>
        <v>Other Operating Costs</v>
      </c>
      <c r="C322" s="263" t="str">
        <f>'Line Items'!D$805</f>
        <v>Other Operating Costs: Industry &amp; Professional Services</v>
      </c>
      <c r="D322" s="106" t="str">
        <f>'Other Opex'!D205</f>
        <v>[Industry &amp; Professional Services Line 34]</v>
      </c>
      <c r="E322" s="88"/>
      <c r="F322" s="107" t="str">
        <f>'Other Opex'!F205</f>
        <v>£000</v>
      </c>
      <c r="G322" s="89">
        <f>'Other Opex'!G205</f>
        <v>0</v>
      </c>
      <c r="H322" s="89">
        <f>'Other Opex'!H205</f>
        <v>0</v>
      </c>
      <c r="I322" s="89">
        <f>'Other Opex'!I205</f>
        <v>0</v>
      </c>
      <c r="J322" s="89">
        <f>'Other Opex'!J205</f>
        <v>0</v>
      </c>
      <c r="K322" s="89">
        <f>'Other Opex'!K205</f>
        <v>0</v>
      </c>
      <c r="L322" s="89">
        <f>'Other Opex'!L205</f>
        <v>0</v>
      </c>
      <c r="M322" s="89">
        <f>'Other Opex'!M205</f>
        <v>0</v>
      </c>
      <c r="N322" s="89">
        <f>'Other Opex'!N205</f>
        <v>0</v>
      </c>
      <c r="O322" s="89">
        <f>'Other Opex'!O205</f>
        <v>0</v>
      </c>
      <c r="P322" s="89">
        <f>'Other Opex'!P205</f>
        <v>0</v>
      </c>
      <c r="Q322" s="89">
        <f>'Other Opex'!Q205</f>
        <v>0</v>
      </c>
      <c r="R322" s="89">
        <f>'Other Opex'!R205</f>
        <v>0</v>
      </c>
      <c r="S322" s="89">
        <f>'Other Opex'!S205</f>
        <v>0</v>
      </c>
      <c r="T322" s="89">
        <f>'Other Opex'!T205</f>
        <v>0</v>
      </c>
      <c r="U322" s="89">
        <f>'Other Opex'!U205</f>
        <v>0</v>
      </c>
      <c r="V322" s="89">
        <f>'Other Opex'!V205</f>
        <v>0</v>
      </c>
      <c r="W322" s="89">
        <f>'Other Opex'!W205</f>
        <v>0</v>
      </c>
      <c r="X322" s="89">
        <f>'Other Opex'!X205</f>
        <v>0</v>
      </c>
      <c r="Y322" s="89">
        <f>'Other Opex'!Y205</f>
        <v>0</v>
      </c>
      <c r="Z322" s="89">
        <f>'Other Opex'!Z205</f>
        <v>0</v>
      </c>
      <c r="AA322" s="89">
        <f>'Other Opex'!AA205</f>
        <v>0</v>
      </c>
      <c r="AB322" s="90">
        <f>'Other Opex'!AB205</f>
        <v>0</v>
      </c>
      <c r="AD322" s="552">
        <f>'Other Opex'!AD205</f>
        <v>0</v>
      </c>
      <c r="AF322" s="552">
        <f>'Other Opex'!AF205</f>
        <v>0</v>
      </c>
      <c r="AH322" s="552">
        <f>'Other Opex'!AH205</f>
        <v>0</v>
      </c>
    </row>
    <row r="323" spans="2:34" outlineLevel="1" x14ac:dyDescent="0.2">
      <c r="B323" s="263" t="str">
        <f>'Line Items'!D$762</f>
        <v>Other Operating Costs</v>
      </c>
      <c r="C323" s="263" t="str">
        <f>'Line Items'!D$805</f>
        <v>Other Operating Costs: Industry &amp; Professional Services</v>
      </c>
      <c r="D323" s="106" t="str">
        <f>'Other Opex'!D206</f>
        <v>[Industry &amp; Professional Services Line 35]</v>
      </c>
      <c r="E323" s="88"/>
      <c r="F323" s="107" t="str">
        <f>'Other Opex'!F206</f>
        <v>£000</v>
      </c>
      <c r="G323" s="89">
        <f>'Other Opex'!G206</f>
        <v>0</v>
      </c>
      <c r="H323" s="89">
        <f>'Other Opex'!H206</f>
        <v>0</v>
      </c>
      <c r="I323" s="89">
        <f>'Other Opex'!I206</f>
        <v>0</v>
      </c>
      <c r="J323" s="89">
        <f>'Other Opex'!J206</f>
        <v>0</v>
      </c>
      <c r="K323" s="89">
        <f>'Other Opex'!K206</f>
        <v>0</v>
      </c>
      <c r="L323" s="89">
        <f>'Other Opex'!L206</f>
        <v>0</v>
      </c>
      <c r="M323" s="89">
        <f>'Other Opex'!M206</f>
        <v>0</v>
      </c>
      <c r="N323" s="89">
        <f>'Other Opex'!N206</f>
        <v>0</v>
      </c>
      <c r="O323" s="89">
        <f>'Other Opex'!O206</f>
        <v>0</v>
      </c>
      <c r="P323" s="89">
        <f>'Other Opex'!P206</f>
        <v>0</v>
      </c>
      <c r="Q323" s="89">
        <f>'Other Opex'!Q206</f>
        <v>0</v>
      </c>
      <c r="R323" s="89">
        <f>'Other Opex'!R206</f>
        <v>0</v>
      </c>
      <c r="S323" s="89">
        <f>'Other Opex'!S206</f>
        <v>0</v>
      </c>
      <c r="T323" s="89">
        <f>'Other Opex'!T206</f>
        <v>0</v>
      </c>
      <c r="U323" s="89">
        <f>'Other Opex'!U206</f>
        <v>0</v>
      </c>
      <c r="V323" s="89">
        <f>'Other Opex'!V206</f>
        <v>0</v>
      </c>
      <c r="W323" s="89">
        <f>'Other Opex'!W206</f>
        <v>0</v>
      </c>
      <c r="X323" s="89">
        <f>'Other Opex'!X206</f>
        <v>0</v>
      </c>
      <c r="Y323" s="89">
        <f>'Other Opex'!Y206</f>
        <v>0</v>
      </c>
      <c r="Z323" s="89">
        <f>'Other Opex'!Z206</f>
        <v>0</v>
      </c>
      <c r="AA323" s="89">
        <f>'Other Opex'!AA206</f>
        <v>0</v>
      </c>
      <c r="AB323" s="90">
        <f>'Other Opex'!AB206</f>
        <v>0</v>
      </c>
      <c r="AD323" s="552">
        <f>'Other Opex'!AD206</f>
        <v>0</v>
      </c>
      <c r="AF323" s="552">
        <f>'Other Opex'!AF206</f>
        <v>0</v>
      </c>
      <c r="AH323" s="552">
        <f>'Other Opex'!AH206</f>
        <v>0</v>
      </c>
    </row>
    <row r="324" spans="2:34" outlineLevel="1" x14ac:dyDescent="0.2">
      <c r="B324" s="263" t="str">
        <f>'Line Items'!D$762</f>
        <v>Other Operating Costs</v>
      </c>
      <c r="C324" s="263" t="str">
        <f>'Line Items'!D$805</f>
        <v>Other Operating Costs: Industry &amp; Professional Services</v>
      </c>
      <c r="D324" s="106" t="str">
        <f>'Other Opex'!D207</f>
        <v>[Industry &amp; Professional Services Line 36]</v>
      </c>
      <c r="E324" s="88"/>
      <c r="F324" s="107" t="str">
        <f>'Other Opex'!F207</f>
        <v>£000</v>
      </c>
      <c r="G324" s="89">
        <f>'Other Opex'!G207</f>
        <v>0</v>
      </c>
      <c r="H324" s="89">
        <f>'Other Opex'!H207</f>
        <v>0</v>
      </c>
      <c r="I324" s="89">
        <f>'Other Opex'!I207</f>
        <v>0</v>
      </c>
      <c r="J324" s="89">
        <f>'Other Opex'!J207</f>
        <v>0</v>
      </c>
      <c r="K324" s="89">
        <f>'Other Opex'!K207</f>
        <v>0</v>
      </c>
      <c r="L324" s="89">
        <f>'Other Opex'!L207</f>
        <v>0</v>
      </c>
      <c r="M324" s="89">
        <f>'Other Opex'!M207</f>
        <v>0</v>
      </c>
      <c r="N324" s="89">
        <f>'Other Opex'!N207</f>
        <v>0</v>
      </c>
      <c r="O324" s="89">
        <f>'Other Opex'!O207</f>
        <v>0</v>
      </c>
      <c r="P324" s="89">
        <f>'Other Opex'!P207</f>
        <v>0</v>
      </c>
      <c r="Q324" s="89">
        <f>'Other Opex'!Q207</f>
        <v>0</v>
      </c>
      <c r="R324" s="89">
        <f>'Other Opex'!R207</f>
        <v>0</v>
      </c>
      <c r="S324" s="89">
        <f>'Other Opex'!S207</f>
        <v>0</v>
      </c>
      <c r="T324" s="89">
        <f>'Other Opex'!T207</f>
        <v>0</v>
      </c>
      <c r="U324" s="89">
        <f>'Other Opex'!U207</f>
        <v>0</v>
      </c>
      <c r="V324" s="89">
        <f>'Other Opex'!V207</f>
        <v>0</v>
      </c>
      <c r="W324" s="89">
        <f>'Other Opex'!W207</f>
        <v>0</v>
      </c>
      <c r="X324" s="89">
        <f>'Other Opex'!X207</f>
        <v>0</v>
      </c>
      <c r="Y324" s="89">
        <f>'Other Opex'!Y207</f>
        <v>0</v>
      </c>
      <c r="Z324" s="89">
        <f>'Other Opex'!Z207</f>
        <v>0</v>
      </c>
      <c r="AA324" s="89">
        <f>'Other Opex'!AA207</f>
        <v>0</v>
      </c>
      <c r="AB324" s="90">
        <f>'Other Opex'!AB207</f>
        <v>0</v>
      </c>
      <c r="AD324" s="552">
        <f>'Other Opex'!AD207</f>
        <v>0</v>
      </c>
      <c r="AF324" s="552">
        <f>'Other Opex'!AF207</f>
        <v>0</v>
      </c>
      <c r="AH324" s="552">
        <f>'Other Opex'!AH207</f>
        <v>0</v>
      </c>
    </row>
    <row r="325" spans="2:34" outlineLevel="1" x14ac:dyDescent="0.2">
      <c r="B325" s="263" t="str">
        <f>'Line Items'!D$762</f>
        <v>Other Operating Costs</v>
      </c>
      <c r="C325" s="263" t="str">
        <f>'Line Items'!D$805</f>
        <v>Other Operating Costs: Industry &amp; Professional Services</v>
      </c>
      <c r="D325" s="106" t="str">
        <f>'Other Opex'!D208</f>
        <v>[Industry &amp; Professional Services Line 37]</v>
      </c>
      <c r="E325" s="88"/>
      <c r="F325" s="107" t="str">
        <f>'Other Opex'!F208</f>
        <v>£000</v>
      </c>
      <c r="G325" s="89">
        <f>'Other Opex'!G208</f>
        <v>0</v>
      </c>
      <c r="H325" s="89">
        <f>'Other Opex'!H208</f>
        <v>0</v>
      </c>
      <c r="I325" s="89">
        <f>'Other Opex'!I208</f>
        <v>0</v>
      </c>
      <c r="J325" s="89">
        <f>'Other Opex'!J208</f>
        <v>0</v>
      </c>
      <c r="K325" s="89">
        <f>'Other Opex'!K208</f>
        <v>0</v>
      </c>
      <c r="L325" s="89">
        <f>'Other Opex'!L208</f>
        <v>0</v>
      </c>
      <c r="M325" s="89">
        <f>'Other Opex'!M208</f>
        <v>0</v>
      </c>
      <c r="N325" s="89">
        <f>'Other Opex'!N208</f>
        <v>0</v>
      </c>
      <c r="O325" s="89">
        <f>'Other Opex'!O208</f>
        <v>0</v>
      </c>
      <c r="P325" s="89">
        <f>'Other Opex'!P208</f>
        <v>0</v>
      </c>
      <c r="Q325" s="89">
        <f>'Other Opex'!Q208</f>
        <v>0</v>
      </c>
      <c r="R325" s="89">
        <f>'Other Opex'!R208</f>
        <v>0</v>
      </c>
      <c r="S325" s="89">
        <f>'Other Opex'!S208</f>
        <v>0</v>
      </c>
      <c r="T325" s="89">
        <f>'Other Opex'!T208</f>
        <v>0</v>
      </c>
      <c r="U325" s="89">
        <f>'Other Opex'!U208</f>
        <v>0</v>
      </c>
      <c r="V325" s="89">
        <f>'Other Opex'!V208</f>
        <v>0</v>
      </c>
      <c r="W325" s="89">
        <f>'Other Opex'!W208</f>
        <v>0</v>
      </c>
      <c r="X325" s="89">
        <f>'Other Opex'!X208</f>
        <v>0</v>
      </c>
      <c r="Y325" s="89">
        <f>'Other Opex'!Y208</f>
        <v>0</v>
      </c>
      <c r="Z325" s="89">
        <f>'Other Opex'!Z208</f>
        <v>0</v>
      </c>
      <c r="AA325" s="89">
        <f>'Other Opex'!AA208</f>
        <v>0</v>
      </c>
      <c r="AB325" s="90">
        <f>'Other Opex'!AB208</f>
        <v>0</v>
      </c>
      <c r="AD325" s="552">
        <f>'Other Opex'!AD208</f>
        <v>0</v>
      </c>
      <c r="AF325" s="552">
        <f>'Other Opex'!AF208</f>
        <v>0</v>
      </c>
      <c r="AH325" s="552">
        <f>'Other Opex'!AH208</f>
        <v>0</v>
      </c>
    </row>
    <row r="326" spans="2:34" outlineLevel="1" x14ac:dyDescent="0.2">
      <c r="B326" s="263" t="str">
        <f>'Line Items'!D$762</f>
        <v>Other Operating Costs</v>
      </c>
      <c r="C326" s="263" t="str">
        <f>'Line Items'!D$805</f>
        <v>Other Operating Costs: Industry &amp; Professional Services</v>
      </c>
      <c r="D326" s="106" t="str">
        <f>'Other Opex'!D209</f>
        <v>[Industry &amp; Professional Services Line 38]</v>
      </c>
      <c r="E326" s="88"/>
      <c r="F326" s="107" t="str">
        <f>'Other Opex'!F209</f>
        <v>£000</v>
      </c>
      <c r="G326" s="89">
        <f>'Other Opex'!G209</f>
        <v>0</v>
      </c>
      <c r="H326" s="89">
        <f>'Other Opex'!H209</f>
        <v>0</v>
      </c>
      <c r="I326" s="89">
        <f>'Other Opex'!I209</f>
        <v>0</v>
      </c>
      <c r="J326" s="89">
        <f>'Other Opex'!J209</f>
        <v>0</v>
      </c>
      <c r="K326" s="89">
        <f>'Other Opex'!K209</f>
        <v>0</v>
      </c>
      <c r="L326" s="89">
        <f>'Other Opex'!L209</f>
        <v>0</v>
      </c>
      <c r="M326" s="89">
        <f>'Other Opex'!M209</f>
        <v>0</v>
      </c>
      <c r="N326" s="89">
        <f>'Other Opex'!N209</f>
        <v>0</v>
      </c>
      <c r="O326" s="89">
        <f>'Other Opex'!O209</f>
        <v>0</v>
      </c>
      <c r="P326" s="89">
        <f>'Other Opex'!P209</f>
        <v>0</v>
      </c>
      <c r="Q326" s="89">
        <f>'Other Opex'!Q209</f>
        <v>0</v>
      </c>
      <c r="R326" s="89">
        <f>'Other Opex'!R209</f>
        <v>0</v>
      </c>
      <c r="S326" s="89">
        <f>'Other Opex'!S209</f>
        <v>0</v>
      </c>
      <c r="T326" s="89">
        <f>'Other Opex'!T209</f>
        <v>0</v>
      </c>
      <c r="U326" s="89">
        <f>'Other Opex'!U209</f>
        <v>0</v>
      </c>
      <c r="V326" s="89">
        <f>'Other Opex'!V209</f>
        <v>0</v>
      </c>
      <c r="W326" s="89">
        <f>'Other Opex'!W209</f>
        <v>0</v>
      </c>
      <c r="X326" s="89">
        <f>'Other Opex'!X209</f>
        <v>0</v>
      </c>
      <c r="Y326" s="89">
        <f>'Other Opex'!Y209</f>
        <v>0</v>
      </c>
      <c r="Z326" s="89">
        <f>'Other Opex'!Z209</f>
        <v>0</v>
      </c>
      <c r="AA326" s="89">
        <f>'Other Opex'!AA209</f>
        <v>0</v>
      </c>
      <c r="AB326" s="90">
        <f>'Other Opex'!AB209</f>
        <v>0</v>
      </c>
      <c r="AD326" s="552">
        <f>'Other Opex'!AD209</f>
        <v>0</v>
      </c>
      <c r="AF326" s="552">
        <f>'Other Opex'!AF209</f>
        <v>0</v>
      </c>
      <c r="AH326" s="552">
        <f>'Other Opex'!AH209</f>
        <v>0</v>
      </c>
    </row>
    <row r="327" spans="2:34" outlineLevel="1" x14ac:dyDescent="0.2">
      <c r="B327" s="263" t="str">
        <f>'Line Items'!D$762</f>
        <v>Other Operating Costs</v>
      </c>
      <c r="C327" s="263" t="str">
        <f>'Line Items'!D$805</f>
        <v>Other Operating Costs: Industry &amp; Professional Services</v>
      </c>
      <c r="D327" s="106" t="str">
        <f>'Other Opex'!D210</f>
        <v>[Industry &amp; Professional Services Line 39]</v>
      </c>
      <c r="E327" s="88"/>
      <c r="F327" s="107" t="str">
        <f>'Other Opex'!F210</f>
        <v>£000</v>
      </c>
      <c r="G327" s="89">
        <f>'Other Opex'!G210</f>
        <v>0</v>
      </c>
      <c r="H327" s="89">
        <f>'Other Opex'!H210</f>
        <v>0</v>
      </c>
      <c r="I327" s="89">
        <f>'Other Opex'!I210</f>
        <v>0</v>
      </c>
      <c r="J327" s="89">
        <f>'Other Opex'!J210</f>
        <v>0</v>
      </c>
      <c r="K327" s="89">
        <f>'Other Opex'!K210</f>
        <v>0</v>
      </c>
      <c r="L327" s="89">
        <f>'Other Opex'!L210</f>
        <v>0</v>
      </c>
      <c r="M327" s="89">
        <f>'Other Opex'!M210</f>
        <v>0</v>
      </c>
      <c r="N327" s="89">
        <f>'Other Opex'!N210</f>
        <v>0</v>
      </c>
      <c r="O327" s="89">
        <f>'Other Opex'!O210</f>
        <v>0</v>
      </c>
      <c r="P327" s="89">
        <f>'Other Opex'!P210</f>
        <v>0</v>
      </c>
      <c r="Q327" s="89">
        <f>'Other Opex'!Q210</f>
        <v>0</v>
      </c>
      <c r="R327" s="89">
        <f>'Other Opex'!R210</f>
        <v>0</v>
      </c>
      <c r="S327" s="89">
        <f>'Other Opex'!S210</f>
        <v>0</v>
      </c>
      <c r="T327" s="89">
        <f>'Other Opex'!T210</f>
        <v>0</v>
      </c>
      <c r="U327" s="89">
        <f>'Other Opex'!U210</f>
        <v>0</v>
      </c>
      <c r="V327" s="89">
        <f>'Other Opex'!V210</f>
        <v>0</v>
      </c>
      <c r="W327" s="89">
        <f>'Other Opex'!W210</f>
        <v>0</v>
      </c>
      <c r="X327" s="89">
        <f>'Other Opex'!X210</f>
        <v>0</v>
      </c>
      <c r="Y327" s="89">
        <f>'Other Opex'!Y210</f>
        <v>0</v>
      </c>
      <c r="Z327" s="89">
        <f>'Other Opex'!Z210</f>
        <v>0</v>
      </c>
      <c r="AA327" s="89">
        <f>'Other Opex'!AA210</f>
        <v>0</v>
      </c>
      <c r="AB327" s="90">
        <f>'Other Opex'!AB210</f>
        <v>0</v>
      </c>
      <c r="AD327" s="552">
        <f>'Other Opex'!AD210</f>
        <v>0</v>
      </c>
      <c r="AF327" s="552">
        <f>'Other Opex'!AF210</f>
        <v>0</v>
      </c>
      <c r="AH327" s="552">
        <f>'Other Opex'!AH210</f>
        <v>0</v>
      </c>
    </row>
    <row r="328" spans="2:34" outlineLevel="1" x14ac:dyDescent="0.2">
      <c r="B328" s="263" t="str">
        <f>'Line Items'!D$762</f>
        <v>Other Operating Costs</v>
      </c>
      <c r="C328" s="263" t="str">
        <f>'Line Items'!D$805</f>
        <v>Other Operating Costs: Industry &amp; Professional Services</v>
      </c>
      <c r="D328" s="106" t="str">
        <f>'Other Opex'!D211</f>
        <v>[Industry &amp; Professional Services Line 40]</v>
      </c>
      <c r="E328" s="88"/>
      <c r="F328" s="107" t="str">
        <f>'Other Opex'!F211</f>
        <v>£000</v>
      </c>
      <c r="G328" s="89">
        <f>'Other Opex'!G211</f>
        <v>0</v>
      </c>
      <c r="H328" s="89">
        <f>'Other Opex'!H211</f>
        <v>0</v>
      </c>
      <c r="I328" s="89">
        <f>'Other Opex'!I211</f>
        <v>0</v>
      </c>
      <c r="J328" s="89">
        <f>'Other Opex'!J211</f>
        <v>0</v>
      </c>
      <c r="K328" s="89">
        <f>'Other Opex'!K211</f>
        <v>0</v>
      </c>
      <c r="L328" s="89">
        <f>'Other Opex'!L211</f>
        <v>0</v>
      </c>
      <c r="M328" s="89">
        <f>'Other Opex'!M211</f>
        <v>0</v>
      </c>
      <c r="N328" s="89">
        <f>'Other Opex'!N211</f>
        <v>0</v>
      </c>
      <c r="O328" s="89">
        <f>'Other Opex'!O211</f>
        <v>0</v>
      </c>
      <c r="P328" s="89">
        <f>'Other Opex'!P211</f>
        <v>0</v>
      </c>
      <c r="Q328" s="89">
        <f>'Other Opex'!Q211</f>
        <v>0</v>
      </c>
      <c r="R328" s="89">
        <f>'Other Opex'!R211</f>
        <v>0</v>
      </c>
      <c r="S328" s="89">
        <f>'Other Opex'!S211</f>
        <v>0</v>
      </c>
      <c r="T328" s="89">
        <f>'Other Opex'!T211</f>
        <v>0</v>
      </c>
      <c r="U328" s="89">
        <f>'Other Opex'!U211</f>
        <v>0</v>
      </c>
      <c r="V328" s="89">
        <f>'Other Opex'!V211</f>
        <v>0</v>
      </c>
      <c r="W328" s="89">
        <f>'Other Opex'!W211</f>
        <v>0</v>
      </c>
      <c r="X328" s="89">
        <f>'Other Opex'!X211</f>
        <v>0</v>
      </c>
      <c r="Y328" s="89">
        <f>'Other Opex'!Y211</f>
        <v>0</v>
      </c>
      <c r="Z328" s="89">
        <f>'Other Opex'!Z211</f>
        <v>0</v>
      </c>
      <c r="AA328" s="89">
        <f>'Other Opex'!AA211</f>
        <v>0</v>
      </c>
      <c r="AB328" s="90">
        <f>'Other Opex'!AB211</f>
        <v>0</v>
      </c>
      <c r="AD328" s="552">
        <f>'Other Opex'!AD211</f>
        <v>0</v>
      </c>
      <c r="AF328" s="552">
        <f>'Other Opex'!AF211</f>
        <v>0</v>
      </c>
      <c r="AH328" s="552">
        <f>'Other Opex'!AH211</f>
        <v>0</v>
      </c>
    </row>
    <row r="329" spans="2:34" outlineLevel="1" x14ac:dyDescent="0.2">
      <c r="B329" s="263" t="str">
        <f>'Line Items'!D$762</f>
        <v>Other Operating Costs</v>
      </c>
      <c r="C329" s="263" t="str">
        <f>'Line Items'!D$805</f>
        <v>Other Operating Costs: Industry &amp; Professional Services</v>
      </c>
      <c r="D329" s="106" t="str">
        <f>'Other Opex'!D212</f>
        <v>[Industry &amp; Professional Services Line 41]</v>
      </c>
      <c r="E329" s="88"/>
      <c r="F329" s="107" t="str">
        <f>'Other Opex'!F212</f>
        <v>£000</v>
      </c>
      <c r="G329" s="89">
        <f>'Other Opex'!G212</f>
        <v>0</v>
      </c>
      <c r="H329" s="89">
        <f>'Other Opex'!H212</f>
        <v>0</v>
      </c>
      <c r="I329" s="89">
        <f>'Other Opex'!I212</f>
        <v>0</v>
      </c>
      <c r="J329" s="89">
        <f>'Other Opex'!J212</f>
        <v>0</v>
      </c>
      <c r="K329" s="89">
        <f>'Other Opex'!K212</f>
        <v>0</v>
      </c>
      <c r="L329" s="89">
        <f>'Other Opex'!L212</f>
        <v>0</v>
      </c>
      <c r="M329" s="89">
        <f>'Other Opex'!M212</f>
        <v>0</v>
      </c>
      <c r="N329" s="89">
        <f>'Other Opex'!N212</f>
        <v>0</v>
      </c>
      <c r="O329" s="89">
        <f>'Other Opex'!O212</f>
        <v>0</v>
      </c>
      <c r="P329" s="89">
        <f>'Other Opex'!P212</f>
        <v>0</v>
      </c>
      <c r="Q329" s="89">
        <f>'Other Opex'!Q212</f>
        <v>0</v>
      </c>
      <c r="R329" s="89">
        <f>'Other Opex'!R212</f>
        <v>0</v>
      </c>
      <c r="S329" s="89">
        <f>'Other Opex'!S212</f>
        <v>0</v>
      </c>
      <c r="T329" s="89">
        <f>'Other Opex'!T212</f>
        <v>0</v>
      </c>
      <c r="U329" s="89">
        <f>'Other Opex'!U212</f>
        <v>0</v>
      </c>
      <c r="V329" s="89">
        <f>'Other Opex'!V212</f>
        <v>0</v>
      </c>
      <c r="W329" s="89">
        <f>'Other Opex'!W212</f>
        <v>0</v>
      </c>
      <c r="X329" s="89">
        <f>'Other Opex'!X212</f>
        <v>0</v>
      </c>
      <c r="Y329" s="89">
        <f>'Other Opex'!Y212</f>
        <v>0</v>
      </c>
      <c r="Z329" s="89">
        <f>'Other Opex'!Z212</f>
        <v>0</v>
      </c>
      <c r="AA329" s="89">
        <f>'Other Opex'!AA212</f>
        <v>0</v>
      </c>
      <c r="AB329" s="90">
        <f>'Other Opex'!AB212</f>
        <v>0</v>
      </c>
      <c r="AD329" s="552">
        <f>'Other Opex'!AD212</f>
        <v>0</v>
      </c>
      <c r="AF329" s="552">
        <f>'Other Opex'!AF212</f>
        <v>0</v>
      </c>
      <c r="AH329" s="552">
        <f>'Other Opex'!AH212</f>
        <v>0</v>
      </c>
    </row>
    <row r="330" spans="2:34" outlineLevel="1" x14ac:dyDescent="0.2">
      <c r="B330" s="263" t="str">
        <f>'Line Items'!D$762</f>
        <v>Other Operating Costs</v>
      </c>
      <c r="C330" s="263" t="str">
        <f>'Line Items'!D$805</f>
        <v>Other Operating Costs: Industry &amp; Professional Services</v>
      </c>
      <c r="D330" s="106" t="str">
        <f>'Other Opex'!D213</f>
        <v>[Industry &amp; Professional Services Line 42]</v>
      </c>
      <c r="E330" s="88"/>
      <c r="F330" s="107" t="str">
        <f>'Other Opex'!F213</f>
        <v>£000</v>
      </c>
      <c r="G330" s="89">
        <f>'Other Opex'!G213</f>
        <v>0</v>
      </c>
      <c r="H330" s="89">
        <f>'Other Opex'!H213</f>
        <v>0</v>
      </c>
      <c r="I330" s="89">
        <f>'Other Opex'!I213</f>
        <v>0</v>
      </c>
      <c r="J330" s="89">
        <f>'Other Opex'!J213</f>
        <v>0</v>
      </c>
      <c r="K330" s="89">
        <f>'Other Opex'!K213</f>
        <v>0</v>
      </c>
      <c r="L330" s="89">
        <f>'Other Opex'!L213</f>
        <v>0</v>
      </c>
      <c r="M330" s="89">
        <f>'Other Opex'!M213</f>
        <v>0</v>
      </c>
      <c r="N330" s="89">
        <f>'Other Opex'!N213</f>
        <v>0</v>
      </c>
      <c r="O330" s="89">
        <f>'Other Opex'!O213</f>
        <v>0</v>
      </c>
      <c r="P330" s="89">
        <f>'Other Opex'!P213</f>
        <v>0</v>
      </c>
      <c r="Q330" s="89">
        <f>'Other Opex'!Q213</f>
        <v>0</v>
      </c>
      <c r="R330" s="89">
        <f>'Other Opex'!R213</f>
        <v>0</v>
      </c>
      <c r="S330" s="89">
        <f>'Other Opex'!S213</f>
        <v>0</v>
      </c>
      <c r="T330" s="89">
        <f>'Other Opex'!T213</f>
        <v>0</v>
      </c>
      <c r="U330" s="89">
        <f>'Other Opex'!U213</f>
        <v>0</v>
      </c>
      <c r="V330" s="89">
        <f>'Other Opex'!V213</f>
        <v>0</v>
      </c>
      <c r="W330" s="89">
        <f>'Other Opex'!W213</f>
        <v>0</v>
      </c>
      <c r="X330" s="89">
        <f>'Other Opex'!X213</f>
        <v>0</v>
      </c>
      <c r="Y330" s="89">
        <f>'Other Opex'!Y213</f>
        <v>0</v>
      </c>
      <c r="Z330" s="89">
        <f>'Other Opex'!Z213</f>
        <v>0</v>
      </c>
      <c r="AA330" s="89">
        <f>'Other Opex'!AA213</f>
        <v>0</v>
      </c>
      <c r="AB330" s="90">
        <f>'Other Opex'!AB213</f>
        <v>0</v>
      </c>
      <c r="AD330" s="552">
        <f>'Other Opex'!AD213</f>
        <v>0</v>
      </c>
      <c r="AF330" s="552">
        <f>'Other Opex'!AF213</f>
        <v>0</v>
      </c>
      <c r="AH330" s="552">
        <f>'Other Opex'!AH213</f>
        <v>0</v>
      </c>
    </row>
    <row r="331" spans="2:34" outlineLevel="1" x14ac:dyDescent="0.2">
      <c r="B331" s="263" t="str">
        <f>'Line Items'!D$762</f>
        <v>Other Operating Costs</v>
      </c>
      <c r="C331" s="263" t="str">
        <f>'Line Items'!D$805</f>
        <v>Other Operating Costs: Industry &amp; Professional Services</v>
      </c>
      <c r="D331" s="106" t="str">
        <f>'Other Opex'!D214</f>
        <v>[Industry &amp; Professional Services Line 43]</v>
      </c>
      <c r="E331" s="88"/>
      <c r="F331" s="107" t="str">
        <f>'Other Opex'!F214</f>
        <v>£000</v>
      </c>
      <c r="G331" s="89">
        <f>'Other Opex'!G214</f>
        <v>0</v>
      </c>
      <c r="H331" s="89">
        <f>'Other Opex'!H214</f>
        <v>0</v>
      </c>
      <c r="I331" s="89">
        <f>'Other Opex'!I214</f>
        <v>0</v>
      </c>
      <c r="J331" s="89">
        <f>'Other Opex'!J214</f>
        <v>0</v>
      </c>
      <c r="K331" s="89">
        <f>'Other Opex'!K214</f>
        <v>0</v>
      </c>
      <c r="L331" s="89">
        <f>'Other Opex'!L214</f>
        <v>0</v>
      </c>
      <c r="M331" s="89">
        <f>'Other Opex'!M214</f>
        <v>0</v>
      </c>
      <c r="N331" s="89">
        <f>'Other Opex'!N214</f>
        <v>0</v>
      </c>
      <c r="O331" s="89">
        <f>'Other Opex'!O214</f>
        <v>0</v>
      </c>
      <c r="P331" s="89">
        <f>'Other Opex'!P214</f>
        <v>0</v>
      </c>
      <c r="Q331" s="89">
        <f>'Other Opex'!Q214</f>
        <v>0</v>
      </c>
      <c r="R331" s="89">
        <f>'Other Opex'!R214</f>
        <v>0</v>
      </c>
      <c r="S331" s="89">
        <f>'Other Opex'!S214</f>
        <v>0</v>
      </c>
      <c r="T331" s="89">
        <f>'Other Opex'!T214</f>
        <v>0</v>
      </c>
      <c r="U331" s="89">
        <f>'Other Opex'!U214</f>
        <v>0</v>
      </c>
      <c r="V331" s="89">
        <f>'Other Opex'!V214</f>
        <v>0</v>
      </c>
      <c r="W331" s="89">
        <f>'Other Opex'!W214</f>
        <v>0</v>
      </c>
      <c r="X331" s="89">
        <f>'Other Opex'!X214</f>
        <v>0</v>
      </c>
      <c r="Y331" s="89">
        <f>'Other Opex'!Y214</f>
        <v>0</v>
      </c>
      <c r="Z331" s="89">
        <f>'Other Opex'!Z214</f>
        <v>0</v>
      </c>
      <c r="AA331" s="89">
        <f>'Other Opex'!AA214</f>
        <v>0</v>
      </c>
      <c r="AB331" s="90">
        <f>'Other Opex'!AB214</f>
        <v>0</v>
      </c>
      <c r="AD331" s="552">
        <f>'Other Opex'!AD214</f>
        <v>0</v>
      </c>
      <c r="AF331" s="552">
        <f>'Other Opex'!AF214</f>
        <v>0</v>
      </c>
      <c r="AH331" s="552">
        <f>'Other Opex'!AH214</f>
        <v>0</v>
      </c>
    </row>
    <row r="332" spans="2:34" outlineLevel="1" x14ac:dyDescent="0.2">
      <c r="B332" s="263" t="str">
        <f>'Line Items'!D$762</f>
        <v>Other Operating Costs</v>
      </c>
      <c r="C332" s="263" t="str">
        <f>'Line Items'!D$805</f>
        <v>Other Operating Costs: Industry &amp; Professional Services</v>
      </c>
      <c r="D332" s="106" t="str">
        <f>'Other Opex'!D215</f>
        <v>[Industry &amp; Professional Services Line 44]</v>
      </c>
      <c r="E332" s="88"/>
      <c r="F332" s="107" t="str">
        <f>'Other Opex'!F215</f>
        <v>£000</v>
      </c>
      <c r="G332" s="89">
        <f>'Other Opex'!G215</f>
        <v>0</v>
      </c>
      <c r="H332" s="89">
        <f>'Other Opex'!H215</f>
        <v>0</v>
      </c>
      <c r="I332" s="89">
        <f>'Other Opex'!I215</f>
        <v>0</v>
      </c>
      <c r="J332" s="89">
        <f>'Other Opex'!J215</f>
        <v>0</v>
      </c>
      <c r="K332" s="89">
        <f>'Other Opex'!K215</f>
        <v>0</v>
      </c>
      <c r="L332" s="89">
        <f>'Other Opex'!L215</f>
        <v>0</v>
      </c>
      <c r="M332" s="89">
        <f>'Other Opex'!M215</f>
        <v>0</v>
      </c>
      <c r="N332" s="89">
        <f>'Other Opex'!N215</f>
        <v>0</v>
      </c>
      <c r="O332" s="89">
        <f>'Other Opex'!O215</f>
        <v>0</v>
      </c>
      <c r="P332" s="89">
        <f>'Other Opex'!P215</f>
        <v>0</v>
      </c>
      <c r="Q332" s="89">
        <f>'Other Opex'!Q215</f>
        <v>0</v>
      </c>
      <c r="R332" s="89">
        <f>'Other Opex'!R215</f>
        <v>0</v>
      </c>
      <c r="S332" s="89">
        <f>'Other Opex'!S215</f>
        <v>0</v>
      </c>
      <c r="T332" s="89">
        <f>'Other Opex'!T215</f>
        <v>0</v>
      </c>
      <c r="U332" s="89">
        <f>'Other Opex'!U215</f>
        <v>0</v>
      </c>
      <c r="V332" s="89">
        <f>'Other Opex'!V215</f>
        <v>0</v>
      </c>
      <c r="W332" s="89">
        <f>'Other Opex'!W215</f>
        <v>0</v>
      </c>
      <c r="X332" s="89">
        <f>'Other Opex'!X215</f>
        <v>0</v>
      </c>
      <c r="Y332" s="89">
        <f>'Other Opex'!Y215</f>
        <v>0</v>
      </c>
      <c r="Z332" s="89">
        <f>'Other Opex'!Z215</f>
        <v>0</v>
      </c>
      <c r="AA332" s="89">
        <f>'Other Opex'!AA215</f>
        <v>0</v>
      </c>
      <c r="AB332" s="90">
        <f>'Other Opex'!AB215</f>
        <v>0</v>
      </c>
      <c r="AD332" s="552">
        <f>'Other Opex'!AD215</f>
        <v>0</v>
      </c>
      <c r="AF332" s="552">
        <f>'Other Opex'!AF215</f>
        <v>0</v>
      </c>
      <c r="AH332" s="552">
        <f>'Other Opex'!AH215</f>
        <v>0</v>
      </c>
    </row>
    <row r="333" spans="2:34" outlineLevel="1" x14ac:dyDescent="0.2">
      <c r="B333" s="263" t="str">
        <f>'Line Items'!D$762</f>
        <v>Other Operating Costs</v>
      </c>
      <c r="C333" s="263" t="str">
        <f>'Line Items'!D$805</f>
        <v>Other Operating Costs: Industry &amp; Professional Services</v>
      </c>
      <c r="D333" s="264" t="str">
        <f>'Other Opex'!D216</f>
        <v>[Industry &amp; Professional Services Line 45]</v>
      </c>
      <c r="E333" s="265"/>
      <c r="F333" s="266" t="str">
        <f>'Other Opex'!F216</f>
        <v>£000</v>
      </c>
      <c r="G333" s="267">
        <f>'Other Opex'!G216</f>
        <v>0</v>
      </c>
      <c r="H333" s="267">
        <f>'Other Opex'!H216</f>
        <v>0</v>
      </c>
      <c r="I333" s="267">
        <f>'Other Opex'!I216</f>
        <v>0</v>
      </c>
      <c r="J333" s="267">
        <f>'Other Opex'!J216</f>
        <v>0</v>
      </c>
      <c r="K333" s="267">
        <f>'Other Opex'!K216</f>
        <v>0</v>
      </c>
      <c r="L333" s="267">
        <f>'Other Opex'!L216</f>
        <v>0</v>
      </c>
      <c r="M333" s="267">
        <f>'Other Opex'!M216</f>
        <v>0</v>
      </c>
      <c r="N333" s="267">
        <f>'Other Opex'!N216</f>
        <v>0</v>
      </c>
      <c r="O333" s="267">
        <f>'Other Opex'!O216</f>
        <v>0</v>
      </c>
      <c r="P333" s="267">
        <f>'Other Opex'!P216</f>
        <v>0</v>
      </c>
      <c r="Q333" s="267">
        <f>'Other Opex'!Q216</f>
        <v>0</v>
      </c>
      <c r="R333" s="267">
        <f>'Other Opex'!R216</f>
        <v>0</v>
      </c>
      <c r="S333" s="267">
        <f>'Other Opex'!S216</f>
        <v>0</v>
      </c>
      <c r="T333" s="267">
        <f>'Other Opex'!T216</f>
        <v>0</v>
      </c>
      <c r="U333" s="267">
        <f>'Other Opex'!U216</f>
        <v>0</v>
      </c>
      <c r="V333" s="267">
        <f>'Other Opex'!V216</f>
        <v>0</v>
      </c>
      <c r="W333" s="267">
        <f>'Other Opex'!W216</f>
        <v>0</v>
      </c>
      <c r="X333" s="267">
        <f>'Other Opex'!X216</f>
        <v>0</v>
      </c>
      <c r="Y333" s="267">
        <f>'Other Opex'!Y216</f>
        <v>0</v>
      </c>
      <c r="Z333" s="267">
        <f>'Other Opex'!Z216</f>
        <v>0</v>
      </c>
      <c r="AA333" s="267">
        <f>'Other Opex'!AA216</f>
        <v>0</v>
      </c>
      <c r="AB333" s="268">
        <f>'Other Opex'!AB216</f>
        <v>0</v>
      </c>
      <c r="AD333" s="611">
        <f>'Other Opex'!AD216</f>
        <v>0</v>
      </c>
      <c r="AF333" s="611">
        <f>'Other Opex'!AF216</f>
        <v>0</v>
      </c>
      <c r="AH333" s="611">
        <f>'Other Opex'!AH216</f>
        <v>0</v>
      </c>
    </row>
    <row r="334" spans="2:34" outlineLevel="1" x14ac:dyDescent="0.2">
      <c r="B334" s="263" t="str">
        <f>'Line Items'!D$762</f>
        <v>Other Operating Costs</v>
      </c>
      <c r="C334" s="263" t="str">
        <f>'Line Items'!D$806</f>
        <v>Other Operating Costs: Administrative Costs &amp; Other</v>
      </c>
      <c r="D334" s="106" t="str">
        <f>'Other Opex'!D222</f>
        <v>Telecoms</v>
      </c>
      <c r="E334" s="88"/>
      <c r="F334" s="107" t="str">
        <f>'Other Opex'!F222</f>
        <v>£000</v>
      </c>
      <c r="G334" s="89">
        <f>'Other Opex'!G222</f>
        <v>0</v>
      </c>
      <c r="H334" s="89">
        <f>'Other Opex'!H222</f>
        <v>0</v>
      </c>
      <c r="I334" s="89">
        <f>'Other Opex'!I222</f>
        <v>0</v>
      </c>
      <c r="J334" s="89">
        <f>'Other Opex'!J222</f>
        <v>0</v>
      </c>
      <c r="K334" s="89">
        <f>'Other Opex'!K222</f>
        <v>0</v>
      </c>
      <c r="L334" s="89">
        <f>'Other Opex'!L222</f>
        <v>0</v>
      </c>
      <c r="M334" s="89">
        <f>'Other Opex'!M222</f>
        <v>0</v>
      </c>
      <c r="N334" s="89">
        <f>'Other Opex'!N222</f>
        <v>0</v>
      </c>
      <c r="O334" s="89">
        <f>'Other Opex'!O222</f>
        <v>0</v>
      </c>
      <c r="P334" s="89">
        <f>'Other Opex'!P222</f>
        <v>0</v>
      </c>
      <c r="Q334" s="89">
        <f>'Other Opex'!Q222</f>
        <v>0</v>
      </c>
      <c r="R334" s="89">
        <f>'Other Opex'!R222</f>
        <v>0</v>
      </c>
      <c r="S334" s="89">
        <f>'Other Opex'!S222</f>
        <v>0</v>
      </c>
      <c r="T334" s="89">
        <f>'Other Opex'!T222</f>
        <v>0</v>
      </c>
      <c r="U334" s="89">
        <f>'Other Opex'!U222</f>
        <v>0</v>
      </c>
      <c r="V334" s="89">
        <f>'Other Opex'!V222</f>
        <v>0</v>
      </c>
      <c r="W334" s="89">
        <f>'Other Opex'!W222</f>
        <v>0</v>
      </c>
      <c r="X334" s="89">
        <f>'Other Opex'!X222</f>
        <v>0</v>
      </c>
      <c r="Y334" s="89">
        <f>'Other Opex'!Y222</f>
        <v>0</v>
      </c>
      <c r="Z334" s="89">
        <f>'Other Opex'!Z222</f>
        <v>0</v>
      </c>
      <c r="AA334" s="89">
        <f>'Other Opex'!AA222</f>
        <v>0</v>
      </c>
      <c r="AB334" s="90">
        <f>'Other Opex'!AB222</f>
        <v>0</v>
      </c>
      <c r="AD334" s="552">
        <f>'Other Opex'!AD222</f>
        <v>0</v>
      </c>
      <c r="AF334" s="552">
        <f>'Other Opex'!AF222</f>
        <v>0</v>
      </c>
      <c r="AH334" s="552">
        <f>'Other Opex'!AH222</f>
        <v>0</v>
      </c>
    </row>
    <row r="335" spans="2:34" outlineLevel="1" x14ac:dyDescent="0.2">
      <c r="B335" s="263" t="str">
        <f>'Line Items'!D$762</f>
        <v>Other Operating Costs</v>
      </c>
      <c r="C335" s="263" t="str">
        <f>'Line Items'!D$806</f>
        <v>Other Operating Costs: Administrative Costs &amp; Other</v>
      </c>
      <c r="D335" s="106" t="str">
        <f>'Other Opex'!D223</f>
        <v>Systems &amp; IT</v>
      </c>
      <c r="E335" s="88"/>
      <c r="F335" s="107" t="str">
        <f>'Other Opex'!F223</f>
        <v>£000</v>
      </c>
      <c r="G335" s="89">
        <f>'Other Opex'!G223</f>
        <v>0</v>
      </c>
      <c r="H335" s="89">
        <f>'Other Opex'!H223</f>
        <v>0</v>
      </c>
      <c r="I335" s="89">
        <f>'Other Opex'!I223</f>
        <v>0</v>
      </c>
      <c r="J335" s="89">
        <f>'Other Opex'!J223</f>
        <v>0</v>
      </c>
      <c r="K335" s="89">
        <f>'Other Opex'!K223</f>
        <v>0</v>
      </c>
      <c r="L335" s="89">
        <f>'Other Opex'!L223</f>
        <v>0</v>
      </c>
      <c r="M335" s="89">
        <f>'Other Opex'!M223</f>
        <v>0</v>
      </c>
      <c r="N335" s="89">
        <f>'Other Opex'!N223</f>
        <v>0</v>
      </c>
      <c r="O335" s="89">
        <f>'Other Opex'!O223</f>
        <v>0</v>
      </c>
      <c r="P335" s="89">
        <f>'Other Opex'!P223</f>
        <v>0</v>
      </c>
      <c r="Q335" s="89">
        <f>'Other Opex'!Q223</f>
        <v>0</v>
      </c>
      <c r="R335" s="89">
        <f>'Other Opex'!R223</f>
        <v>0</v>
      </c>
      <c r="S335" s="89">
        <f>'Other Opex'!S223</f>
        <v>0</v>
      </c>
      <c r="T335" s="89">
        <f>'Other Opex'!T223</f>
        <v>0</v>
      </c>
      <c r="U335" s="89">
        <f>'Other Opex'!U223</f>
        <v>0</v>
      </c>
      <c r="V335" s="89">
        <f>'Other Opex'!V223</f>
        <v>0</v>
      </c>
      <c r="W335" s="89">
        <f>'Other Opex'!W223</f>
        <v>0</v>
      </c>
      <c r="X335" s="89">
        <f>'Other Opex'!X223</f>
        <v>0</v>
      </c>
      <c r="Y335" s="89">
        <f>'Other Opex'!Y223</f>
        <v>0</v>
      </c>
      <c r="Z335" s="89">
        <f>'Other Opex'!Z223</f>
        <v>0</v>
      </c>
      <c r="AA335" s="89">
        <f>'Other Opex'!AA223</f>
        <v>0</v>
      </c>
      <c r="AB335" s="90">
        <f>'Other Opex'!AB223</f>
        <v>0</v>
      </c>
      <c r="AD335" s="552">
        <f>'Other Opex'!AD223</f>
        <v>0</v>
      </c>
      <c r="AF335" s="552">
        <f>'Other Opex'!AF223</f>
        <v>0</v>
      </c>
      <c r="AH335" s="552">
        <f>'Other Opex'!AH223</f>
        <v>0</v>
      </c>
    </row>
    <row r="336" spans="2:34" outlineLevel="1" x14ac:dyDescent="0.2">
      <c r="B336" s="263" t="str">
        <f>'Line Items'!D$762</f>
        <v>Other Operating Costs</v>
      </c>
      <c r="C336" s="263" t="str">
        <f>'Line Items'!D$806</f>
        <v>Other Operating Costs: Administrative Costs &amp; Other</v>
      </c>
      <c r="D336" s="106" t="str">
        <f>'Other Opex'!D224</f>
        <v>Office Equipment</v>
      </c>
      <c r="E336" s="88"/>
      <c r="F336" s="107" t="str">
        <f>'Other Opex'!F224</f>
        <v>£000</v>
      </c>
      <c r="G336" s="89">
        <f>'Other Opex'!G224</f>
        <v>0</v>
      </c>
      <c r="H336" s="89">
        <f>'Other Opex'!H224</f>
        <v>0</v>
      </c>
      <c r="I336" s="89">
        <f>'Other Opex'!I224</f>
        <v>0</v>
      </c>
      <c r="J336" s="89">
        <f>'Other Opex'!J224</f>
        <v>0</v>
      </c>
      <c r="K336" s="89">
        <f>'Other Opex'!K224</f>
        <v>0</v>
      </c>
      <c r="L336" s="89">
        <f>'Other Opex'!L224</f>
        <v>0</v>
      </c>
      <c r="M336" s="89">
        <f>'Other Opex'!M224</f>
        <v>0</v>
      </c>
      <c r="N336" s="89">
        <f>'Other Opex'!N224</f>
        <v>0</v>
      </c>
      <c r="O336" s="89">
        <f>'Other Opex'!O224</f>
        <v>0</v>
      </c>
      <c r="P336" s="89">
        <f>'Other Opex'!P224</f>
        <v>0</v>
      </c>
      <c r="Q336" s="89">
        <f>'Other Opex'!Q224</f>
        <v>0</v>
      </c>
      <c r="R336" s="89">
        <f>'Other Opex'!R224</f>
        <v>0</v>
      </c>
      <c r="S336" s="89">
        <f>'Other Opex'!S224</f>
        <v>0</v>
      </c>
      <c r="T336" s="89">
        <f>'Other Opex'!T224</f>
        <v>0</v>
      </c>
      <c r="U336" s="89">
        <f>'Other Opex'!U224</f>
        <v>0</v>
      </c>
      <c r="V336" s="89">
        <f>'Other Opex'!V224</f>
        <v>0</v>
      </c>
      <c r="W336" s="89">
        <f>'Other Opex'!W224</f>
        <v>0</v>
      </c>
      <c r="X336" s="89">
        <f>'Other Opex'!X224</f>
        <v>0</v>
      </c>
      <c r="Y336" s="89">
        <f>'Other Opex'!Y224</f>
        <v>0</v>
      </c>
      <c r="Z336" s="89">
        <f>'Other Opex'!Z224</f>
        <v>0</v>
      </c>
      <c r="AA336" s="89">
        <f>'Other Opex'!AA224</f>
        <v>0</v>
      </c>
      <c r="AB336" s="90">
        <f>'Other Opex'!AB224</f>
        <v>0</v>
      </c>
      <c r="AD336" s="552">
        <f>'Other Opex'!AD224</f>
        <v>0</v>
      </c>
      <c r="AF336" s="552">
        <f>'Other Opex'!AF224</f>
        <v>0</v>
      </c>
      <c r="AH336" s="552">
        <f>'Other Opex'!AH224</f>
        <v>0</v>
      </c>
    </row>
    <row r="337" spans="2:34" outlineLevel="1" x14ac:dyDescent="0.2">
      <c r="B337" s="263" t="str">
        <f>'Line Items'!D$762</f>
        <v>Other Operating Costs</v>
      </c>
      <c r="C337" s="263" t="str">
        <f>'Line Items'!D$806</f>
        <v>Other Operating Costs: Administrative Costs &amp; Other</v>
      </c>
      <c r="D337" s="106" t="str">
        <f>'Other Opex'!D225</f>
        <v>Postage &amp; Stationery</v>
      </c>
      <c r="E337" s="88"/>
      <c r="F337" s="107" t="str">
        <f>'Other Opex'!F225</f>
        <v>£000</v>
      </c>
      <c r="G337" s="89">
        <f>'Other Opex'!G225</f>
        <v>0</v>
      </c>
      <c r="H337" s="89">
        <f>'Other Opex'!H225</f>
        <v>0</v>
      </c>
      <c r="I337" s="89">
        <f>'Other Opex'!I225</f>
        <v>0</v>
      </c>
      <c r="J337" s="89">
        <f>'Other Opex'!J225</f>
        <v>0</v>
      </c>
      <c r="K337" s="89">
        <f>'Other Opex'!K225</f>
        <v>0</v>
      </c>
      <c r="L337" s="89">
        <f>'Other Opex'!L225</f>
        <v>0</v>
      </c>
      <c r="M337" s="89">
        <f>'Other Opex'!M225</f>
        <v>0</v>
      </c>
      <c r="N337" s="89">
        <f>'Other Opex'!N225</f>
        <v>0</v>
      </c>
      <c r="O337" s="89">
        <f>'Other Opex'!O225</f>
        <v>0</v>
      </c>
      <c r="P337" s="89">
        <f>'Other Opex'!P225</f>
        <v>0</v>
      </c>
      <c r="Q337" s="89">
        <f>'Other Opex'!Q225</f>
        <v>0</v>
      </c>
      <c r="R337" s="89">
        <f>'Other Opex'!R225</f>
        <v>0</v>
      </c>
      <c r="S337" s="89">
        <f>'Other Opex'!S225</f>
        <v>0</v>
      </c>
      <c r="T337" s="89">
        <f>'Other Opex'!T225</f>
        <v>0</v>
      </c>
      <c r="U337" s="89">
        <f>'Other Opex'!U225</f>
        <v>0</v>
      </c>
      <c r="V337" s="89">
        <f>'Other Opex'!V225</f>
        <v>0</v>
      </c>
      <c r="W337" s="89">
        <f>'Other Opex'!W225</f>
        <v>0</v>
      </c>
      <c r="X337" s="89">
        <f>'Other Opex'!X225</f>
        <v>0</v>
      </c>
      <c r="Y337" s="89">
        <f>'Other Opex'!Y225</f>
        <v>0</v>
      </c>
      <c r="Z337" s="89">
        <f>'Other Opex'!Z225</f>
        <v>0</v>
      </c>
      <c r="AA337" s="89">
        <f>'Other Opex'!AA225</f>
        <v>0</v>
      </c>
      <c r="AB337" s="90">
        <f>'Other Opex'!AB225</f>
        <v>0</v>
      </c>
      <c r="AD337" s="552">
        <f>'Other Opex'!AD225</f>
        <v>0</v>
      </c>
      <c r="AF337" s="552">
        <f>'Other Opex'!AF225</f>
        <v>0</v>
      </c>
      <c r="AH337" s="552">
        <f>'Other Opex'!AH225</f>
        <v>0</v>
      </c>
    </row>
    <row r="338" spans="2:34" outlineLevel="1" x14ac:dyDescent="0.2">
      <c r="B338" s="263" t="str">
        <f>'Line Items'!D$762</f>
        <v>Other Operating Costs</v>
      </c>
      <c r="C338" s="263" t="str">
        <f>'Line Items'!D$806</f>
        <v>Other Operating Costs: Administrative Costs &amp; Other</v>
      </c>
      <c r="D338" s="106" t="str">
        <f>'Other Opex'!D226</f>
        <v>Advertising</v>
      </c>
      <c r="E338" s="88"/>
      <c r="F338" s="107" t="str">
        <f>'Other Opex'!F226</f>
        <v>£000</v>
      </c>
      <c r="G338" s="89">
        <f>'Other Opex'!G226</f>
        <v>0</v>
      </c>
      <c r="H338" s="89">
        <f>'Other Opex'!H226</f>
        <v>0</v>
      </c>
      <c r="I338" s="89">
        <f>'Other Opex'!I226</f>
        <v>0</v>
      </c>
      <c r="J338" s="89">
        <f>'Other Opex'!J226</f>
        <v>0</v>
      </c>
      <c r="K338" s="89">
        <f>'Other Opex'!K226</f>
        <v>0</v>
      </c>
      <c r="L338" s="89">
        <f>'Other Opex'!L226</f>
        <v>0</v>
      </c>
      <c r="M338" s="89">
        <f>'Other Opex'!M226</f>
        <v>0</v>
      </c>
      <c r="N338" s="89">
        <f>'Other Opex'!N226</f>
        <v>0</v>
      </c>
      <c r="O338" s="89">
        <f>'Other Opex'!O226</f>
        <v>0</v>
      </c>
      <c r="P338" s="89">
        <f>'Other Opex'!P226</f>
        <v>0</v>
      </c>
      <c r="Q338" s="89">
        <f>'Other Opex'!Q226</f>
        <v>0</v>
      </c>
      <c r="R338" s="89">
        <f>'Other Opex'!R226</f>
        <v>0</v>
      </c>
      <c r="S338" s="89">
        <f>'Other Opex'!S226</f>
        <v>0</v>
      </c>
      <c r="T338" s="89">
        <f>'Other Opex'!T226</f>
        <v>0</v>
      </c>
      <c r="U338" s="89">
        <f>'Other Opex'!U226</f>
        <v>0</v>
      </c>
      <c r="V338" s="89">
        <f>'Other Opex'!V226</f>
        <v>0</v>
      </c>
      <c r="W338" s="89">
        <f>'Other Opex'!W226</f>
        <v>0</v>
      </c>
      <c r="X338" s="89">
        <f>'Other Opex'!X226</f>
        <v>0</v>
      </c>
      <c r="Y338" s="89">
        <f>'Other Opex'!Y226</f>
        <v>0</v>
      </c>
      <c r="Z338" s="89">
        <f>'Other Opex'!Z226</f>
        <v>0</v>
      </c>
      <c r="AA338" s="89">
        <f>'Other Opex'!AA226</f>
        <v>0</v>
      </c>
      <c r="AB338" s="90">
        <f>'Other Opex'!AB226</f>
        <v>0</v>
      </c>
      <c r="AD338" s="552">
        <f>'Other Opex'!AD226</f>
        <v>0</v>
      </c>
      <c r="AF338" s="552">
        <f>'Other Opex'!AF226</f>
        <v>0</v>
      </c>
      <c r="AH338" s="552">
        <f>'Other Opex'!AH226</f>
        <v>0</v>
      </c>
    </row>
    <row r="339" spans="2:34" outlineLevel="1" x14ac:dyDescent="0.2">
      <c r="B339" s="263" t="str">
        <f>'Line Items'!D$762</f>
        <v>Other Operating Costs</v>
      </c>
      <c r="C339" s="263" t="str">
        <f>'Line Items'!D$806</f>
        <v>Other Operating Costs: Administrative Costs &amp; Other</v>
      </c>
      <c r="D339" s="106" t="str">
        <f>'Other Opex'!D227</f>
        <v>Other Marketing Costs</v>
      </c>
      <c r="E339" s="88"/>
      <c r="F339" s="107" t="str">
        <f>'Other Opex'!F227</f>
        <v>£000</v>
      </c>
      <c r="G339" s="89">
        <f>'Other Opex'!G227</f>
        <v>0</v>
      </c>
      <c r="H339" s="89">
        <f>'Other Opex'!H227</f>
        <v>0</v>
      </c>
      <c r="I339" s="89">
        <f>'Other Opex'!I227</f>
        <v>0</v>
      </c>
      <c r="J339" s="89">
        <f>'Other Opex'!J227</f>
        <v>0</v>
      </c>
      <c r="K339" s="89">
        <f>'Other Opex'!K227</f>
        <v>0</v>
      </c>
      <c r="L339" s="89">
        <f>'Other Opex'!L227</f>
        <v>0</v>
      </c>
      <c r="M339" s="89">
        <f>'Other Opex'!M227</f>
        <v>0</v>
      </c>
      <c r="N339" s="89">
        <f>'Other Opex'!N227</f>
        <v>0</v>
      </c>
      <c r="O339" s="89">
        <f>'Other Opex'!O227</f>
        <v>0</v>
      </c>
      <c r="P339" s="89">
        <f>'Other Opex'!P227</f>
        <v>0</v>
      </c>
      <c r="Q339" s="89">
        <f>'Other Opex'!Q227</f>
        <v>0</v>
      </c>
      <c r="R339" s="89">
        <f>'Other Opex'!R227</f>
        <v>0</v>
      </c>
      <c r="S339" s="89">
        <f>'Other Opex'!S227</f>
        <v>0</v>
      </c>
      <c r="T339" s="89">
        <f>'Other Opex'!T227</f>
        <v>0</v>
      </c>
      <c r="U339" s="89">
        <f>'Other Opex'!U227</f>
        <v>0</v>
      </c>
      <c r="V339" s="89">
        <f>'Other Opex'!V227</f>
        <v>0</v>
      </c>
      <c r="W339" s="89">
        <f>'Other Opex'!W227</f>
        <v>0</v>
      </c>
      <c r="X339" s="89">
        <f>'Other Opex'!X227</f>
        <v>0</v>
      </c>
      <c r="Y339" s="89">
        <f>'Other Opex'!Y227</f>
        <v>0</v>
      </c>
      <c r="Z339" s="89">
        <f>'Other Opex'!Z227</f>
        <v>0</v>
      </c>
      <c r="AA339" s="89">
        <f>'Other Opex'!AA227</f>
        <v>0</v>
      </c>
      <c r="AB339" s="90">
        <f>'Other Opex'!AB227</f>
        <v>0</v>
      </c>
      <c r="AD339" s="552">
        <f>'Other Opex'!AD227</f>
        <v>0</v>
      </c>
      <c r="AF339" s="552">
        <f>'Other Opex'!AF227</f>
        <v>0</v>
      </c>
      <c r="AH339" s="552">
        <f>'Other Opex'!AH227</f>
        <v>0</v>
      </c>
    </row>
    <row r="340" spans="2:34" outlineLevel="1" x14ac:dyDescent="0.2">
      <c r="B340" s="263" t="str">
        <f>'Line Items'!D$762</f>
        <v>Other Operating Costs</v>
      </c>
      <c r="C340" s="263" t="str">
        <f>'Line Items'!D$806</f>
        <v>Other Operating Costs: Administrative Costs &amp; Other</v>
      </c>
      <c r="D340" s="106" t="str">
        <f>'Other Opex'!D228</f>
        <v>Insurance</v>
      </c>
      <c r="E340" s="88"/>
      <c r="F340" s="107" t="str">
        <f>'Other Opex'!F228</f>
        <v>£000</v>
      </c>
      <c r="G340" s="89">
        <f>'Other Opex'!G228</f>
        <v>0</v>
      </c>
      <c r="H340" s="89">
        <f>'Other Opex'!H228</f>
        <v>0</v>
      </c>
      <c r="I340" s="89">
        <f>'Other Opex'!I228</f>
        <v>0</v>
      </c>
      <c r="J340" s="89">
        <f>'Other Opex'!J228</f>
        <v>0</v>
      </c>
      <c r="K340" s="89">
        <f>'Other Opex'!K228</f>
        <v>0</v>
      </c>
      <c r="L340" s="89">
        <f>'Other Opex'!L228</f>
        <v>0</v>
      </c>
      <c r="M340" s="89">
        <f>'Other Opex'!M228</f>
        <v>0</v>
      </c>
      <c r="N340" s="89">
        <f>'Other Opex'!N228</f>
        <v>0</v>
      </c>
      <c r="O340" s="89">
        <f>'Other Opex'!O228</f>
        <v>0</v>
      </c>
      <c r="P340" s="89">
        <f>'Other Opex'!P228</f>
        <v>0</v>
      </c>
      <c r="Q340" s="89">
        <f>'Other Opex'!Q228</f>
        <v>0</v>
      </c>
      <c r="R340" s="89">
        <f>'Other Opex'!R228</f>
        <v>0</v>
      </c>
      <c r="S340" s="89">
        <f>'Other Opex'!S228</f>
        <v>0</v>
      </c>
      <c r="T340" s="89">
        <f>'Other Opex'!T228</f>
        <v>0</v>
      </c>
      <c r="U340" s="89">
        <f>'Other Opex'!U228</f>
        <v>0</v>
      </c>
      <c r="V340" s="89">
        <f>'Other Opex'!V228</f>
        <v>0</v>
      </c>
      <c r="W340" s="89">
        <f>'Other Opex'!W228</f>
        <v>0</v>
      </c>
      <c r="X340" s="89">
        <f>'Other Opex'!X228</f>
        <v>0</v>
      </c>
      <c r="Y340" s="89">
        <f>'Other Opex'!Y228</f>
        <v>0</v>
      </c>
      <c r="Z340" s="89">
        <f>'Other Opex'!Z228</f>
        <v>0</v>
      </c>
      <c r="AA340" s="89">
        <f>'Other Opex'!AA228</f>
        <v>0</v>
      </c>
      <c r="AB340" s="90">
        <f>'Other Opex'!AB228</f>
        <v>0</v>
      </c>
      <c r="AD340" s="552">
        <f>'Other Opex'!AD228</f>
        <v>0</v>
      </c>
      <c r="AF340" s="552">
        <f>'Other Opex'!AF228</f>
        <v>0</v>
      </c>
      <c r="AH340" s="552">
        <f>'Other Opex'!AH228</f>
        <v>0</v>
      </c>
    </row>
    <row r="341" spans="2:34" outlineLevel="1" x14ac:dyDescent="0.2">
      <c r="B341" s="263" t="str">
        <f>'Line Items'!D$762</f>
        <v>Other Operating Costs</v>
      </c>
      <c r="C341" s="263" t="str">
        <f>'Line Items'!D$806</f>
        <v>Other Operating Costs: Administrative Costs &amp; Other</v>
      </c>
      <c r="D341" s="106" t="str">
        <f>'Other Opex'!D229</f>
        <v>Rents &amp; Rates</v>
      </c>
      <c r="E341" s="88"/>
      <c r="F341" s="107" t="str">
        <f>'Other Opex'!F229</f>
        <v>£000</v>
      </c>
      <c r="G341" s="89">
        <f>'Other Opex'!G229</f>
        <v>0</v>
      </c>
      <c r="H341" s="89">
        <f>'Other Opex'!H229</f>
        <v>0</v>
      </c>
      <c r="I341" s="89">
        <f>'Other Opex'!I229</f>
        <v>0</v>
      </c>
      <c r="J341" s="89">
        <f>'Other Opex'!J229</f>
        <v>0</v>
      </c>
      <c r="K341" s="89">
        <f>'Other Opex'!K229</f>
        <v>0</v>
      </c>
      <c r="L341" s="89">
        <f>'Other Opex'!L229</f>
        <v>0</v>
      </c>
      <c r="M341" s="89">
        <f>'Other Opex'!M229</f>
        <v>0</v>
      </c>
      <c r="N341" s="89">
        <f>'Other Opex'!N229</f>
        <v>0</v>
      </c>
      <c r="O341" s="89">
        <f>'Other Opex'!O229</f>
        <v>0</v>
      </c>
      <c r="P341" s="89">
        <f>'Other Opex'!P229</f>
        <v>0</v>
      </c>
      <c r="Q341" s="89">
        <f>'Other Opex'!Q229</f>
        <v>0</v>
      </c>
      <c r="R341" s="89">
        <f>'Other Opex'!R229</f>
        <v>0</v>
      </c>
      <c r="S341" s="89">
        <f>'Other Opex'!S229</f>
        <v>0</v>
      </c>
      <c r="T341" s="89">
        <f>'Other Opex'!T229</f>
        <v>0</v>
      </c>
      <c r="U341" s="89">
        <f>'Other Opex'!U229</f>
        <v>0</v>
      </c>
      <c r="V341" s="89">
        <f>'Other Opex'!V229</f>
        <v>0</v>
      </c>
      <c r="W341" s="89">
        <f>'Other Opex'!W229</f>
        <v>0</v>
      </c>
      <c r="X341" s="89">
        <f>'Other Opex'!X229</f>
        <v>0</v>
      </c>
      <c r="Y341" s="89">
        <f>'Other Opex'!Y229</f>
        <v>0</v>
      </c>
      <c r="Z341" s="89">
        <f>'Other Opex'!Z229</f>
        <v>0</v>
      </c>
      <c r="AA341" s="89">
        <f>'Other Opex'!AA229</f>
        <v>0</v>
      </c>
      <c r="AB341" s="90">
        <f>'Other Opex'!AB229</f>
        <v>0</v>
      </c>
      <c r="AD341" s="552">
        <f>'Other Opex'!AD229</f>
        <v>0</v>
      </c>
      <c r="AF341" s="552">
        <f>'Other Opex'!AF229</f>
        <v>0</v>
      </c>
      <c r="AH341" s="552">
        <f>'Other Opex'!AH229</f>
        <v>0</v>
      </c>
    </row>
    <row r="342" spans="2:34" outlineLevel="1" x14ac:dyDescent="0.2">
      <c r="B342" s="263" t="str">
        <f>'Line Items'!D$762</f>
        <v>Other Operating Costs</v>
      </c>
      <c r="C342" s="263" t="str">
        <f>'Line Items'!D$806</f>
        <v>Other Operating Costs: Administrative Costs &amp; Other</v>
      </c>
      <c r="D342" s="106" t="str">
        <f>'Other Opex'!D230</f>
        <v>Bank Charges</v>
      </c>
      <c r="E342" s="88"/>
      <c r="F342" s="107" t="str">
        <f>'Other Opex'!F230</f>
        <v>£000</v>
      </c>
      <c r="G342" s="89">
        <f>'Other Opex'!G230</f>
        <v>0</v>
      </c>
      <c r="H342" s="89">
        <f>'Other Opex'!H230</f>
        <v>0</v>
      </c>
      <c r="I342" s="89">
        <f>'Other Opex'!I230</f>
        <v>0</v>
      </c>
      <c r="J342" s="89">
        <f>'Other Opex'!J230</f>
        <v>0</v>
      </c>
      <c r="K342" s="89">
        <f>'Other Opex'!K230</f>
        <v>0</v>
      </c>
      <c r="L342" s="89">
        <f>'Other Opex'!L230</f>
        <v>0</v>
      </c>
      <c r="M342" s="89">
        <f>'Other Opex'!M230</f>
        <v>0</v>
      </c>
      <c r="N342" s="89">
        <f>'Other Opex'!N230</f>
        <v>0</v>
      </c>
      <c r="O342" s="89">
        <f>'Other Opex'!O230</f>
        <v>0</v>
      </c>
      <c r="P342" s="89">
        <f>'Other Opex'!P230</f>
        <v>0</v>
      </c>
      <c r="Q342" s="89">
        <f>'Other Opex'!Q230</f>
        <v>0</v>
      </c>
      <c r="R342" s="89">
        <f>'Other Opex'!R230</f>
        <v>0</v>
      </c>
      <c r="S342" s="89">
        <f>'Other Opex'!S230</f>
        <v>0</v>
      </c>
      <c r="T342" s="89">
        <f>'Other Opex'!T230</f>
        <v>0</v>
      </c>
      <c r="U342" s="89">
        <f>'Other Opex'!U230</f>
        <v>0</v>
      </c>
      <c r="V342" s="89">
        <f>'Other Opex'!V230</f>
        <v>0</v>
      </c>
      <c r="W342" s="89">
        <f>'Other Opex'!W230</f>
        <v>0</v>
      </c>
      <c r="X342" s="89">
        <f>'Other Opex'!X230</f>
        <v>0</v>
      </c>
      <c r="Y342" s="89">
        <f>'Other Opex'!Y230</f>
        <v>0</v>
      </c>
      <c r="Z342" s="89">
        <f>'Other Opex'!Z230</f>
        <v>0</v>
      </c>
      <c r="AA342" s="89">
        <f>'Other Opex'!AA230</f>
        <v>0</v>
      </c>
      <c r="AB342" s="90">
        <f>'Other Opex'!AB230</f>
        <v>0</v>
      </c>
      <c r="AD342" s="552">
        <f>'Other Opex'!AD230</f>
        <v>0</v>
      </c>
      <c r="AF342" s="552">
        <f>'Other Opex'!AF230</f>
        <v>0</v>
      </c>
      <c r="AH342" s="552">
        <f>'Other Opex'!AH230</f>
        <v>0</v>
      </c>
    </row>
    <row r="343" spans="2:34" outlineLevel="1" x14ac:dyDescent="0.2">
      <c r="B343" s="263" t="str">
        <f>'Line Items'!D$762</f>
        <v>Other Operating Costs</v>
      </c>
      <c r="C343" s="263" t="str">
        <f>'Line Items'!D$806</f>
        <v>Other Operating Costs: Administrative Costs &amp; Other</v>
      </c>
      <c r="D343" s="106" t="str">
        <f>'Other Opex'!D231</f>
        <v>Waste Disposal</v>
      </c>
      <c r="E343" s="88"/>
      <c r="F343" s="107" t="str">
        <f>'Other Opex'!F231</f>
        <v>£000</v>
      </c>
      <c r="G343" s="89">
        <f>'Other Opex'!G231</f>
        <v>0</v>
      </c>
      <c r="H343" s="89">
        <f>'Other Opex'!H231</f>
        <v>0</v>
      </c>
      <c r="I343" s="89">
        <f>'Other Opex'!I231</f>
        <v>0</v>
      </c>
      <c r="J343" s="89">
        <f>'Other Opex'!J231</f>
        <v>0</v>
      </c>
      <c r="K343" s="89">
        <f>'Other Opex'!K231</f>
        <v>0</v>
      </c>
      <c r="L343" s="89">
        <f>'Other Opex'!L231</f>
        <v>0</v>
      </c>
      <c r="M343" s="89">
        <f>'Other Opex'!M231</f>
        <v>0</v>
      </c>
      <c r="N343" s="89">
        <f>'Other Opex'!N231</f>
        <v>0</v>
      </c>
      <c r="O343" s="89">
        <f>'Other Opex'!O231</f>
        <v>0</v>
      </c>
      <c r="P343" s="89">
        <f>'Other Opex'!P231</f>
        <v>0</v>
      </c>
      <c r="Q343" s="89">
        <f>'Other Opex'!Q231</f>
        <v>0</v>
      </c>
      <c r="R343" s="89">
        <f>'Other Opex'!R231</f>
        <v>0</v>
      </c>
      <c r="S343" s="89">
        <f>'Other Opex'!S231</f>
        <v>0</v>
      </c>
      <c r="T343" s="89">
        <f>'Other Opex'!T231</f>
        <v>0</v>
      </c>
      <c r="U343" s="89">
        <f>'Other Opex'!U231</f>
        <v>0</v>
      </c>
      <c r="V343" s="89">
        <f>'Other Opex'!V231</f>
        <v>0</v>
      </c>
      <c r="W343" s="89">
        <f>'Other Opex'!W231</f>
        <v>0</v>
      </c>
      <c r="X343" s="89">
        <f>'Other Opex'!X231</f>
        <v>0</v>
      </c>
      <c r="Y343" s="89">
        <f>'Other Opex'!Y231</f>
        <v>0</v>
      </c>
      <c r="Z343" s="89">
        <f>'Other Opex'!Z231</f>
        <v>0</v>
      </c>
      <c r="AA343" s="89">
        <f>'Other Opex'!AA231</f>
        <v>0</v>
      </c>
      <c r="AB343" s="90">
        <f>'Other Opex'!AB231</f>
        <v>0</v>
      </c>
      <c r="AD343" s="552">
        <f>'Other Opex'!AD231</f>
        <v>0</v>
      </c>
      <c r="AF343" s="552">
        <f>'Other Opex'!AF231</f>
        <v>0</v>
      </c>
      <c r="AH343" s="552">
        <f>'Other Opex'!AH231</f>
        <v>0</v>
      </c>
    </row>
    <row r="344" spans="2:34" outlineLevel="1" x14ac:dyDescent="0.2">
      <c r="B344" s="263" t="str">
        <f>'Line Items'!D$762</f>
        <v>Other Operating Costs</v>
      </c>
      <c r="C344" s="263" t="str">
        <f>'Line Items'!D$806</f>
        <v>Other Operating Costs: Administrative Costs &amp; Other</v>
      </c>
      <c r="D344" s="106" t="str">
        <f>'Other Opex'!D232</f>
        <v>Subscriptions</v>
      </c>
      <c r="E344" s="88"/>
      <c r="F344" s="107" t="str">
        <f>'Other Opex'!F232</f>
        <v>£000</v>
      </c>
      <c r="G344" s="89">
        <f>'Other Opex'!G232</f>
        <v>0</v>
      </c>
      <c r="H344" s="89">
        <f>'Other Opex'!H232</f>
        <v>0</v>
      </c>
      <c r="I344" s="89">
        <f>'Other Opex'!I232</f>
        <v>0</v>
      </c>
      <c r="J344" s="89">
        <f>'Other Opex'!J232</f>
        <v>0</v>
      </c>
      <c r="K344" s="89">
        <f>'Other Opex'!K232</f>
        <v>0</v>
      </c>
      <c r="L344" s="89">
        <f>'Other Opex'!L232</f>
        <v>0</v>
      </c>
      <c r="M344" s="89">
        <f>'Other Opex'!M232</f>
        <v>0</v>
      </c>
      <c r="N344" s="89">
        <f>'Other Opex'!N232</f>
        <v>0</v>
      </c>
      <c r="O344" s="89">
        <f>'Other Opex'!O232</f>
        <v>0</v>
      </c>
      <c r="P344" s="89">
        <f>'Other Opex'!P232</f>
        <v>0</v>
      </c>
      <c r="Q344" s="89">
        <f>'Other Opex'!Q232</f>
        <v>0</v>
      </c>
      <c r="R344" s="89">
        <f>'Other Opex'!R232</f>
        <v>0</v>
      </c>
      <c r="S344" s="89">
        <f>'Other Opex'!S232</f>
        <v>0</v>
      </c>
      <c r="T344" s="89">
        <f>'Other Opex'!T232</f>
        <v>0</v>
      </c>
      <c r="U344" s="89">
        <f>'Other Opex'!U232</f>
        <v>0</v>
      </c>
      <c r="V344" s="89">
        <f>'Other Opex'!V232</f>
        <v>0</v>
      </c>
      <c r="W344" s="89">
        <f>'Other Opex'!W232</f>
        <v>0</v>
      </c>
      <c r="X344" s="89">
        <f>'Other Opex'!X232</f>
        <v>0</v>
      </c>
      <c r="Y344" s="89">
        <f>'Other Opex'!Y232</f>
        <v>0</v>
      </c>
      <c r="Z344" s="89">
        <f>'Other Opex'!Z232</f>
        <v>0</v>
      </c>
      <c r="AA344" s="89">
        <f>'Other Opex'!AA232</f>
        <v>0</v>
      </c>
      <c r="AB344" s="90">
        <f>'Other Opex'!AB232</f>
        <v>0</v>
      </c>
      <c r="AD344" s="552">
        <f>'Other Opex'!AD232</f>
        <v>0</v>
      </c>
      <c r="AF344" s="552">
        <f>'Other Opex'!AF232</f>
        <v>0</v>
      </c>
      <c r="AH344" s="552">
        <f>'Other Opex'!AH232</f>
        <v>0</v>
      </c>
    </row>
    <row r="345" spans="2:34" outlineLevel="1" x14ac:dyDescent="0.2">
      <c r="B345" s="263" t="str">
        <f>'Line Items'!D$762</f>
        <v>Other Operating Costs</v>
      </c>
      <c r="C345" s="263" t="str">
        <f>'Line Items'!D$806</f>
        <v>Other Operating Costs: Administrative Costs &amp; Other</v>
      </c>
      <c r="D345" s="106" t="str">
        <f>'Other Opex'!D233</f>
        <v>Road Vehicles</v>
      </c>
      <c r="E345" s="88"/>
      <c r="F345" s="107" t="str">
        <f>'Other Opex'!F233</f>
        <v>£000</v>
      </c>
      <c r="G345" s="89">
        <f>'Other Opex'!G233</f>
        <v>0</v>
      </c>
      <c r="H345" s="89">
        <f>'Other Opex'!H233</f>
        <v>0</v>
      </c>
      <c r="I345" s="89">
        <f>'Other Opex'!I233</f>
        <v>0</v>
      </c>
      <c r="J345" s="89">
        <f>'Other Opex'!J233</f>
        <v>0</v>
      </c>
      <c r="K345" s="89">
        <f>'Other Opex'!K233</f>
        <v>0</v>
      </c>
      <c r="L345" s="89">
        <f>'Other Opex'!L233</f>
        <v>0</v>
      </c>
      <c r="M345" s="89">
        <f>'Other Opex'!M233</f>
        <v>0</v>
      </c>
      <c r="N345" s="89">
        <f>'Other Opex'!N233</f>
        <v>0</v>
      </c>
      <c r="O345" s="89">
        <f>'Other Opex'!O233</f>
        <v>0</v>
      </c>
      <c r="P345" s="89">
        <f>'Other Opex'!P233</f>
        <v>0</v>
      </c>
      <c r="Q345" s="89">
        <f>'Other Opex'!Q233</f>
        <v>0</v>
      </c>
      <c r="R345" s="89">
        <f>'Other Opex'!R233</f>
        <v>0</v>
      </c>
      <c r="S345" s="89">
        <f>'Other Opex'!S233</f>
        <v>0</v>
      </c>
      <c r="T345" s="89">
        <f>'Other Opex'!T233</f>
        <v>0</v>
      </c>
      <c r="U345" s="89">
        <f>'Other Opex'!U233</f>
        <v>0</v>
      </c>
      <c r="V345" s="89">
        <f>'Other Opex'!V233</f>
        <v>0</v>
      </c>
      <c r="W345" s="89">
        <f>'Other Opex'!W233</f>
        <v>0</v>
      </c>
      <c r="X345" s="89">
        <f>'Other Opex'!X233</f>
        <v>0</v>
      </c>
      <c r="Y345" s="89">
        <f>'Other Opex'!Y233</f>
        <v>0</v>
      </c>
      <c r="Z345" s="89">
        <f>'Other Opex'!Z233</f>
        <v>0</v>
      </c>
      <c r="AA345" s="89">
        <f>'Other Opex'!AA233</f>
        <v>0</v>
      </c>
      <c r="AB345" s="90">
        <f>'Other Opex'!AB233</f>
        <v>0</v>
      </c>
      <c r="AD345" s="552">
        <f>'Other Opex'!AD233</f>
        <v>0</v>
      </c>
      <c r="AF345" s="552">
        <f>'Other Opex'!AF233</f>
        <v>0</v>
      </c>
      <c r="AH345" s="552">
        <f>'Other Opex'!AH233</f>
        <v>0</v>
      </c>
    </row>
    <row r="346" spans="2:34" outlineLevel="1" x14ac:dyDescent="0.2">
      <c r="B346" s="263" t="str">
        <f>'Line Items'!D$762</f>
        <v>Other Operating Costs</v>
      </c>
      <c r="C346" s="263" t="str">
        <f>'Line Items'!D$806</f>
        <v>Other Operating Costs: Administrative Costs &amp; Other</v>
      </c>
      <c r="D346" s="106" t="str">
        <f>'Other Opex'!D234</f>
        <v>Office Utilities &amp; Maintenance</v>
      </c>
      <c r="E346" s="88"/>
      <c r="F346" s="107" t="str">
        <f>'Other Opex'!F234</f>
        <v>£000</v>
      </c>
      <c r="G346" s="89">
        <f>'Other Opex'!G234</f>
        <v>0</v>
      </c>
      <c r="H346" s="89">
        <f>'Other Opex'!H234</f>
        <v>0</v>
      </c>
      <c r="I346" s="89">
        <f>'Other Opex'!I234</f>
        <v>0</v>
      </c>
      <c r="J346" s="89">
        <f>'Other Opex'!J234</f>
        <v>0</v>
      </c>
      <c r="K346" s="89">
        <f>'Other Opex'!K234</f>
        <v>0</v>
      </c>
      <c r="L346" s="89">
        <f>'Other Opex'!L234</f>
        <v>0</v>
      </c>
      <c r="M346" s="89">
        <f>'Other Opex'!M234</f>
        <v>0</v>
      </c>
      <c r="N346" s="89">
        <f>'Other Opex'!N234</f>
        <v>0</v>
      </c>
      <c r="O346" s="89">
        <f>'Other Opex'!O234</f>
        <v>0</v>
      </c>
      <c r="P346" s="89">
        <f>'Other Opex'!P234</f>
        <v>0</v>
      </c>
      <c r="Q346" s="89">
        <f>'Other Opex'!Q234</f>
        <v>0</v>
      </c>
      <c r="R346" s="89">
        <f>'Other Opex'!R234</f>
        <v>0</v>
      </c>
      <c r="S346" s="89">
        <f>'Other Opex'!S234</f>
        <v>0</v>
      </c>
      <c r="T346" s="89">
        <f>'Other Opex'!T234</f>
        <v>0</v>
      </c>
      <c r="U346" s="89">
        <f>'Other Opex'!U234</f>
        <v>0</v>
      </c>
      <c r="V346" s="89">
        <f>'Other Opex'!V234</f>
        <v>0</v>
      </c>
      <c r="W346" s="89">
        <f>'Other Opex'!W234</f>
        <v>0</v>
      </c>
      <c r="X346" s="89">
        <f>'Other Opex'!X234</f>
        <v>0</v>
      </c>
      <c r="Y346" s="89">
        <f>'Other Opex'!Y234</f>
        <v>0</v>
      </c>
      <c r="Z346" s="89">
        <f>'Other Opex'!Z234</f>
        <v>0</v>
      </c>
      <c r="AA346" s="89">
        <f>'Other Opex'!AA234</f>
        <v>0</v>
      </c>
      <c r="AB346" s="90">
        <f>'Other Opex'!AB234</f>
        <v>0</v>
      </c>
      <c r="AD346" s="552">
        <f>'Other Opex'!AD234</f>
        <v>0</v>
      </c>
      <c r="AF346" s="552">
        <f>'Other Opex'!AF234</f>
        <v>0</v>
      </c>
      <c r="AH346" s="552">
        <f>'Other Opex'!AH234</f>
        <v>0</v>
      </c>
    </row>
    <row r="347" spans="2:34" outlineLevel="1" x14ac:dyDescent="0.2">
      <c r="B347" s="263" t="str">
        <f>'Line Items'!D$762</f>
        <v>Other Operating Costs</v>
      </c>
      <c r="C347" s="263" t="str">
        <f>'Line Items'!D$806</f>
        <v>Other Operating Costs: Administrative Costs &amp; Other</v>
      </c>
      <c r="D347" s="106" t="str">
        <f>'Other Opex'!D235</f>
        <v>Office Security</v>
      </c>
      <c r="E347" s="88"/>
      <c r="F347" s="107" t="str">
        <f>'Other Opex'!F235</f>
        <v>£000</v>
      </c>
      <c r="G347" s="89">
        <f>'Other Opex'!G235</f>
        <v>0</v>
      </c>
      <c r="H347" s="89">
        <f>'Other Opex'!H235</f>
        <v>0</v>
      </c>
      <c r="I347" s="89">
        <f>'Other Opex'!I235</f>
        <v>0</v>
      </c>
      <c r="J347" s="89">
        <f>'Other Opex'!J235</f>
        <v>0</v>
      </c>
      <c r="K347" s="89">
        <f>'Other Opex'!K235</f>
        <v>0</v>
      </c>
      <c r="L347" s="89">
        <f>'Other Opex'!L235</f>
        <v>0</v>
      </c>
      <c r="M347" s="89">
        <f>'Other Opex'!M235</f>
        <v>0</v>
      </c>
      <c r="N347" s="89">
        <f>'Other Opex'!N235</f>
        <v>0</v>
      </c>
      <c r="O347" s="89">
        <f>'Other Opex'!O235</f>
        <v>0</v>
      </c>
      <c r="P347" s="89">
        <f>'Other Opex'!P235</f>
        <v>0</v>
      </c>
      <c r="Q347" s="89">
        <f>'Other Opex'!Q235</f>
        <v>0</v>
      </c>
      <c r="R347" s="89">
        <f>'Other Opex'!R235</f>
        <v>0</v>
      </c>
      <c r="S347" s="89">
        <f>'Other Opex'!S235</f>
        <v>0</v>
      </c>
      <c r="T347" s="89">
        <f>'Other Opex'!T235</f>
        <v>0</v>
      </c>
      <c r="U347" s="89">
        <f>'Other Opex'!U235</f>
        <v>0</v>
      </c>
      <c r="V347" s="89">
        <f>'Other Opex'!V235</f>
        <v>0</v>
      </c>
      <c r="W347" s="89">
        <f>'Other Opex'!W235</f>
        <v>0</v>
      </c>
      <c r="X347" s="89">
        <f>'Other Opex'!X235</f>
        <v>0</v>
      </c>
      <c r="Y347" s="89">
        <f>'Other Opex'!Y235</f>
        <v>0</v>
      </c>
      <c r="Z347" s="89">
        <f>'Other Opex'!Z235</f>
        <v>0</v>
      </c>
      <c r="AA347" s="89">
        <f>'Other Opex'!AA235</f>
        <v>0</v>
      </c>
      <c r="AB347" s="90">
        <f>'Other Opex'!AB235</f>
        <v>0</v>
      </c>
      <c r="AD347" s="552">
        <f>'Other Opex'!AD235</f>
        <v>0</v>
      </c>
      <c r="AF347" s="552">
        <f>'Other Opex'!AF235</f>
        <v>0</v>
      </c>
      <c r="AH347" s="552">
        <f>'Other Opex'!AH235</f>
        <v>0</v>
      </c>
    </row>
    <row r="348" spans="2:34" outlineLevel="1" x14ac:dyDescent="0.2">
      <c r="B348" s="263" t="str">
        <f>'Line Items'!D$762</f>
        <v>Other Operating Costs</v>
      </c>
      <c r="C348" s="263" t="str">
        <f>'Line Items'!D$806</f>
        <v>Other Operating Costs: Administrative Costs &amp; Other</v>
      </c>
      <c r="D348" s="106" t="str">
        <f>'Other Opex'!D236</f>
        <v>Management Fee</v>
      </c>
      <c r="E348" s="88"/>
      <c r="F348" s="107" t="str">
        <f>'Other Opex'!F236</f>
        <v>£000</v>
      </c>
      <c r="G348" s="89">
        <f>'Other Opex'!G236</f>
        <v>0</v>
      </c>
      <c r="H348" s="89">
        <f>'Other Opex'!H236</f>
        <v>0</v>
      </c>
      <c r="I348" s="89">
        <f>'Other Opex'!I236</f>
        <v>0</v>
      </c>
      <c r="J348" s="89">
        <f>'Other Opex'!J236</f>
        <v>0</v>
      </c>
      <c r="K348" s="89">
        <f>'Other Opex'!K236</f>
        <v>0</v>
      </c>
      <c r="L348" s="89">
        <f>'Other Opex'!L236</f>
        <v>0</v>
      </c>
      <c r="M348" s="89">
        <f>'Other Opex'!M236</f>
        <v>0</v>
      </c>
      <c r="N348" s="89">
        <f>'Other Opex'!N236</f>
        <v>0</v>
      </c>
      <c r="O348" s="89">
        <f>'Other Opex'!O236</f>
        <v>0</v>
      </c>
      <c r="P348" s="89">
        <f>'Other Opex'!P236</f>
        <v>0</v>
      </c>
      <c r="Q348" s="89">
        <f>'Other Opex'!Q236</f>
        <v>0</v>
      </c>
      <c r="R348" s="89">
        <f>'Other Opex'!R236</f>
        <v>0</v>
      </c>
      <c r="S348" s="89">
        <f>'Other Opex'!S236</f>
        <v>0</v>
      </c>
      <c r="T348" s="89">
        <f>'Other Opex'!T236</f>
        <v>0</v>
      </c>
      <c r="U348" s="89">
        <f>'Other Opex'!U236</f>
        <v>0</v>
      </c>
      <c r="V348" s="89">
        <f>'Other Opex'!V236</f>
        <v>0</v>
      </c>
      <c r="W348" s="89">
        <f>'Other Opex'!W236</f>
        <v>0</v>
      </c>
      <c r="X348" s="89">
        <f>'Other Opex'!X236</f>
        <v>0</v>
      </c>
      <c r="Y348" s="89">
        <f>'Other Opex'!Y236</f>
        <v>0</v>
      </c>
      <c r="Z348" s="89">
        <f>'Other Opex'!Z236</f>
        <v>0</v>
      </c>
      <c r="AA348" s="89">
        <f>'Other Opex'!AA236</f>
        <v>0</v>
      </c>
      <c r="AB348" s="90">
        <f>'Other Opex'!AB236</f>
        <v>0</v>
      </c>
      <c r="AD348" s="552">
        <f>'Other Opex'!AD236</f>
        <v>0</v>
      </c>
      <c r="AF348" s="552">
        <f>'Other Opex'!AF236</f>
        <v>0</v>
      </c>
      <c r="AH348" s="552">
        <f>'Other Opex'!AH236</f>
        <v>0</v>
      </c>
    </row>
    <row r="349" spans="2:34" outlineLevel="1" x14ac:dyDescent="0.2">
      <c r="B349" s="263" t="str">
        <f>'Line Items'!D$762</f>
        <v>Other Operating Costs</v>
      </c>
      <c r="C349" s="263" t="str">
        <f>'Line Items'!D$806</f>
        <v>Other Operating Costs: Administrative Costs &amp; Other</v>
      </c>
      <c r="D349" s="106" t="str">
        <f>'Other Opex'!D237</f>
        <v>NPS Contingency</v>
      </c>
      <c r="E349" s="88"/>
      <c r="F349" s="107" t="str">
        <f>'Other Opex'!F237</f>
        <v>£000</v>
      </c>
      <c r="G349" s="89">
        <f>'Other Opex'!G237</f>
        <v>0</v>
      </c>
      <c r="H349" s="89">
        <f>'Other Opex'!H237</f>
        <v>0</v>
      </c>
      <c r="I349" s="89">
        <f>'Other Opex'!I237</f>
        <v>0</v>
      </c>
      <c r="J349" s="89">
        <f>'Other Opex'!J237</f>
        <v>0</v>
      </c>
      <c r="K349" s="89">
        <f>'Other Opex'!K237</f>
        <v>0</v>
      </c>
      <c r="L349" s="89">
        <f>'Other Opex'!L237</f>
        <v>0</v>
      </c>
      <c r="M349" s="89">
        <f>'Other Opex'!M237</f>
        <v>0</v>
      </c>
      <c r="N349" s="89">
        <f>'Other Opex'!N237</f>
        <v>0</v>
      </c>
      <c r="O349" s="89">
        <f>'Other Opex'!O237</f>
        <v>0</v>
      </c>
      <c r="P349" s="89">
        <f>'Other Opex'!P237</f>
        <v>0</v>
      </c>
      <c r="Q349" s="89">
        <f>'Other Opex'!Q237</f>
        <v>0</v>
      </c>
      <c r="R349" s="89">
        <f>'Other Opex'!R237</f>
        <v>0</v>
      </c>
      <c r="S349" s="89">
        <f>'Other Opex'!S237</f>
        <v>0</v>
      </c>
      <c r="T349" s="89">
        <f>'Other Opex'!T237</f>
        <v>0</v>
      </c>
      <c r="U349" s="89">
        <f>'Other Opex'!U237</f>
        <v>0</v>
      </c>
      <c r="V349" s="89">
        <f>'Other Opex'!V237</f>
        <v>0</v>
      </c>
      <c r="W349" s="89">
        <f>'Other Opex'!W237</f>
        <v>0</v>
      </c>
      <c r="X349" s="89">
        <f>'Other Opex'!X237</f>
        <v>0</v>
      </c>
      <c r="Y349" s="89">
        <f>'Other Opex'!Y237</f>
        <v>0</v>
      </c>
      <c r="Z349" s="89">
        <f>'Other Opex'!Z237</f>
        <v>0</v>
      </c>
      <c r="AA349" s="89">
        <f>'Other Opex'!AA237</f>
        <v>0</v>
      </c>
      <c r="AB349" s="90">
        <f>'Other Opex'!AB237</f>
        <v>0</v>
      </c>
      <c r="AD349" s="552">
        <f>'Other Opex'!AD237</f>
        <v>0</v>
      </c>
      <c r="AF349" s="552">
        <f>'Other Opex'!AF237</f>
        <v>0</v>
      </c>
      <c r="AH349" s="552">
        <f>'Other Opex'!AH237</f>
        <v>0</v>
      </c>
    </row>
    <row r="350" spans="2:34" outlineLevel="1" x14ac:dyDescent="0.2">
      <c r="B350" s="263" t="str">
        <f>'Line Items'!D$762</f>
        <v>Other Operating Costs</v>
      </c>
      <c r="C350" s="263" t="str">
        <f>'Line Items'!D$806</f>
        <v>Other Operating Costs: Administrative Costs &amp; Other</v>
      </c>
      <c r="D350" s="106" t="str">
        <f>'Other Opex'!D238</f>
        <v>Bad Debts</v>
      </c>
      <c r="E350" s="88"/>
      <c r="F350" s="107" t="str">
        <f>'Other Opex'!F238</f>
        <v>£000</v>
      </c>
      <c r="G350" s="89">
        <f>'Other Opex'!G238</f>
        <v>0</v>
      </c>
      <c r="H350" s="89">
        <f>'Other Opex'!H238</f>
        <v>0</v>
      </c>
      <c r="I350" s="89">
        <f>'Other Opex'!I238</f>
        <v>0</v>
      </c>
      <c r="J350" s="89">
        <f>'Other Opex'!J238</f>
        <v>0</v>
      </c>
      <c r="K350" s="89">
        <f>'Other Opex'!K238</f>
        <v>0</v>
      </c>
      <c r="L350" s="89">
        <f>'Other Opex'!L238</f>
        <v>0</v>
      </c>
      <c r="M350" s="89">
        <f>'Other Opex'!M238</f>
        <v>0</v>
      </c>
      <c r="N350" s="89">
        <f>'Other Opex'!N238</f>
        <v>0</v>
      </c>
      <c r="O350" s="89">
        <f>'Other Opex'!O238</f>
        <v>0</v>
      </c>
      <c r="P350" s="89">
        <f>'Other Opex'!P238</f>
        <v>0</v>
      </c>
      <c r="Q350" s="89">
        <f>'Other Opex'!Q238</f>
        <v>0</v>
      </c>
      <c r="R350" s="89">
        <f>'Other Opex'!R238</f>
        <v>0</v>
      </c>
      <c r="S350" s="89">
        <f>'Other Opex'!S238</f>
        <v>0</v>
      </c>
      <c r="T350" s="89">
        <f>'Other Opex'!T238</f>
        <v>0</v>
      </c>
      <c r="U350" s="89">
        <f>'Other Opex'!U238</f>
        <v>0</v>
      </c>
      <c r="V350" s="89">
        <f>'Other Opex'!V238</f>
        <v>0</v>
      </c>
      <c r="W350" s="89">
        <f>'Other Opex'!W238</f>
        <v>0</v>
      </c>
      <c r="X350" s="89">
        <f>'Other Opex'!X238</f>
        <v>0</v>
      </c>
      <c r="Y350" s="89">
        <f>'Other Opex'!Y238</f>
        <v>0</v>
      </c>
      <c r="Z350" s="89">
        <f>'Other Opex'!Z238</f>
        <v>0</v>
      </c>
      <c r="AA350" s="89">
        <f>'Other Opex'!AA238</f>
        <v>0</v>
      </c>
      <c r="AB350" s="90">
        <f>'Other Opex'!AB238</f>
        <v>0</v>
      </c>
      <c r="AD350" s="552">
        <f>'Other Opex'!AD238</f>
        <v>0</v>
      </c>
      <c r="AF350" s="552">
        <f>'Other Opex'!AF238</f>
        <v>0</v>
      </c>
      <c r="AH350" s="552">
        <f>'Other Opex'!AH238</f>
        <v>0</v>
      </c>
    </row>
    <row r="351" spans="2:34" outlineLevel="1" x14ac:dyDescent="0.2">
      <c r="B351" s="263" t="str">
        <f>'Line Items'!D$762</f>
        <v>Other Operating Costs</v>
      </c>
      <c r="C351" s="263" t="str">
        <f>'Line Items'!D$806</f>
        <v>Other Operating Costs: Administrative Costs &amp; Other</v>
      </c>
      <c r="D351" s="106" t="str">
        <f>'Other Opex'!D239</f>
        <v>Additional Administration Costs &amp; Other</v>
      </c>
      <c r="E351" s="88"/>
      <c r="F351" s="107" t="str">
        <f>'Other Opex'!F239</f>
        <v>£000</v>
      </c>
      <c r="G351" s="89">
        <f>'Other Opex'!G239</f>
        <v>0</v>
      </c>
      <c r="H351" s="89">
        <f>'Other Opex'!H239</f>
        <v>0</v>
      </c>
      <c r="I351" s="89">
        <f>'Other Opex'!I239</f>
        <v>0</v>
      </c>
      <c r="J351" s="89">
        <f>'Other Opex'!J239</f>
        <v>0</v>
      </c>
      <c r="K351" s="89">
        <f>'Other Opex'!K239</f>
        <v>0</v>
      </c>
      <c r="L351" s="89">
        <f>'Other Opex'!L239</f>
        <v>0</v>
      </c>
      <c r="M351" s="89">
        <f>'Other Opex'!M239</f>
        <v>0</v>
      </c>
      <c r="N351" s="89">
        <f>'Other Opex'!N239</f>
        <v>0</v>
      </c>
      <c r="O351" s="89">
        <f>'Other Opex'!O239</f>
        <v>0</v>
      </c>
      <c r="P351" s="89">
        <f>'Other Opex'!P239</f>
        <v>0</v>
      </c>
      <c r="Q351" s="89">
        <f>'Other Opex'!Q239</f>
        <v>0</v>
      </c>
      <c r="R351" s="89">
        <f>'Other Opex'!R239</f>
        <v>0</v>
      </c>
      <c r="S351" s="89">
        <f>'Other Opex'!S239</f>
        <v>0</v>
      </c>
      <c r="T351" s="89">
        <f>'Other Opex'!T239</f>
        <v>0</v>
      </c>
      <c r="U351" s="89">
        <f>'Other Opex'!U239</f>
        <v>0</v>
      </c>
      <c r="V351" s="89">
        <f>'Other Opex'!V239</f>
        <v>0</v>
      </c>
      <c r="W351" s="89">
        <f>'Other Opex'!W239</f>
        <v>0</v>
      </c>
      <c r="X351" s="89">
        <f>'Other Opex'!X239</f>
        <v>0</v>
      </c>
      <c r="Y351" s="89">
        <f>'Other Opex'!Y239</f>
        <v>0</v>
      </c>
      <c r="Z351" s="89">
        <f>'Other Opex'!Z239</f>
        <v>0</v>
      </c>
      <c r="AA351" s="89">
        <f>'Other Opex'!AA239</f>
        <v>0</v>
      </c>
      <c r="AB351" s="90">
        <f>'Other Opex'!AB239</f>
        <v>0</v>
      </c>
      <c r="AD351" s="552">
        <f>'Other Opex'!AD239</f>
        <v>0</v>
      </c>
      <c r="AF351" s="552">
        <f>'Other Opex'!AF239</f>
        <v>0</v>
      </c>
      <c r="AH351" s="552">
        <f>'Other Opex'!AH239</f>
        <v>0</v>
      </c>
    </row>
    <row r="352" spans="2:34" outlineLevel="1" x14ac:dyDescent="0.2">
      <c r="B352" s="263" t="str">
        <f>'Line Items'!D$762</f>
        <v>Other Operating Costs</v>
      </c>
      <c r="C352" s="263" t="str">
        <f>'Line Items'!D$806</f>
        <v>Other Operating Costs: Administrative Costs &amp; Other</v>
      </c>
      <c r="D352" s="106" t="str">
        <f>'Other Opex'!D240</f>
        <v>Access to Season Ticket Initiative</v>
      </c>
      <c r="E352" s="88"/>
      <c r="F352" s="107" t="str">
        <f>'Other Opex'!F240</f>
        <v>£000</v>
      </c>
      <c r="G352" s="89">
        <f>'Other Opex'!G240</f>
        <v>0</v>
      </c>
      <c r="H352" s="89">
        <f>'Other Opex'!H240</f>
        <v>0</v>
      </c>
      <c r="I352" s="89">
        <f>'Other Opex'!I240</f>
        <v>0</v>
      </c>
      <c r="J352" s="89">
        <f>'Other Opex'!J240</f>
        <v>0</v>
      </c>
      <c r="K352" s="89">
        <f>'Other Opex'!K240</f>
        <v>0</v>
      </c>
      <c r="L352" s="89">
        <f>'Other Opex'!L240</f>
        <v>0</v>
      </c>
      <c r="M352" s="89">
        <f>'Other Opex'!M240</f>
        <v>0</v>
      </c>
      <c r="N352" s="89">
        <f>'Other Opex'!N240</f>
        <v>0</v>
      </c>
      <c r="O352" s="89">
        <f>'Other Opex'!O240</f>
        <v>0</v>
      </c>
      <c r="P352" s="89">
        <f>'Other Opex'!P240</f>
        <v>0</v>
      </c>
      <c r="Q352" s="89">
        <f>'Other Opex'!Q240</f>
        <v>0</v>
      </c>
      <c r="R352" s="89">
        <f>'Other Opex'!R240</f>
        <v>0</v>
      </c>
      <c r="S352" s="89">
        <f>'Other Opex'!S240</f>
        <v>0</v>
      </c>
      <c r="T352" s="89">
        <f>'Other Opex'!T240</f>
        <v>0</v>
      </c>
      <c r="U352" s="89">
        <f>'Other Opex'!U240</f>
        <v>0</v>
      </c>
      <c r="V352" s="89">
        <f>'Other Opex'!V240</f>
        <v>0</v>
      </c>
      <c r="W352" s="89">
        <f>'Other Opex'!W240</f>
        <v>0</v>
      </c>
      <c r="X352" s="89">
        <f>'Other Opex'!X240</f>
        <v>0</v>
      </c>
      <c r="Y352" s="89">
        <f>'Other Opex'!Y240</f>
        <v>0</v>
      </c>
      <c r="Z352" s="89">
        <f>'Other Opex'!Z240</f>
        <v>0</v>
      </c>
      <c r="AA352" s="89">
        <f>'Other Opex'!AA240</f>
        <v>0</v>
      </c>
      <c r="AB352" s="90">
        <f>'Other Opex'!AB240</f>
        <v>0</v>
      </c>
      <c r="AD352" s="552">
        <f>'Other Opex'!AD240</f>
        <v>0</v>
      </c>
      <c r="AF352" s="552">
        <f>'Other Opex'!AF240</f>
        <v>0</v>
      </c>
      <c r="AH352" s="552">
        <f>'Other Opex'!AH240</f>
        <v>0</v>
      </c>
    </row>
    <row r="353" spans="2:34" outlineLevel="1" x14ac:dyDescent="0.2">
      <c r="B353" s="263" t="str">
        <f>'Line Items'!D$762</f>
        <v>Other Operating Costs</v>
      </c>
      <c r="C353" s="263" t="str">
        <f>'Line Items'!D$806</f>
        <v>Other Operating Costs: Administrative Costs &amp; Other</v>
      </c>
      <c r="D353" s="106" t="str">
        <f>'Other Opex'!D241</f>
        <v>Road Vehicle Maintenance</v>
      </c>
      <c r="E353" s="88"/>
      <c r="F353" s="107" t="str">
        <f>'Other Opex'!F241</f>
        <v>£000</v>
      </c>
      <c r="G353" s="89">
        <f>'Other Opex'!G241</f>
        <v>0</v>
      </c>
      <c r="H353" s="89">
        <f>'Other Opex'!H241</f>
        <v>0</v>
      </c>
      <c r="I353" s="89">
        <f>'Other Opex'!I241</f>
        <v>0</v>
      </c>
      <c r="J353" s="89">
        <f>'Other Opex'!J241</f>
        <v>0</v>
      </c>
      <c r="K353" s="89">
        <f>'Other Opex'!K241</f>
        <v>0</v>
      </c>
      <c r="L353" s="89">
        <f>'Other Opex'!L241</f>
        <v>0</v>
      </c>
      <c r="M353" s="89">
        <f>'Other Opex'!M241</f>
        <v>0</v>
      </c>
      <c r="N353" s="89">
        <f>'Other Opex'!N241</f>
        <v>0</v>
      </c>
      <c r="O353" s="89">
        <f>'Other Opex'!O241</f>
        <v>0</v>
      </c>
      <c r="P353" s="89">
        <f>'Other Opex'!P241</f>
        <v>0</v>
      </c>
      <c r="Q353" s="89">
        <f>'Other Opex'!Q241</f>
        <v>0</v>
      </c>
      <c r="R353" s="89">
        <f>'Other Opex'!R241</f>
        <v>0</v>
      </c>
      <c r="S353" s="89">
        <f>'Other Opex'!S241</f>
        <v>0</v>
      </c>
      <c r="T353" s="89">
        <f>'Other Opex'!T241</f>
        <v>0</v>
      </c>
      <c r="U353" s="89">
        <f>'Other Opex'!U241</f>
        <v>0</v>
      </c>
      <c r="V353" s="89">
        <f>'Other Opex'!V241</f>
        <v>0</v>
      </c>
      <c r="W353" s="89">
        <f>'Other Opex'!W241</f>
        <v>0</v>
      </c>
      <c r="X353" s="89">
        <f>'Other Opex'!X241</f>
        <v>0</v>
      </c>
      <c r="Y353" s="89">
        <f>'Other Opex'!Y241</f>
        <v>0</v>
      </c>
      <c r="Z353" s="89">
        <f>'Other Opex'!Z241</f>
        <v>0</v>
      </c>
      <c r="AA353" s="89">
        <f>'Other Opex'!AA241</f>
        <v>0</v>
      </c>
      <c r="AB353" s="90">
        <f>'Other Opex'!AB241</f>
        <v>0</v>
      </c>
      <c r="AD353" s="552">
        <f>'Other Opex'!AD241</f>
        <v>0</v>
      </c>
      <c r="AF353" s="552">
        <f>'Other Opex'!AF241</f>
        <v>0</v>
      </c>
      <c r="AH353" s="552">
        <f>'Other Opex'!AH241</f>
        <v>0</v>
      </c>
    </row>
    <row r="354" spans="2:34" outlineLevel="1" x14ac:dyDescent="0.2">
      <c r="B354" s="263" t="str">
        <f>'Line Items'!D$762</f>
        <v>Other Operating Costs</v>
      </c>
      <c r="C354" s="263" t="str">
        <f>'Line Items'!D$806</f>
        <v>Other Operating Costs: Administrative Costs &amp; Other</v>
      </c>
      <c r="D354" s="106" t="str">
        <f>'Other Opex'!D242</f>
        <v>Train counts and Ticketless travel surveys</v>
      </c>
      <c r="E354" s="88"/>
      <c r="F354" s="107" t="str">
        <f>'Other Opex'!F242</f>
        <v>£000</v>
      </c>
      <c r="G354" s="89">
        <f>'Other Opex'!G242</f>
        <v>0</v>
      </c>
      <c r="H354" s="89">
        <f>'Other Opex'!H242</f>
        <v>0</v>
      </c>
      <c r="I354" s="89">
        <f>'Other Opex'!I242</f>
        <v>0</v>
      </c>
      <c r="J354" s="89">
        <f>'Other Opex'!J242</f>
        <v>0</v>
      </c>
      <c r="K354" s="89">
        <f>'Other Opex'!K242</f>
        <v>0</v>
      </c>
      <c r="L354" s="89">
        <f>'Other Opex'!L242</f>
        <v>0</v>
      </c>
      <c r="M354" s="89">
        <f>'Other Opex'!M242</f>
        <v>0</v>
      </c>
      <c r="N354" s="89">
        <f>'Other Opex'!N242</f>
        <v>0</v>
      </c>
      <c r="O354" s="89">
        <f>'Other Opex'!O242</f>
        <v>0</v>
      </c>
      <c r="P354" s="89">
        <f>'Other Opex'!P242</f>
        <v>0</v>
      </c>
      <c r="Q354" s="89">
        <f>'Other Opex'!Q242</f>
        <v>0</v>
      </c>
      <c r="R354" s="89">
        <f>'Other Opex'!R242</f>
        <v>0</v>
      </c>
      <c r="S354" s="89">
        <f>'Other Opex'!S242</f>
        <v>0</v>
      </c>
      <c r="T354" s="89">
        <f>'Other Opex'!T242</f>
        <v>0</v>
      </c>
      <c r="U354" s="89">
        <f>'Other Opex'!U242</f>
        <v>0</v>
      </c>
      <c r="V354" s="89">
        <f>'Other Opex'!V242</f>
        <v>0</v>
      </c>
      <c r="W354" s="89">
        <f>'Other Opex'!W242</f>
        <v>0</v>
      </c>
      <c r="X354" s="89">
        <f>'Other Opex'!X242</f>
        <v>0</v>
      </c>
      <c r="Y354" s="89">
        <f>'Other Opex'!Y242</f>
        <v>0</v>
      </c>
      <c r="Z354" s="89">
        <f>'Other Opex'!Z242</f>
        <v>0</v>
      </c>
      <c r="AA354" s="89">
        <f>'Other Opex'!AA242</f>
        <v>0</v>
      </c>
      <c r="AB354" s="90">
        <f>'Other Opex'!AB242</f>
        <v>0</v>
      </c>
      <c r="AD354" s="552">
        <f>'Other Opex'!AD242</f>
        <v>0</v>
      </c>
      <c r="AF354" s="552">
        <f>'Other Opex'!AF242</f>
        <v>0</v>
      </c>
      <c r="AH354" s="552">
        <f>'Other Opex'!AH242</f>
        <v>0</v>
      </c>
    </row>
    <row r="355" spans="2:34" outlineLevel="1" x14ac:dyDescent="0.2">
      <c r="B355" s="263" t="str">
        <f>'Line Items'!D$762</f>
        <v>Other Operating Costs</v>
      </c>
      <c r="C355" s="263" t="str">
        <f>'Line Items'!D$806</f>
        <v>Other Operating Costs: Administrative Costs &amp; Other</v>
      </c>
      <c r="D355" s="106" t="str">
        <f>'Other Opex'!D243</f>
        <v>Stamp Duty</v>
      </c>
      <c r="E355" s="88"/>
      <c r="F355" s="107" t="str">
        <f>'Other Opex'!F243</f>
        <v>£000</v>
      </c>
      <c r="G355" s="89">
        <f>'Other Opex'!G243</f>
        <v>0</v>
      </c>
      <c r="H355" s="89">
        <f>'Other Opex'!H243</f>
        <v>0</v>
      </c>
      <c r="I355" s="89">
        <f>'Other Opex'!I243</f>
        <v>0</v>
      </c>
      <c r="J355" s="89">
        <f>'Other Opex'!J243</f>
        <v>0</v>
      </c>
      <c r="K355" s="89">
        <f>'Other Opex'!K243</f>
        <v>0</v>
      </c>
      <c r="L355" s="89">
        <f>'Other Opex'!L243</f>
        <v>0</v>
      </c>
      <c r="M355" s="89">
        <f>'Other Opex'!M243</f>
        <v>0</v>
      </c>
      <c r="N355" s="89">
        <f>'Other Opex'!N243</f>
        <v>0</v>
      </c>
      <c r="O355" s="89">
        <f>'Other Opex'!O243</f>
        <v>0</v>
      </c>
      <c r="P355" s="89">
        <f>'Other Opex'!P243</f>
        <v>0</v>
      </c>
      <c r="Q355" s="89">
        <f>'Other Opex'!Q243</f>
        <v>0</v>
      </c>
      <c r="R355" s="89">
        <f>'Other Opex'!R243</f>
        <v>0</v>
      </c>
      <c r="S355" s="89">
        <f>'Other Opex'!S243</f>
        <v>0</v>
      </c>
      <c r="T355" s="89">
        <f>'Other Opex'!T243</f>
        <v>0</v>
      </c>
      <c r="U355" s="89">
        <f>'Other Opex'!U243</f>
        <v>0</v>
      </c>
      <c r="V355" s="89">
        <f>'Other Opex'!V243</f>
        <v>0</v>
      </c>
      <c r="W355" s="89">
        <f>'Other Opex'!W243</f>
        <v>0</v>
      </c>
      <c r="X355" s="89">
        <f>'Other Opex'!X243</f>
        <v>0</v>
      </c>
      <c r="Y355" s="89">
        <f>'Other Opex'!Y243</f>
        <v>0</v>
      </c>
      <c r="Z355" s="89">
        <f>'Other Opex'!Z243</f>
        <v>0</v>
      </c>
      <c r="AA355" s="89">
        <f>'Other Opex'!AA243</f>
        <v>0</v>
      </c>
      <c r="AB355" s="90">
        <f>'Other Opex'!AB243</f>
        <v>0</v>
      </c>
      <c r="AD355" s="552">
        <f>'Other Opex'!AD243</f>
        <v>0</v>
      </c>
      <c r="AF355" s="552">
        <f>'Other Opex'!AF243</f>
        <v>0</v>
      </c>
      <c r="AH355" s="552">
        <f>'Other Opex'!AH243</f>
        <v>0</v>
      </c>
    </row>
    <row r="356" spans="2:34" outlineLevel="1" x14ac:dyDescent="0.2">
      <c r="B356" s="263" t="str">
        <f>'Line Items'!D$762</f>
        <v>Other Operating Costs</v>
      </c>
      <c r="C356" s="263" t="str">
        <f>'Line Items'!D$806</f>
        <v>Other Operating Costs: Administrative Costs &amp; Other</v>
      </c>
      <c r="D356" s="106" t="str">
        <f>'Other Opex'!D244</f>
        <v>Publications &amp; periodicals</v>
      </c>
      <c r="E356" s="88"/>
      <c r="F356" s="107" t="str">
        <f>'Other Opex'!F244</f>
        <v>£000</v>
      </c>
      <c r="G356" s="89">
        <f>'Other Opex'!G244</f>
        <v>0</v>
      </c>
      <c r="H356" s="89">
        <f>'Other Opex'!H244</f>
        <v>0</v>
      </c>
      <c r="I356" s="89">
        <f>'Other Opex'!I244</f>
        <v>0</v>
      </c>
      <c r="J356" s="89">
        <f>'Other Opex'!J244</f>
        <v>0</v>
      </c>
      <c r="K356" s="89">
        <f>'Other Opex'!K244</f>
        <v>0</v>
      </c>
      <c r="L356" s="89">
        <f>'Other Opex'!L244</f>
        <v>0</v>
      </c>
      <c r="M356" s="89">
        <f>'Other Opex'!M244</f>
        <v>0</v>
      </c>
      <c r="N356" s="89">
        <f>'Other Opex'!N244</f>
        <v>0</v>
      </c>
      <c r="O356" s="89">
        <f>'Other Opex'!O244</f>
        <v>0</v>
      </c>
      <c r="P356" s="89">
        <f>'Other Opex'!P244</f>
        <v>0</v>
      </c>
      <c r="Q356" s="89">
        <f>'Other Opex'!Q244</f>
        <v>0</v>
      </c>
      <c r="R356" s="89">
        <f>'Other Opex'!R244</f>
        <v>0</v>
      </c>
      <c r="S356" s="89">
        <f>'Other Opex'!S244</f>
        <v>0</v>
      </c>
      <c r="T356" s="89">
        <f>'Other Opex'!T244</f>
        <v>0</v>
      </c>
      <c r="U356" s="89">
        <f>'Other Opex'!U244</f>
        <v>0</v>
      </c>
      <c r="V356" s="89">
        <f>'Other Opex'!V244</f>
        <v>0</v>
      </c>
      <c r="W356" s="89">
        <f>'Other Opex'!W244</f>
        <v>0</v>
      </c>
      <c r="X356" s="89">
        <f>'Other Opex'!X244</f>
        <v>0</v>
      </c>
      <c r="Y356" s="89">
        <f>'Other Opex'!Y244</f>
        <v>0</v>
      </c>
      <c r="Z356" s="89">
        <f>'Other Opex'!Z244</f>
        <v>0</v>
      </c>
      <c r="AA356" s="89">
        <f>'Other Opex'!AA244</f>
        <v>0</v>
      </c>
      <c r="AB356" s="90">
        <f>'Other Opex'!AB244</f>
        <v>0</v>
      </c>
      <c r="AD356" s="552">
        <f>'Other Opex'!AD244</f>
        <v>0</v>
      </c>
      <c r="AF356" s="552">
        <f>'Other Opex'!AF244</f>
        <v>0</v>
      </c>
      <c r="AH356" s="552">
        <f>'Other Opex'!AH244</f>
        <v>0</v>
      </c>
    </row>
    <row r="357" spans="2:34" outlineLevel="1" x14ac:dyDescent="0.2">
      <c r="B357" s="263" t="str">
        <f>'Line Items'!D$762</f>
        <v>Other Operating Costs</v>
      </c>
      <c r="C357" s="263" t="str">
        <f>'Line Items'!D$806</f>
        <v>Other Operating Costs: Administrative Costs &amp; Other</v>
      </c>
      <c r="D357" s="106" t="str">
        <f>'Other Opex'!D245</f>
        <v>Printing</v>
      </c>
      <c r="E357" s="88"/>
      <c r="F357" s="107" t="str">
        <f>'Other Opex'!F245</f>
        <v>£000</v>
      </c>
      <c r="G357" s="89">
        <f>'Other Opex'!G245</f>
        <v>0</v>
      </c>
      <c r="H357" s="89">
        <f>'Other Opex'!H245</f>
        <v>0</v>
      </c>
      <c r="I357" s="89">
        <f>'Other Opex'!I245</f>
        <v>0</v>
      </c>
      <c r="J357" s="89">
        <f>'Other Opex'!J245</f>
        <v>0</v>
      </c>
      <c r="K357" s="89">
        <f>'Other Opex'!K245</f>
        <v>0</v>
      </c>
      <c r="L357" s="89">
        <f>'Other Opex'!L245</f>
        <v>0</v>
      </c>
      <c r="M357" s="89">
        <f>'Other Opex'!M245</f>
        <v>0</v>
      </c>
      <c r="N357" s="89">
        <f>'Other Opex'!N245</f>
        <v>0</v>
      </c>
      <c r="O357" s="89">
        <f>'Other Opex'!O245</f>
        <v>0</v>
      </c>
      <c r="P357" s="89">
        <f>'Other Opex'!P245</f>
        <v>0</v>
      </c>
      <c r="Q357" s="89">
        <f>'Other Opex'!Q245</f>
        <v>0</v>
      </c>
      <c r="R357" s="89">
        <f>'Other Opex'!R245</f>
        <v>0</v>
      </c>
      <c r="S357" s="89">
        <f>'Other Opex'!S245</f>
        <v>0</v>
      </c>
      <c r="T357" s="89">
        <f>'Other Opex'!T245</f>
        <v>0</v>
      </c>
      <c r="U357" s="89">
        <f>'Other Opex'!U245</f>
        <v>0</v>
      </c>
      <c r="V357" s="89">
        <f>'Other Opex'!V245</f>
        <v>0</v>
      </c>
      <c r="W357" s="89">
        <f>'Other Opex'!W245</f>
        <v>0</v>
      </c>
      <c r="X357" s="89">
        <f>'Other Opex'!X245</f>
        <v>0</v>
      </c>
      <c r="Y357" s="89">
        <f>'Other Opex'!Y245</f>
        <v>0</v>
      </c>
      <c r="Z357" s="89">
        <f>'Other Opex'!Z245</f>
        <v>0</v>
      </c>
      <c r="AA357" s="89">
        <f>'Other Opex'!AA245</f>
        <v>0</v>
      </c>
      <c r="AB357" s="90">
        <f>'Other Opex'!AB245</f>
        <v>0</v>
      </c>
      <c r="AD357" s="552">
        <f>'Other Opex'!AD245</f>
        <v>0</v>
      </c>
      <c r="AF357" s="552">
        <f>'Other Opex'!AF245</f>
        <v>0</v>
      </c>
      <c r="AH357" s="552">
        <f>'Other Opex'!AH245</f>
        <v>0</v>
      </c>
    </row>
    <row r="358" spans="2:34" outlineLevel="1" x14ac:dyDescent="0.2">
      <c r="B358" s="263" t="str">
        <f>'Line Items'!D$762</f>
        <v>Other Operating Costs</v>
      </c>
      <c r="C358" s="263" t="str">
        <f>'Line Items'!D$806</f>
        <v>Other Operating Costs: Administrative Costs &amp; Other</v>
      </c>
      <c r="D358" s="106" t="str">
        <f>'Other Opex'!D246</f>
        <v>Quality and Safety</v>
      </c>
      <c r="E358" s="88"/>
      <c r="F358" s="107" t="str">
        <f>'Other Opex'!F246</f>
        <v>£000</v>
      </c>
      <c r="G358" s="89">
        <f>'Other Opex'!G246</f>
        <v>0</v>
      </c>
      <c r="H358" s="89">
        <f>'Other Opex'!H246</f>
        <v>0</v>
      </c>
      <c r="I358" s="89">
        <f>'Other Opex'!I246</f>
        <v>0</v>
      </c>
      <c r="J358" s="89">
        <f>'Other Opex'!J246</f>
        <v>0</v>
      </c>
      <c r="K358" s="89">
        <f>'Other Opex'!K246</f>
        <v>0</v>
      </c>
      <c r="L358" s="89">
        <f>'Other Opex'!L246</f>
        <v>0</v>
      </c>
      <c r="M358" s="89">
        <f>'Other Opex'!M246</f>
        <v>0</v>
      </c>
      <c r="N358" s="89">
        <f>'Other Opex'!N246</f>
        <v>0</v>
      </c>
      <c r="O358" s="89">
        <f>'Other Opex'!O246</f>
        <v>0</v>
      </c>
      <c r="P358" s="89">
        <f>'Other Opex'!P246</f>
        <v>0</v>
      </c>
      <c r="Q358" s="89">
        <f>'Other Opex'!Q246</f>
        <v>0</v>
      </c>
      <c r="R358" s="89">
        <f>'Other Opex'!R246</f>
        <v>0</v>
      </c>
      <c r="S358" s="89">
        <f>'Other Opex'!S246</f>
        <v>0</v>
      </c>
      <c r="T358" s="89">
        <f>'Other Opex'!T246</f>
        <v>0</v>
      </c>
      <c r="U358" s="89">
        <f>'Other Opex'!U246</f>
        <v>0</v>
      </c>
      <c r="V358" s="89">
        <f>'Other Opex'!V246</f>
        <v>0</v>
      </c>
      <c r="W358" s="89">
        <f>'Other Opex'!W246</f>
        <v>0</v>
      </c>
      <c r="X358" s="89">
        <f>'Other Opex'!X246</f>
        <v>0</v>
      </c>
      <c r="Y358" s="89">
        <f>'Other Opex'!Y246</f>
        <v>0</v>
      </c>
      <c r="Z358" s="89">
        <f>'Other Opex'!Z246</f>
        <v>0</v>
      </c>
      <c r="AA358" s="89">
        <f>'Other Opex'!AA246</f>
        <v>0</v>
      </c>
      <c r="AB358" s="90">
        <f>'Other Opex'!AB246</f>
        <v>0</v>
      </c>
      <c r="AD358" s="552">
        <f>'Other Opex'!AD246</f>
        <v>0</v>
      </c>
      <c r="AF358" s="552">
        <f>'Other Opex'!AF246</f>
        <v>0</v>
      </c>
      <c r="AH358" s="552">
        <f>'Other Opex'!AH246</f>
        <v>0</v>
      </c>
    </row>
    <row r="359" spans="2:34" outlineLevel="1" x14ac:dyDescent="0.2">
      <c r="B359" s="263" t="str">
        <f>'Line Items'!D$762</f>
        <v>Other Operating Costs</v>
      </c>
      <c r="C359" s="263" t="str">
        <f>'Line Items'!D$806</f>
        <v>Other Operating Costs: Administrative Costs &amp; Other</v>
      </c>
      <c r="D359" s="106" t="str">
        <f>'Other Opex'!D247</f>
        <v>Other Costs</v>
      </c>
      <c r="E359" s="88"/>
      <c r="F359" s="107" t="str">
        <f>'Other Opex'!F247</f>
        <v>£000</v>
      </c>
      <c r="G359" s="89">
        <f>'Other Opex'!G247</f>
        <v>0</v>
      </c>
      <c r="H359" s="89">
        <f>'Other Opex'!H247</f>
        <v>0</v>
      </c>
      <c r="I359" s="89">
        <f>'Other Opex'!I247</f>
        <v>0</v>
      </c>
      <c r="J359" s="89">
        <f>'Other Opex'!J247</f>
        <v>0</v>
      </c>
      <c r="K359" s="89">
        <f>'Other Opex'!K247</f>
        <v>0</v>
      </c>
      <c r="L359" s="89">
        <f>'Other Opex'!L247</f>
        <v>0</v>
      </c>
      <c r="M359" s="89">
        <f>'Other Opex'!M247</f>
        <v>0</v>
      </c>
      <c r="N359" s="89">
        <f>'Other Opex'!N247</f>
        <v>0</v>
      </c>
      <c r="O359" s="89">
        <f>'Other Opex'!O247</f>
        <v>0</v>
      </c>
      <c r="P359" s="89">
        <f>'Other Opex'!P247</f>
        <v>0</v>
      </c>
      <c r="Q359" s="89">
        <f>'Other Opex'!Q247</f>
        <v>0</v>
      </c>
      <c r="R359" s="89">
        <f>'Other Opex'!R247</f>
        <v>0</v>
      </c>
      <c r="S359" s="89">
        <f>'Other Opex'!S247</f>
        <v>0</v>
      </c>
      <c r="T359" s="89">
        <f>'Other Opex'!T247</f>
        <v>0</v>
      </c>
      <c r="U359" s="89">
        <f>'Other Opex'!U247</f>
        <v>0</v>
      </c>
      <c r="V359" s="89">
        <f>'Other Opex'!V247</f>
        <v>0</v>
      </c>
      <c r="W359" s="89">
        <f>'Other Opex'!W247</f>
        <v>0</v>
      </c>
      <c r="X359" s="89">
        <f>'Other Opex'!X247</f>
        <v>0</v>
      </c>
      <c r="Y359" s="89">
        <f>'Other Opex'!Y247</f>
        <v>0</v>
      </c>
      <c r="Z359" s="89">
        <f>'Other Opex'!Z247</f>
        <v>0</v>
      </c>
      <c r="AA359" s="89">
        <f>'Other Opex'!AA247</f>
        <v>0</v>
      </c>
      <c r="AB359" s="90">
        <f>'Other Opex'!AB247</f>
        <v>0</v>
      </c>
      <c r="AD359" s="552">
        <f>'Other Opex'!AD247</f>
        <v>0</v>
      </c>
      <c r="AF359" s="552">
        <f>'Other Opex'!AF247</f>
        <v>0</v>
      </c>
      <c r="AH359" s="552">
        <f>'Other Opex'!AH247</f>
        <v>0</v>
      </c>
    </row>
    <row r="360" spans="2:34" outlineLevel="1" x14ac:dyDescent="0.2">
      <c r="B360" s="263" t="str">
        <f>'Line Items'!D$762</f>
        <v>Other Operating Costs</v>
      </c>
      <c r="C360" s="263" t="str">
        <f>'Line Items'!D$806</f>
        <v>Other Operating Costs: Administrative Costs &amp; Other</v>
      </c>
      <c r="D360" s="106" t="str">
        <f>'Other Opex'!D248</f>
        <v>Matched funding option</v>
      </c>
      <c r="E360" s="88"/>
      <c r="F360" s="107" t="str">
        <f>'Other Opex'!F248</f>
        <v>£000</v>
      </c>
      <c r="G360" s="89">
        <f>'Other Opex'!G248</f>
        <v>0</v>
      </c>
      <c r="H360" s="89">
        <f>'Other Opex'!H248</f>
        <v>0</v>
      </c>
      <c r="I360" s="89">
        <f>'Other Opex'!I248</f>
        <v>0</v>
      </c>
      <c r="J360" s="89">
        <f>'Other Opex'!J248</f>
        <v>0</v>
      </c>
      <c r="K360" s="89">
        <f>'Other Opex'!K248</f>
        <v>0</v>
      </c>
      <c r="L360" s="89">
        <f>'Other Opex'!L248</f>
        <v>0</v>
      </c>
      <c r="M360" s="89">
        <f>'Other Opex'!M248</f>
        <v>0</v>
      </c>
      <c r="N360" s="89">
        <f>'Other Opex'!N248</f>
        <v>0</v>
      </c>
      <c r="O360" s="89">
        <f>'Other Opex'!O248</f>
        <v>0</v>
      </c>
      <c r="P360" s="89">
        <f>'Other Opex'!P248</f>
        <v>0</v>
      </c>
      <c r="Q360" s="89">
        <f>'Other Opex'!Q248</f>
        <v>0</v>
      </c>
      <c r="R360" s="89">
        <f>'Other Opex'!R248</f>
        <v>0</v>
      </c>
      <c r="S360" s="89">
        <f>'Other Opex'!S248</f>
        <v>0</v>
      </c>
      <c r="T360" s="89">
        <f>'Other Opex'!T248</f>
        <v>0</v>
      </c>
      <c r="U360" s="89">
        <f>'Other Opex'!U248</f>
        <v>0</v>
      </c>
      <c r="V360" s="89">
        <f>'Other Opex'!V248</f>
        <v>0</v>
      </c>
      <c r="W360" s="89">
        <f>'Other Opex'!W248</f>
        <v>0</v>
      </c>
      <c r="X360" s="89">
        <f>'Other Opex'!X248</f>
        <v>0</v>
      </c>
      <c r="Y360" s="89">
        <f>'Other Opex'!Y248</f>
        <v>0</v>
      </c>
      <c r="Z360" s="89">
        <f>'Other Opex'!Z248</f>
        <v>0</v>
      </c>
      <c r="AA360" s="89">
        <f>'Other Opex'!AA248</f>
        <v>0</v>
      </c>
      <c r="AB360" s="90">
        <f>'Other Opex'!AB248</f>
        <v>0</v>
      </c>
      <c r="AD360" s="552">
        <f>'Other Opex'!AD248</f>
        <v>0</v>
      </c>
      <c r="AF360" s="552">
        <f>'Other Opex'!AF248</f>
        <v>0</v>
      </c>
      <c r="AH360" s="552">
        <f>'Other Opex'!AH248</f>
        <v>0</v>
      </c>
    </row>
    <row r="361" spans="2:34" outlineLevel="1" x14ac:dyDescent="0.2">
      <c r="B361" s="263" t="str">
        <f>'Line Items'!D$762</f>
        <v>Other Operating Costs</v>
      </c>
      <c r="C361" s="263" t="str">
        <f>'Line Items'!D$806</f>
        <v>Other Operating Costs: Administrative Costs &amp; Other</v>
      </c>
      <c r="D361" s="106" t="str">
        <f>'Other Opex'!D249</f>
        <v>[Administrative Costs &amp; Other Line 28]</v>
      </c>
      <c r="E361" s="88"/>
      <c r="F361" s="107" t="str">
        <f>'Other Opex'!F249</f>
        <v>£000</v>
      </c>
      <c r="G361" s="89">
        <f>'Other Opex'!G249</f>
        <v>0</v>
      </c>
      <c r="H361" s="89">
        <f>'Other Opex'!H249</f>
        <v>0</v>
      </c>
      <c r="I361" s="89">
        <f>'Other Opex'!I249</f>
        <v>0</v>
      </c>
      <c r="J361" s="89">
        <f>'Other Opex'!J249</f>
        <v>0</v>
      </c>
      <c r="K361" s="89">
        <f>'Other Opex'!K249</f>
        <v>0</v>
      </c>
      <c r="L361" s="89">
        <f>'Other Opex'!L249</f>
        <v>0</v>
      </c>
      <c r="M361" s="89">
        <f>'Other Opex'!M249</f>
        <v>0</v>
      </c>
      <c r="N361" s="89">
        <f>'Other Opex'!N249</f>
        <v>0</v>
      </c>
      <c r="O361" s="89">
        <f>'Other Opex'!O249</f>
        <v>0</v>
      </c>
      <c r="P361" s="89">
        <f>'Other Opex'!P249</f>
        <v>0</v>
      </c>
      <c r="Q361" s="89">
        <f>'Other Opex'!Q249</f>
        <v>0</v>
      </c>
      <c r="R361" s="89">
        <f>'Other Opex'!R249</f>
        <v>0</v>
      </c>
      <c r="S361" s="89">
        <f>'Other Opex'!S249</f>
        <v>0</v>
      </c>
      <c r="T361" s="89">
        <f>'Other Opex'!T249</f>
        <v>0</v>
      </c>
      <c r="U361" s="89">
        <f>'Other Opex'!U249</f>
        <v>0</v>
      </c>
      <c r="V361" s="89">
        <f>'Other Opex'!V249</f>
        <v>0</v>
      </c>
      <c r="W361" s="89">
        <f>'Other Opex'!W249</f>
        <v>0</v>
      </c>
      <c r="X361" s="89">
        <f>'Other Opex'!X249</f>
        <v>0</v>
      </c>
      <c r="Y361" s="89">
        <f>'Other Opex'!Y249</f>
        <v>0</v>
      </c>
      <c r="Z361" s="89">
        <f>'Other Opex'!Z249</f>
        <v>0</v>
      </c>
      <c r="AA361" s="89">
        <f>'Other Opex'!AA249</f>
        <v>0</v>
      </c>
      <c r="AB361" s="90">
        <f>'Other Opex'!AB249</f>
        <v>0</v>
      </c>
      <c r="AD361" s="552">
        <f>'Other Opex'!AD249</f>
        <v>0</v>
      </c>
      <c r="AF361" s="552">
        <f>'Other Opex'!AF249</f>
        <v>0</v>
      </c>
      <c r="AH361" s="552">
        <f>'Other Opex'!AH249</f>
        <v>0</v>
      </c>
    </row>
    <row r="362" spans="2:34" outlineLevel="1" x14ac:dyDescent="0.2">
      <c r="B362" s="263" t="str">
        <f>'Line Items'!D$762</f>
        <v>Other Operating Costs</v>
      </c>
      <c r="C362" s="263" t="str">
        <f>'Line Items'!D$806</f>
        <v>Other Operating Costs: Administrative Costs &amp; Other</v>
      </c>
      <c r="D362" s="106" t="str">
        <f>'Other Opex'!D250</f>
        <v>[Administrative Costs &amp; Other Line 29]</v>
      </c>
      <c r="E362" s="88"/>
      <c r="F362" s="107" t="str">
        <f>'Other Opex'!F250</f>
        <v>£000</v>
      </c>
      <c r="G362" s="89">
        <f>'Other Opex'!G250</f>
        <v>0</v>
      </c>
      <c r="H362" s="89">
        <f>'Other Opex'!H250</f>
        <v>0</v>
      </c>
      <c r="I362" s="89">
        <f>'Other Opex'!I250</f>
        <v>0</v>
      </c>
      <c r="J362" s="89">
        <f>'Other Opex'!J250</f>
        <v>0</v>
      </c>
      <c r="K362" s="89">
        <f>'Other Opex'!K250</f>
        <v>0</v>
      </c>
      <c r="L362" s="89">
        <f>'Other Opex'!L250</f>
        <v>0</v>
      </c>
      <c r="M362" s="89">
        <f>'Other Opex'!M250</f>
        <v>0</v>
      </c>
      <c r="N362" s="89">
        <f>'Other Opex'!N250</f>
        <v>0</v>
      </c>
      <c r="O362" s="89">
        <f>'Other Opex'!O250</f>
        <v>0</v>
      </c>
      <c r="P362" s="89">
        <f>'Other Opex'!P250</f>
        <v>0</v>
      </c>
      <c r="Q362" s="89">
        <f>'Other Opex'!Q250</f>
        <v>0</v>
      </c>
      <c r="R362" s="89">
        <f>'Other Opex'!R250</f>
        <v>0</v>
      </c>
      <c r="S362" s="89">
        <f>'Other Opex'!S250</f>
        <v>0</v>
      </c>
      <c r="T362" s="89">
        <f>'Other Opex'!T250</f>
        <v>0</v>
      </c>
      <c r="U362" s="89">
        <f>'Other Opex'!U250</f>
        <v>0</v>
      </c>
      <c r="V362" s="89">
        <f>'Other Opex'!V250</f>
        <v>0</v>
      </c>
      <c r="W362" s="89">
        <f>'Other Opex'!W250</f>
        <v>0</v>
      </c>
      <c r="X362" s="89">
        <f>'Other Opex'!X250</f>
        <v>0</v>
      </c>
      <c r="Y362" s="89">
        <f>'Other Opex'!Y250</f>
        <v>0</v>
      </c>
      <c r="Z362" s="89">
        <f>'Other Opex'!Z250</f>
        <v>0</v>
      </c>
      <c r="AA362" s="89">
        <f>'Other Opex'!AA250</f>
        <v>0</v>
      </c>
      <c r="AB362" s="90">
        <f>'Other Opex'!AB250</f>
        <v>0</v>
      </c>
      <c r="AD362" s="552">
        <f>'Other Opex'!AD250</f>
        <v>0</v>
      </c>
      <c r="AF362" s="552">
        <f>'Other Opex'!AF250</f>
        <v>0</v>
      </c>
      <c r="AH362" s="552">
        <f>'Other Opex'!AH250</f>
        <v>0</v>
      </c>
    </row>
    <row r="363" spans="2:34" outlineLevel="1" x14ac:dyDescent="0.2">
      <c r="B363" s="263" t="str">
        <f>'Line Items'!D$762</f>
        <v>Other Operating Costs</v>
      </c>
      <c r="C363" s="263" t="str">
        <f>'Line Items'!D$806</f>
        <v>Other Operating Costs: Administrative Costs &amp; Other</v>
      </c>
      <c r="D363" s="106" t="str">
        <f>'Other Opex'!D251</f>
        <v>[Administrative Costs &amp; Other Line 30]</v>
      </c>
      <c r="E363" s="88"/>
      <c r="F363" s="107" t="str">
        <f>'Other Opex'!F251</f>
        <v>£000</v>
      </c>
      <c r="G363" s="89">
        <f>'Other Opex'!G251</f>
        <v>0</v>
      </c>
      <c r="H363" s="89">
        <f>'Other Opex'!H251</f>
        <v>0</v>
      </c>
      <c r="I363" s="89">
        <f>'Other Opex'!I251</f>
        <v>0</v>
      </c>
      <c r="J363" s="89">
        <f>'Other Opex'!J251</f>
        <v>0</v>
      </c>
      <c r="K363" s="89">
        <f>'Other Opex'!K251</f>
        <v>0</v>
      </c>
      <c r="L363" s="89">
        <f>'Other Opex'!L251</f>
        <v>0</v>
      </c>
      <c r="M363" s="89">
        <f>'Other Opex'!M251</f>
        <v>0</v>
      </c>
      <c r="N363" s="89">
        <f>'Other Opex'!N251</f>
        <v>0</v>
      </c>
      <c r="O363" s="89">
        <f>'Other Opex'!O251</f>
        <v>0</v>
      </c>
      <c r="P363" s="89">
        <f>'Other Opex'!P251</f>
        <v>0</v>
      </c>
      <c r="Q363" s="89">
        <f>'Other Opex'!Q251</f>
        <v>0</v>
      </c>
      <c r="R363" s="89">
        <f>'Other Opex'!R251</f>
        <v>0</v>
      </c>
      <c r="S363" s="89">
        <f>'Other Opex'!S251</f>
        <v>0</v>
      </c>
      <c r="T363" s="89">
        <f>'Other Opex'!T251</f>
        <v>0</v>
      </c>
      <c r="U363" s="89">
        <f>'Other Opex'!U251</f>
        <v>0</v>
      </c>
      <c r="V363" s="89">
        <f>'Other Opex'!V251</f>
        <v>0</v>
      </c>
      <c r="W363" s="89">
        <f>'Other Opex'!W251</f>
        <v>0</v>
      </c>
      <c r="X363" s="89">
        <f>'Other Opex'!X251</f>
        <v>0</v>
      </c>
      <c r="Y363" s="89">
        <f>'Other Opex'!Y251</f>
        <v>0</v>
      </c>
      <c r="Z363" s="89">
        <f>'Other Opex'!Z251</f>
        <v>0</v>
      </c>
      <c r="AA363" s="89">
        <f>'Other Opex'!AA251</f>
        <v>0</v>
      </c>
      <c r="AB363" s="90">
        <f>'Other Opex'!AB251</f>
        <v>0</v>
      </c>
      <c r="AD363" s="552">
        <f>'Other Opex'!AD251</f>
        <v>0</v>
      </c>
      <c r="AF363" s="552">
        <f>'Other Opex'!AF251</f>
        <v>0</v>
      </c>
      <c r="AH363" s="552">
        <f>'Other Opex'!AH251</f>
        <v>0</v>
      </c>
    </row>
    <row r="364" spans="2:34" outlineLevel="1" x14ac:dyDescent="0.2">
      <c r="B364" s="263" t="str">
        <f>'Line Items'!D$762</f>
        <v>Other Operating Costs</v>
      </c>
      <c r="C364" s="263" t="str">
        <f>'Line Items'!D$806</f>
        <v>Other Operating Costs: Administrative Costs &amp; Other</v>
      </c>
      <c r="D364" s="106" t="str">
        <f>'Other Opex'!D252</f>
        <v>[Administrative Costs &amp; Other Line 31]</v>
      </c>
      <c r="E364" s="88"/>
      <c r="F364" s="107" t="str">
        <f>'Other Opex'!F252</f>
        <v>£000</v>
      </c>
      <c r="G364" s="89">
        <f>'Other Opex'!G252</f>
        <v>0</v>
      </c>
      <c r="H364" s="89">
        <f>'Other Opex'!H252</f>
        <v>0</v>
      </c>
      <c r="I364" s="89">
        <f>'Other Opex'!I252</f>
        <v>0</v>
      </c>
      <c r="J364" s="89">
        <f>'Other Opex'!J252</f>
        <v>0</v>
      </c>
      <c r="K364" s="89">
        <f>'Other Opex'!K252</f>
        <v>0</v>
      </c>
      <c r="L364" s="89">
        <f>'Other Opex'!L252</f>
        <v>0</v>
      </c>
      <c r="M364" s="89">
        <f>'Other Opex'!M252</f>
        <v>0</v>
      </c>
      <c r="N364" s="89">
        <f>'Other Opex'!N252</f>
        <v>0</v>
      </c>
      <c r="O364" s="89">
        <f>'Other Opex'!O252</f>
        <v>0</v>
      </c>
      <c r="P364" s="89">
        <f>'Other Opex'!P252</f>
        <v>0</v>
      </c>
      <c r="Q364" s="89">
        <f>'Other Opex'!Q252</f>
        <v>0</v>
      </c>
      <c r="R364" s="89">
        <f>'Other Opex'!R252</f>
        <v>0</v>
      </c>
      <c r="S364" s="89">
        <f>'Other Opex'!S252</f>
        <v>0</v>
      </c>
      <c r="T364" s="89">
        <f>'Other Opex'!T252</f>
        <v>0</v>
      </c>
      <c r="U364" s="89">
        <f>'Other Opex'!U252</f>
        <v>0</v>
      </c>
      <c r="V364" s="89">
        <f>'Other Opex'!V252</f>
        <v>0</v>
      </c>
      <c r="W364" s="89">
        <f>'Other Opex'!W252</f>
        <v>0</v>
      </c>
      <c r="X364" s="89">
        <f>'Other Opex'!X252</f>
        <v>0</v>
      </c>
      <c r="Y364" s="89">
        <f>'Other Opex'!Y252</f>
        <v>0</v>
      </c>
      <c r="Z364" s="89">
        <f>'Other Opex'!Z252</f>
        <v>0</v>
      </c>
      <c r="AA364" s="89">
        <f>'Other Opex'!AA252</f>
        <v>0</v>
      </c>
      <c r="AB364" s="90">
        <f>'Other Opex'!AB252</f>
        <v>0</v>
      </c>
      <c r="AD364" s="552">
        <f>'Other Opex'!AD252</f>
        <v>0</v>
      </c>
      <c r="AF364" s="552">
        <f>'Other Opex'!AF252</f>
        <v>0</v>
      </c>
      <c r="AH364" s="552">
        <f>'Other Opex'!AH252</f>
        <v>0</v>
      </c>
    </row>
    <row r="365" spans="2:34" outlineLevel="1" x14ac:dyDescent="0.2">
      <c r="B365" s="263" t="str">
        <f>'Line Items'!D$762</f>
        <v>Other Operating Costs</v>
      </c>
      <c r="C365" s="263" t="str">
        <f>'Line Items'!D$806</f>
        <v>Other Operating Costs: Administrative Costs &amp; Other</v>
      </c>
      <c r="D365" s="106" t="str">
        <f>'Other Opex'!D253</f>
        <v>[Administrative Costs &amp; Other Line 32]</v>
      </c>
      <c r="E365" s="88"/>
      <c r="F365" s="107" t="str">
        <f>'Other Opex'!F253</f>
        <v>£000</v>
      </c>
      <c r="G365" s="89">
        <f>'Other Opex'!G253</f>
        <v>0</v>
      </c>
      <c r="H365" s="89">
        <f>'Other Opex'!H253</f>
        <v>0</v>
      </c>
      <c r="I365" s="89">
        <f>'Other Opex'!I253</f>
        <v>0</v>
      </c>
      <c r="J365" s="89">
        <f>'Other Opex'!J253</f>
        <v>0</v>
      </c>
      <c r="K365" s="89">
        <f>'Other Opex'!K253</f>
        <v>0</v>
      </c>
      <c r="L365" s="89">
        <f>'Other Opex'!L253</f>
        <v>0</v>
      </c>
      <c r="M365" s="89">
        <f>'Other Opex'!M253</f>
        <v>0</v>
      </c>
      <c r="N365" s="89">
        <f>'Other Opex'!N253</f>
        <v>0</v>
      </c>
      <c r="O365" s="89">
        <f>'Other Opex'!O253</f>
        <v>0</v>
      </c>
      <c r="P365" s="89">
        <f>'Other Opex'!P253</f>
        <v>0</v>
      </c>
      <c r="Q365" s="89">
        <f>'Other Opex'!Q253</f>
        <v>0</v>
      </c>
      <c r="R365" s="89">
        <f>'Other Opex'!R253</f>
        <v>0</v>
      </c>
      <c r="S365" s="89">
        <f>'Other Opex'!S253</f>
        <v>0</v>
      </c>
      <c r="T365" s="89">
        <f>'Other Opex'!T253</f>
        <v>0</v>
      </c>
      <c r="U365" s="89">
        <f>'Other Opex'!U253</f>
        <v>0</v>
      </c>
      <c r="V365" s="89">
        <f>'Other Opex'!V253</f>
        <v>0</v>
      </c>
      <c r="W365" s="89">
        <f>'Other Opex'!W253</f>
        <v>0</v>
      </c>
      <c r="X365" s="89">
        <f>'Other Opex'!X253</f>
        <v>0</v>
      </c>
      <c r="Y365" s="89">
        <f>'Other Opex'!Y253</f>
        <v>0</v>
      </c>
      <c r="Z365" s="89">
        <f>'Other Opex'!Z253</f>
        <v>0</v>
      </c>
      <c r="AA365" s="89">
        <f>'Other Opex'!AA253</f>
        <v>0</v>
      </c>
      <c r="AB365" s="90">
        <f>'Other Opex'!AB253</f>
        <v>0</v>
      </c>
      <c r="AD365" s="552">
        <f>'Other Opex'!AD253</f>
        <v>0</v>
      </c>
      <c r="AF365" s="552">
        <f>'Other Opex'!AF253</f>
        <v>0</v>
      </c>
      <c r="AH365" s="552">
        <f>'Other Opex'!AH253</f>
        <v>0</v>
      </c>
    </row>
    <row r="366" spans="2:34" outlineLevel="1" x14ac:dyDescent="0.2">
      <c r="B366" s="263" t="str">
        <f>'Line Items'!D$762</f>
        <v>Other Operating Costs</v>
      </c>
      <c r="C366" s="263" t="str">
        <f>'Line Items'!D$806</f>
        <v>Other Operating Costs: Administrative Costs &amp; Other</v>
      </c>
      <c r="D366" s="106" t="str">
        <f>'Other Opex'!D254</f>
        <v>[Administrative Costs &amp; Other Line 33]</v>
      </c>
      <c r="E366" s="88"/>
      <c r="F366" s="107" t="str">
        <f>'Other Opex'!F254</f>
        <v>£000</v>
      </c>
      <c r="G366" s="89">
        <f>'Other Opex'!G254</f>
        <v>0</v>
      </c>
      <c r="H366" s="89">
        <f>'Other Opex'!H254</f>
        <v>0</v>
      </c>
      <c r="I366" s="89">
        <f>'Other Opex'!I254</f>
        <v>0</v>
      </c>
      <c r="J366" s="89">
        <f>'Other Opex'!J254</f>
        <v>0</v>
      </c>
      <c r="K366" s="89">
        <f>'Other Opex'!K254</f>
        <v>0</v>
      </c>
      <c r="L366" s="89">
        <f>'Other Opex'!L254</f>
        <v>0</v>
      </c>
      <c r="M366" s="89">
        <f>'Other Opex'!M254</f>
        <v>0</v>
      </c>
      <c r="N366" s="89">
        <f>'Other Opex'!N254</f>
        <v>0</v>
      </c>
      <c r="O366" s="89">
        <f>'Other Opex'!O254</f>
        <v>0</v>
      </c>
      <c r="P366" s="89">
        <f>'Other Opex'!P254</f>
        <v>0</v>
      </c>
      <c r="Q366" s="89">
        <f>'Other Opex'!Q254</f>
        <v>0</v>
      </c>
      <c r="R366" s="89">
        <f>'Other Opex'!R254</f>
        <v>0</v>
      </c>
      <c r="S366" s="89">
        <f>'Other Opex'!S254</f>
        <v>0</v>
      </c>
      <c r="T366" s="89">
        <f>'Other Opex'!T254</f>
        <v>0</v>
      </c>
      <c r="U366" s="89">
        <f>'Other Opex'!U254</f>
        <v>0</v>
      </c>
      <c r="V366" s="89">
        <f>'Other Opex'!V254</f>
        <v>0</v>
      </c>
      <c r="W366" s="89">
        <f>'Other Opex'!W254</f>
        <v>0</v>
      </c>
      <c r="X366" s="89">
        <f>'Other Opex'!X254</f>
        <v>0</v>
      </c>
      <c r="Y366" s="89">
        <f>'Other Opex'!Y254</f>
        <v>0</v>
      </c>
      <c r="Z366" s="89">
        <f>'Other Opex'!Z254</f>
        <v>0</v>
      </c>
      <c r="AA366" s="89">
        <f>'Other Opex'!AA254</f>
        <v>0</v>
      </c>
      <c r="AB366" s="90">
        <f>'Other Opex'!AB254</f>
        <v>0</v>
      </c>
      <c r="AD366" s="552">
        <f>'Other Opex'!AD254</f>
        <v>0</v>
      </c>
      <c r="AF366" s="552">
        <f>'Other Opex'!AF254</f>
        <v>0</v>
      </c>
      <c r="AH366" s="552">
        <f>'Other Opex'!AH254</f>
        <v>0</v>
      </c>
    </row>
    <row r="367" spans="2:34" outlineLevel="1" x14ac:dyDescent="0.2">
      <c r="B367" s="263" t="str">
        <f>'Line Items'!D$762</f>
        <v>Other Operating Costs</v>
      </c>
      <c r="C367" s="263" t="str">
        <f>'Line Items'!D$806</f>
        <v>Other Operating Costs: Administrative Costs &amp; Other</v>
      </c>
      <c r="D367" s="106" t="str">
        <f>'Other Opex'!D255</f>
        <v>[Administrative Costs &amp; Other Line 34]</v>
      </c>
      <c r="E367" s="88"/>
      <c r="F367" s="107" t="str">
        <f>'Other Opex'!F255</f>
        <v>£000</v>
      </c>
      <c r="G367" s="89">
        <f>'Other Opex'!G255</f>
        <v>0</v>
      </c>
      <c r="H367" s="89">
        <f>'Other Opex'!H255</f>
        <v>0</v>
      </c>
      <c r="I367" s="89">
        <f>'Other Opex'!I255</f>
        <v>0</v>
      </c>
      <c r="J367" s="89">
        <f>'Other Opex'!J255</f>
        <v>0</v>
      </c>
      <c r="K367" s="89">
        <f>'Other Opex'!K255</f>
        <v>0</v>
      </c>
      <c r="L367" s="89">
        <f>'Other Opex'!L255</f>
        <v>0</v>
      </c>
      <c r="M367" s="89">
        <f>'Other Opex'!M255</f>
        <v>0</v>
      </c>
      <c r="N367" s="89">
        <f>'Other Opex'!N255</f>
        <v>0</v>
      </c>
      <c r="O367" s="89">
        <f>'Other Opex'!O255</f>
        <v>0</v>
      </c>
      <c r="P367" s="89">
        <f>'Other Opex'!P255</f>
        <v>0</v>
      </c>
      <c r="Q367" s="89">
        <f>'Other Opex'!Q255</f>
        <v>0</v>
      </c>
      <c r="R367" s="89">
        <f>'Other Opex'!R255</f>
        <v>0</v>
      </c>
      <c r="S367" s="89">
        <f>'Other Opex'!S255</f>
        <v>0</v>
      </c>
      <c r="T367" s="89">
        <f>'Other Opex'!T255</f>
        <v>0</v>
      </c>
      <c r="U367" s="89">
        <f>'Other Opex'!U255</f>
        <v>0</v>
      </c>
      <c r="V367" s="89">
        <f>'Other Opex'!V255</f>
        <v>0</v>
      </c>
      <c r="W367" s="89">
        <f>'Other Opex'!W255</f>
        <v>0</v>
      </c>
      <c r="X367" s="89">
        <f>'Other Opex'!X255</f>
        <v>0</v>
      </c>
      <c r="Y367" s="89">
        <f>'Other Opex'!Y255</f>
        <v>0</v>
      </c>
      <c r="Z367" s="89">
        <f>'Other Opex'!Z255</f>
        <v>0</v>
      </c>
      <c r="AA367" s="89">
        <f>'Other Opex'!AA255</f>
        <v>0</v>
      </c>
      <c r="AB367" s="90">
        <f>'Other Opex'!AB255</f>
        <v>0</v>
      </c>
      <c r="AD367" s="552">
        <f>'Other Opex'!AD255</f>
        <v>0</v>
      </c>
      <c r="AF367" s="552">
        <f>'Other Opex'!AF255</f>
        <v>0</v>
      </c>
      <c r="AH367" s="552">
        <f>'Other Opex'!AH255</f>
        <v>0</v>
      </c>
    </row>
    <row r="368" spans="2:34" outlineLevel="1" x14ac:dyDescent="0.2">
      <c r="B368" s="263" t="str">
        <f>'Line Items'!D$762</f>
        <v>Other Operating Costs</v>
      </c>
      <c r="C368" s="263" t="str">
        <f>'Line Items'!D$806</f>
        <v>Other Operating Costs: Administrative Costs &amp; Other</v>
      </c>
      <c r="D368" s="106" t="str">
        <f>'Other Opex'!D256</f>
        <v>[Administrative Costs &amp; Other Line 35]</v>
      </c>
      <c r="E368" s="88"/>
      <c r="F368" s="107" t="str">
        <f>'Other Opex'!F256</f>
        <v>£000</v>
      </c>
      <c r="G368" s="89">
        <f>'Other Opex'!G256</f>
        <v>0</v>
      </c>
      <c r="H368" s="89">
        <f>'Other Opex'!H256</f>
        <v>0</v>
      </c>
      <c r="I368" s="89">
        <f>'Other Opex'!I256</f>
        <v>0</v>
      </c>
      <c r="J368" s="89">
        <f>'Other Opex'!J256</f>
        <v>0</v>
      </c>
      <c r="K368" s="89">
        <f>'Other Opex'!K256</f>
        <v>0</v>
      </c>
      <c r="L368" s="89">
        <f>'Other Opex'!L256</f>
        <v>0</v>
      </c>
      <c r="M368" s="89">
        <f>'Other Opex'!M256</f>
        <v>0</v>
      </c>
      <c r="N368" s="89">
        <f>'Other Opex'!N256</f>
        <v>0</v>
      </c>
      <c r="O368" s="89">
        <f>'Other Opex'!O256</f>
        <v>0</v>
      </c>
      <c r="P368" s="89">
        <f>'Other Opex'!P256</f>
        <v>0</v>
      </c>
      <c r="Q368" s="89">
        <f>'Other Opex'!Q256</f>
        <v>0</v>
      </c>
      <c r="R368" s="89">
        <f>'Other Opex'!R256</f>
        <v>0</v>
      </c>
      <c r="S368" s="89">
        <f>'Other Opex'!S256</f>
        <v>0</v>
      </c>
      <c r="T368" s="89">
        <f>'Other Opex'!T256</f>
        <v>0</v>
      </c>
      <c r="U368" s="89">
        <f>'Other Opex'!U256</f>
        <v>0</v>
      </c>
      <c r="V368" s="89">
        <f>'Other Opex'!V256</f>
        <v>0</v>
      </c>
      <c r="W368" s="89">
        <f>'Other Opex'!W256</f>
        <v>0</v>
      </c>
      <c r="X368" s="89">
        <f>'Other Opex'!X256</f>
        <v>0</v>
      </c>
      <c r="Y368" s="89">
        <f>'Other Opex'!Y256</f>
        <v>0</v>
      </c>
      <c r="Z368" s="89">
        <f>'Other Opex'!Z256</f>
        <v>0</v>
      </c>
      <c r="AA368" s="89">
        <f>'Other Opex'!AA256</f>
        <v>0</v>
      </c>
      <c r="AB368" s="90">
        <f>'Other Opex'!AB256</f>
        <v>0</v>
      </c>
      <c r="AD368" s="552">
        <f>'Other Opex'!AD256</f>
        <v>0</v>
      </c>
      <c r="AF368" s="552">
        <f>'Other Opex'!AF256</f>
        <v>0</v>
      </c>
      <c r="AH368" s="552">
        <f>'Other Opex'!AH256</f>
        <v>0</v>
      </c>
    </row>
    <row r="369" spans="2:34" outlineLevel="1" x14ac:dyDescent="0.2">
      <c r="B369" s="263" t="str">
        <f>'Line Items'!D$762</f>
        <v>Other Operating Costs</v>
      </c>
      <c r="C369" s="263" t="str">
        <f>'Line Items'!D$806</f>
        <v>Other Operating Costs: Administrative Costs &amp; Other</v>
      </c>
      <c r="D369" s="106" t="str">
        <f>'Other Opex'!D257</f>
        <v>[Administrative Costs &amp; Other Line 36]</v>
      </c>
      <c r="E369" s="88"/>
      <c r="F369" s="107" t="str">
        <f>'Other Opex'!F257</f>
        <v>£000</v>
      </c>
      <c r="G369" s="89">
        <f>'Other Opex'!G257</f>
        <v>0</v>
      </c>
      <c r="H369" s="89">
        <f>'Other Opex'!H257</f>
        <v>0</v>
      </c>
      <c r="I369" s="89">
        <f>'Other Opex'!I257</f>
        <v>0</v>
      </c>
      <c r="J369" s="89">
        <f>'Other Opex'!J257</f>
        <v>0</v>
      </c>
      <c r="K369" s="89">
        <f>'Other Opex'!K257</f>
        <v>0</v>
      </c>
      <c r="L369" s="89">
        <f>'Other Opex'!L257</f>
        <v>0</v>
      </c>
      <c r="M369" s="89">
        <f>'Other Opex'!M257</f>
        <v>0</v>
      </c>
      <c r="N369" s="89">
        <f>'Other Opex'!N257</f>
        <v>0</v>
      </c>
      <c r="O369" s="89">
        <f>'Other Opex'!O257</f>
        <v>0</v>
      </c>
      <c r="P369" s="89">
        <f>'Other Opex'!P257</f>
        <v>0</v>
      </c>
      <c r="Q369" s="89">
        <f>'Other Opex'!Q257</f>
        <v>0</v>
      </c>
      <c r="R369" s="89">
        <f>'Other Opex'!R257</f>
        <v>0</v>
      </c>
      <c r="S369" s="89">
        <f>'Other Opex'!S257</f>
        <v>0</v>
      </c>
      <c r="T369" s="89">
        <f>'Other Opex'!T257</f>
        <v>0</v>
      </c>
      <c r="U369" s="89">
        <f>'Other Opex'!U257</f>
        <v>0</v>
      </c>
      <c r="V369" s="89">
        <f>'Other Opex'!V257</f>
        <v>0</v>
      </c>
      <c r="W369" s="89">
        <f>'Other Opex'!W257</f>
        <v>0</v>
      </c>
      <c r="X369" s="89">
        <f>'Other Opex'!X257</f>
        <v>0</v>
      </c>
      <c r="Y369" s="89">
        <f>'Other Opex'!Y257</f>
        <v>0</v>
      </c>
      <c r="Z369" s="89">
        <f>'Other Opex'!Z257</f>
        <v>0</v>
      </c>
      <c r="AA369" s="89">
        <f>'Other Opex'!AA257</f>
        <v>0</v>
      </c>
      <c r="AB369" s="90">
        <f>'Other Opex'!AB257</f>
        <v>0</v>
      </c>
      <c r="AD369" s="552">
        <f>'Other Opex'!AD257</f>
        <v>0</v>
      </c>
      <c r="AF369" s="552">
        <f>'Other Opex'!AF257</f>
        <v>0</v>
      </c>
      <c r="AH369" s="552">
        <f>'Other Opex'!AH257</f>
        <v>0</v>
      </c>
    </row>
    <row r="370" spans="2:34" outlineLevel="1" x14ac:dyDescent="0.2">
      <c r="B370" s="263" t="str">
        <f>'Line Items'!D$762</f>
        <v>Other Operating Costs</v>
      </c>
      <c r="C370" s="263" t="str">
        <f>'Line Items'!D$806</f>
        <v>Other Operating Costs: Administrative Costs &amp; Other</v>
      </c>
      <c r="D370" s="106" t="str">
        <f>'Other Opex'!D258</f>
        <v>[Administrative Costs &amp; Other Line 37]</v>
      </c>
      <c r="E370" s="88"/>
      <c r="F370" s="107" t="str">
        <f>'Other Opex'!F258</f>
        <v>£000</v>
      </c>
      <c r="G370" s="89">
        <f>'Other Opex'!G258</f>
        <v>0</v>
      </c>
      <c r="H370" s="89">
        <f>'Other Opex'!H258</f>
        <v>0</v>
      </c>
      <c r="I370" s="89">
        <f>'Other Opex'!I258</f>
        <v>0</v>
      </c>
      <c r="J370" s="89">
        <f>'Other Opex'!J258</f>
        <v>0</v>
      </c>
      <c r="K370" s="89">
        <f>'Other Opex'!K258</f>
        <v>0</v>
      </c>
      <c r="L370" s="89">
        <f>'Other Opex'!L258</f>
        <v>0</v>
      </c>
      <c r="M370" s="89">
        <f>'Other Opex'!M258</f>
        <v>0</v>
      </c>
      <c r="N370" s="89">
        <f>'Other Opex'!N258</f>
        <v>0</v>
      </c>
      <c r="O370" s="89">
        <f>'Other Opex'!O258</f>
        <v>0</v>
      </c>
      <c r="P370" s="89">
        <f>'Other Opex'!P258</f>
        <v>0</v>
      </c>
      <c r="Q370" s="89">
        <f>'Other Opex'!Q258</f>
        <v>0</v>
      </c>
      <c r="R370" s="89">
        <f>'Other Opex'!R258</f>
        <v>0</v>
      </c>
      <c r="S370" s="89">
        <f>'Other Opex'!S258</f>
        <v>0</v>
      </c>
      <c r="T370" s="89">
        <f>'Other Opex'!T258</f>
        <v>0</v>
      </c>
      <c r="U370" s="89">
        <f>'Other Opex'!U258</f>
        <v>0</v>
      </c>
      <c r="V370" s="89">
        <f>'Other Opex'!V258</f>
        <v>0</v>
      </c>
      <c r="W370" s="89">
        <f>'Other Opex'!W258</f>
        <v>0</v>
      </c>
      <c r="X370" s="89">
        <f>'Other Opex'!X258</f>
        <v>0</v>
      </c>
      <c r="Y370" s="89">
        <f>'Other Opex'!Y258</f>
        <v>0</v>
      </c>
      <c r="Z370" s="89">
        <f>'Other Opex'!Z258</f>
        <v>0</v>
      </c>
      <c r="AA370" s="89">
        <f>'Other Opex'!AA258</f>
        <v>0</v>
      </c>
      <c r="AB370" s="90">
        <f>'Other Opex'!AB258</f>
        <v>0</v>
      </c>
      <c r="AD370" s="552">
        <f>'Other Opex'!AD258</f>
        <v>0</v>
      </c>
      <c r="AF370" s="552">
        <f>'Other Opex'!AF258</f>
        <v>0</v>
      </c>
      <c r="AH370" s="552">
        <f>'Other Opex'!AH258</f>
        <v>0</v>
      </c>
    </row>
    <row r="371" spans="2:34" outlineLevel="1" x14ac:dyDescent="0.2">
      <c r="B371" s="263" t="str">
        <f>'Line Items'!D$762</f>
        <v>Other Operating Costs</v>
      </c>
      <c r="C371" s="263" t="str">
        <f>'Line Items'!D$806</f>
        <v>Other Operating Costs: Administrative Costs &amp; Other</v>
      </c>
      <c r="D371" s="106" t="str">
        <f>'Other Opex'!D259</f>
        <v>[Administrative Costs &amp; Other Line 38]</v>
      </c>
      <c r="E371" s="88"/>
      <c r="F371" s="107" t="str">
        <f>'Other Opex'!F259</f>
        <v>£000</v>
      </c>
      <c r="G371" s="89">
        <f>'Other Opex'!G259</f>
        <v>0</v>
      </c>
      <c r="H371" s="89">
        <f>'Other Opex'!H259</f>
        <v>0</v>
      </c>
      <c r="I371" s="89">
        <f>'Other Opex'!I259</f>
        <v>0</v>
      </c>
      <c r="J371" s="89">
        <f>'Other Opex'!J259</f>
        <v>0</v>
      </c>
      <c r="K371" s="89">
        <f>'Other Opex'!K259</f>
        <v>0</v>
      </c>
      <c r="L371" s="89">
        <f>'Other Opex'!L259</f>
        <v>0</v>
      </c>
      <c r="M371" s="89">
        <f>'Other Opex'!M259</f>
        <v>0</v>
      </c>
      <c r="N371" s="89">
        <f>'Other Opex'!N259</f>
        <v>0</v>
      </c>
      <c r="O371" s="89">
        <f>'Other Opex'!O259</f>
        <v>0</v>
      </c>
      <c r="P371" s="89">
        <f>'Other Opex'!P259</f>
        <v>0</v>
      </c>
      <c r="Q371" s="89">
        <f>'Other Opex'!Q259</f>
        <v>0</v>
      </c>
      <c r="R371" s="89">
        <f>'Other Opex'!R259</f>
        <v>0</v>
      </c>
      <c r="S371" s="89">
        <f>'Other Opex'!S259</f>
        <v>0</v>
      </c>
      <c r="T371" s="89">
        <f>'Other Opex'!T259</f>
        <v>0</v>
      </c>
      <c r="U371" s="89">
        <f>'Other Opex'!U259</f>
        <v>0</v>
      </c>
      <c r="V371" s="89">
        <f>'Other Opex'!V259</f>
        <v>0</v>
      </c>
      <c r="W371" s="89">
        <f>'Other Opex'!W259</f>
        <v>0</v>
      </c>
      <c r="X371" s="89">
        <f>'Other Opex'!X259</f>
        <v>0</v>
      </c>
      <c r="Y371" s="89">
        <f>'Other Opex'!Y259</f>
        <v>0</v>
      </c>
      <c r="Z371" s="89">
        <f>'Other Opex'!Z259</f>
        <v>0</v>
      </c>
      <c r="AA371" s="89">
        <f>'Other Opex'!AA259</f>
        <v>0</v>
      </c>
      <c r="AB371" s="90">
        <f>'Other Opex'!AB259</f>
        <v>0</v>
      </c>
      <c r="AD371" s="552">
        <f>'Other Opex'!AD259</f>
        <v>0</v>
      </c>
      <c r="AF371" s="552">
        <f>'Other Opex'!AF259</f>
        <v>0</v>
      </c>
      <c r="AH371" s="552">
        <f>'Other Opex'!AH259</f>
        <v>0</v>
      </c>
    </row>
    <row r="372" spans="2:34" outlineLevel="1" x14ac:dyDescent="0.2">
      <c r="B372" s="263" t="str">
        <f>'Line Items'!D$762</f>
        <v>Other Operating Costs</v>
      </c>
      <c r="C372" s="263" t="str">
        <f>'Line Items'!D$806</f>
        <v>Other Operating Costs: Administrative Costs &amp; Other</v>
      </c>
      <c r="D372" s="106" t="str">
        <f>'Other Opex'!D260</f>
        <v>[Administrative Costs &amp; Other Line 39]</v>
      </c>
      <c r="E372" s="88"/>
      <c r="F372" s="107" t="str">
        <f>'Other Opex'!F260</f>
        <v>£000</v>
      </c>
      <c r="G372" s="89">
        <f>'Other Opex'!G260</f>
        <v>0</v>
      </c>
      <c r="H372" s="89">
        <f>'Other Opex'!H260</f>
        <v>0</v>
      </c>
      <c r="I372" s="89">
        <f>'Other Opex'!I260</f>
        <v>0</v>
      </c>
      <c r="J372" s="89">
        <f>'Other Opex'!J260</f>
        <v>0</v>
      </c>
      <c r="K372" s="89">
        <f>'Other Opex'!K260</f>
        <v>0</v>
      </c>
      <c r="L372" s="89">
        <f>'Other Opex'!L260</f>
        <v>0</v>
      </c>
      <c r="M372" s="89">
        <f>'Other Opex'!M260</f>
        <v>0</v>
      </c>
      <c r="N372" s="89">
        <f>'Other Opex'!N260</f>
        <v>0</v>
      </c>
      <c r="O372" s="89">
        <f>'Other Opex'!O260</f>
        <v>0</v>
      </c>
      <c r="P372" s="89">
        <f>'Other Opex'!P260</f>
        <v>0</v>
      </c>
      <c r="Q372" s="89">
        <f>'Other Opex'!Q260</f>
        <v>0</v>
      </c>
      <c r="R372" s="89">
        <f>'Other Opex'!R260</f>
        <v>0</v>
      </c>
      <c r="S372" s="89">
        <f>'Other Opex'!S260</f>
        <v>0</v>
      </c>
      <c r="T372" s="89">
        <f>'Other Opex'!T260</f>
        <v>0</v>
      </c>
      <c r="U372" s="89">
        <f>'Other Opex'!U260</f>
        <v>0</v>
      </c>
      <c r="V372" s="89">
        <f>'Other Opex'!V260</f>
        <v>0</v>
      </c>
      <c r="W372" s="89">
        <f>'Other Opex'!W260</f>
        <v>0</v>
      </c>
      <c r="X372" s="89">
        <f>'Other Opex'!X260</f>
        <v>0</v>
      </c>
      <c r="Y372" s="89">
        <f>'Other Opex'!Y260</f>
        <v>0</v>
      </c>
      <c r="Z372" s="89">
        <f>'Other Opex'!Z260</f>
        <v>0</v>
      </c>
      <c r="AA372" s="89">
        <f>'Other Opex'!AA260</f>
        <v>0</v>
      </c>
      <c r="AB372" s="90">
        <f>'Other Opex'!AB260</f>
        <v>0</v>
      </c>
      <c r="AD372" s="552">
        <f>'Other Opex'!AD260</f>
        <v>0</v>
      </c>
      <c r="AF372" s="552">
        <f>'Other Opex'!AF260</f>
        <v>0</v>
      </c>
      <c r="AH372" s="552">
        <f>'Other Opex'!AH260</f>
        <v>0</v>
      </c>
    </row>
    <row r="373" spans="2:34" outlineLevel="1" x14ac:dyDescent="0.2">
      <c r="B373" s="263" t="str">
        <f>'Line Items'!D$762</f>
        <v>Other Operating Costs</v>
      </c>
      <c r="C373" s="263" t="str">
        <f>'Line Items'!D$806</f>
        <v>Other Operating Costs: Administrative Costs &amp; Other</v>
      </c>
      <c r="D373" s="106" t="str">
        <f>'Other Opex'!D261</f>
        <v>[Administrative Costs &amp; Other Line 40]</v>
      </c>
      <c r="E373" s="88"/>
      <c r="F373" s="107" t="str">
        <f>'Other Opex'!F261</f>
        <v>£000</v>
      </c>
      <c r="G373" s="89">
        <f>'Other Opex'!G261</f>
        <v>0</v>
      </c>
      <c r="H373" s="89">
        <f>'Other Opex'!H261</f>
        <v>0</v>
      </c>
      <c r="I373" s="89">
        <f>'Other Opex'!I261</f>
        <v>0</v>
      </c>
      <c r="J373" s="89">
        <f>'Other Opex'!J261</f>
        <v>0</v>
      </c>
      <c r="K373" s="89">
        <f>'Other Opex'!K261</f>
        <v>0</v>
      </c>
      <c r="L373" s="89">
        <f>'Other Opex'!L261</f>
        <v>0</v>
      </c>
      <c r="M373" s="89">
        <f>'Other Opex'!M261</f>
        <v>0</v>
      </c>
      <c r="N373" s="89">
        <f>'Other Opex'!N261</f>
        <v>0</v>
      </c>
      <c r="O373" s="89">
        <f>'Other Opex'!O261</f>
        <v>0</v>
      </c>
      <c r="P373" s="89">
        <f>'Other Opex'!P261</f>
        <v>0</v>
      </c>
      <c r="Q373" s="89">
        <f>'Other Opex'!Q261</f>
        <v>0</v>
      </c>
      <c r="R373" s="89">
        <f>'Other Opex'!R261</f>
        <v>0</v>
      </c>
      <c r="S373" s="89">
        <f>'Other Opex'!S261</f>
        <v>0</v>
      </c>
      <c r="T373" s="89">
        <f>'Other Opex'!T261</f>
        <v>0</v>
      </c>
      <c r="U373" s="89">
        <f>'Other Opex'!U261</f>
        <v>0</v>
      </c>
      <c r="V373" s="89">
        <f>'Other Opex'!V261</f>
        <v>0</v>
      </c>
      <c r="W373" s="89">
        <f>'Other Opex'!W261</f>
        <v>0</v>
      </c>
      <c r="X373" s="89">
        <f>'Other Opex'!X261</f>
        <v>0</v>
      </c>
      <c r="Y373" s="89">
        <f>'Other Opex'!Y261</f>
        <v>0</v>
      </c>
      <c r="Z373" s="89">
        <f>'Other Opex'!Z261</f>
        <v>0</v>
      </c>
      <c r="AA373" s="89">
        <f>'Other Opex'!AA261</f>
        <v>0</v>
      </c>
      <c r="AB373" s="90">
        <f>'Other Opex'!AB261</f>
        <v>0</v>
      </c>
      <c r="AD373" s="552">
        <f>'Other Opex'!AD261</f>
        <v>0</v>
      </c>
      <c r="AF373" s="552">
        <f>'Other Opex'!AF261</f>
        <v>0</v>
      </c>
      <c r="AH373" s="552">
        <f>'Other Opex'!AH261</f>
        <v>0</v>
      </c>
    </row>
    <row r="374" spans="2:34" outlineLevel="1" x14ac:dyDescent="0.2">
      <c r="B374" s="263" t="str">
        <f>'Line Items'!D$762</f>
        <v>Other Operating Costs</v>
      </c>
      <c r="C374" s="263" t="str">
        <f>'Line Items'!D$806</f>
        <v>Other Operating Costs: Administrative Costs &amp; Other</v>
      </c>
      <c r="D374" s="106" t="str">
        <f>'Other Opex'!D262</f>
        <v>[Administrative Costs &amp; Other Line 41]</v>
      </c>
      <c r="E374" s="88"/>
      <c r="F374" s="107" t="str">
        <f>'Other Opex'!F262</f>
        <v>£000</v>
      </c>
      <c r="G374" s="89">
        <f>'Other Opex'!G262</f>
        <v>0</v>
      </c>
      <c r="H374" s="89">
        <f>'Other Opex'!H262</f>
        <v>0</v>
      </c>
      <c r="I374" s="89">
        <f>'Other Opex'!I262</f>
        <v>0</v>
      </c>
      <c r="J374" s="89">
        <f>'Other Opex'!J262</f>
        <v>0</v>
      </c>
      <c r="K374" s="89">
        <f>'Other Opex'!K262</f>
        <v>0</v>
      </c>
      <c r="L374" s="89">
        <f>'Other Opex'!L262</f>
        <v>0</v>
      </c>
      <c r="M374" s="89">
        <f>'Other Opex'!M262</f>
        <v>0</v>
      </c>
      <c r="N374" s="89">
        <f>'Other Opex'!N262</f>
        <v>0</v>
      </c>
      <c r="O374" s="89">
        <f>'Other Opex'!O262</f>
        <v>0</v>
      </c>
      <c r="P374" s="89">
        <f>'Other Opex'!P262</f>
        <v>0</v>
      </c>
      <c r="Q374" s="89">
        <f>'Other Opex'!Q262</f>
        <v>0</v>
      </c>
      <c r="R374" s="89">
        <f>'Other Opex'!R262</f>
        <v>0</v>
      </c>
      <c r="S374" s="89">
        <f>'Other Opex'!S262</f>
        <v>0</v>
      </c>
      <c r="T374" s="89">
        <f>'Other Opex'!T262</f>
        <v>0</v>
      </c>
      <c r="U374" s="89">
        <f>'Other Opex'!U262</f>
        <v>0</v>
      </c>
      <c r="V374" s="89">
        <f>'Other Opex'!V262</f>
        <v>0</v>
      </c>
      <c r="W374" s="89">
        <f>'Other Opex'!W262</f>
        <v>0</v>
      </c>
      <c r="X374" s="89">
        <f>'Other Opex'!X262</f>
        <v>0</v>
      </c>
      <c r="Y374" s="89">
        <f>'Other Opex'!Y262</f>
        <v>0</v>
      </c>
      <c r="Z374" s="89">
        <f>'Other Opex'!Z262</f>
        <v>0</v>
      </c>
      <c r="AA374" s="89">
        <f>'Other Opex'!AA262</f>
        <v>0</v>
      </c>
      <c r="AB374" s="90">
        <f>'Other Opex'!AB262</f>
        <v>0</v>
      </c>
      <c r="AD374" s="552">
        <f>'Other Opex'!AD262</f>
        <v>0</v>
      </c>
      <c r="AF374" s="552">
        <f>'Other Opex'!AF262</f>
        <v>0</v>
      </c>
      <c r="AH374" s="552">
        <f>'Other Opex'!AH262</f>
        <v>0</v>
      </c>
    </row>
    <row r="375" spans="2:34" outlineLevel="1" x14ac:dyDescent="0.2">
      <c r="B375" s="263" t="str">
        <f>'Line Items'!D$762</f>
        <v>Other Operating Costs</v>
      </c>
      <c r="C375" s="263" t="str">
        <f>'Line Items'!D$806</f>
        <v>Other Operating Costs: Administrative Costs &amp; Other</v>
      </c>
      <c r="D375" s="106" t="str">
        <f>'Other Opex'!D263</f>
        <v>[Administrative Costs &amp; Other Line 42]</v>
      </c>
      <c r="E375" s="88"/>
      <c r="F375" s="107" t="str">
        <f>'Other Opex'!F263</f>
        <v>£000</v>
      </c>
      <c r="G375" s="89">
        <f>'Other Opex'!G263</f>
        <v>0</v>
      </c>
      <c r="H375" s="89">
        <f>'Other Opex'!H263</f>
        <v>0</v>
      </c>
      <c r="I375" s="89">
        <f>'Other Opex'!I263</f>
        <v>0</v>
      </c>
      <c r="J375" s="89">
        <f>'Other Opex'!J263</f>
        <v>0</v>
      </c>
      <c r="K375" s="89">
        <f>'Other Opex'!K263</f>
        <v>0</v>
      </c>
      <c r="L375" s="89">
        <f>'Other Opex'!L263</f>
        <v>0</v>
      </c>
      <c r="M375" s="89">
        <f>'Other Opex'!M263</f>
        <v>0</v>
      </c>
      <c r="N375" s="89">
        <f>'Other Opex'!N263</f>
        <v>0</v>
      </c>
      <c r="O375" s="89">
        <f>'Other Opex'!O263</f>
        <v>0</v>
      </c>
      <c r="P375" s="89">
        <f>'Other Opex'!P263</f>
        <v>0</v>
      </c>
      <c r="Q375" s="89">
        <f>'Other Opex'!Q263</f>
        <v>0</v>
      </c>
      <c r="R375" s="89">
        <f>'Other Opex'!R263</f>
        <v>0</v>
      </c>
      <c r="S375" s="89">
        <f>'Other Opex'!S263</f>
        <v>0</v>
      </c>
      <c r="T375" s="89">
        <f>'Other Opex'!T263</f>
        <v>0</v>
      </c>
      <c r="U375" s="89">
        <f>'Other Opex'!U263</f>
        <v>0</v>
      </c>
      <c r="V375" s="89">
        <f>'Other Opex'!V263</f>
        <v>0</v>
      </c>
      <c r="W375" s="89">
        <f>'Other Opex'!W263</f>
        <v>0</v>
      </c>
      <c r="X375" s="89">
        <f>'Other Opex'!X263</f>
        <v>0</v>
      </c>
      <c r="Y375" s="89">
        <f>'Other Opex'!Y263</f>
        <v>0</v>
      </c>
      <c r="Z375" s="89">
        <f>'Other Opex'!Z263</f>
        <v>0</v>
      </c>
      <c r="AA375" s="89">
        <f>'Other Opex'!AA263</f>
        <v>0</v>
      </c>
      <c r="AB375" s="90">
        <f>'Other Opex'!AB263</f>
        <v>0</v>
      </c>
      <c r="AD375" s="552">
        <f>'Other Opex'!AD263</f>
        <v>0</v>
      </c>
      <c r="AF375" s="552">
        <f>'Other Opex'!AF263</f>
        <v>0</v>
      </c>
      <c r="AH375" s="552">
        <f>'Other Opex'!AH263</f>
        <v>0</v>
      </c>
    </row>
    <row r="376" spans="2:34" outlineLevel="1" x14ac:dyDescent="0.2">
      <c r="B376" s="263" t="str">
        <f>'Line Items'!D$762</f>
        <v>Other Operating Costs</v>
      </c>
      <c r="C376" s="263" t="str">
        <f>'Line Items'!D$806</f>
        <v>Other Operating Costs: Administrative Costs &amp; Other</v>
      </c>
      <c r="D376" s="106" t="str">
        <f>'Other Opex'!D264</f>
        <v>[Administrative Costs &amp; Other Line 43]</v>
      </c>
      <c r="E376" s="88"/>
      <c r="F376" s="107" t="str">
        <f>'Other Opex'!F264</f>
        <v>£000</v>
      </c>
      <c r="G376" s="89">
        <f>'Other Opex'!G264</f>
        <v>0</v>
      </c>
      <c r="H376" s="89">
        <f>'Other Opex'!H264</f>
        <v>0</v>
      </c>
      <c r="I376" s="89">
        <f>'Other Opex'!I264</f>
        <v>0</v>
      </c>
      <c r="J376" s="89">
        <f>'Other Opex'!J264</f>
        <v>0</v>
      </c>
      <c r="K376" s="89">
        <f>'Other Opex'!K264</f>
        <v>0</v>
      </c>
      <c r="L376" s="89">
        <f>'Other Opex'!L264</f>
        <v>0</v>
      </c>
      <c r="M376" s="89">
        <f>'Other Opex'!M264</f>
        <v>0</v>
      </c>
      <c r="N376" s="89">
        <f>'Other Opex'!N264</f>
        <v>0</v>
      </c>
      <c r="O376" s="89">
        <f>'Other Opex'!O264</f>
        <v>0</v>
      </c>
      <c r="P376" s="89">
        <f>'Other Opex'!P264</f>
        <v>0</v>
      </c>
      <c r="Q376" s="89">
        <f>'Other Opex'!Q264</f>
        <v>0</v>
      </c>
      <c r="R376" s="89">
        <f>'Other Opex'!R264</f>
        <v>0</v>
      </c>
      <c r="S376" s="89">
        <f>'Other Opex'!S264</f>
        <v>0</v>
      </c>
      <c r="T376" s="89">
        <f>'Other Opex'!T264</f>
        <v>0</v>
      </c>
      <c r="U376" s="89">
        <f>'Other Opex'!U264</f>
        <v>0</v>
      </c>
      <c r="V376" s="89">
        <f>'Other Opex'!V264</f>
        <v>0</v>
      </c>
      <c r="W376" s="89">
        <f>'Other Opex'!W264</f>
        <v>0</v>
      </c>
      <c r="X376" s="89">
        <f>'Other Opex'!X264</f>
        <v>0</v>
      </c>
      <c r="Y376" s="89">
        <f>'Other Opex'!Y264</f>
        <v>0</v>
      </c>
      <c r="Z376" s="89">
        <f>'Other Opex'!Z264</f>
        <v>0</v>
      </c>
      <c r="AA376" s="89">
        <f>'Other Opex'!AA264</f>
        <v>0</v>
      </c>
      <c r="AB376" s="90">
        <f>'Other Opex'!AB264</f>
        <v>0</v>
      </c>
      <c r="AD376" s="552">
        <f>'Other Opex'!AD264</f>
        <v>0</v>
      </c>
      <c r="AF376" s="552">
        <f>'Other Opex'!AF264</f>
        <v>0</v>
      </c>
      <c r="AH376" s="552">
        <f>'Other Opex'!AH264</f>
        <v>0</v>
      </c>
    </row>
    <row r="377" spans="2:34" outlineLevel="1" x14ac:dyDescent="0.2">
      <c r="B377" s="263" t="str">
        <f>'Line Items'!D$762</f>
        <v>Other Operating Costs</v>
      </c>
      <c r="C377" s="263" t="str">
        <f>'Line Items'!D$806</f>
        <v>Other Operating Costs: Administrative Costs &amp; Other</v>
      </c>
      <c r="D377" s="106" t="str">
        <f>'Other Opex'!D265</f>
        <v>[Administrative Costs &amp; Other Line 44]</v>
      </c>
      <c r="E377" s="88"/>
      <c r="F377" s="107" t="str">
        <f>'Other Opex'!F265</f>
        <v>£000</v>
      </c>
      <c r="G377" s="89">
        <f>'Other Opex'!G265</f>
        <v>0</v>
      </c>
      <c r="H377" s="89">
        <f>'Other Opex'!H265</f>
        <v>0</v>
      </c>
      <c r="I377" s="89">
        <f>'Other Opex'!I265</f>
        <v>0</v>
      </c>
      <c r="J377" s="89">
        <f>'Other Opex'!J265</f>
        <v>0</v>
      </c>
      <c r="K377" s="89">
        <f>'Other Opex'!K265</f>
        <v>0</v>
      </c>
      <c r="L377" s="89">
        <f>'Other Opex'!L265</f>
        <v>0</v>
      </c>
      <c r="M377" s="89">
        <f>'Other Opex'!M265</f>
        <v>0</v>
      </c>
      <c r="N377" s="89">
        <f>'Other Opex'!N265</f>
        <v>0</v>
      </c>
      <c r="O377" s="89">
        <f>'Other Opex'!O265</f>
        <v>0</v>
      </c>
      <c r="P377" s="89">
        <f>'Other Opex'!P265</f>
        <v>0</v>
      </c>
      <c r="Q377" s="89">
        <f>'Other Opex'!Q265</f>
        <v>0</v>
      </c>
      <c r="R377" s="89">
        <f>'Other Opex'!R265</f>
        <v>0</v>
      </c>
      <c r="S377" s="89">
        <f>'Other Opex'!S265</f>
        <v>0</v>
      </c>
      <c r="T377" s="89">
        <f>'Other Opex'!T265</f>
        <v>0</v>
      </c>
      <c r="U377" s="89">
        <f>'Other Opex'!U265</f>
        <v>0</v>
      </c>
      <c r="V377" s="89">
        <f>'Other Opex'!V265</f>
        <v>0</v>
      </c>
      <c r="W377" s="89">
        <f>'Other Opex'!W265</f>
        <v>0</v>
      </c>
      <c r="X377" s="89">
        <f>'Other Opex'!X265</f>
        <v>0</v>
      </c>
      <c r="Y377" s="89">
        <f>'Other Opex'!Y265</f>
        <v>0</v>
      </c>
      <c r="Z377" s="89">
        <f>'Other Opex'!Z265</f>
        <v>0</v>
      </c>
      <c r="AA377" s="89">
        <f>'Other Opex'!AA265</f>
        <v>0</v>
      </c>
      <c r="AB377" s="90">
        <f>'Other Opex'!AB265</f>
        <v>0</v>
      </c>
      <c r="AD377" s="552">
        <f>'Other Opex'!AD265</f>
        <v>0</v>
      </c>
      <c r="AF377" s="552">
        <f>'Other Opex'!AF265</f>
        <v>0</v>
      </c>
      <c r="AH377" s="552">
        <f>'Other Opex'!AH265</f>
        <v>0</v>
      </c>
    </row>
    <row r="378" spans="2:34" outlineLevel="1" x14ac:dyDescent="0.2">
      <c r="B378" s="263" t="str">
        <f>'Line Items'!D$762</f>
        <v>Other Operating Costs</v>
      </c>
      <c r="C378" s="263" t="str">
        <f>'Line Items'!D$806</f>
        <v>Other Operating Costs: Administrative Costs &amp; Other</v>
      </c>
      <c r="D378" s="264" t="str">
        <f>'Other Opex'!D266</f>
        <v>[Administrative Costs &amp; Other Line 45]</v>
      </c>
      <c r="E378" s="265"/>
      <c r="F378" s="266" t="str">
        <f>'Other Opex'!F266</f>
        <v>£000</v>
      </c>
      <c r="G378" s="267">
        <f>'Other Opex'!G266</f>
        <v>0</v>
      </c>
      <c r="H378" s="267">
        <f>'Other Opex'!H266</f>
        <v>0</v>
      </c>
      <c r="I378" s="267">
        <f>'Other Opex'!I266</f>
        <v>0</v>
      </c>
      <c r="J378" s="267">
        <f>'Other Opex'!J266</f>
        <v>0</v>
      </c>
      <c r="K378" s="267">
        <f>'Other Opex'!K266</f>
        <v>0</v>
      </c>
      <c r="L378" s="267">
        <f>'Other Opex'!L266</f>
        <v>0</v>
      </c>
      <c r="M378" s="267">
        <f>'Other Opex'!M266</f>
        <v>0</v>
      </c>
      <c r="N378" s="267">
        <f>'Other Opex'!N266</f>
        <v>0</v>
      </c>
      <c r="O378" s="267">
        <f>'Other Opex'!O266</f>
        <v>0</v>
      </c>
      <c r="P378" s="267">
        <f>'Other Opex'!P266</f>
        <v>0</v>
      </c>
      <c r="Q378" s="267">
        <f>'Other Opex'!Q266</f>
        <v>0</v>
      </c>
      <c r="R378" s="267">
        <f>'Other Opex'!R266</f>
        <v>0</v>
      </c>
      <c r="S378" s="267">
        <f>'Other Opex'!S266</f>
        <v>0</v>
      </c>
      <c r="T378" s="267">
        <f>'Other Opex'!T266</f>
        <v>0</v>
      </c>
      <c r="U378" s="267">
        <f>'Other Opex'!U266</f>
        <v>0</v>
      </c>
      <c r="V378" s="267">
        <f>'Other Opex'!V266</f>
        <v>0</v>
      </c>
      <c r="W378" s="267">
        <f>'Other Opex'!W266</f>
        <v>0</v>
      </c>
      <c r="X378" s="267">
        <f>'Other Opex'!X266</f>
        <v>0</v>
      </c>
      <c r="Y378" s="267">
        <f>'Other Opex'!Y266</f>
        <v>0</v>
      </c>
      <c r="Z378" s="267">
        <f>'Other Opex'!Z266</f>
        <v>0</v>
      </c>
      <c r="AA378" s="267">
        <f>'Other Opex'!AA266</f>
        <v>0</v>
      </c>
      <c r="AB378" s="268">
        <f>'Other Opex'!AB266</f>
        <v>0</v>
      </c>
      <c r="AD378" s="611">
        <f>'Other Opex'!AD266</f>
        <v>0</v>
      </c>
      <c r="AF378" s="611">
        <f>'Other Opex'!AF266</f>
        <v>0</v>
      </c>
      <c r="AH378" s="611">
        <f>'Other Opex'!AH266</f>
        <v>0</v>
      </c>
    </row>
    <row r="379" spans="2:34" outlineLevel="1" x14ac:dyDescent="0.2">
      <c r="B379" s="263" t="str">
        <f>'Line Items'!D$762</f>
        <v>Other Operating Costs</v>
      </c>
      <c r="C379" s="263" t="str">
        <f>'Line Items'!D$807</f>
        <v>Other Operating Costs: Non-Cash Costs</v>
      </c>
      <c r="D379" s="106" t="str">
        <f>'Other Opex'!D272</f>
        <v>Amortisation</v>
      </c>
      <c r="E379" s="88"/>
      <c r="F379" s="107" t="str">
        <f>'Other Opex'!F272</f>
        <v>£000</v>
      </c>
      <c r="G379" s="89">
        <f>'Other Opex'!G272</f>
        <v>0</v>
      </c>
      <c r="H379" s="89">
        <f>'Other Opex'!H272</f>
        <v>0</v>
      </c>
      <c r="I379" s="89">
        <f>'Other Opex'!I272</f>
        <v>0</v>
      </c>
      <c r="J379" s="89">
        <f>'Other Opex'!J272</f>
        <v>0</v>
      </c>
      <c r="K379" s="89">
        <f>'Other Opex'!K272</f>
        <v>0</v>
      </c>
      <c r="L379" s="89">
        <f>'Other Opex'!L272</f>
        <v>0</v>
      </c>
      <c r="M379" s="89">
        <f>'Other Opex'!M272</f>
        <v>0</v>
      </c>
      <c r="N379" s="89">
        <f>'Other Opex'!N272</f>
        <v>0</v>
      </c>
      <c r="O379" s="89">
        <f>'Other Opex'!O272</f>
        <v>0</v>
      </c>
      <c r="P379" s="89">
        <f>'Other Opex'!P272</f>
        <v>0</v>
      </c>
      <c r="Q379" s="89">
        <f>'Other Opex'!Q272</f>
        <v>0</v>
      </c>
      <c r="R379" s="89">
        <f>'Other Opex'!R272</f>
        <v>0</v>
      </c>
      <c r="S379" s="89">
        <f>'Other Opex'!S272</f>
        <v>0</v>
      </c>
      <c r="T379" s="89">
        <f>'Other Opex'!T272</f>
        <v>0</v>
      </c>
      <c r="U379" s="89">
        <f>'Other Opex'!U272</f>
        <v>0</v>
      </c>
      <c r="V379" s="89">
        <f>'Other Opex'!V272</f>
        <v>0</v>
      </c>
      <c r="W379" s="89">
        <f>'Other Opex'!W272</f>
        <v>0</v>
      </c>
      <c r="X379" s="89">
        <f>'Other Opex'!X272</f>
        <v>0</v>
      </c>
      <c r="Y379" s="89">
        <f>'Other Opex'!Y272</f>
        <v>0</v>
      </c>
      <c r="Z379" s="89">
        <f>'Other Opex'!Z272</f>
        <v>0</v>
      </c>
      <c r="AA379" s="89">
        <f>'Other Opex'!AA272</f>
        <v>0</v>
      </c>
      <c r="AB379" s="90">
        <f>'Other Opex'!AB272</f>
        <v>0</v>
      </c>
      <c r="AD379" s="552">
        <f>'Other Opex'!AD272</f>
        <v>0</v>
      </c>
      <c r="AF379" s="552">
        <f>'Other Opex'!AF272</f>
        <v>0</v>
      </c>
      <c r="AH379" s="552">
        <f>'Other Opex'!AH272</f>
        <v>0</v>
      </c>
    </row>
    <row r="380" spans="2:34" outlineLevel="1" x14ac:dyDescent="0.2">
      <c r="B380" s="263" t="str">
        <f>'Line Items'!D$762</f>
        <v>Other Operating Costs</v>
      </c>
      <c r="C380" s="263" t="str">
        <f>'Line Items'!D$807</f>
        <v>Other Operating Costs: Non-Cash Costs</v>
      </c>
      <c r="D380" s="117" t="str">
        <f>'Other Opex'!D273</f>
        <v>Depreciation</v>
      </c>
      <c r="E380" s="177"/>
      <c r="F380" s="118" t="str">
        <f>'Other Opex'!F273</f>
        <v>£000</v>
      </c>
      <c r="G380" s="93">
        <f>'Other Opex'!G273</f>
        <v>0</v>
      </c>
      <c r="H380" s="93">
        <f>'Other Opex'!H273</f>
        <v>0</v>
      </c>
      <c r="I380" s="93">
        <f>'Other Opex'!I273</f>
        <v>0</v>
      </c>
      <c r="J380" s="93">
        <f>'Other Opex'!J273</f>
        <v>0</v>
      </c>
      <c r="K380" s="93">
        <f>'Other Opex'!K273</f>
        <v>0</v>
      </c>
      <c r="L380" s="93">
        <f>'Other Opex'!L273</f>
        <v>0</v>
      </c>
      <c r="M380" s="93">
        <f>'Other Opex'!M273</f>
        <v>0</v>
      </c>
      <c r="N380" s="93">
        <f>'Other Opex'!N273</f>
        <v>0</v>
      </c>
      <c r="O380" s="93">
        <f>'Other Opex'!O273</f>
        <v>0</v>
      </c>
      <c r="P380" s="93">
        <f>'Other Opex'!P273</f>
        <v>0</v>
      </c>
      <c r="Q380" s="93">
        <f>'Other Opex'!Q273</f>
        <v>0</v>
      </c>
      <c r="R380" s="93">
        <f>'Other Opex'!R273</f>
        <v>0</v>
      </c>
      <c r="S380" s="93">
        <f>'Other Opex'!S273</f>
        <v>0</v>
      </c>
      <c r="T380" s="93">
        <f>'Other Opex'!T273</f>
        <v>0</v>
      </c>
      <c r="U380" s="93">
        <f>'Other Opex'!U273</f>
        <v>0</v>
      </c>
      <c r="V380" s="93">
        <f>'Other Opex'!V273</f>
        <v>0</v>
      </c>
      <c r="W380" s="93">
        <f>'Other Opex'!W273</f>
        <v>0</v>
      </c>
      <c r="X380" s="93">
        <f>'Other Opex'!X273</f>
        <v>0</v>
      </c>
      <c r="Y380" s="93">
        <f>'Other Opex'!Y273</f>
        <v>0</v>
      </c>
      <c r="Z380" s="93">
        <f>'Other Opex'!Z273</f>
        <v>0</v>
      </c>
      <c r="AA380" s="93">
        <f>'Other Opex'!AA273</f>
        <v>0</v>
      </c>
      <c r="AB380" s="94">
        <f>'Other Opex'!AB273</f>
        <v>0</v>
      </c>
      <c r="AD380" s="553">
        <f>'Other Opex'!AD273</f>
        <v>0</v>
      </c>
      <c r="AF380" s="553">
        <f>'Other Opex'!AF273</f>
        <v>0</v>
      </c>
      <c r="AH380" s="553">
        <f>'Other Opex'!AH273</f>
        <v>0</v>
      </c>
    </row>
    <row r="381" spans="2:34" outlineLevel="1" x14ac:dyDescent="0.2">
      <c r="B381" s="263" t="str">
        <f>'Line Items'!D$763</f>
        <v>Rolling Stock Charges</v>
      </c>
      <c r="C381" s="263" t="str">
        <f>'Line Items'!D$808</f>
        <v>Rolling Stock Charges</v>
      </c>
      <c r="D381" s="106" t="str">
        <f>'RS Charges'!D1342</f>
        <v>Class 153</v>
      </c>
      <c r="E381" s="88"/>
      <c r="F381" s="107" t="str">
        <f>'RS Charges'!F1342</f>
        <v>£000</v>
      </c>
      <c r="G381" s="89">
        <f>'RS Charges'!G1342</f>
        <v>0</v>
      </c>
      <c r="H381" s="89">
        <f>'RS Charges'!H1342</f>
        <v>0</v>
      </c>
      <c r="I381" s="89">
        <f>'RS Charges'!I1342</f>
        <v>0</v>
      </c>
      <c r="J381" s="89">
        <f>'RS Charges'!J1342</f>
        <v>0</v>
      </c>
      <c r="K381" s="89">
        <f>'RS Charges'!K1342</f>
        <v>0</v>
      </c>
      <c r="L381" s="89">
        <f>'RS Charges'!L1342</f>
        <v>0</v>
      </c>
      <c r="M381" s="89">
        <f>'RS Charges'!M1342</f>
        <v>0</v>
      </c>
      <c r="N381" s="89">
        <f>'RS Charges'!N1342</f>
        <v>0</v>
      </c>
      <c r="O381" s="89">
        <f>'RS Charges'!O1342</f>
        <v>0</v>
      </c>
      <c r="P381" s="89">
        <f>'RS Charges'!P1342</f>
        <v>0</v>
      </c>
      <c r="Q381" s="89">
        <f>'RS Charges'!Q1342</f>
        <v>0</v>
      </c>
      <c r="R381" s="89">
        <f>'RS Charges'!R1342</f>
        <v>0</v>
      </c>
      <c r="S381" s="89">
        <f>'RS Charges'!S1342</f>
        <v>0</v>
      </c>
      <c r="T381" s="89">
        <f>'RS Charges'!T1342</f>
        <v>0</v>
      </c>
      <c r="U381" s="89">
        <f>'RS Charges'!U1342</f>
        <v>0</v>
      </c>
      <c r="V381" s="89">
        <f>'RS Charges'!V1342</f>
        <v>0</v>
      </c>
      <c r="W381" s="89">
        <f>'RS Charges'!W1342</f>
        <v>0</v>
      </c>
      <c r="X381" s="89">
        <f>'RS Charges'!X1342</f>
        <v>0</v>
      </c>
      <c r="Y381" s="89">
        <f>'RS Charges'!Y1342</f>
        <v>0</v>
      </c>
      <c r="Z381" s="89">
        <f>'RS Charges'!Z1342</f>
        <v>0</v>
      </c>
      <c r="AA381" s="89">
        <f>'RS Charges'!AA1342</f>
        <v>0</v>
      </c>
      <c r="AB381" s="90">
        <f>'RS Charges'!AB1342</f>
        <v>0</v>
      </c>
      <c r="AD381" s="551">
        <f>'RS Charges'!AD1342</f>
        <v>0</v>
      </c>
      <c r="AF381" s="551">
        <f>'RS Charges'!AF1342</f>
        <v>0</v>
      </c>
      <c r="AH381" s="551">
        <f>'RS Charges'!AH1342</f>
        <v>0</v>
      </c>
    </row>
    <row r="382" spans="2:34" outlineLevel="1" x14ac:dyDescent="0.2">
      <c r="B382" s="263" t="str">
        <f>'Line Items'!D$763</f>
        <v>Rolling Stock Charges</v>
      </c>
      <c r="C382" s="263" t="str">
        <f>'Line Items'!D$808</f>
        <v>Rolling Stock Charges</v>
      </c>
      <c r="D382" s="106" t="str">
        <f>'RS Charges'!D1343</f>
        <v>Class 156</v>
      </c>
      <c r="E382" s="88"/>
      <c r="F382" s="107" t="str">
        <f>'RS Charges'!F1343</f>
        <v>£000</v>
      </c>
      <c r="G382" s="89">
        <f>'RS Charges'!G1343</f>
        <v>0</v>
      </c>
      <c r="H382" s="89">
        <f>'RS Charges'!H1343</f>
        <v>0</v>
      </c>
      <c r="I382" s="89">
        <f>'RS Charges'!I1343</f>
        <v>0</v>
      </c>
      <c r="J382" s="89">
        <f>'RS Charges'!J1343</f>
        <v>0</v>
      </c>
      <c r="K382" s="89">
        <f>'RS Charges'!K1343</f>
        <v>0</v>
      </c>
      <c r="L382" s="89">
        <f>'RS Charges'!L1343</f>
        <v>0</v>
      </c>
      <c r="M382" s="89">
        <f>'RS Charges'!M1343</f>
        <v>0</v>
      </c>
      <c r="N382" s="89">
        <f>'RS Charges'!N1343</f>
        <v>0</v>
      </c>
      <c r="O382" s="89">
        <f>'RS Charges'!O1343</f>
        <v>0</v>
      </c>
      <c r="P382" s="89">
        <f>'RS Charges'!P1343</f>
        <v>0</v>
      </c>
      <c r="Q382" s="89">
        <f>'RS Charges'!Q1343</f>
        <v>0</v>
      </c>
      <c r="R382" s="89">
        <f>'RS Charges'!R1343</f>
        <v>0</v>
      </c>
      <c r="S382" s="89">
        <f>'RS Charges'!S1343</f>
        <v>0</v>
      </c>
      <c r="T382" s="89">
        <f>'RS Charges'!T1343</f>
        <v>0</v>
      </c>
      <c r="U382" s="89">
        <f>'RS Charges'!U1343</f>
        <v>0</v>
      </c>
      <c r="V382" s="89">
        <f>'RS Charges'!V1343</f>
        <v>0</v>
      </c>
      <c r="W382" s="89">
        <f>'RS Charges'!W1343</f>
        <v>0</v>
      </c>
      <c r="X382" s="89">
        <f>'RS Charges'!X1343</f>
        <v>0</v>
      </c>
      <c r="Y382" s="89">
        <f>'RS Charges'!Y1343</f>
        <v>0</v>
      </c>
      <c r="Z382" s="89">
        <f>'RS Charges'!Z1343</f>
        <v>0</v>
      </c>
      <c r="AA382" s="89">
        <f>'RS Charges'!AA1343</f>
        <v>0</v>
      </c>
      <c r="AB382" s="90">
        <f>'RS Charges'!AB1343</f>
        <v>0</v>
      </c>
      <c r="AD382" s="552">
        <f>'RS Charges'!AD1343</f>
        <v>0</v>
      </c>
      <c r="AF382" s="552">
        <f>'RS Charges'!AF1343</f>
        <v>0</v>
      </c>
      <c r="AH382" s="552">
        <f>'RS Charges'!AH1343</f>
        <v>0</v>
      </c>
    </row>
    <row r="383" spans="2:34" outlineLevel="1" x14ac:dyDescent="0.2">
      <c r="B383" s="263" t="str">
        <f>'Line Items'!D$763</f>
        <v>Rolling Stock Charges</v>
      </c>
      <c r="C383" s="263" t="str">
        <f>'Line Items'!D$808</f>
        <v>Rolling Stock Charges</v>
      </c>
      <c r="D383" s="106" t="str">
        <f>'RS Charges'!D1344</f>
        <v>Class 170/2</v>
      </c>
      <c r="E383" s="88"/>
      <c r="F383" s="107" t="str">
        <f>'RS Charges'!F1344</f>
        <v>£000</v>
      </c>
      <c r="G383" s="89">
        <f>'RS Charges'!G1344</f>
        <v>0</v>
      </c>
      <c r="H383" s="89">
        <f>'RS Charges'!H1344</f>
        <v>0</v>
      </c>
      <c r="I383" s="89">
        <f>'RS Charges'!I1344</f>
        <v>0</v>
      </c>
      <c r="J383" s="89">
        <f>'RS Charges'!J1344</f>
        <v>0</v>
      </c>
      <c r="K383" s="89">
        <f>'RS Charges'!K1344</f>
        <v>0</v>
      </c>
      <c r="L383" s="89">
        <f>'RS Charges'!L1344</f>
        <v>0</v>
      </c>
      <c r="M383" s="89">
        <f>'RS Charges'!M1344</f>
        <v>0</v>
      </c>
      <c r="N383" s="89">
        <f>'RS Charges'!N1344</f>
        <v>0</v>
      </c>
      <c r="O383" s="89">
        <f>'RS Charges'!O1344</f>
        <v>0</v>
      </c>
      <c r="P383" s="89">
        <f>'RS Charges'!P1344</f>
        <v>0</v>
      </c>
      <c r="Q383" s="89">
        <f>'RS Charges'!Q1344</f>
        <v>0</v>
      </c>
      <c r="R383" s="89">
        <f>'RS Charges'!R1344</f>
        <v>0</v>
      </c>
      <c r="S383" s="89">
        <f>'RS Charges'!S1344</f>
        <v>0</v>
      </c>
      <c r="T383" s="89">
        <f>'RS Charges'!T1344</f>
        <v>0</v>
      </c>
      <c r="U383" s="89">
        <f>'RS Charges'!U1344</f>
        <v>0</v>
      </c>
      <c r="V383" s="89">
        <f>'RS Charges'!V1344</f>
        <v>0</v>
      </c>
      <c r="W383" s="89">
        <f>'RS Charges'!W1344</f>
        <v>0</v>
      </c>
      <c r="X383" s="89">
        <f>'RS Charges'!X1344</f>
        <v>0</v>
      </c>
      <c r="Y383" s="89">
        <f>'RS Charges'!Y1344</f>
        <v>0</v>
      </c>
      <c r="Z383" s="89">
        <f>'RS Charges'!Z1344</f>
        <v>0</v>
      </c>
      <c r="AA383" s="89">
        <f>'RS Charges'!AA1344</f>
        <v>0</v>
      </c>
      <c r="AB383" s="90">
        <f>'RS Charges'!AB1344</f>
        <v>0</v>
      </c>
      <c r="AD383" s="552">
        <f>'RS Charges'!AD1344</f>
        <v>0</v>
      </c>
      <c r="AF383" s="552">
        <f>'RS Charges'!AF1344</f>
        <v>0</v>
      </c>
      <c r="AH383" s="552">
        <f>'RS Charges'!AH1344</f>
        <v>0</v>
      </c>
    </row>
    <row r="384" spans="2:34" outlineLevel="1" x14ac:dyDescent="0.2">
      <c r="B384" s="263" t="str">
        <f>'Line Items'!D$763</f>
        <v>Rolling Stock Charges</v>
      </c>
      <c r="C384" s="263" t="str">
        <f>'Line Items'!D$808</f>
        <v>Rolling Stock Charges</v>
      </c>
      <c r="D384" s="106" t="str">
        <f>'RS Charges'!D1345</f>
        <v>Class 170/3</v>
      </c>
      <c r="E384" s="88"/>
      <c r="F384" s="107" t="str">
        <f>'RS Charges'!F1345</f>
        <v>£000</v>
      </c>
      <c r="G384" s="89">
        <f>'RS Charges'!G1345</f>
        <v>0</v>
      </c>
      <c r="H384" s="89">
        <f>'RS Charges'!H1345</f>
        <v>0</v>
      </c>
      <c r="I384" s="89">
        <f>'RS Charges'!I1345</f>
        <v>0</v>
      </c>
      <c r="J384" s="89">
        <f>'RS Charges'!J1345</f>
        <v>0</v>
      </c>
      <c r="K384" s="89">
        <f>'RS Charges'!K1345</f>
        <v>0</v>
      </c>
      <c r="L384" s="89">
        <f>'RS Charges'!L1345</f>
        <v>0</v>
      </c>
      <c r="M384" s="89">
        <f>'RS Charges'!M1345</f>
        <v>0</v>
      </c>
      <c r="N384" s="89">
        <f>'RS Charges'!N1345</f>
        <v>0</v>
      </c>
      <c r="O384" s="89">
        <f>'RS Charges'!O1345</f>
        <v>0</v>
      </c>
      <c r="P384" s="89">
        <f>'RS Charges'!P1345</f>
        <v>0</v>
      </c>
      <c r="Q384" s="89">
        <f>'RS Charges'!Q1345</f>
        <v>0</v>
      </c>
      <c r="R384" s="89">
        <f>'RS Charges'!R1345</f>
        <v>0</v>
      </c>
      <c r="S384" s="89">
        <f>'RS Charges'!S1345</f>
        <v>0</v>
      </c>
      <c r="T384" s="89">
        <f>'RS Charges'!T1345</f>
        <v>0</v>
      </c>
      <c r="U384" s="89">
        <f>'RS Charges'!U1345</f>
        <v>0</v>
      </c>
      <c r="V384" s="89">
        <f>'RS Charges'!V1345</f>
        <v>0</v>
      </c>
      <c r="W384" s="89">
        <f>'RS Charges'!W1345</f>
        <v>0</v>
      </c>
      <c r="X384" s="89">
        <f>'RS Charges'!X1345</f>
        <v>0</v>
      </c>
      <c r="Y384" s="89">
        <f>'RS Charges'!Y1345</f>
        <v>0</v>
      </c>
      <c r="Z384" s="89">
        <f>'RS Charges'!Z1345</f>
        <v>0</v>
      </c>
      <c r="AA384" s="89">
        <f>'RS Charges'!AA1345</f>
        <v>0</v>
      </c>
      <c r="AB384" s="90">
        <f>'RS Charges'!AB1345</f>
        <v>0</v>
      </c>
      <c r="AD384" s="552">
        <f>'RS Charges'!AD1345</f>
        <v>0</v>
      </c>
      <c r="AF384" s="552">
        <f>'RS Charges'!AF1345</f>
        <v>0</v>
      </c>
      <c r="AH384" s="552">
        <f>'RS Charges'!AH1345</f>
        <v>0</v>
      </c>
    </row>
    <row r="385" spans="2:34" outlineLevel="1" x14ac:dyDescent="0.2">
      <c r="B385" s="263" t="str">
        <f>'Line Items'!D$763</f>
        <v>Rolling Stock Charges</v>
      </c>
      <c r="C385" s="263" t="str">
        <f>'Line Items'!D$808</f>
        <v>Rolling Stock Charges</v>
      </c>
      <c r="D385" s="106" t="str">
        <f>'RS Charges'!D1346</f>
        <v>Class 315</v>
      </c>
      <c r="E385" s="88"/>
      <c r="F385" s="107" t="str">
        <f>'RS Charges'!F1346</f>
        <v>£000</v>
      </c>
      <c r="G385" s="89">
        <f>'RS Charges'!G1346</f>
        <v>0</v>
      </c>
      <c r="H385" s="89">
        <f>'RS Charges'!H1346</f>
        <v>0</v>
      </c>
      <c r="I385" s="89">
        <f>'RS Charges'!I1346</f>
        <v>0</v>
      </c>
      <c r="J385" s="89">
        <f>'RS Charges'!J1346</f>
        <v>0</v>
      </c>
      <c r="K385" s="89">
        <f>'RS Charges'!K1346</f>
        <v>0</v>
      </c>
      <c r="L385" s="89">
        <f>'RS Charges'!L1346</f>
        <v>0</v>
      </c>
      <c r="M385" s="89">
        <f>'RS Charges'!M1346</f>
        <v>0</v>
      </c>
      <c r="N385" s="89">
        <f>'RS Charges'!N1346</f>
        <v>0</v>
      </c>
      <c r="O385" s="89">
        <f>'RS Charges'!O1346</f>
        <v>0</v>
      </c>
      <c r="P385" s="89">
        <f>'RS Charges'!P1346</f>
        <v>0</v>
      </c>
      <c r="Q385" s="89">
        <f>'RS Charges'!Q1346</f>
        <v>0</v>
      </c>
      <c r="R385" s="89">
        <f>'RS Charges'!R1346</f>
        <v>0</v>
      </c>
      <c r="S385" s="89">
        <f>'RS Charges'!S1346</f>
        <v>0</v>
      </c>
      <c r="T385" s="89">
        <f>'RS Charges'!T1346</f>
        <v>0</v>
      </c>
      <c r="U385" s="89">
        <f>'RS Charges'!U1346</f>
        <v>0</v>
      </c>
      <c r="V385" s="89">
        <f>'RS Charges'!V1346</f>
        <v>0</v>
      </c>
      <c r="W385" s="89">
        <f>'RS Charges'!W1346</f>
        <v>0</v>
      </c>
      <c r="X385" s="89">
        <f>'RS Charges'!X1346</f>
        <v>0</v>
      </c>
      <c r="Y385" s="89">
        <f>'RS Charges'!Y1346</f>
        <v>0</v>
      </c>
      <c r="Z385" s="89">
        <f>'RS Charges'!Z1346</f>
        <v>0</v>
      </c>
      <c r="AA385" s="89">
        <f>'RS Charges'!AA1346</f>
        <v>0</v>
      </c>
      <c r="AB385" s="90">
        <f>'RS Charges'!AB1346</f>
        <v>0</v>
      </c>
      <c r="AD385" s="552">
        <f>'RS Charges'!AD1346</f>
        <v>0</v>
      </c>
      <c r="AF385" s="552">
        <f>'RS Charges'!AF1346</f>
        <v>0</v>
      </c>
      <c r="AH385" s="552">
        <f>'RS Charges'!AH1346</f>
        <v>0</v>
      </c>
    </row>
    <row r="386" spans="2:34" outlineLevel="1" x14ac:dyDescent="0.2">
      <c r="B386" s="263" t="str">
        <f>'Line Items'!D$763</f>
        <v>Rolling Stock Charges</v>
      </c>
      <c r="C386" s="263" t="str">
        <f>'Line Items'!D$808</f>
        <v>Rolling Stock Charges</v>
      </c>
      <c r="D386" s="106" t="str">
        <f>'RS Charges'!D1347</f>
        <v>Class 317/8</v>
      </c>
      <c r="E386" s="88"/>
      <c r="F386" s="107" t="str">
        <f>'RS Charges'!F1347</f>
        <v>£000</v>
      </c>
      <c r="G386" s="89">
        <f>'RS Charges'!G1347</f>
        <v>0</v>
      </c>
      <c r="H386" s="89">
        <f>'RS Charges'!H1347</f>
        <v>0</v>
      </c>
      <c r="I386" s="89">
        <f>'RS Charges'!I1347</f>
        <v>0</v>
      </c>
      <c r="J386" s="89">
        <f>'RS Charges'!J1347</f>
        <v>0</v>
      </c>
      <c r="K386" s="89">
        <f>'RS Charges'!K1347</f>
        <v>0</v>
      </c>
      <c r="L386" s="89">
        <f>'RS Charges'!L1347</f>
        <v>0</v>
      </c>
      <c r="M386" s="89">
        <f>'RS Charges'!M1347</f>
        <v>0</v>
      </c>
      <c r="N386" s="89">
        <f>'RS Charges'!N1347</f>
        <v>0</v>
      </c>
      <c r="O386" s="89">
        <f>'RS Charges'!O1347</f>
        <v>0</v>
      </c>
      <c r="P386" s="89">
        <f>'RS Charges'!P1347</f>
        <v>0</v>
      </c>
      <c r="Q386" s="89">
        <f>'RS Charges'!Q1347</f>
        <v>0</v>
      </c>
      <c r="R386" s="89">
        <f>'RS Charges'!R1347</f>
        <v>0</v>
      </c>
      <c r="S386" s="89">
        <f>'RS Charges'!S1347</f>
        <v>0</v>
      </c>
      <c r="T386" s="89">
        <f>'RS Charges'!T1347</f>
        <v>0</v>
      </c>
      <c r="U386" s="89">
        <f>'RS Charges'!U1347</f>
        <v>0</v>
      </c>
      <c r="V386" s="89">
        <f>'RS Charges'!V1347</f>
        <v>0</v>
      </c>
      <c r="W386" s="89">
        <f>'RS Charges'!W1347</f>
        <v>0</v>
      </c>
      <c r="X386" s="89">
        <f>'RS Charges'!X1347</f>
        <v>0</v>
      </c>
      <c r="Y386" s="89">
        <f>'RS Charges'!Y1347</f>
        <v>0</v>
      </c>
      <c r="Z386" s="89">
        <f>'RS Charges'!Z1347</f>
        <v>0</v>
      </c>
      <c r="AA386" s="89">
        <f>'RS Charges'!AA1347</f>
        <v>0</v>
      </c>
      <c r="AB386" s="90">
        <f>'RS Charges'!AB1347</f>
        <v>0</v>
      </c>
      <c r="AD386" s="552">
        <f>'RS Charges'!AD1347</f>
        <v>0</v>
      </c>
      <c r="AF386" s="552">
        <f>'RS Charges'!AF1347</f>
        <v>0</v>
      </c>
      <c r="AH386" s="552">
        <f>'RS Charges'!AH1347</f>
        <v>0</v>
      </c>
    </row>
    <row r="387" spans="2:34" outlineLevel="1" x14ac:dyDescent="0.2">
      <c r="B387" s="263" t="str">
        <f>'Line Items'!D$763</f>
        <v>Rolling Stock Charges</v>
      </c>
      <c r="C387" s="263" t="str">
        <f>'Line Items'!D$808</f>
        <v>Rolling Stock Charges</v>
      </c>
      <c r="D387" s="106" t="str">
        <f>'RS Charges'!D1348</f>
        <v>Class 317/6</v>
      </c>
      <c r="E387" s="88"/>
      <c r="F387" s="107" t="str">
        <f>'RS Charges'!F1348</f>
        <v>£000</v>
      </c>
      <c r="G387" s="89">
        <f>'RS Charges'!G1348</f>
        <v>0</v>
      </c>
      <c r="H387" s="89">
        <f>'RS Charges'!H1348</f>
        <v>0</v>
      </c>
      <c r="I387" s="89">
        <f>'RS Charges'!I1348</f>
        <v>0</v>
      </c>
      <c r="J387" s="89">
        <f>'RS Charges'!J1348</f>
        <v>0</v>
      </c>
      <c r="K387" s="89">
        <f>'RS Charges'!K1348</f>
        <v>0</v>
      </c>
      <c r="L387" s="89">
        <f>'RS Charges'!L1348</f>
        <v>0</v>
      </c>
      <c r="M387" s="89">
        <f>'RS Charges'!M1348</f>
        <v>0</v>
      </c>
      <c r="N387" s="89">
        <f>'RS Charges'!N1348</f>
        <v>0</v>
      </c>
      <c r="O387" s="89">
        <f>'RS Charges'!O1348</f>
        <v>0</v>
      </c>
      <c r="P387" s="89">
        <f>'RS Charges'!P1348</f>
        <v>0</v>
      </c>
      <c r="Q387" s="89">
        <f>'RS Charges'!Q1348</f>
        <v>0</v>
      </c>
      <c r="R387" s="89">
        <f>'RS Charges'!R1348</f>
        <v>0</v>
      </c>
      <c r="S387" s="89">
        <f>'RS Charges'!S1348</f>
        <v>0</v>
      </c>
      <c r="T387" s="89">
        <f>'RS Charges'!T1348</f>
        <v>0</v>
      </c>
      <c r="U387" s="89">
        <f>'RS Charges'!U1348</f>
        <v>0</v>
      </c>
      <c r="V387" s="89">
        <f>'RS Charges'!V1348</f>
        <v>0</v>
      </c>
      <c r="W387" s="89">
        <f>'RS Charges'!W1348</f>
        <v>0</v>
      </c>
      <c r="X387" s="89">
        <f>'RS Charges'!X1348</f>
        <v>0</v>
      </c>
      <c r="Y387" s="89">
        <f>'RS Charges'!Y1348</f>
        <v>0</v>
      </c>
      <c r="Z387" s="89">
        <f>'RS Charges'!Z1348</f>
        <v>0</v>
      </c>
      <c r="AA387" s="89">
        <f>'RS Charges'!AA1348</f>
        <v>0</v>
      </c>
      <c r="AB387" s="90">
        <f>'RS Charges'!AB1348</f>
        <v>0</v>
      </c>
      <c r="AD387" s="552">
        <f>'RS Charges'!AD1348</f>
        <v>0</v>
      </c>
      <c r="AF387" s="552">
        <f>'RS Charges'!AF1348</f>
        <v>0</v>
      </c>
      <c r="AH387" s="552">
        <f>'RS Charges'!AH1348</f>
        <v>0</v>
      </c>
    </row>
    <row r="388" spans="2:34" outlineLevel="1" x14ac:dyDescent="0.2">
      <c r="B388" s="263" t="str">
        <f>'Line Items'!D$763</f>
        <v>Rolling Stock Charges</v>
      </c>
      <c r="C388" s="263" t="str">
        <f>'Line Items'!D$808</f>
        <v>Rolling Stock Charges</v>
      </c>
      <c r="D388" s="106" t="str">
        <f>'RS Charges'!D1349</f>
        <v>Class 317/5</v>
      </c>
      <c r="E388" s="88"/>
      <c r="F388" s="107" t="str">
        <f>'RS Charges'!F1349</f>
        <v>£000</v>
      </c>
      <c r="G388" s="89">
        <f>'RS Charges'!G1349</f>
        <v>0</v>
      </c>
      <c r="H388" s="89">
        <f>'RS Charges'!H1349</f>
        <v>0</v>
      </c>
      <c r="I388" s="89">
        <f>'RS Charges'!I1349</f>
        <v>0</v>
      </c>
      <c r="J388" s="89">
        <f>'RS Charges'!J1349</f>
        <v>0</v>
      </c>
      <c r="K388" s="89">
        <f>'RS Charges'!K1349</f>
        <v>0</v>
      </c>
      <c r="L388" s="89">
        <f>'RS Charges'!L1349</f>
        <v>0</v>
      </c>
      <c r="M388" s="89">
        <f>'RS Charges'!M1349</f>
        <v>0</v>
      </c>
      <c r="N388" s="89">
        <f>'RS Charges'!N1349</f>
        <v>0</v>
      </c>
      <c r="O388" s="89">
        <f>'RS Charges'!O1349</f>
        <v>0</v>
      </c>
      <c r="P388" s="89">
        <f>'RS Charges'!P1349</f>
        <v>0</v>
      </c>
      <c r="Q388" s="89">
        <f>'RS Charges'!Q1349</f>
        <v>0</v>
      </c>
      <c r="R388" s="89">
        <f>'RS Charges'!R1349</f>
        <v>0</v>
      </c>
      <c r="S388" s="89">
        <f>'RS Charges'!S1349</f>
        <v>0</v>
      </c>
      <c r="T388" s="89">
        <f>'RS Charges'!T1349</f>
        <v>0</v>
      </c>
      <c r="U388" s="89">
        <f>'RS Charges'!U1349</f>
        <v>0</v>
      </c>
      <c r="V388" s="89">
        <f>'RS Charges'!V1349</f>
        <v>0</v>
      </c>
      <c r="W388" s="89">
        <f>'RS Charges'!W1349</f>
        <v>0</v>
      </c>
      <c r="X388" s="89">
        <f>'RS Charges'!X1349</f>
        <v>0</v>
      </c>
      <c r="Y388" s="89">
        <f>'RS Charges'!Y1349</f>
        <v>0</v>
      </c>
      <c r="Z388" s="89">
        <f>'RS Charges'!Z1349</f>
        <v>0</v>
      </c>
      <c r="AA388" s="89">
        <f>'RS Charges'!AA1349</f>
        <v>0</v>
      </c>
      <c r="AB388" s="90">
        <f>'RS Charges'!AB1349</f>
        <v>0</v>
      </c>
      <c r="AD388" s="552">
        <f>'RS Charges'!AD1349</f>
        <v>0</v>
      </c>
      <c r="AF388" s="552">
        <f>'RS Charges'!AF1349</f>
        <v>0</v>
      </c>
      <c r="AH388" s="552">
        <f>'RS Charges'!AH1349</f>
        <v>0</v>
      </c>
    </row>
    <row r="389" spans="2:34" outlineLevel="1" x14ac:dyDescent="0.2">
      <c r="B389" s="263" t="str">
        <f>'Line Items'!D$763</f>
        <v>Rolling Stock Charges</v>
      </c>
      <c r="C389" s="263" t="str">
        <f>'Line Items'!D$808</f>
        <v>Rolling Stock Charges</v>
      </c>
      <c r="D389" s="106" t="str">
        <f>'RS Charges'!D1350</f>
        <v>Class 321</v>
      </c>
      <c r="E389" s="88"/>
      <c r="F389" s="107" t="str">
        <f>'RS Charges'!F1350</f>
        <v>£000</v>
      </c>
      <c r="G389" s="89">
        <f>'RS Charges'!G1350</f>
        <v>0</v>
      </c>
      <c r="H389" s="89">
        <f>'RS Charges'!H1350</f>
        <v>0</v>
      </c>
      <c r="I389" s="89">
        <f>'RS Charges'!I1350</f>
        <v>0</v>
      </c>
      <c r="J389" s="89">
        <f>'RS Charges'!J1350</f>
        <v>0</v>
      </c>
      <c r="K389" s="89">
        <f>'RS Charges'!K1350</f>
        <v>0</v>
      </c>
      <c r="L389" s="89">
        <f>'RS Charges'!L1350</f>
        <v>0</v>
      </c>
      <c r="M389" s="89">
        <f>'RS Charges'!M1350</f>
        <v>0</v>
      </c>
      <c r="N389" s="89">
        <f>'RS Charges'!N1350</f>
        <v>0</v>
      </c>
      <c r="O389" s="89">
        <f>'RS Charges'!O1350</f>
        <v>0</v>
      </c>
      <c r="P389" s="89">
        <f>'RS Charges'!P1350</f>
        <v>0</v>
      </c>
      <c r="Q389" s="89">
        <f>'RS Charges'!Q1350</f>
        <v>0</v>
      </c>
      <c r="R389" s="89">
        <f>'RS Charges'!R1350</f>
        <v>0</v>
      </c>
      <c r="S389" s="89">
        <f>'RS Charges'!S1350</f>
        <v>0</v>
      </c>
      <c r="T389" s="89">
        <f>'RS Charges'!T1350</f>
        <v>0</v>
      </c>
      <c r="U389" s="89">
        <f>'RS Charges'!U1350</f>
        <v>0</v>
      </c>
      <c r="V389" s="89">
        <f>'RS Charges'!V1350</f>
        <v>0</v>
      </c>
      <c r="W389" s="89">
        <f>'RS Charges'!W1350</f>
        <v>0</v>
      </c>
      <c r="X389" s="89">
        <f>'RS Charges'!X1350</f>
        <v>0</v>
      </c>
      <c r="Y389" s="89">
        <f>'RS Charges'!Y1350</f>
        <v>0</v>
      </c>
      <c r="Z389" s="89">
        <f>'RS Charges'!Z1350</f>
        <v>0</v>
      </c>
      <c r="AA389" s="89">
        <f>'RS Charges'!AA1350</f>
        <v>0</v>
      </c>
      <c r="AB389" s="90">
        <f>'RS Charges'!AB1350</f>
        <v>0</v>
      </c>
      <c r="AD389" s="552">
        <f>'RS Charges'!AD1350</f>
        <v>0</v>
      </c>
      <c r="AF389" s="552">
        <f>'RS Charges'!AF1350</f>
        <v>0</v>
      </c>
      <c r="AH389" s="552">
        <f>'RS Charges'!AH1350</f>
        <v>0</v>
      </c>
    </row>
    <row r="390" spans="2:34" outlineLevel="1" x14ac:dyDescent="0.2">
      <c r="B390" s="263" t="str">
        <f>'Line Items'!D$763</f>
        <v>Rolling Stock Charges</v>
      </c>
      <c r="C390" s="263" t="str">
        <f>'Line Items'!D$808</f>
        <v>Rolling Stock Charges</v>
      </c>
      <c r="D390" s="106" t="str">
        <f>'RS Charges'!D1351</f>
        <v>Class 360</v>
      </c>
      <c r="E390" s="88"/>
      <c r="F390" s="107" t="str">
        <f>'RS Charges'!F1351</f>
        <v>£000</v>
      </c>
      <c r="G390" s="89">
        <f>'RS Charges'!G1351</f>
        <v>0</v>
      </c>
      <c r="H390" s="89">
        <f>'RS Charges'!H1351</f>
        <v>0</v>
      </c>
      <c r="I390" s="89">
        <f>'RS Charges'!I1351</f>
        <v>0</v>
      </c>
      <c r="J390" s="89">
        <f>'RS Charges'!J1351</f>
        <v>0</v>
      </c>
      <c r="K390" s="89">
        <f>'RS Charges'!K1351</f>
        <v>0</v>
      </c>
      <c r="L390" s="89">
        <f>'RS Charges'!L1351</f>
        <v>0</v>
      </c>
      <c r="M390" s="89">
        <f>'RS Charges'!M1351</f>
        <v>0</v>
      </c>
      <c r="N390" s="89">
        <f>'RS Charges'!N1351</f>
        <v>0</v>
      </c>
      <c r="O390" s="89">
        <f>'RS Charges'!O1351</f>
        <v>0</v>
      </c>
      <c r="P390" s="89">
        <f>'RS Charges'!P1351</f>
        <v>0</v>
      </c>
      <c r="Q390" s="89">
        <f>'RS Charges'!Q1351</f>
        <v>0</v>
      </c>
      <c r="R390" s="89">
        <f>'RS Charges'!R1351</f>
        <v>0</v>
      </c>
      <c r="S390" s="89">
        <f>'RS Charges'!S1351</f>
        <v>0</v>
      </c>
      <c r="T390" s="89">
        <f>'RS Charges'!T1351</f>
        <v>0</v>
      </c>
      <c r="U390" s="89">
        <f>'RS Charges'!U1351</f>
        <v>0</v>
      </c>
      <c r="V390" s="89">
        <f>'RS Charges'!V1351</f>
        <v>0</v>
      </c>
      <c r="W390" s="89">
        <f>'RS Charges'!W1351</f>
        <v>0</v>
      </c>
      <c r="X390" s="89">
        <f>'RS Charges'!X1351</f>
        <v>0</v>
      </c>
      <c r="Y390" s="89">
        <f>'RS Charges'!Y1351</f>
        <v>0</v>
      </c>
      <c r="Z390" s="89">
        <f>'RS Charges'!Z1351</f>
        <v>0</v>
      </c>
      <c r="AA390" s="89">
        <f>'RS Charges'!AA1351</f>
        <v>0</v>
      </c>
      <c r="AB390" s="90">
        <f>'RS Charges'!AB1351</f>
        <v>0</v>
      </c>
      <c r="AD390" s="552">
        <f>'RS Charges'!AD1351</f>
        <v>0</v>
      </c>
      <c r="AF390" s="552">
        <f>'RS Charges'!AF1351</f>
        <v>0</v>
      </c>
      <c r="AH390" s="552">
        <f>'RS Charges'!AH1351</f>
        <v>0</v>
      </c>
    </row>
    <row r="391" spans="2:34" outlineLevel="1" x14ac:dyDescent="0.2">
      <c r="B391" s="263" t="str">
        <f>'Line Items'!D$763</f>
        <v>Rolling Stock Charges</v>
      </c>
      <c r="C391" s="263" t="str">
        <f>'Line Items'!D$808</f>
        <v>Rolling Stock Charges</v>
      </c>
      <c r="D391" s="106" t="str">
        <f>'RS Charges'!D1352</f>
        <v>Class 379</v>
      </c>
      <c r="E391" s="88"/>
      <c r="F391" s="107" t="str">
        <f>'RS Charges'!F1352</f>
        <v>£000</v>
      </c>
      <c r="G391" s="89">
        <f>'RS Charges'!G1352</f>
        <v>0</v>
      </c>
      <c r="H391" s="89">
        <f>'RS Charges'!H1352</f>
        <v>0</v>
      </c>
      <c r="I391" s="89">
        <f>'RS Charges'!I1352</f>
        <v>0</v>
      </c>
      <c r="J391" s="89">
        <f>'RS Charges'!J1352</f>
        <v>0</v>
      </c>
      <c r="K391" s="89">
        <f>'RS Charges'!K1352</f>
        <v>0</v>
      </c>
      <c r="L391" s="89">
        <f>'RS Charges'!L1352</f>
        <v>0</v>
      </c>
      <c r="M391" s="89">
        <f>'RS Charges'!M1352</f>
        <v>0</v>
      </c>
      <c r="N391" s="89">
        <f>'RS Charges'!N1352</f>
        <v>0</v>
      </c>
      <c r="O391" s="89">
        <f>'RS Charges'!O1352</f>
        <v>0</v>
      </c>
      <c r="P391" s="89">
        <f>'RS Charges'!P1352</f>
        <v>0</v>
      </c>
      <c r="Q391" s="89">
        <f>'RS Charges'!Q1352</f>
        <v>0</v>
      </c>
      <c r="R391" s="89">
        <f>'RS Charges'!R1352</f>
        <v>0</v>
      </c>
      <c r="S391" s="89">
        <f>'RS Charges'!S1352</f>
        <v>0</v>
      </c>
      <c r="T391" s="89">
        <f>'RS Charges'!T1352</f>
        <v>0</v>
      </c>
      <c r="U391" s="89">
        <f>'RS Charges'!U1352</f>
        <v>0</v>
      </c>
      <c r="V391" s="89">
        <f>'RS Charges'!V1352</f>
        <v>0</v>
      </c>
      <c r="W391" s="89">
        <f>'RS Charges'!W1352</f>
        <v>0</v>
      </c>
      <c r="X391" s="89">
        <f>'RS Charges'!X1352</f>
        <v>0</v>
      </c>
      <c r="Y391" s="89">
        <f>'RS Charges'!Y1352</f>
        <v>0</v>
      </c>
      <c r="Z391" s="89">
        <f>'RS Charges'!Z1352</f>
        <v>0</v>
      </c>
      <c r="AA391" s="89">
        <f>'RS Charges'!AA1352</f>
        <v>0</v>
      </c>
      <c r="AB391" s="90">
        <f>'RS Charges'!AB1352</f>
        <v>0</v>
      </c>
      <c r="AD391" s="552">
        <f>'RS Charges'!AD1352</f>
        <v>0</v>
      </c>
      <c r="AF391" s="552">
        <f>'RS Charges'!AF1352</f>
        <v>0</v>
      </c>
      <c r="AH391" s="552">
        <f>'RS Charges'!AH1352</f>
        <v>0</v>
      </c>
    </row>
    <row r="392" spans="2:34" outlineLevel="1" x14ac:dyDescent="0.2">
      <c r="B392" s="263" t="str">
        <f>'Line Items'!D$763</f>
        <v>Rolling Stock Charges</v>
      </c>
      <c r="C392" s="263" t="str">
        <f>'Line Items'!D$808</f>
        <v>Rolling Stock Charges</v>
      </c>
      <c r="D392" s="106" t="str">
        <f>'RS Charges'!D1353</f>
        <v>Class 90</v>
      </c>
      <c r="E392" s="88"/>
      <c r="F392" s="107" t="str">
        <f>'RS Charges'!F1353</f>
        <v>£000</v>
      </c>
      <c r="G392" s="89">
        <f>'RS Charges'!G1353</f>
        <v>0</v>
      </c>
      <c r="H392" s="89">
        <f>'RS Charges'!H1353</f>
        <v>0</v>
      </c>
      <c r="I392" s="89">
        <f>'RS Charges'!I1353</f>
        <v>0</v>
      </c>
      <c r="J392" s="89">
        <f>'RS Charges'!J1353</f>
        <v>0</v>
      </c>
      <c r="K392" s="89">
        <f>'RS Charges'!K1353</f>
        <v>0</v>
      </c>
      <c r="L392" s="89">
        <f>'RS Charges'!L1353</f>
        <v>0</v>
      </c>
      <c r="M392" s="89">
        <f>'RS Charges'!M1353</f>
        <v>0</v>
      </c>
      <c r="N392" s="89">
        <f>'RS Charges'!N1353</f>
        <v>0</v>
      </c>
      <c r="O392" s="89">
        <f>'RS Charges'!O1353</f>
        <v>0</v>
      </c>
      <c r="P392" s="89">
        <f>'RS Charges'!P1353</f>
        <v>0</v>
      </c>
      <c r="Q392" s="89">
        <f>'RS Charges'!Q1353</f>
        <v>0</v>
      </c>
      <c r="R392" s="89">
        <f>'RS Charges'!R1353</f>
        <v>0</v>
      </c>
      <c r="S392" s="89">
        <f>'RS Charges'!S1353</f>
        <v>0</v>
      </c>
      <c r="T392" s="89">
        <f>'RS Charges'!T1353</f>
        <v>0</v>
      </c>
      <c r="U392" s="89">
        <f>'RS Charges'!U1353</f>
        <v>0</v>
      </c>
      <c r="V392" s="89">
        <f>'RS Charges'!V1353</f>
        <v>0</v>
      </c>
      <c r="W392" s="89">
        <f>'RS Charges'!W1353</f>
        <v>0</v>
      </c>
      <c r="X392" s="89">
        <f>'RS Charges'!X1353</f>
        <v>0</v>
      </c>
      <c r="Y392" s="89">
        <f>'RS Charges'!Y1353</f>
        <v>0</v>
      </c>
      <c r="Z392" s="89">
        <f>'RS Charges'!Z1353</f>
        <v>0</v>
      </c>
      <c r="AA392" s="89">
        <f>'RS Charges'!AA1353</f>
        <v>0</v>
      </c>
      <c r="AB392" s="90">
        <f>'RS Charges'!AB1353</f>
        <v>0</v>
      </c>
      <c r="AD392" s="552">
        <f>'RS Charges'!AD1353</f>
        <v>0</v>
      </c>
      <c r="AF392" s="552">
        <f>'RS Charges'!AF1353</f>
        <v>0</v>
      </c>
      <c r="AH392" s="552">
        <f>'RS Charges'!AH1353</f>
        <v>0</v>
      </c>
    </row>
    <row r="393" spans="2:34" outlineLevel="1" x14ac:dyDescent="0.2">
      <c r="B393" s="263" t="str">
        <f>'Line Items'!D$763</f>
        <v>Rolling Stock Charges</v>
      </c>
      <c r="C393" s="263" t="str">
        <f>'Line Items'!D$808</f>
        <v>Rolling Stock Charges</v>
      </c>
      <c r="D393" s="106" t="str">
        <f>'RS Charges'!D1354</f>
        <v>Class Mk 3 - TSO</v>
      </c>
      <c r="E393" s="88"/>
      <c r="F393" s="107" t="str">
        <f>'RS Charges'!F1354</f>
        <v>£000</v>
      </c>
      <c r="G393" s="89">
        <f>'RS Charges'!G1354</f>
        <v>0</v>
      </c>
      <c r="H393" s="89">
        <f>'RS Charges'!H1354</f>
        <v>0</v>
      </c>
      <c r="I393" s="89">
        <f>'RS Charges'!I1354</f>
        <v>0</v>
      </c>
      <c r="J393" s="89">
        <f>'RS Charges'!J1354</f>
        <v>0</v>
      </c>
      <c r="K393" s="89">
        <f>'RS Charges'!K1354</f>
        <v>0</v>
      </c>
      <c r="L393" s="89">
        <f>'RS Charges'!L1354</f>
        <v>0</v>
      </c>
      <c r="M393" s="89">
        <f>'RS Charges'!M1354</f>
        <v>0</v>
      </c>
      <c r="N393" s="89">
        <f>'RS Charges'!N1354</f>
        <v>0</v>
      </c>
      <c r="O393" s="89">
        <f>'RS Charges'!O1354</f>
        <v>0</v>
      </c>
      <c r="P393" s="89">
        <f>'RS Charges'!P1354</f>
        <v>0</v>
      </c>
      <c r="Q393" s="89">
        <f>'RS Charges'!Q1354</f>
        <v>0</v>
      </c>
      <c r="R393" s="89">
        <f>'RS Charges'!R1354</f>
        <v>0</v>
      </c>
      <c r="S393" s="89">
        <f>'RS Charges'!S1354</f>
        <v>0</v>
      </c>
      <c r="T393" s="89">
        <f>'RS Charges'!T1354</f>
        <v>0</v>
      </c>
      <c r="U393" s="89">
        <f>'RS Charges'!U1354</f>
        <v>0</v>
      </c>
      <c r="V393" s="89">
        <f>'RS Charges'!V1354</f>
        <v>0</v>
      </c>
      <c r="W393" s="89">
        <f>'RS Charges'!W1354</f>
        <v>0</v>
      </c>
      <c r="X393" s="89">
        <f>'RS Charges'!X1354</f>
        <v>0</v>
      </c>
      <c r="Y393" s="89">
        <f>'RS Charges'!Y1354</f>
        <v>0</v>
      </c>
      <c r="Z393" s="89">
        <f>'RS Charges'!Z1354</f>
        <v>0</v>
      </c>
      <c r="AA393" s="89">
        <f>'RS Charges'!AA1354</f>
        <v>0</v>
      </c>
      <c r="AB393" s="90">
        <f>'RS Charges'!AB1354</f>
        <v>0</v>
      </c>
      <c r="AD393" s="552">
        <f>'RS Charges'!AD1354</f>
        <v>0</v>
      </c>
      <c r="AF393" s="552">
        <f>'RS Charges'!AF1354</f>
        <v>0</v>
      </c>
      <c r="AH393" s="552">
        <f>'RS Charges'!AH1354</f>
        <v>0</v>
      </c>
    </row>
    <row r="394" spans="2:34" outlineLevel="1" x14ac:dyDescent="0.2">
      <c r="B394" s="263" t="str">
        <f>'Line Items'!D$763</f>
        <v>Rolling Stock Charges</v>
      </c>
      <c r="C394" s="263" t="str">
        <f>'Line Items'!D$808</f>
        <v>Rolling Stock Charges</v>
      </c>
      <c r="D394" s="106" t="str">
        <f>'RS Charges'!D1355</f>
        <v>Class Mk 3 - TSOB</v>
      </c>
      <c r="E394" s="88"/>
      <c r="F394" s="107" t="str">
        <f>'RS Charges'!F1355</f>
        <v>£000</v>
      </c>
      <c r="G394" s="89">
        <f>'RS Charges'!G1355</f>
        <v>0</v>
      </c>
      <c r="H394" s="89">
        <f>'RS Charges'!H1355</f>
        <v>0</v>
      </c>
      <c r="I394" s="89">
        <f>'RS Charges'!I1355</f>
        <v>0</v>
      </c>
      <c r="J394" s="89">
        <f>'RS Charges'!J1355</f>
        <v>0</v>
      </c>
      <c r="K394" s="89">
        <f>'RS Charges'!K1355</f>
        <v>0</v>
      </c>
      <c r="L394" s="89">
        <f>'RS Charges'!L1355</f>
        <v>0</v>
      </c>
      <c r="M394" s="89">
        <f>'RS Charges'!M1355</f>
        <v>0</v>
      </c>
      <c r="N394" s="89">
        <f>'RS Charges'!N1355</f>
        <v>0</v>
      </c>
      <c r="O394" s="89">
        <f>'RS Charges'!O1355</f>
        <v>0</v>
      </c>
      <c r="P394" s="89">
        <f>'RS Charges'!P1355</f>
        <v>0</v>
      </c>
      <c r="Q394" s="89">
        <f>'RS Charges'!Q1355</f>
        <v>0</v>
      </c>
      <c r="R394" s="89">
        <f>'RS Charges'!R1355</f>
        <v>0</v>
      </c>
      <c r="S394" s="89">
        <f>'RS Charges'!S1355</f>
        <v>0</v>
      </c>
      <c r="T394" s="89">
        <f>'RS Charges'!T1355</f>
        <v>0</v>
      </c>
      <c r="U394" s="89">
        <f>'RS Charges'!U1355</f>
        <v>0</v>
      </c>
      <c r="V394" s="89">
        <f>'RS Charges'!V1355</f>
        <v>0</v>
      </c>
      <c r="W394" s="89">
        <f>'RS Charges'!W1355</f>
        <v>0</v>
      </c>
      <c r="X394" s="89">
        <f>'RS Charges'!X1355</f>
        <v>0</v>
      </c>
      <c r="Y394" s="89">
        <f>'RS Charges'!Y1355</f>
        <v>0</v>
      </c>
      <c r="Z394" s="89">
        <f>'RS Charges'!Z1355</f>
        <v>0</v>
      </c>
      <c r="AA394" s="89">
        <f>'RS Charges'!AA1355</f>
        <v>0</v>
      </c>
      <c r="AB394" s="90">
        <f>'RS Charges'!AB1355</f>
        <v>0</v>
      </c>
      <c r="AD394" s="552">
        <f>'RS Charges'!AD1355</f>
        <v>0</v>
      </c>
      <c r="AF394" s="552">
        <f>'RS Charges'!AF1355</f>
        <v>0</v>
      </c>
      <c r="AH394" s="552">
        <f>'RS Charges'!AH1355</f>
        <v>0</v>
      </c>
    </row>
    <row r="395" spans="2:34" outlineLevel="1" x14ac:dyDescent="0.2">
      <c r="B395" s="263" t="str">
        <f>'Line Items'!D$763</f>
        <v>Rolling Stock Charges</v>
      </c>
      <c r="C395" s="263" t="str">
        <f>'Line Items'!D$808</f>
        <v>Rolling Stock Charges</v>
      </c>
      <c r="D395" s="106" t="str">
        <f>'RS Charges'!D1356</f>
        <v>Class Mk 3 - FO</v>
      </c>
      <c r="E395" s="88"/>
      <c r="F395" s="107" t="str">
        <f>'RS Charges'!F1356</f>
        <v>£000</v>
      </c>
      <c r="G395" s="89">
        <f>'RS Charges'!G1356</f>
        <v>0</v>
      </c>
      <c r="H395" s="89">
        <f>'RS Charges'!H1356</f>
        <v>0</v>
      </c>
      <c r="I395" s="89">
        <f>'RS Charges'!I1356</f>
        <v>0</v>
      </c>
      <c r="J395" s="89">
        <f>'RS Charges'!J1356</f>
        <v>0</v>
      </c>
      <c r="K395" s="89">
        <f>'RS Charges'!K1356</f>
        <v>0</v>
      </c>
      <c r="L395" s="89">
        <f>'RS Charges'!L1356</f>
        <v>0</v>
      </c>
      <c r="M395" s="89">
        <f>'RS Charges'!M1356</f>
        <v>0</v>
      </c>
      <c r="N395" s="89">
        <f>'RS Charges'!N1356</f>
        <v>0</v>
      </c>
      <c r="O395" s="89">
        <f>'RS Charges'!O1356</f>
        <v>0</v>
      </c>
      <c r="P395" s="89">
        <f>'RS Charges'!P1356</f>
        <v>0</v>
      </c>
      <c r="Q395" s="89">
        <f>'RS Charges'!Q1356</f>
        <v>0</v>
      </c>
      <c r="R395" s="89">
        <f>'RS Charges'!R1356</f>
        <v>0</v>
      </c>
      <c r="S395" s="89">
        <f>'RS Charges'!S1356</f>
        <v>0</v>
      </c>
      <c r="T395" s="89">
        <f>'RS Charges'!T1356</f>
        <v>0</v>
      </c>
      <c r="U395" s="89">
        <f>'RS Charges'!U1356</f>
        <v>0</v>
      </c>
      <c r="V395" s="89">
        <f>'RS Charges'!V1356</f>
        <v>0</v>
      </c>
      <c r="W395" s="89">
        <f>'RS Charges'!W1356</f>
        <v>0</v>
      </c>
      <c r="X395" s="89">
        <f>'RS Charges'!X1356</f>
        <v>0</v>
      </c>
      <c r="Y395" s="89">
        <f>'RS Charges'!Y1356</f>
        <v>0</v>
      </c>
      <c r="Z395" s="89">
        <f>'RS Charges'!Z1356</f>
        <v>0</v>
      </c>
      <c r="AA395" s="89">
        <f>'RS Charges'!AA1356</f>
        <v>0</v>
      </c>
      <c r="AB395" s="90">
        <f>'RS Charges'!AB1356</f>
        <v>0</v>
      </c>
      <c r="AD395" s="552">
        <f>'RS Charges'!AD1356</f>
        <v>0</v>
      </c>
      <c r="AF395" s="552">
        <f>'RS Charges'!AF1356</f>
        <v>0</v>
      </c>
      <c r="AH395" s="552">
        <f>'RS Charges'!AH1356</f>
        <v>0</v>
      </c>
    </row>
    <row r="396" spans="2:34" outlineLevel="1" x14ac:dyDescent="0.2">
      <c r="B396" s="263" t="str">
        <f>'Line Items'!D$763</f>
        <v>Rolling Stock Charges</v>
      </c>
      <c r="C396" s="263" t="str">
        <f>'Line Items'!D$808</f>
        <v>Rolling Stock Charges</v>
      </c>
      <c r="D396" s="106" t="str">
        <f>'RS Charges'!D1357</f>
        <v>Class Mk 3 - RFM</v>
      </c>
      <c r="E396" s="88"/>
      <c r="F396" s="107" t="str">
        <f>'RS Charges'!F1357</f>
        <v>£000</v>
      </c>
      <c r="G396" s="89">
        <f>'RS Charges'!G1357</f>
        <v>0</v>
      </c>
      <c r="H396" s="89">
        <f>'RS Charges'!H1357</f>
        <v>0</v>
      </c>
      <c r="I396" s="89">
        <f>'RS Charges'!I1357</f>
        <v>0</v>
      </c>
      <c r="J396" s="89">
        <f>'RS Charges'!J1357</f>
        <v>0</v>
      </c>
      <c r="K396" s="89">
        <f>'RS Charges'!K1357</f>
        <v>0</v>
      </c>
      <c r="L396" s="89">
        <f>'RS Charges'!L1357</f>
        <v>0</v>
      </c>
      <c r="M396" s="89">
        <f>'RS Charges'!M1357</f>
        <v>0</v>
      </c>
      <c r="N396" s="89">
        <f>'RS Charges'!N1357</f>
        <v>0</v>
      </c>
      <c r="O396" s="89">
        <f>'RS Charges'!O1357</f>
        <v>0</v>
      </c>
      <c r="P396" s="89">
        <f>'RS Charges'!P1357</f>
        <v>0</v>
      </c>
      <c r="Q396" s="89">
        <f>'RS Charges'!Q1357</f>
        <v>0</v>
      </c>
      <c r="R396" s="89">
        <f>'RS Charges'!R1357</f>
        <v>0</v>
      </c>
      <c r="S396" s="89">
        <f>'RS Charges'!S1357</f>
        <v>0</v>
      </c>
      <c r="T396" s="89">
        <f>'RS Charges'!T1357</f>
        <v>0</v>
      </c>
      <c r="U396" s="89">
        <f>'RS Charges'!U1357</f>
        <v>0</v>
      </c>
      <c r="V396" s="89">
        <f>'RS Charges'!V1357</f>
        <v>0</v>
      </c>
      <c r="W396" s="89">
        <f>'RS Charges'!W1357</f>
        <v>0</v>
      </c>
      <c r="X396" s="89">
        <f>'RS Charges'!X1357</f>
        <v>0</v>
      </c>
      <c r="Y396" s="89">
        <f>'RS Charges'!Y1357</f>
        <v>0</v>
      </c>
      <c r="Z396" s="89">
        <f>'RS Charges'!Z1357</f>
        <v>0</v>
      </c>
      <c r="AA396" s="89">
        <f>'RS Charges'!AA1357</f>
        <v>0</v>
      </c>
      <c r="AB396" s="90">
        <f>'RS Charges'!AB1357</f>
        <v>0</v>
      </c>
      <c r="AD396" s="552">
        <f>'RS Charges'!AD1357</f>
        <v>0</v>
      </c>
      <c r="AF396" s="552">
        <f>'RS Charges'!AF1357</f>
        <v>0</v>
      </c>
      <c r="AH396" s="552">
        <f>'RS Charges'!AH1357</f>
        <v>0</v>
      </c>
    </row>
    <row r="397" spans="2:34" outlineLevel="1" x14ac:dyDescent="0.2">
      <c r="B397" s="263" t="str">
        <f>'Line Items'!D$763</f>
        <v>Rolling Stock Charges</v>
      </c>
      <c r="C397" s="263" t="str">
        <f>'Line Items'!D$808</f>
        <v>Rolling Stock Charges</v>
      </c>
      <c r="D397" s="106" t="str">
        <f>'RS Charges'!D1358</f>
        <v>Class Mk 3 - DVT</v>
      </c>
      <c r="E397" s="88"/>
      <c r="F397" s="107" t="str">
        <f>'RS Charges'!F1358</f>
        <v>£000</v>
      </c>
      <c r="G397" s="89">
        <f>'RS Charges'!G1358</f>
        <v>0</v>
      </c>
      <c r="H397" s="89">
        <f>'RS Charges'!H1358</f>
        <v>0</v>
      </c>
      <c r="I397" s="89">
        <f>'RS Charges'!I1358</f>
        <v>0</v>
      </c>
      <c r="J397" s="89">
        <f>'RS Charges'!J1358</f>
        <v>0</v>
      </c>
      <c r="K397" s="89">
        <f>'RS Charges'!K1358</f>
        <v>0</v>
      </c>
      <c r="L397" s="89">
        <f>'RS Charges'!L1358</f>
        <v>0</v>
      </c>
      <c r="M397" s="89">
        <f>'RS Charges'!M1358</f>
        <v>0</v>
      </c>
      <c r="N397" s="89">
        <f>'RS Charges'!N1358</f>
        <v>0</v>
      </c>
      <c r="O397" s="89">
        <f>'RS Charges'!O1358</f>
        <v>0</v>
      </c>
      <c r="P397" s="89">
        <f>'RS Charges'!P1358</f>
        <v>0</v>
      </c>
      <c r="Q397" s="89">
        <f>'RS Charges'!Q1358</f>
        <v>0</v>
      </c>
      <c r="R397" s="89">
        <f>'RS Charges'!R1358</f>
        <v>0</v>
      </c>
      <c r="S397" s="89">
        <f>'RS Charges'!S1358</f>
        <v>0</v>
      </c>
      <c r="T397" s="89">
        <f>'RS Charges'!T1358</f>
        <v>0</v>
      </c>
      <c r="U397" s="89">
        <f>'RS Charges'!U1358</f>
        <v>0</v>
      </c>
      <c r="V397" s="89">
        <f>'RS Charges'!V1358</f>
        <v>0</v>
      </c>
      <c r="W397" s="89">
        <f>'RS Charges'!W1358</f>
        <v>0</v>
      </c>
      <c r="X397" s="89">
        <f>'RS Charges'!X1358</f>
        <v>0</v>
      </c>
      <c r="Y397" s="89">
        <f>'RS Charges'!Y1358</f>
        <v>0</v>
      </c>
      <c r="Z397" s="89">
        <f>'RS Charges'!Z1358</f>
        <v>0</v>
      </c>
      <c r="AA397" s="89">
        <f>'RS Charges'!AA1358</f>
        <v>0</v>
      </c>
      <c r="AB397" s="90">
        <f>'RS Charges'!AB1358</f>
        <v>0</v>
      </c>
      <c r="AD397" s="552">
        <f>'RS Charges'!AD1358</f>
        <v>0</v>
      </c>
      <c r="AF397" s="552">
        <f>'RS Charges'!AF1358</f>
        <v>0</v>
      </c>
      <c r="AH397" s="552">
        <f>'RS Charges'!AH1358</f>
        <v>0</v>
      </c>
    </row>
    <row r="398" spans="2:34" outlineLevel="1" x14ac:dyDescent="0.2">
      <c r="B398" s="263" t="str">
        <f>'Line Items'!D$763</f>
        <v>Rolling Stock Charges</v>
      </c>
      <c r="C398" s="263" t="str">
        <f>'Line Items'!D$808</f>
        <v>Rolling Stock Charges</v>
      </c>
      <c r="D398" s="106" t="str">
        <f>'RS Charges'!D1359</f>
        <v>[Rolling Stock Line 18]</v>
      </c>
      <c r="E398" s="88"/>
      <c r="F398" s="107" t="str">
        <f>'RS Charges'!F1359</f>
        <v>£000</v>
      </c>
      <c r="G398" s="89">
        <f>'RS Charges'!G1359</f>
        <v>0</v>
      </c>
      <c r="H398" s="89">
        <f>'RS Charges'!H1359</f>
        <v>0</v>
      </c>
      <c r="I398" s="89">
        <f>'RS Charges'!I1359</f>
        <v>0</v>
      </c>
      <c r="J398" s="89">
        <f>'RS Charges'!J1359</f>
        <v>0</v>
      </c>
      <c r="K398" s="89">
        <f>'RS Charges'!K1359</f>
        <v>0</v>
      </c>
      <c r="L398" s="89">
        <f>'RS Charges'!L1359</f>
        <v>0</v>
      </c>
      <c r="M398" s="89">
        <f>'RS Charges'!M1359</f>
        <v>0</v>
      </c>
      <c r="N398" s="89">
        <f>'RS Charges'!N1359</f>
        <v>0</v>
      </c>
      <c r="O398" s="89">
        <f>'RS Charges'!O1359</f>
        <v>0</v>
      </c>
      <c r="P398" s="89">
        <f>'RS Charges'!P1359</f>
        <v>0</v>
      </c>
      <c r="Q398" s="89">
        <f>'RS Charges'!Q1359</f>
        <v>0</v>
      </c>
      <c r="R398" s="89">
        <f>'RS Charges'!R1359</f>
        <v>0</v>
      </c>
      <c r="S398" s="89">
        <f>'RS Charges'!S1359</f>
        <v>0</v>
      </c>
      <c r="T398" s="89">
        <f>'RS Charges'!T1359</f>
        <v>0</v>
      </c>
      <c r="U398" s="89">
        <f>'RS Charges'!U1359</f>
        <v>0</v>
      </c>
      <c r="V398" s="89">
        <f>'RS Charges'!V1359</f>
        <v>0</v>
      </c>
      <c r="W398" s="89">
        <f>'RS Charges'!W1359</f>
        <v>0</v>
      </c>
      <c r="X398" s="89">
        <f>'RS Charges'!X1359</f>
        <v>0</v>
      </c>
      <c r="Y398" s="89">
        <f>'RS Charges'!Y1359</f>
        <v>0</v>
      </c>
      <c r="Z398" s="89">
        <f>'RS Charges'!Z1359</f>
        <v>0</v>
      </c>
      <c r="AA398" s="89">
        <f>'RS Charges'!AA1359</f>
        <v>0</v>
      </c>
      <c r="AB398" s="90">
        <f>'RS Charges'!AB1359</f>
        <v>0</v>
      </c>
      <c r="AD398" s="552">
        <f>'RS Charges'!AD1359</f>
        <v>0</v>
      </c>
      <c r="AF398" s="552">
        <f>'RS Charges'!AF1359</f>
        <v>0</v>
      </c>
      <c r="AH398" s="552">
        <f>'RS Charges'!AH1359</f>
        <v>0</v>
      </c>
    </row>
    <row r="399" spans="2:34" outlineLevel="1" x14ac:dyDescent="0.2">
      <c r="B399" s="263" t="str">
        <f>'Line Items'!D$763</f>
        <v>Rolling Stock Charges</v>
      </c>
      <c r="C399" s="263" t="str">
        <f>'Line Items'!D$808</f>
        <v>Rolling Stock Charges</v>
      </c>
      <c r="D399" s="106" t="str">
        <f>'RS Charges'!D1360</f>
        <v>[Rolling Stock Line 19]</v>
      </c>
      <c r="E399" s="88"/>
      <c r="F399" s="107" t="str">
        <f>'RS Charges'!F1360</f>
        <v>£000</v>
      </c>
      <c r="G399" s="89">
        <f>'RS Charges'!G1360</f>
        <v>0</v>
      </c>
      <c r="H399" s="89">
        <f>'RS Charges'!H1360</f>
        <v>0</v>
      </c>
      <c r="I399" s="89">
        <f>'RS Charges'!I1360</f>
        <v>0</v>
      </c>
      <c r="J399" s="89">
        <f>'RS Charges'!J1360</f>
        <v>0</v>
      </c>
      <c r="K399" s="89">
        <f>'RS Charges'!K1360</f>
        <v>0</v>
      </c>
      <c r="L399" s="89">
        <f>'RS Charges'!L1360</f>
        <v>0</v>
      </c>
      <c r="M399" s="89">
        <f>'RS Charges'!M1360</f>
        <v>0</v>
      </c>
      <c r="N399" s="89">
        <f>'RS Charges'!N1360</f>
        <v>0</v>
      </c>
      <c r="O399" s="89">
        <f>'RS Charges'!O1360</f>
        <v>0</v>
      </c>
      <c r="P399" s="89">
        <f>'RS Charges'!P1360</f>
        <v>0</v>
      </c>
      <c r="Q399" s="89">
        <f>'RS Charges'!Q1360</f>
        <v>0</v>
      </c>
      <c r="R399" s="89">
        <f>'RS Charges'!R1360</f>
        <v>0</v>
      </c>
      <c r="S399" s="89">
        <f>'RS Charges'!S1360</f>
        <v>0</v>
      </c>
      <c r="T399" s="89">
        <f>'RS Charges'!T1360</f>
        <v>0</v>
      </c>
      <c r="U399" s="89">
        <f>'RS Charges'!U1360</f>
        <v>0</v>
      </c>
      <c r="V399" s="89">
        <f>'RS Charges'!V1360</f>
        <v>0</v>
      </c>
      <c r="W399" s="89">
        <f>'RS Charges'!W1360</f>
        <v>0</v>
      </c>
      <c r="X399" s="89">
        <f>'RS Charges'!X1360</f>
        <v>0</v>
      </c>
      <c r="Y399" s="89">
        <f>'RS Charges'!Y1360</f>
        <v>0</v>
      </c>
      <c r="Z399" s="89">
        <f>'RS Charges'!Z1360</f>
        <v>0</v>
      </c>
      <c r="AA399" s="89">
        <f>'RS Charges'!AA1360</f>
        <v>0</v>
      </c>
      <c r="AB399" s="90">
        <f>'RS Charges'!AB1360</f>
        <v>0</v>
      </c>
      <c r="AD399" s="552">
        <f>'RS Charges'!AD1360</f>
        <v>0</v>
      </c>
      <c r="AF399" s="552">
        <f>'RS Charges'!AF1360</f>
        <v>0</v>
      </c>
      <c r="AH399" s="552">
        <f>'RS Charges'!AH1360</f>
        <v>0</v>
      </c>
    </row>
    <row r="400" spans="2:34" outlineLevel="1" x14ac:dyDescent="0.2">
      <c r="B400" s="263" t="str">
        <f>'Line Items'!D$763</f>
        <v>Rolling Stock Charges</v>
      </c>
      <c r="C400" s="263" t="str">
        <f>'Line Items'!D$808</f>
        <v>Rolling Stock Charges</v>
      </c>
      <c r="D400" s="106" t="str">
        <f>'RS Charges'!D1361</f>
        <v>[Rolling Stock Line 20]</v>
      </c>
      <c r="E400" s="88"/>
      <c r="F400" s="107" t="str">
        <f>'RS Charges'!F1361</f>
        <v>£000</v>
      </c>
      <c r="G400" s="89">
        <f>'RS Charges'!G1361</f>
        <v>0</v>
      </c>
      <c r="H400" s="89">
        <f>'RS Charges'!H1361</f>
        <v>0</v>
      </c>
      <c r="I400" s="89">
        <f>'RS Charges'!I1361</f>
        <v>0</v>
      </c>
      <c r="J400" s="89">
        <f>'RS Charges'!J1361</f>
        <v>0</v>
      </c>
      <c r="K400" s="89">
        <f>'RS Charges'!K1361</f>
        <v>0</v>
      </c>
      <c r="L400" s="89">
        <f>'RS Charges'!L1361</f>
        <v>0</v>
      </c>
      <c r="M400" s="89">
        <f>'RS Charges'!M1361</f>
        <v>0</v>
      </c>
      <c r="N400" s="89">
        <f>'RS Charges'!N1361</f>
        <v>0</v>
      </c>
      <c r="O400" s="89">
        <f>'RS Charges'!O1361</f>
        <v>0</v>
      </c>
      <c r="P400" s="89">
        <f>'RS Charges'!P1361</f>
        <v>0</v>
      </c>
      <c r="Q400" s="89">
        <f>'RS Charges'!Q1361</f>
        <v>0</v>
      </c>
      <c r="R400" s="89">
        <f>'RS Charges'!R1361</f>
        <v>0</v>
      </c>
      <c r="S400" s="89">
        <f>'RS Charges'!S1361</f>
        <v>0</v>
      </c>
      <c r="T400" s="89">
        <f>'RS Charges'!T1361</f>
        <v>0</v>
      </c>
      <c r="U400" s="89">
        <f>'RS Charges'!U1361</f>
        <v>0</v>
      </c>
      <c r="V400" s="89">
        <f>'RS Charges'!V1361</f>
        <v>0</v>
      </c>
      <c r="W400" s="89">
        <f>'RS Charges'!W1361</f>
        <v>0</v>
      </c>
      <c r="X400" s="89">
        <f>'RS Charges'!X1361</f>
        <v>0</v>
      </c>
      <c r="Y400" s="89">
        <f>'RS Charges'!Y1361</f>
        <v>0</v>
      </c>
      <c r="Z400" s="89">
        <f>'RS Charges'!Z1361</f>
        <v>0</v>
      </c>
      <c r="AA400" s="89">
        <f>'RS Charges'!AA1361</f>
        <v>0</v>
      </c>
      <c r="AB400" s="90">
        <f>'RS Charges'!AB1361</f>
        <v>0</v>
      </c>
      <c r="AD400" s="552">
        <f>'RS Charges'!AD1361</f>
        <v>0</v>
      </c>
      <c r="AF400" s="552">
        <f>'RS Charges'!AF1361</f>
        <v>0</v>
      </c>
      <c r="AH400" s="552">
        <f>'RS Charges'!AH1361</f>
        <v>0</v>
      </c>
    </row>
    <row r="401" spans="2:34" outlineLevel="1" x14ac:dyDescent="0.2">
      <c r="B401" s="263" t="str">
        <f>'Line Items'!D$763</f>
        <v>Rolling Stock Charges</v>
      </c>
      <c r="C401" s="263" t="str">
        <f>'Line Items'!D$808</f>
        <v>Rolling Stock Charges</v>
      </c>
      <c r="D401" s="106" t="str">
        <f>'RS Charges'!D1362</f>
        <v>[Rolling Stock Line 21]</v>
      </c>
      <c r="E401" s="88"/>
      <c r="F401" s="107" t="str">
        <f>'RS Charges'!F1362</f>
        <v>£000</v>
      </c>
      <c r="G401" s="89">
        <f>'RS Charges'!G1362</f>
        <v>0</v>
      </c>
      <c r="H401" s="89">
        <f>'RS Charges'!H1362</f>
        <v>0</v>
      </c>
      <c r="I401" s="89">
        <f>'RS Charges'!I1362</f>
        <v>0</v>
      </c>
      <c r="J401" s="89">
        <f>'RS Charges'!J1362</f>
        <v>0</v>
      </c>
      <c r="K401" s="89">
        <f>'RS Charges'!K1362</f>
        <v>0</v>
      </c>
      <c r="L401" s="89">
        <f>'RS Charges'!L1362</f>
        <v>0</v>
      </c>
      <c r="M401" s="89">
        <f>'RS Charges'!M1362</f>
        <v>0</v>
      </c>
      <c r="N401" s="89">
        <f>'RS Charges'!N1362</f>
        <v>0</v>
      </c>
      <c r="O401" s="89">
        <f>'RS Charges'!O1362</f>
        <v>0</v>
      </c>
      <c r="P401" s="89">
        <f>'RS Charges'!P1362</f>
        <v>0</v>
      </c>
      <c r="Q401" s="89">
        <f>'RS Charges'!Q1362</f>
        <v>0</v>
      </c>
      <c r="R401" s="89">
        <f>'RS Charges'!R1362</f>
        <v>0</v>
      </c>
      <c r="S401" s="89">
        <f>'RS Charges'!S1362</f>
        <v>0</v>
      </c>
      <c r="T401" s="89">
        <f>'RS Charges'!T1362</f>
        <v>0</v>
      </c>
      <c r="U401" s="89">
        <f>'RS Charges'!U1362</f>
        <v>0</v>
      </c>
      <c r="V401" s="89">
        <f>'RS Charges'!V1362</f>
        <v>0</v>
      </c>
      <c r="W401" s="89">
        <f>'RS Charges'!W1362</f>
        <v>0</v>
      </c>
      <c r="X401" s="89">
        <f>'RS Charges'!X1362</f>
        <v>0</v>
      </c>
      <c r="Y401" s="89">
        <f>'RS Charges'!Y1362</f>
        <v>0</v>
      </c>
      <c r="Z401" s="89">
        <f>'RS Charges'!Z1362</f>
        <v>0</v>
      </c>
      <c r="AA401" s="89">
        <f>'RS Charges'!AA1362</f>
        <v>0</v>
      </c>
      <c r="AB401" s="90">
        <f>'RS Charges'!AB1362</f>
        <v>0</v>
      </c>
      <c r="AD401" s="552">
        <f>'RS Charges'!AD1362</f>
        <v>0</v>
      </c>
      <c r="AF401" s="552">
        <f>'RS Charges'!AF1362</f>
        <v>0</v>
      </c>
      <c r="AH401" s="552">
        <f>'RS Charges'!AH1362</f>
        <v>0</v>
      </c>
    </row>
    <row r="402" spans="2:34" outlineLevel="1" x14ac:dyDescent="0.2">
      <c r="B402" s="263" t="str">
        <f>'Line Items'!D$763</f>
        <v>Rolling Stock Charges</v>
      </c>
      <c r="C402" s="263" t="str">
        <f>'Line Items'!D$808</f>
        <v>Rolling Stock Charges</v>
      </c>
      <c r="D402" s="106" t="str">
        <f>'RS Charges'!D1363</f>
        <v>[Rolling Stock Line 22]</v>
      </c>
      <c r="E402" s="88"/>
      <c r="F402" s="107" t="str">
        <f>'RS Charges'!F1363</f>
        <v>£000</v>
      </c>
      <c r="G402" s="89">
        <f>'RS Charges'!G1363</f>
        <v>0</v>
      </c>
      <c r="H402" s="89">
        <f>'RS Charges'!H1363</f>
        <v>0</v>
      </c>
      <c r="I402" s="89">
        <f>'RS Charges'!I1363</f>
        <v>0</v>
      </c>
      <c r="J402" s="89">
        <f>'RS Charges'!J1363</f>
        <v>0</v>
      </c>
      <c r="K402" s="89">
        <f>'RS Charges'!K1363</f>
        <v>0</v>
      </c>
      <c r="L402" s="89">
        <f>'RS Charges'!L1363</f>
        <v>0</v>
      </c>
      <c r="M402" s="89">
        <f>'RS Charges'!M1363</f>
        <v>0</v>
      </c>
      <c r="N402" s="89">
        <f>'RS Charges'!N1363</f>
        <v>0</v>
      </c>
      <c r="O402" s="89">
        <f>'RS Charges'!O1363</f>
        <v>0</v>
      </c>
      <c r="P402" s="89">
        <f>'RS Charges'!P1363</f>
        <v>0</v>
      </c>
      <c r="Q402" s="89">
        <f>'RS Charges'!Q1363</f>
        <v>0</v>
      </c>
      <c r="R402" s="89">
        <f>'RS Charges'!R1363</f>
        <v>0</v>
      </c>
      <c r="S402" s="89">
        <f>'RS Charges'!S1363</f>
        <v>0</v>
      </c>
      <c r="T402" s="89">
        <f>'RS Charges'!T1363</f>
        <v>0</v>
      </c>
      <c r="U402" s="89">
        <f>'RS Charges'!U1363</f>
        <v>0</v>
      </c>
      <c r="V402" s="89">
        <f>'RS Charges'!V1363</f>
        <v>0</v>
      </c>
      <c r="W402" s="89">
        <f>'RS Charges'!W1363</f>
        <v>0</v>
      </c>
      <c r="X402" s="89">
        <f>'RS Charges'!X1363</f>
        <v>0</v>
      </c>
      <c r="Y402" s="89">
        <f>'RS Charges'!Y1363</f>
        <v>0</v>
      </c>
      <c r="Z402" s="89">
        <f>'RS Charges'!Z1363</f>
        <v>0</v>
      </c>
      <c r="AA402" s="89">
        <f>'RS Charges'!AA1363</f>
        <v>0</v>
      </c>
      <c r="AB402" s="90">
        <f>'RS Charges'!AB1363</f>
        <v>0</v>
      </c>
      <c r="AD402" s="552">
        <f>'RS Charges'!AD1363</f>
        <v>0</v>
      </c>
      <c r="AF402" s="552">
        <f>'RS Charges'!AF1363</f>
        <v>0</v>
      </c>
      <c r="AH402" s="552">
        <f>'RS Charges'!AH1363</f>
        <v>0</v>
      </c>
    </row>
    <row r="403" spans="2:34" outlineLevel="1" x14ac:dyDescent="0.2">
      <c r="B403" s="263" t="str">
        <f>'Line Items'!D$763</f>
        <v>Rolling Stock Charges</v>
      </c>
      <c r="C403" s="263" t="str">
        <f>'Line Items'!D$808</f>
        <v>Rolling Stock Charges</v>
      </c>
      <c r="D403" s="106" t="str">
        <f>'RS Charges'!D1364</f>
        <v>[Rolling Stock Line 23]</v>
      </c>
      <c r="E403" s="88"/>
      <c r="F403" s="107" t="str">
        <f>'RS Charges'!F1364</f>
        <v>£000</v>
      </c>
      <c r="G403" s="89">
        <f>'RS Charges'!G1364</f>
        <v>0</v>
      </c>
      <c r="H403" s="89">
        <f>'RS Charges'!H1364</f>
        <v>0</v>
      </c>
      <c r="I403" s="89">
        <f>'RS Charges'!I1364</f>
        <v>0</v>
      </c>
      <c r="J403" s="89">
        <f>'RS Charges'!J1364</f>
        <v>0</v>
      </c>
      <c r="K403" s="89">
        <f>'RS Charges'!K1364</f>
        <v>0</v>
      </c>
      <c r="L403" s="89">
        <f>'RS Charges'!L1364</f>
        <v>0</v>
      </c>
      <c r="M403" s="89">
        <f>'RS Charges'!M1364</f>
        <v>0</v>
      </c>
      <c r="N403" s="89">
        <f>'RS Charges'!N1364</f>
        <v>0</v>
      </c>
      <c r="O403" s="89">
        <f>'RS Charges'!O1364</f>
        <v>0</v>
      </c>
      <c r="P403" s="89">
        <f>'RS Charges'!P1364</f>
        <v>0</v>
      </c>
      <c r="Q403" s="89">
        <f>'RS Charges'!Q1364</f>
        <v>0</v>
      </c>
      <c r="R403" s="89">
        <f>'RS Charges'!R1364</f>
        <v>0</v>
      </c>
      <c r="S403" s="89">
        <f>'RS Charges'!S1364</f>
        <v>0</v>
      </c>
      <c r="T403" s="89">
        <f>'RS Charges'!T1364</f>
        <v>0</v>
      </c>
      <c r="U403" s="89">
        <f>'RS Charges'!U1364</f>
        <v>0</v>
      </c>
      <c r="V403" s="89">
        <f>'RS Charges'!V1364</f>
        <v>0</v>
      </c>
      <c r="W403" s="89">
        <f>'RS Charges'!W1364</f>
        <v>0</v>
      </c>
      <c r="X403" s="89">
        <f>'RS Charges'!X1364</f>
        <v>0</v>
      </c>
      <c r="Y403" s="89">
        <f>'RS Charges'!Y1364</f>
        <v>0</v>
      </c>
      <c r="Z403" s="89">
        <f>'RS Charges'!Z1364</f>
        <v>0</v>
      </c>
      <c r="AA403" s="89">
        <f>'RS Charges'!AA1364</f>
        <v>0</v>
      </c>
      <c r="AB403" s="90">
        <f>'RS Charges'!AB1364</f>
        <v>0</v>
      </c>
      <c r="AD403" s="552">
        <f>'RS Charges'!AD1364</f>
        <v>0</v>
      </c>
      <c r="AF403" s="552">
        <f>'RS Charges'!AF1364</f>
        <v>0</v>
      </c>
      <c r="AH403" s="552">
        <f>'RS Charges'!AH1364</f>
        <v>0</v>
      </c>
    </row>
    <row r="404" spans="2:34" outlineLevel="1" x14ac:dyDescent="0.2">
      <c r="B404" s="263" t="str">
        <f>'Line Items'!D$763</f>
        <v>Rolling Stock Charges</v>
      </c>
      <c r="C404" s="263" t="str">
        <f>'Line Items'!D$808</f>
        <v>Rolling Stock Charges</v>
      </c>
      <c r="D404" s="106" t="str">
        <f>'RS Charges'!D1365</f>
        <v>[Rolling Stock Line 24]</v>
      </c>
      <c r="E404" s="88"/>
      <c r="F404" s="107" t="str">
        <f>'RS Charges'!F1365</f>
        <v>£000</v>
      </c>
      <c r="G404" s="89">
        <f>'RS Charges'!G1365</f>
        <v>0</v>
      </c>
      <c r="H404" s="89">
        <f>'RS Charges'!H1365</f>
        <v>0</v>
      </c>
      <c r="I404" s="89">
        <f>'RS Charges'!I1365</f>
        <v>0</v>
      </c>
      <c r="J404" s="89">
        <f>'RS Charges'!J1365</f>
        <v>0</v>
      </c>
      <c r="K404" s="89">
        <f>'RS Charges'!K1365</f>
        <v>0</v>
      </c>
      <c r="L404" s="89">
        <f>'RS Charges'!L1365</f>
        <v>0</v>
      </c>
      <c r="M404" s="89">
        <f>'RS Charges'!M1365</f>
        <v>0</v>
      </c>
      <c r="N404" s="89">
        <f>'RS Charges'!N1365</f>
        <v>0</v>
      </c>
      <c r="O404" s="89">
        <f>'RS Charges'!O1365</f>
        <v>0</v>
      </c>
      <c r="P404" s="89">
        <f>'RS Charges'!P1365</f>
        <v>0</v>
      </c>
      <c r="Q404" s="89">
        <f>'RS Charges'!Q1365</f>
        <v>0</v>
      </c>
      <c r="R404" s="89">
        <f>'RS Charges'!R1365</f>
        <v>0</v>
      </c>
      <c r="S404" s="89">
        <f>'RS Charges'!S1365</f>
        <v>0</v>
      </c>
      <c r="T404" s="89">
        <f>'RS Charges'!T1365</f>
        <v>0</v>
      </c>
      <c r="U404" s="89">
        <f>'RS Charges'!U1365</f>
        <v>0</v>
      </c>
      <c r="V404" s="89">
        <f>'RS Charges'!V1365</f>
        <v>0</v>
      </c>
      <c r="W404" s="89">
        <f>'RS Charges'!W1365</f>
        <v>0</v>
      </c>
      <c r="X404" s="89">
        <f>'RS Charges'!X1365</f>
        <v>0</v>
      </c>
      <c r="Y404" s="89">
        <f>'RS Charges'!Y1365</f>
        <v>0</v>
      </c>
      <c r="Z404" s="89">
        <f>'RS Charges'!Z1365</f>
        <v>0</v>
      </c>
      <c r="AA404" s="89">
        <f>'RS Charges'!AA1365</f>
        <v>0</v>
      </c>
      <c r="AB404" s="90">
        <f>'RS Charges'!AB1365</f>
        <v>0</v>
      </c>
      <c r="AD404" s="552">
        <f>'RS Charges'!AD1365</f>
        <v>0</v>
      </c>
      <c r="AF404" s="552">
        <f>'RS Charges'!AF1365</f>
        <v>0</v>
      </c>
      <c r="AH404" s="552">
        <f>'RS Charges'!AH1365</f>
        <v>0</v>
      </c>
    </row>
    <row r="405" spans="2:34" outlineLevel="1" x14ac:dyDescent="0.2">
      <c r="B405" s="263" t="str">
        <f>'Line Items'!D$763</f>
        <v>Rolling Stock Charges</v>
      </c>
      <c r="C405" s="263" t="str">
        <f>'Line Items'!D$808</f>
        <v>Rolling Stock Charges</v>
      </c>
      <c r="D405" s="106" t="str">
        <f>'RS Charges'!D1366</f>
        <v>[Rolling Stock Line 25]</v>
      </c>
      <c r="E405" s="88"/>
      <c r="F405" s="107" t="str">
        <f>'RS Charges'!F1366</f>
        <v>£000</v>
      </c>
      <c r="G405" s="89">
        <f>'RS Charges'!G1366</f>
        <v>0</v>
      </c>
      <c r="H405" s="89">
        <f>'RS Charges'!H1366</f>
        <v>0</v>
      </c>
      <c r="I405" s="89">
        <f>'RS Charges'!I1366</f>
        <v>0</v>
      </c>
      <c r="J405" s="89">
        <f>'RS Charges'!J1366</f>
        <v>0</v>
      </c>
      <c r="K405" s="89">
        <f>'RS Charges'!K1366</f>
        <v>0</v>
      </c>
      <c r="L405" s="89">
        <f>'RS Charges'!L1366</f>
        <v>0</v>
      </c>
      <c r="M405" s="89">
        <f>'RS Charges'!M1366</f>
        <v>0</v>
      </c>
      <c r="N405" s="89">
        <f>'RS Charges'!N1366</f>
        <v>0</v>
      </c>
      <c r="O405" s="89">
        <f>'RS Charges'!O1366</f>
        <v>0</v>
      </c>
      <c r="P405" s="89">
        <f>'RS Charges'!P1366</f>
        <v>0</v>
      </c>
      <c r="Q405" s="89">
        <f>'RS Charges'!Q1366</f>
        <v>0</v>
      </c>
      <c r="R405" s="89">
        <f>'RS Charges'!R1366</f>
        <v>0</v>
      </c>
      <c r="S405" s="89">
        <f>'RS Charges'!S1366</f>
        <v>0</v>
      </c>
      <c r="T405" s="89">
        <f>'RS Charges'!T1366</f>
        <v>0</v>
      </c>
      <c r="U405" s="89">
        <f>'RS Charges'!U1366</f>
        <v>0</v>
      </c>
      <c r="V405" s="89">
        <f>'RS Charges'!V1366</f>
        <v>0</v>
      </c>
      <c r="W405" s="89">
        <f>'RS Charges'!W1366</f>
        <v>0</v>
      </c>
      <c r="X405" s="89">
        <f>'RS Charges'!X1366</f>
        <v>0</v>
      </c>
      <c r="Y405" s="89">
        <f>'RS Charges'!Y1366</f>
        <v>0</v>
      </c>
      <c r="Z405" s="89">
        <f>'RS Charges'!Z1366</f>
        <v>0</v>
      </c>
      <c r="AA405" s="89">
        <f>'RS Charges'!AA1366</f>
        <v>0</v>
      </c>
      <c r="AB405" s="90">
        <f>'RS Charges'!AB1366</f>
        <v>0</v>
      </c>
      <c r="AD405" s="552">
        <f>'RS Charges'!AD1366</f>
        <v>0</v>
      </c>
      <c r="AF405" s="552">
        <f>'RS Charges'!AF1366</f>
        <v>0</v>
      </c>
      <c r="AH405" s="552">
        <f>'RS Charges'!AH1366</f>
        <v>0</v>
      </c>
    </row>
    <row r="406" spans="2:34" outlineLevel="1" x14ac:dyDescent="0.2">
      <c r="B406" s="263" t="str">
        <f>'Line Items'!D$763</f>
        <v>Rolling Stock Charges</v>
      </c>
      <c r="C406" s="263" t="str">
        <f>'Line Items'!D$808</f>
        <v>Rolling Stock Charges</v>
      </c>
      <c r="D406" s="106" t="str">
        <f>'RS Charges'!D1367</f>
        <v>[Rolling Stock Line 26]</v>
      </c>
      <c r="E406" s="88"/>
      <c r="F406" s="107" t="str">
        <f>'RS Charges'!F1367</f>
        <v>£000</v>
      </c>
      <c r="G406" s="89">
        <f>'RS Charges'!G1367</f>
        <v>0</v>
      </c>
      <c r="H406" s="89">
        <f>'RS Charges'!H1367</f>
        <v>0</v>
      </c>
      <c r="I406" s="89">
        <f>'RS Charges'!I1367</f>
        <v>0</v>
      </c>
      <c r="J406" s="89">
        <f>'RS Charges'!J1367</f>
        <v>0</v>
      </c>
      <c r="K406" s="89">
        <f>'RS Charges'!K1367</f>
        <v>0</v>
      </c>
      <c r="L406" s="89">
        <f>'RS Charges'!L1367</f>
        <v>0</v>
      </c>
      <c r="M406" s="89">
        <f>'RS Charges'!M1367</f>
        <v>0</v>
      </c>
      <c r="N406" s="89">
        <f>'RS Charges'!N1367</f>
        <v>0</v>
      </c>
      <c r="O406" s="89">
        <f>'RS Charges'!O1367</f>
        <v>0</v>
      </c>
      <c r="P406" s="89">
        <f>'RS Charges'!P1367</f>
        <v>0</v>
      </c>
      <c r="Q406" s="89">
        <f>'RS Charges'!Q1367</f>
        <v>0</v>
      </c>
      <c r="R406" s="89">
        <f>'RS Charges'!R1367</f>
        <v>0</v>
      </c>
      <c r="S406" s="89">
        <f>'RS Charges'!S1367</f>
        <v>0</v>
      </c>
      <c r="T406" s="89">
        <f>'RS Charges'!T1367</f>
        <v>0</v>
      </c>
      <c r="U406" s="89">
        <f>'RS Charges'!U1367</f>
        <v>0</v>
      </c>
      <c r="V406" s="89">
        <f>'RS Charges'!V1367</f>
        <v>0</v>
      </c>
      <c r="W406" s="89">
        <f>'RS Charges'!W1367</f>
        <v>0</v>
      </c>
      <c r="X406" s="89">
        <f>'RS Charges'!X1367</f>
        <v>0</v>
      </c>
      <c r="Y406" s="89">
        <f>'RS Charges'!Y1367</f>
        <v>0</v>
      </c>
      <c r="Z406" s="89">
        <f>'RS Charges'!Z1367</f>
        <v>0</v>
      </c>
      <c r="AA406" s="89">
        <f>'RS Charges'!AA1367</f>
        <v>0</v>
      </c>
      <c r="AB406" s="90">
        <f>'RS Charges'!AB1367</f>
        <v>0</v>
      </c>
      <c r="AD406" s="552">
        <f>'RS Charges'!AD1367</f>
        <v>0</v>
      </c>
      <c r="AF406" s="552">
        <f>'RS Charges'!AF1367</f>
        <v>0</v>
      </c>
      <c r="AH406" s="552">
        <f>'RS Charges'!AH1367</f>
        <v>0</v>
      </c>
    </row>
    <row r="407" spans="2:34" outlineLevel="1" x14ac:dyDescent="0.2">
      <c r="B407" s="263" t="str">
        <f>'Line Items'!D$763</f>
        <v>Rolling Stock Charges</v>
      </c>
      <c r="C407" s="263" t="str">
        <f>'Line Items'!D$808</f>
        <v>Rolling Stock Charges</v>
      </c>
      <c r="D407" s="106" t="str">
        <f>'RS Charges'!D1368</f>
        <v>[Rolling Stock Line 27]</v>
      </c>
      <c r="E407" s="88"/>
      <c r="F407" s="107" t="str">
        <f>'RS Charges'!F1368</f>
        <v>£000</v>
      </c>
      <c r="G407" s="89">
        <f>'RS Charges'!G1368</f>
        <v>0</v>
      </c>
      <c r="H407" s="89">
        <f>'RS Charges'!H1368</f>
        <v>0</v>
      </c>
      <c r="I407" s="89">
        <f>'RS Charges'!I1368</f>
        <v>0</v>
      </c>
      <c r="J407" s="89">
        <f>'RS Charges'!J1368</f>
        <v>0</v>
      </c>
      <c r="K407" s="89">
        <f>'RS Charges'!K1368</f>
        <v>0</v>
      </c>
      <c r="L407" s="89">
        <f>'RS Charges'!L1368</f>
        <v>0</v>
      </c>
      <c r="M407" s="89">
        <f>'RS Charges'!M1368</f>
        <v>0</v>
      </c>
      <c r="N407" s="89">
        <f>'RS Charges'!N1368</f>
        <v>0</v>
      </c>
      <c r="O407" s="89">
        <f>'RS Charges'!O1368</f>
        <v>0</v>
      </c>
      <c r="P407" s="89">
        <f>'RS Charges'!P1368</f>
        <v>0</v>
      </c>
      <c r="Q407" s="89">
        <f>'RS Charges'!Q1368</f>
        <v>0</v>
      </c>
      <c r="R407" s="89">
        <f>'RS Charges'!R1368</f>
        <v>0</v>
      </c>
      <c r="S407" s="89">
        <f>'RS Charges'!S1368</f>
        <v>0</v>
      </c>
      <c r="T407" s="89">
        <f>'RS Charges'!T1368</f>
        <v>0</v>
      </c>
      <c r="U407" s="89">
        <f>'RS Charges'!U1368</f>
        <v>0</v>
      </c>
      <c r="V407" s="89">
        <f>'RS Charges'!V1368</f>
        <v>0</v>
      </c>
      <c r="W407" s="89">
        <f>'RS Charges'!W1368</f>
        <v>0</v>
      </c>
      <c r="X407" s="89">
        <f>'RS Charges'!X1368</f>
        <v>0</v>
      </c>
      <c r="Y407" s="89">
        <f>'RS Charges'!Y1368</f>
        <v>0</v>
      </c>
      <c r="Z407" s="89">
        <f>'RS Charges'!Z1368</f>
        <v>0</v>
      </c>
      <c r="AA407" s="89">
        <f>'RS Charges'!AA1368</f>
        <v>0</v>
      </c>
      <c r="AB407" s="90">
        <f>'RS Charges'!AB1368</f>
        <v>0</v>
      </c>
      <c r="AD407" s="552">
        <f>'RS Charges'!AD1368</f>
        <v>0</v>
      </c>
      <c r="AF407" s="552">
        <f>'RS Charges'!AF1368</f>
        <v>0</v>
      </c>
      <c r="AH407" s="552">
        <f>'RS Charges'!AH1368</f>
        <v>0</v>
      </c>
    </row>
    <row r="408" spans="2:34" outlineLevel="1" x14ac:dyDescent="0.2">
      <c r="B408" s="263" t="str">
        <f>'Line Items'!D$763</f>
        <v>Rolling Stock Charges</v>
      </c>
      <c r="C408" s="263" t="str">
        <f>'Line Items'!D$808</f>
        <v>Rolling Stock Charges</v>
      </c>
      <c r="D408" s="106" t="str">
        <f>'RS Charges'!D1369</f>
        <v>[Rolling Stock Line 28]</v>
      </c>
      <c r="E408" s="88"/>
      <c r="F408" s="107" t="str">
        <f>'RS Charges'!F1369</f>
        <v>£000</v>
      </c>
      <c r="G408" s="89">
        <f>'RS Charges'!G1369</f>
        <v>0</v>
      </c>
      <c r="H408" s="89">
        <f>'RS Charges'!H1369</f>
        <v>0</v>
      </c>
      <c r="I408" s="89">
        <f>'RS Charges'!I1369</f>
        <v>0</v>
      </c>
      <c r="J408" s="89">
        <f>'RS Charges'!J1369</f>
        <v>0</v>
      </c>
      <c r="K408" s="89">
        <f>'RS Charges'!K1369</f>
        <v>0</v>
      </c>
      <c r="L408" s="89">
        <f>'RS Charges'!L1369</f>
        <v>0</v>
      </c>
      <c r="M408" s="89">
        <f>'RS Charges'!M1369</f>
        <v>0</v>
      </c>
      <c r="N408" s="89">
        <f>'RS Charges'!N1369</f>
        <v>0</v>
      </c>
      <c r="O408" s="89">
        <f>'RS Charges'!O1369</f>
        <v>0</v>
      </c>
      <c r="P408" s="89">
        <f>'RS Charges'!P1369</f>
        <v>0</v>
      </c>
      <c r="Q408" s="89">
        <f>'RS Charges'!Q1369</f>
        <v>0</v>
      </c>
      <c r="R408" s="89">
        <f>'RS Charges'!R1369</f>
        <v>0</v>
      </c>
      <c r="S408" s="89">
        <f>'RS Charges'!S1369</f>
        <v>0</v>
      </c>
      <c r="T408" s="89">
        <f>'RS Charges'!T1369</f>
        <v>0</v>
      </c>
      <c r="U408" s="89">
        <f>'RS Charges'!U1369</f>
        <v>0</v>
      </c>
      <c r="V408" s="89">
        <f>'RS Charges'!V1369</f>
        <v>0</v>
      </c>
      <c r="W408" s="89">
        <f>'RS Charges'!W1369</f>
        <v>0</v>
      </c>
      <c r="X408" s="89">
        <f>'RS Charges'!X1369</f>
        <v>0</v>
      </c>
      <c r="Y408" s="89">
        <f>'RS Charges'!Y1369</f>
        <v>0</v>
      </c>
      <c r="Z408" s="89">
        <f>'RS Charges'!Z1369</f>
        <v>0</v>
      </c>
      <c r="AA408" s="89">
        <f>'RS Charges'!AA1369</f>
        <v>0</v>
      </c>
      <c r="AB408" s="90">
        <f>'RS Charges'!AB1369</f>
        <v>0</v>
      </c>
      <c r="AD408" s="552">
        <f>'RS Charges'!AD1369</f>
        <v>0</v>
      </c>
      <c r="AF408" s="552">
        <f>'RS Charges'!AF1369</f>
        <v>0</v>
      </c>
      <c r="AH408" s="552">
        <f>'RS Charges'!AH1369</f>
        <v>0</v>
      </c>
    </row>
    <row r="409" spans="2:34" outlineLevel="1" x14ac:dyDescent="0.2">
      <c r="B409" s="263" t="str">
        <f>'Line Items'!D$763</f>
        <v>Rolling Stock Charges</v>
      </c>
      <c r="C409" s="263" t="str">
        <f>'Line Items'!D$808</f>
        <v>Rolling Stock Charges</v>
      </c>
      <c r="D409" s="106" t="str">
        <f>'RS Charges'!D1370</f>
        <v>[Rolling Stock Line 29]</v>
      </c>
      <c r="E409" s="88"/>
      <c r="F409" s="107" t="str">
        <f>'RS Charges'!F1370</f>
        <v>£000</v>
      </c>
      <c r="G409" s="89">
        <f>'RS Charges'!G1370</f>
        <v>0</v>
      </c>
      <c r="H409" s="89">
        <f>'RS Charges'!H1370</f>
        <v>0</v>
      </c>
      <c r="I409" s="89">
        <f>'RS Charges'!I1370</f>
        <v>0</v>
      </c>
      <c r="J409" s="89">
        <f>'RS Charges'!J1370</f>
        <v>0</v>
      </c>
      <c r="K409" s="89">
        <f>'RS Charges'!K1370</f>
        <v>0</v>
      </c>
      <c r="L409" s="89">
        <f>'RS Charges'!L1370</f>
        <v>0</v>
      </c>
      <c r="M409" s="89">
        <f>'RS Charges'!M1370</f>
        <v>0</v>
      </c>
      <c r="N409" s="89">
        <f>'RS Charges'!N1370</f>
        <v>0</v>
      </c>
      <c r="O409" s="89">
        <f>'RS Charges'!O1370</f>
        <v>0</v>
      </c>
      <c r="P409" s="89">
        <f>'RS Charges'!P1370</f>
        <v>0</v>
      </c>
      <c r="Q409" s="89">
        <f>'RS Charges'!Q1370</f>
        <v>0</v>
      </c>
      <c r="R409" s="89">
        <f>'RS Charges'!R1370</f>
        <v>0</v>
      </c>
      <c r="S409" s="89">
        <f>'RS Charges'!S1370</f>
        <v>0</v>
      </c>
      <c r="T409" s="89">
        <f>'RS Charges'!T1370</f>
        <v>0</v>
      </c>
      <c r="U409" s="89">
        <f>'RS Charges'!U1370</f>
        <v>0</v>
      </c>
      <c r="V409" s="89">
        <f>'RS Charges'!V1370</f>
        <v>0</v>
      </c>
      <c r="W409" s="89">
        <f>'RS Charges'!W1370</f>
        <v>0</v>
      </c>
      <c r="X409" s="89">
        <f>'RS Charges'!X1370</f>
        <v>0</v>
      </c>
      <c r="Y409" s="89">
        <f>'RS Charges'!Y1370</f>
        <v>0</v>
      </c>
      <c r="Z409" s="89">
        <f>'RS Charges'!Z1370</f>
        <v>0</v>
      </c>
      <c r="AA409" s="89">
        <f>'RS Charges'!AA1370</f>
        <v>0</v>
      </c>
      <c r="AB409" s="90">
        <f>'RS Charges'!AB1370</f>
        <v>0</v>
      </c>
      <c r="AD409" s="552">
        <f>'RS Charges'!AD1370</f>
        <v>0</v>
      </c>
      <c r="AF409" s="552">
        <f>'RS Charges'!AF1370</f>
        <v>0</v>
      </c>
      <c r="AH409" s="552">
        <f>'RS Charges'!AH1370</f>
        <v>0</v>
      </c>
    </row>
    <row r="410" spans="2:34" outlineLevel="1" x14ac:dyDescent="0.2">
      <c r="B410" s="263" t="str">
        <f>'Line Items'!D$763</f>
        <v>Rolling Stock Charges</v>
      </c>
      <c r="C410" s="263" t="str">
        <f>'Line Items'!D$808</f>
        <v>Rolling Stock Charges</v>
      </c>
      <c r="D410" s="106" t="str">
        <f>'RS Charges'!D1371</f>
        <v>[Rolling Stock Line 30]</v>
      </c>
      <c r="E410" s="88"/>
      <c r="F410" s="107" t="str">
        <f>'RS Charges'!F1371</f>
        <v>£000</v>
      </c>
      <c r="G410" s="89">
        <f>'RS Charges'!G1371</f>
        <v>0</v>
      </c>
      <c r="H410" s="89">
        <f>'RS Charges'!H1371</f>
        <v>0</v>
      </c>
      <c r="I410" s="89">
        <f>'RS Charges'!I1371</f>
        <v>0</v>
      </c>
      <c r="J410" s="89">
        <f>'RS Charges'!J1371</f>
        <v>0</v>
      </c>
      <c r="K410" s="89">
        <f>'RS Charges'!K1371</f>
        <v>0</v>
      </c>
      <c r="L410" s="89">
        <f>'RS Charges'!L1371</f>
        <v>0</v>
      </c>
      <c r="M410" s="89">
        <f>'RS Charges'!M1371</f>
        <v>0</v>
      </c>
      <c r="N410" s="89">
        <f>'RS Charges'!N1371</f>
        <v>0</v>
      </c>
      <c r="O410" s="89">
        <f>'RS Charges'!O1371</f>
        <v>0</v>
      </c>
      <c r="P410" s="89">
        <f>'RS Charges'!P1371</f>
        <v>0</v>
      </c>
      <c r="Q410" s="89">
        <f>'RS Charges'!Q1371</f>
        <v>0</v>
      </c>
      <c r="R410" s="89">
        <f>'RS Charges'!R1371</f>
        <v>0</v>
      </c>
      <c r="S410" s="89">
        <f>'RS Charges'!S1371</f>
        <v>0</v>
      </c>
      <c r="T410" s="89">
        <f>'RS Charges'!T1371</f>
        <v>0</v>
      </c>
      <c r="U410" s="89">
        <f>'RS Charges'!U1371</f>
        <v>0</v>
      </c>
      <c r="V410" s="89">
        <f>'RS Charges'!V1371</f>
        <v>0</v>
      </c>
      <c r="W410" s="89">
        <f>'RS Charges'!W1371</f>
        <v>0</v>
      </c>
      <c r="X410" s="89">
        <f>'RS Charges'!X1371</f>
        <v>0</v>
      </c>
      <c r="Y410" s="89">
        <f>'RS Charges'!Y1371</f>
        <v>0</v>
      </c>
      <c r="Z410" s="89">
        <f>'RS Charges'!Z1371</f>
        <v>0</v>
      </c>
      <c r="AA410" s="89">
        <f>'RS Charges'!AA1371</f>
        <v>0</v>
      </c>
      <c r="AB410" s="90">
        <f>'RS Charges'!AB1371</f>
        <v>0</v>
      </c>
      <c r="AD410" s="552">
        <f>'RS Charges'!AD1371</f>
        <v>0</v>
      </c>
      <c r="AF410" s="552">
        <f>'RS Charges'!AF1371</f>
        <v>0</v>
      </c>
      <c r="AH410" s="552">
        <f>'RS Charges'!AH1371</f>
        <v>0</v>
      </c>
    </row>
    <row r="411" spans="2:34" outlineLevel="1" x14ac:dyDescent="0.2">
      <c r="B411" s="263" t="str">
        <f>'Line Items'!D$763</f>
        <v>Rolling Stock Charges</v>
      </c>
      <c r="C411" s="263" t="str">
        <f>'Line Items'!D$808</f>
        <v>Rolling Stock Charges</v>
      </c>
      <c r="D411" s="106" t="str">
        <f>'RS Charges'!D1372</f>
        <v>[Rolling Stock Line 31]</v>
      </c>
      <c r="E411" s="88"/>
      <c r="F411" s="107" t="str">
        <f>'RS Charges'!F1372</f>
        <v>£000</v>
      </c>
      <c r="G411" s="89">
        <f>'RS Charges'!G1372</f>
        <v>0</v>
      </c>
      <c r="H411" s="89">
        <f>'RS Charges'!H1372</f>
        <v>0</v>
      </c>
      <c r="I411" s="89">
        <f>'RS Charges'!I1372</f>
        <v>0</v>
      </c>
      <c r="J411" s="89">
        <f>'RS Charges'!J1372</f>
        <v>0</v>
      </c>
      <c r="K411" s="89">
        <f>'RS Charges'!K1372</f>
        <v>0</v>
      </c>
      <c r="L411" s="89">
        <f>'RS Charges'!L1372</f>
        <v>0</v>
      </c>
      <c r="M411" s="89">
        <f>'RS Charges'!M1372</f>
        <v>0</v>
      </c>
      <c r="N411" s="89">
        <f>'RS Charges'!N1372</f>
        <v>0</v>
      </c>
      <c r="O411" s="89">
        <f>'RS Charges'!O1372</f>
        <v>0</v>
      </c>
      <c r="P411" s="89">
        <f>'RS Charges'!P1372</f>
        <v>0</v>
      </c>
      <c r="Q411" s="89">
        <f>'RS Charges'!Q1372</f>
        <v>0</v>
      </c>
      <c r="R411" s="89">
        <f>'RS Charges'!R1372</f>
        <v>0</v>
      </c>
      <c r="S411" s="89">
        <f>'RS Charges'!S1372</f>
        <v>0</v>
      </c>
      <c r="T411" s="89">
        <f>'RS Charges'!T1372</f>
        <v>0</v>
      </c>
      <c r="U411" s="89">
        <f>'RS Charges'!U1372</f>
        <v>0</v>
      </c>
      <c r="V411" s="89">
        <f>'RS Charges'!V1372</f>
        <v>0</v>
      </c>
      <c r="W411" s="89">
        <f>'RS Charges'!W1372</f>
        <v>0</v>
      </c>
      <c r="X411" s="89">
        <f>'RS Charges'!X1372</f>
        <v>0</v>
      </c>
      <c r="Y411" s="89">
        <f>'RS Charges'!Y1372</f>
        <v>0</v>
      </c>
      <c r="Z411" s="89">
        <f>'RS Charges'!Z1372</f>
        <v>0</v>
      </c>
      <c r="AA411" s="89">
        <f>'RS Charges'!AA1372</f>
        <v>0</v>
      </c>
      <c r="AB411" s="90">
        <f>'RS Charges'!AB1372</f>
        <v>0</v>
      </c>
      <c r="AD411" s="552">
        <f>'RS Charges'!AD1372</f>
        <v>0</v>
      </c>
      <c r="AF411" s="552">
        <f>'RS Charges'!AF1372</f>
        <v>0</v>
      </c>
      <c r="AH411" s="552">
        <f>'RS Charges'!AH1372</f>
        <v>0</v>
      </c>
    </row>
    <row r="412" spans="2:34" outlineLevel="1" x14ac:dyDescent="0.2">
      <c r="B412" s="263" t="str">
        <f>'Line Items'!D$763</f>
        <v>Rolling Stock Charges</v>
      </c>
      <c r="C412" s="263" t="str">
        <f>'Line Items'!D$808</f>
        <v>Rolling Stock Charges</v>
      </c>
      <c r="D412" s="106" t="str">
        <f>'RS Charges'!D1373</f>
        <v>[Rolling Stock Line 32]</v>
      </c>
      <c r="E412" s="88"/>
      <c r="F412" s="107" t="str">
        <f>'RS Charges'!F1373</f>
        <v>£000</v>
      </c>
      <c r="G412" s="89">
        <f>'RS Charges'!G1373</f>
        <v>0</v>
      </c>
      <c r="H412" s="89">
        <f>'RS Charges'!H1373</f>
        <v>0</v>
      </c>
      <c r="I412" s="89">
        <f>'RS Charges'!I1373</f>
        <v>0</v>
      </c>
      <c r="J412" s="89">
        <f>'RS Charges'!J1373</f>
        <v>0</v>
      </c>
      <c r="K412" s="89">
        <f>'RS Charges'!K1373</f>
        <v>0</v>
      </c>
      <c r="L412" s="89">
        <f>'RS Charges'!L1373</f>
        <v>0</v>
      </c>
      <c r="M412" s="89">
        <f>'RS Charges'!M1373</f>
        <v>0</v>
      </c>
      <c r="N412" s="89">
        <f>'RS Charges'!N1373</f>
        <v>0</v>
      </c>
      <c r="O412" s="89">
        <f>'RS Charges'!O1373</f>
        <v>0</v>
      </c>
      <c r="P412" s="89">
        <f>'RS Charges'!P1373</f>
        <v>0</v>
      </c>
      <c r="Q412" s="89">
        <f>'RS Charges'!Q1373</f>
        <v>0</v>
      </c>
      <c r="R412" s="89">
        <f>'RS Charges'!R1373</f>
        <v>0</v>
      </c>
      <c r="S412" s="89">
        <f>'RS Charges'!S1373</f>
        <v>0</v>
      </c>
      <c r="T412" s="89">
        <f>'RS Charges'!T1373</f>
        <v>0</v>
      </c>
      <c r="U412" s="89">
        <f>'RS Charges'!U1373</f>
        <v>0</v>
      </c>
      <c r="V412" s="89">
        <f>'RS Charges'!V1373</f>
        <v>0</v>
      </c>
      <c r="W412" s="89">
        <f>'RS Charges'!W1373</f>
        <v>0</v>
      </c>
      <c r="X412" s="89">
        <f>'RS Charges'!X1373</f>
        <v>0</v>
      </c>
      <c r="Y412" s="89">
        <f>'RS Charges'!Y1373</f>
        <v>0</v>
      </c>
      <c r="Z412" s="89">
        <f>'RS Charges'!Z1373</f>
        <v>0</v>
      </c>
      <c r="AA412" s="89">
        <f>'RS Charges'!AA1373</f>
        <v>0</v>
      </c>
      <c r="AB412" s="90">
        <f>'RS Charges'!AB1373</f>
        <v>0</v>
      </c>
      <c r="AD412" s="552">
        <f>'RS Charges'!AD1373</f>
        <v>0</v>
      </c>
      <c r="AF412" s="552">
        <f>'RS Charges'!AF1373</f>
        <v>0</v>
      </c>
      <c r="AH412" s="552">
        <f>'RS Charges'!AH1373</f>
        <v>0</v>
      </c>
    </row>
    <row r="413" spans="2:34" outlineLevel="1" x14ac:dyDescent="0.2">
      <c r="B413" s="263" t="str">
        <f>'Line Items'!D$763</f>
        <v>Rolling Stock Charges</v>
      </c>
      <c r="C413" s="263" t="str">
        <f>'Line Items'!D$808</f>
        <v>Rolling Stock Charges</v>
      </c>
      <c r="D413" s="106" t="str">
        <f>'RS Charges'!D1374</f>
        <v>[Rolling Stock Line 33]</v>
      </c>
      <c r="E413" s="88"/>
      <c r="F413" s="107" t="str">
        <f>'RS Charges'!F1374</f>
        <v>£000</v>
      </c>
      <c r="G413" s="89">
        <f>'RS Charges'!G1374</f>
        <v>0</v>
      </c>
      <c r="H413" s="89">
        <f>'RS Charges'!H1374</f>
        <v>0</v>
      </c>
      <c r="I413" s="89">
        <f>'RS Charges'!I1374</f>
        <v>0</v>
      </c>
      <c r="J413" s="89">
        <f>'RS Charges'!J1374</f>
        <v>0</v>
      </c>
      <c r="K413" s="89">
        <f>'RS Charges'!K1374</f>
        <v>0</v>
      </c>
      <c r="L413" s="89">
        <f>'RS Charges'!L1374</f>
        <v>0</v>
      </c>
      <c r="M413" s="89">
        <f>'RS Charges'!M1374</f>
        <v>0</v>
      </c>
      <c r="N413" s="89">
        <f>'RS Charges'!N1374</f>
        <v>0</v>
      </c>
      <c r="O413" s="89">
        <f>'RS Charges'!O1374</f>
        <v>0</v>
      </c>
      <c r="P413" s="89">
        <f>'RS Charges'!P1374</f>
        <v>0</v>
      </c>
      <c r="Q413" s="89">
        <f>'RS Charges'!Q1374</f>
        <v>0</v>
      </c>
      <c r="R413" s="89">
        <f>'RS Charges'!R1374</f>
        <v>0</v>
      </c>
      <c r="S413" s="89">
        <f>'RS Charges'!S1374</f>
        <v>0</v>
      </c>
      <c r="T413" s="89">
        <f>'RS Charges'!T1374</f>
        <v>0</v>
      </c>
      <c r="U413" s="89">
        <f>'RS Charges'!U1374</f>
        <v>0</v>
      </c>
      <c r="V413" s="89">
        <f>'RS Charges'!V1374</f>
        <v>0</v>
      </c>
      <c r="W413" s="89">
        <f>'RS Charges'!W1374</f>
        <v>0</v>
      </c>
      <c r="X413" s="89">
        <f>'RS Charges'!X1374</f>
        <v>0</v>
      </c>
      <c r="Y413" s="89">
        <f>'RS Charges'!Y1374</f>
        <v>0</v>
      </c>
      <c r="Z413" s="89">
        <f>'RS Charges'!Z1374</f>
        <v>0</v>
      </c>
      <c r="AA413" s="89">
        <f>'RS Charges'!AA1374</f>
        <v>0</v>
      </c>
      <c r="AB413" s="90">
        <f>'RS Charges'!AB1374</f>
        <v>0</v>
      </c>
      <c r="AD413" s="552">
        <f>'RS Charges'!AD1374</f>
        <v>0</v>
      </c>
      <c r="AF413" s="552">
        <f>'RS Charges'!AF1374</f>
        <v>0</v>
      </c>
      <c r="AH413" s="552">
        <f>'RS Charges'!AH1374</f>
        <v>0</v>
      </c>
    </row>
    <row r="414" spans="2:34" outlineLevel="1" x14ac:dyDescent="0.2">
      <c r="B414" s="263" t="str">
        <f>'Line Items'!D$763</f>
        <v>Rolling Stock Charges</v>
      </c>
      <c r="C414" s="263" t="str">
        <f>'Line Items'!D$808</f>
        <v>Rolling Stock Charges</v>
      </c>
      <c r="D414" s="106" t="str">
        <f>'RS Charges'!D1375</f>
        <v>[Rolling Stock Line 34]</v>
      </c>
      <c r="E414" s="88"/>
      <c r="F414" s="107" t="str">
        <f>'RS Charges'!F1375</f>
        <v>£000</v>
      </c>
      <c r="G414" s="89">
        <f>'RS Charges'!G1375</f>
        <v>0</v>
      </c>
      <c r="H414" s="89">
        <f>'RS Charges'!H1375</f>
        <v>0</v>
      </c>
      <c r="I414" s="89">
        <f>'RS Charges'!I1375</f>
        <v>0</v>
      </c>
      <c r="J414" s="89">
        <f>'RS Charges'!J1375</f>
        <v>0</v>
      </c>
      <c r="K414" s="89">
        <f>'RS Charges'!K1375</f>
        <v>0</v>
      </c>
      <c r="L414" s="89">
        <f>'RS Charges'!L1375</f>
        <v>0</v>
      </c>
      <c r="M414" s="89">
        <f>'RS Charges'!M1375</f>
        <v>0</v>
      </c>
      <c r="N414" s="89">
        <f>'RS Charges'!N1375</f>
        <v>0</v>
      </c>
      <c r="O414" s="89">
        <f>'RS Charges'!O1375</f>
        <v>0</v>
      </c>
      <c r="P414" s="89">
        <f>'RS Charges'!P1375</f>
        <v>0</v>
      </c>
      <c r="Q414" s="89">
        <f>'RS Charges'!Q1375</f>
        <v>0</v>
      </c>
      <c r="R414" s="89">
        <f>'RS Charges'!R1375</f>
        <v>0</v>
      </c>
      <c r="S414" s="89">
        <f>'RS Charges'!S1375</f>
        <v>0</v>
      </c>
      <c r="T414" s="89">
        <f>'RS Charges'!T1375</f>
        <v>0</v>
      </c>
      <c r="U414" s="89">
        <f>'RS Charges'!U1375</f>
        <v>0</v>
      </c>
      <c r="V414" s="89">
        <f>'RS Charges'!V1375</f>
        <v>0</v>
      </c>
      <c r="W414" s="89">
        <f>'RS Charges'!W1375</f>
        <v>0</v>
      </c>
      <c r="X414" s="89">
        <f>'RS Charges'!X1375</f>
        <v>0</v>
      </c>
      <c r="Y414" s="89">
        <f>'RS Charges'!Y1375</f>
        <v>0</v>
      </c>
      <c r="Z414" s="89">
        <f>'RS Charges'!Z1375</f>
        <v>0</v>
      </c>
      <c r="AA414" s="89">
        <f>'RS Charges'!AA1375</f>
        <v>0</v>
      </c>
      <c r="AB414" s="90">
        <f>'RS Charges'!AB1375</f>
        <v>0</v>
      </c>
      <c r="AD414" s="552">
        <f>'RS Charges'!AD1375</f>
        <v>0</v>
      </c>
      <c r="AF414" s="552">
        <f>'RS Charges'!AF1375</f>
        <v>0</v>
      </c>
      <c r="AH414" s="552">
        <f>'RS Charges'!AH1375</f>
        <v>0</v>
      </c>
    </row>
    <row r="415" spans="2:34" outlineLevel="1" x14ac:dyDescent="0.2">
      <c r="B415" s="263" t="str">
        <f>'Line Items'!D$763</f>
        <v>Rolling Stock Charges</v>
      </c>
      <c r="C415" s="263" t="str">
        <f>'Line Items'!D$808</f>
        <v>Rolling Stock Charges</v>
      </c>
      <c r="D415" s="106" t="str">
        <f>'RS Charges'!D1376</f>
        <v>[Rolling Stock Line 35]</v>
      </c>
      <c r="E415" s="88"/>
      <c r="F415" s="107" t="str">
        <f>'RS Charges'!F1376</f>
        <v>£000</v>
      </c>
      <c r="G415" s="89">
        <f>'RS Charges'!G1376</f>
        <v>0</v>
      </c>
      <c r="H415" s="89">
        <f>'RS Charges'!H1376</f>
        <v>0</v>
      </c>
      <c r="I415" s="89">
        <f>'RS Charges'!I1376</f>
        <v>0</v>
      </c>
      <c r="J415" s="89">
        <f>'RS Charges'!J1376</f>
        <v>0</v>
      </c>
      <c r="K415" s="89">
        <f>'RS Charges'!K1376</f>
        <v>0</v>
      </c>
      <c r="L415" s="89">
        <f>'RS Charges'!L1376</f>
        <v>0</v>
      </c>
      <c r="M415" s="89">
        <f>'RS Charges'!M1376</f>
        <v>0</v>
      </c>
      <c r="N415" s="89">
        <f>'RS Charges'!N1376</f>
        <v>0</v>
      </c>
      <c r="O415" s="89">
        <f>'RS Charges'!O1376</f>
        <v>0</v>
      </c>
      <c r="P415" s="89">
        <f>'RS Charges'!P1376</f>
        <v>0</v>
      </c>
      <c r="Q415" s="89">
        <f>'RS Charges'!Q1376</f>
        <v>0</v>
      </c>
      <c r="R415" s="89">
        <f>'RS Charges'!R1376</f>
        <v>0</v>
      </c>
      <c r="S415" s="89">
        <f>'RS Charges'!S1376</f>
        <v>0</v>
      </c>
      <c r="T415" s="89">
        <f>'RS Charges'!T1376</f>
        <v>0</v>
      </c>
      <c r="U415" s="89">
        <f>'RS Charges'!U1376</f>
        <v>0</v>
      </c>
      <c r="V415" s="89">
        <f>'RS Charges'!V1376</f>
        <v>0</v>
      </c>
      <c r="W415" s="89">
        <f>'RS Charges'!W1376</f>
        <v>0</v>
      </c>
      <c r="X415" s="89">
        <f>'RS Charges'!X1376</f>
        <v>0</v>
      </c>
      <c r="Y415" s="89">
        <f>'RS Charges'!Y1376</f>
        <v>0</v>
      </c>
      <c r="Z415" s="89">
        <f>'RS Charges'!Z1376</f>
        <v>0</v>
      </c>
      <c r="AA415" s="89">
        <f>'RS Charges'!AA1376</f>
        <v>0</v>
      </c>
      <c r="AB415" s="90">
        <f>'RS Charges'!AB1376</f>
        <v>0</v>
      </c>
      <c r="AD415" s="552">
        <f>'RS Charges'!AD1376</f>
        <v>0</v>
      </c>
      <c r="AF415" s="552">
        <f>'RS Charges'!AF1376</f>
        <v>0</v>
      </c>
      <c r="AH415" s="552">
        <f>'RS Charges'!AH1376</f>
        <v>0</v>
      </c>
    </row>
    <row r="416" spans="2:34" outlineLevel="1" x14ac:dyDescent="0.2">
      <c r="B416" s="263" t="str">
        <f>'Line Items'!D$763</f>
        <v>Rolling Stock Charges</v>
      </c>
      <c r="C416" s="263" t="str">
        <f>'Line Items'!D$808</f>
        <v>Rolling Stock Charges</v>
      </c>
      <c r="D416" s="106" t="str">
        <f>'RS Charges'!D1377</f>
        <v>[Rolling Stock Line 36]</v>
      </c>
      <c r="E416" s="88"/>
      <c r="F416" s="107" t="str">
        <f>'RS Charges'!F1377</f>
        <v>£000</v>
      </c>
      <c r="G416" s="89">
        <f>'RS Charges'!G1377</f>
        <v>0</v>
      </c>
      <c r="H416" s="89">
        <f>'RS Charges'!H1377</f>
        <v>0</v>
      </c>
      <c r="I416" s="89">
        <f>'RS Charges'!I1377</f>
        <v>0</v>
      </c>
      <c r="J416" s="89">
        <f>'RS Charges'!J1377</f>
        <v>0</v>
      </c>
      <c r="K416" s="89">
        <f>'RS Charges'!K1377</f>
        <v>0</v>
      </c>
      <c r="L416" s="89">
        <f>'RS Charges'!L1377</f>
        <v>0</v>
      </c>
      <c r="M416" s="89">
        <f>'RS Charges'!M1377</f>
        <v>0</v>
      </c>
      <c r="N416" s="89">
        <f>'RS Charges'!N1377</f>
        <v>0</v>
      </c>
      <c r="O416" s="89">
        <f>'RS Charges'!O1377</f>
        <v>0</v>
      </c>
      <c r="P416" s="89">
        <f>'RS Charges'!P1377</f>
        <v>0</v>
      </c>
      <c r="Q416" s="89">
        <f>'RS Charges'!Q1377</f>
        <v>0</v>
      </c>
      <c r="R416" s="89">
        <f>'RS Charges'!R1377</f>
        <v>0</v>
      </c>
      <c r="S416" s="89">
        <f>'RS Charges'!S1377</f>
        <v>0</v>
      </c>
      <c r="T416" s="89">
        <f>'RS Charges'!T1377</f>
        <v>0</v>
      </c>
      <c r="U416" s="89">
        <f>'RS Charges'!U1377</f>
        <v>0</v>
      </c>
      <c r="V416" s="89">
        <f>'RS Charges'!V1377</f>
        <v>0</v>
      </c>
      <c r="W416" s="89">
        <f>'RS Charges'!W1377</f>
        <v>0</v>
      </c>
      <c r="X416" s="89">
        <f>'RS Charges'!X1377</f>
        <v>0</v>
      </c>
      <c r="Y416" s="89">
        <f>'RS Charges'!Y1377</f>
        <v>0</v>
      </c>
      <c r="Z416" s="89">
        <f>'RS Charges'!Z1377</f>
        <v>0</v>
      </c>
      <c r="AA416" s="89">
        <f>'RS Charges'!AA1377</f>
        <v>0</v>
      </c>
      <c r="AB416" s="90">
        <f>'RS Charges'!AB1377</f>
        <v>0</v>
      </c>
      <c r="AD416" s="552">
        <f>'RS Charges'!AD1377</f>
        <v>0</v>
      </c>
      <c r="AF416" s="552">
        <f>'RS Charges'!AF1377</f>
        <v>0</v>
      </c>
      <c r="AH416" s="552">
        <f>'RS Charges'!AH1377</f>
        <v>0</v>
      </c>
    </row>
    <row r="417" spans="2:34" outlineLevel="1" x14ac:dyDescent="0.2">
      <c r="B417" s="263" t="str">
        <f>'Line Items'!D$763</f>
        <v>Rolling Stock Charges</v>
      </c>
      <c r="C417" s="263" t="str">
        <f>'Line Items'!D$808</f>
        <v>Rolling Stock Charges</v>
      </c>
      <c r="D417" s="106" t="str">
        <f>'RS Charges'!D1378</f>
        <v>[Rolling Stock Line 37]</v>
      </c>
      <c r="E417" s="88"/>
      <c r="F417" s="107" t="str">
        <f>'RS Charges'!F1378</f>
        <v>£000</v>
      </c>
      <c r="G417" s="89">
        <f>'RS Charges'!G1378</f>
        <v>0</v>
      </c>
      <c r="H417" s="89">
        <f>'RS Charges'!H1378</f>
        <v>0</v>
      </c>
      <c r="I417" s="89">
        <f>'RS Charges'!I1378</f>
        <v>0</v>
      </c>
      <c r="J417" s="89">
        <f>'RS Charges'!J1378</f>
        <v>0</v>
      </c>
      <c r="K417" s="89">
        <f>'RS Charges'!K1378</f>
        <v>0</v>
      </c>
      <c r="L417" s="89">
        <f>'RS Charges'!L1378</f>
        <v>0</v>
      </c>
      <c r="M417" s="89">
        <f>'RS Charges'!M1378</f>
        <v>0</v>
      </c>
      <c r="N417" s="89">
        <f>'RS Charges'!N1378</f>
        <v>0</v>
      </c>
      <c r="O417" s="89">
        <f>'RS Charges'!O1378</f>
        <v>0</v>
      </c>
      <c r="P417" s="89">
        <f>'RS Charges'!P1378</f>
        <v>0</v>
      </c>
      <c r="Q417" s="89">
        <f>'RS Charges'!Q1378</f>
        <v>0</v>
      </c>
      <c r="R417" s="89">
        <f>'RS Charges'!R1378</f>
        <v>0</v>
      </c>
      <c r="S417" s="89">
        <f>'RS Charges'!S1378</f>
        <v>0</v>
      </c>
      <c r="T417" s="89">
        <f>'RS Charges'!T1378</f>
        <v>0</v>
      </c>
      <c r="U417" s="89">
        <f>'RS Charges'!U1378</f>
        <v>0</v>
      </c>
      <c r="V417" s="89">
        <f>'RS Charges'!V1378</f>
        <v>0</v>
      </c>
      <c r="W417" s="89">
        <f>'RS Charges'!W1378</f>
        <v>0</v>
      </c>
      <c r="X417" s="89">
        <f>'RS Charges'!X1378</f>
        <v>0</v>
      </c>
      <c r="Y417" s="89">
        <f>'RS Charges'!Y1378</f>
        <v>0</v>
      </c>
      <c r="Z417" s="89">
        <f>'RS Charges'!Z1378</f>
        <v>0</v>
      </c>
      <c r="AA417" s="89">
        <f>'RS Charges'!AA1378</f>
        <v>0</v>
      </c>
      <c r="AB417" s="90">
        <f>'RS Charges'!AB1378</f>
        <v>0</v>
      </c>
      <c r="AD417" s="552">
        <f>'RS Charges'!AD1378</f>
        <v>0</v>
      </c>
      <c r="AF417" s="552">
        <f>'RS Charges'!AF1378</f>
        <v>0</v>
      </c>
      <c r="AH417" s="552">
        <f>'RS Charges'!AH1378</f>
        <v>0</v>
      </c>
    </row>
    <row r="418" spans="2:34" outlineLevel="1" x14ac:dyDescent="0.2">
      <c r="B418" s="263" t="str">
        <f>'Line Items'!D$763</f>
        <v>Rolling Stock Charges</v>
      </c>
      <c r="C418" s="263" t="str">
        <f>'Line Items'!D$808</f>
        <v>Rolling Stock Charges</v>
      </c>
      <c r="D418" s="106" t="str">
        <f>'RS Charges'!D1379</f>
        <v>[Rolling Stock Line 38]</v>
      </c>
      <c r="E418" s="88"/>
      <c r="F418" s="107" t="str">
        <f>'RS Charges'!F1379</f>
        <v>£000</v>
      </c>
      <c r="G418" s="89">
        <f>'RS Charges'!G1379</f>
        <v>0</v>
      </c>
      <c r="H418" s="89">
        <f>'RS Charges'!H1379</f>
        <v>0</v>
      </c>
      <c r="I418" s="89">
        <f>'RS Charges'!I1379</f>
        <v>0</v>
      </c>
      <c r="J418" s="89">
        <f>'RS Charges'!J1379</f>
        <v>0</v>
      </c>
      <c r="K418" s="89">
        <f>'RS Charges'!K1379</f>
        <v>0</v>
      </c>
      <c r="L418" s="89">
        <f>'RS Charges'!L1379</f>
        <v>0</v>
      </c>
      <c r="M418" s="89">
        <f>'RS Charges'!M1379</f>
        <v>0</v>
      </c>
      <c r="N418" s="89">
        <f>'RS Charges'!N1379</f>
        <v>0</v>
      </c>
      <c r="O418" s="89">
        <f>'RS Charges'!O1379</f>
        <v>0</v>
      </c>
      <c r="P418" s="89">
        <f>'RS Charges'!P1379</f>
        <v>0</v>
      </c>
      <c r="Q418" s="89">
        <f>'RS Charges'!Q1379</f>
        <v>0</v>
      </c>
      <c r="R418" s="89">
        <f>'RS Charges'!R1379</f>
        <v>0</v>
      </c>
      <c r="S418" s="89">
        <f>'RS Charges'!S1379</f>
        <v>0</v>
      </c>
      <c r="T418" s="89">
        <f>'RS Charges'!T1379</f>
        <v>0</v>
      </c>
      <c r="U418" s="89">
        <f>'RS Charges'!U1379</f>
        <v>0</v>
      </c>
      <c r="V418" s="89">
        <f>'RS Charges'!V1379</f>
        <v>0</v>
      </c>
      <c r="W418" s="89">
        <f>'RS Charges'!W1379</f>
        <v>0</v>
      </c>
      <c r="X418" s="89">
        <f>'RS Charges'!X1379</f>
        <v>0</v>
      </c>
      <c r="Y418" s="89">
        <f>'RS Charges'!Y1379</f>
        <v>0</v>
      </c>
      <c r="Z418" s="89">
        <f>'RS Charges'!Z1379</f>
        <v>0</v>
      </c>
      <c r="AA418" s="89">
        <f>'RS Charges'!AA1379</f>
        <v>0</v>
      </c>
      <c r="AB418" s="90">
        <f>'RS Charges'!AB1379</f>
        <v>0</v>
      </c>
      <c r="AD418" s="552">
        <f>'RS Charges'!AD1379</f>
        <v>0</v>
      </c>
      <c r="AF418" s="552">
        <f>'RS Charges'!AF1379</f>
        <v>0</v>
      </c>
      <c r="AH418" s="552">
        <f>'RS Charges'!AH1379</f>
        <v>0</v>
      </c>
    </row>
    <row r="419" spans="2:34" outlineLevel="1" x14ac:dyDescent="0.2">
      <c r="B419" s="263" t="str">
        <f>'Line Items'!D$763</f>
        <v>Rolling Stock Charges</v>
      </c>
      <c r="C419" s="263" t="str">
        <f>'Line Items'!D$808</f>
        <v>Rolling Stock Charges</v>
      </c>
      <c r="D419" s="106" t="str">
        <f>'RS Charges'!D1380</f>
        <v>[Rolling Stock Line 39]</v>
      </c>
      <c r="E419" s="88"/>
      <c r="F419" s="107" t="str">
        <f>'RS Charges'!F1380</f>
        <v>£000</v>
      </c>
      <c r="G419" s="89">
        <f>'RS Charges'!G1380</f>
        <v>0</v>
      </c>
      <c r="H419" s="89">
        <f>'RS Charges'!H1380</f>
        <v>0</v>
      </c>
      <c r="I419" s="89">
        <f>'RS Charges'!I1380</f>
        <v>0</v>
      </c>
      <c r="J419" s="89">
        <f>'RS Charges'!J1380</f>
        <v>0</v>
      </c>
      <c r="K419" s="89">
        <f>'RS Charges'!K1380</f>
        <v>0</v>
      </c>
      <c r="L419" s="89">
        <f>'RS Charges'!L1380</f>
        <v>0</v>
      </c>
      <c r="M419" s="89">
        <f>'RS Charges'!M1380</f>
        <v>0</v>
      </c>
      <c r="N419" s="89">
        <f>'RS Charges'!N1380</f>
        <v>0</v>
      </c>
      <c r="O419" s="89">
        <f>'RS Charges'!O1380</f>
        <v>0</v>
      </c>
      <c r="P419" s="89">
        <f>'RS Charges'!P1380</f>
        <v>0</v>
      </c>
      <c r="Q419" s="89">
        <f>'RS Charges'!Q1380</f>
        <v>0</v>
      </c>
      <c r="R419" s="89">
        <f>'RS Charges'!R1380</f>
        <v>0</v>
      </c>
      <c r="S419" s="89">
        <f>'RS Charges'!S1380</f>
        <v>0</v>
      </c>
      <c r="T419" s="89">
        <f>'RS Charges'!T1380</f>
        <v>0</v>
      </c>
      <c r="U419" s="89">
        <f>'RS Charges'!U1380</f>
        <v>0</v>
      </c>
      <c r="V419" s="89">
        <f>'RS Charges'!V1380</f>
        <v>0</v>
      </c>
      <c r="W419" s="89">
        <f>'RS Charges'!W1380</f>
        <v>0</v>
      </c>
      <c r="X419" s="89">
        <f>'RS Charges'!X1380</f>
        <v>0</v>
      </c>
      <c r="Y419" s="89">
        <f>'RS Charges'!Y1380</f>
        <v>0</v>
      </c>
      <c r="Z419" s="89">
        <f>'RS Charges'!Z1380</f>
        <v>0</v>
      </c>
      <c r="AA419" s="89">
        <f>'RS Charges'!AA1380</f>
        <v>0</v>
      </c>
      <c r="AB419" s="90">
        <f>'RS Charges'!AB1380</f>
        <v>0</v>
      </c>
      <c r="AD419" s="552">
        <f>'RS Charges'!AD1380</f>
        <v>0</v>
      </c>
      <c r="AF419" s="552">
        <f>'RS Charges'!AF1380</f>
        <v>0</v>
      </c>
      <c r="AH419" s="552">
        <f>'RS Charges'!AH1380</f>
        <v>0</v>
      </c>
    </row>
    <row r="420" spans="2:34" outlineLevel="1" x14ac:dyDescent="0.2">
      <c r="B420" s="263" t="str">
        <f>'Line Items'!D$763</f>
        <v>Rolling Stock Charges</v>
      </c>
      <c r="C420" s="263" t="str">
        <f>'Line Items'!D$808</f>
        <v>Rolling Stock Charges</v>
      </c>
      <c r="D420" s="106" t="str">
        <f>'RS Charges'!D1381</f>
        <v>[Rolling Stock Line 40]</v>
      </c>
      <c r="E420" s="88"/>
      <c r="F420" s="107" t="str">
        <f>'RS Charges'!F1381</f>
        <v>£000</v>
      </c>
      <c r="G420" s="89">
        <f>'RS Charges'!G1381</f>
        <v>0</v>
      </c>
      <c r="H420" s="89">
        <f>'RS Charges'!H1381</f>
        <v>0</v>
      </c>
      <c r="I420" s="89">
        <f>'RS Charges'!I1381</f>
        <v>0</v>
      </c>
      <c r="J420" s="89">
        <f>'RS Charges'!J1381</f>
        <v>0</v>
      </c>
      <c r="K420" s="89">
        <f>'RS Charges'!K1381</f>
        <v>0</v>
      </c>
      <c r="L420" s="89">
        <f>'RS Charges'!L1381</f>
        <v>0</v>
      </c>
      <c r="M420" s="89">
        <f>'RS Charges'!M1381</f>
        <v>0</v>
      </c>
      <c r="N420" s="89">
        <f>'RS Charges'!N1381</f>
        <v>0</v>
      </c>
      <c r="O420" s="89">
        <f>'RS Charges'!O1381</f>
        <v>0</v>
      </c>
      <c r="P420" s="89">
        <f>'RS Charges'!P1381</f>
        <v>0</v>
      </c>
      <c r="Q420" s="89">
        <f>'RS Charges'!Q1381</f>
        <v>0</v>
      </c>
      <c r="R420" s="89">
        <f>'RS Charges'!R1381</f>
        <v>0</v>
      </c>
      <c r="S420" s="89">
        <f>'RS Charges'!S1381</f>
        <v>0</v>
      </c>
      <c r="T420" s="89">
        <f>'RS Charges'!T1381</f>
        <v>0</v>
      </c>
      <c r="U420" s="89">
        <f>'RS Charges'!U1381</f>
        <v>0</v>
      </c>
      <c r="V420" s="89">
        <f>'RS Charges'!V1381</f>
        <v>0</v>
      </c>
      <c r="W420" s="89">
        <f>'RS Charges'!W1381</f>
        <v>0</v>
      </c>
      <c r="X420" s="89">
        <f>'RS Charges'!X1381</f>
        <v>0</v>
      </c>
      <c r="Y420" s="89">
        <f>'RS Charges'!Y1381</f>
        <v>0</v>
      </c>
      <c r="Z420" s="89">
        <f>'RS Charges'!Z1381</f>
        <v>0</v>
      </c>
      <c r="AA420" s="89">
        <f>'RS Charges'!AA1381</f>
        <v>0</v>
      </c>
      <c r="AB420" s="90">
        <f>'RS Charges'!AB1381</f>
        <v>0</v>
      </c>
      <c r="AD420" s="552">
        <f>'RS Charges'!AD1381</f>
        <v>0</v>
      </c>
      <c r="AF420" s="552">
        <f>'RS Charges'!AF1381</f>
        <v>0</v>
      </c>
      <c r="AH420" s="552">
        <f>'RS Charges'!AH1381</f>
        <v>0</v>
      </c>
    </row>
    <row r="421" spans="2:34" outlineLevel="1" x14ac:dyDescent="0.2">
      <c r="B421" s="263" t="str">
        <f>'Line Items'!D$763</f>
        <v>Rolling Stock Charges</v>
      </c>
      <c r="C421" s="263" t="str">
        <f>'Line Items'!D$808</f>
        <v>Rolling Stock Charges</v>
      </c>
      <c r="D421" s="106" t="str">
        <f>'RS Charges'!D1382</f>
        <v>[Rolling Stock Line 41]</v>
      </c>
      <c r="E421" s="88"/>
      <c r="F421" s="107" t="str">
        <f>'RS Charges'!F1382</f>
        <v>£000</v>
      </c>
      <c r="G421" s="89">
        <f>'RS Charges'!G1382</f>
        <v>0</v>
      </c>
      <c r="H421" s="89">
        <f>'RS Charges'!H1382</f>
        <v>0</v>
      </c>
      <c r="I421" s="89">
        <f>'RS Charges'!I1382</f>
        <v>0</v>
      </c>
      <c r="J421" s="89">
        <f>'RS Charges'!J1382</f>
        <v>0</v>
      </c>
      <c r="K421" s="89">
        <f>'RS Charges'!K1382</f>
        <v>0</v>
      </c>
      <c r="L421" s="89">
        <f>'RS Charges'!L1382</f>
        <v>0</v>
      </c>
      <c r="M421" s="89">
        <f>'RS Charges'!M1382</f>
        <v>0</v>
      </c>
      <c r="N421" s="89">
        <f>'RS Charges'!N1382</f>
        <v>0</v>
      </c>
      <c r="O421" s="89">
        <f>'RS Charges'!O1382</f>
        <v>0</v>
      </c>
      <c r="P421" s="89">
        <f>'RS Charges'!P1382</f>
        <v>0</v>
      </c>
      <c r="Q421" s="89">
        <f>'RS Charges'!Q1382</f>
        <v>0</v>
      </c>
      <c r="R421" s="89">
        <f>'RS Charges'!R1382</f>
        <v>0</v>
      </c>
      <c r="S421" s="89">
        <f>'RS Charges'!S1382</f>
        <v>0</v>
      </c>
      <c r="T421" s="89">
        <f>'RS Charges'!T1382</f>
        <v>0</v>
      </c>
      <c r="U421" s="89">
        <f>'RS Charges'!U1382</f>
        <v>0</v>
      </c>
      <c r="V421" s="89">
        <f>'RS Charges'!V1382</f>
        <v>0</v>
      </c>
      <c r="W421" s="89">
        <f>'RS Charges'!W1382</f>
        <v>0</v>
      </c>
      <c r="X421" s="89">
        <f>'RS Charges'!X1382</f>
        <v>0</v>
      </c>
      <c r="Y421" s="89">
        <f>'RS Charges'!Y1382</f>
        <v>0</v>
      </c>
      <c r="Z421" s="89">
        <f>'RS Charges'!Z1382</f>
        <v>0</v>
      </c>
      <c r="AA421" s="89">
        <f>'RS Charges'!AA1382</f>
        <v>0</v>
      </c>
      <c r="AB421" s="90">
        <f>'RS Charges'!AB1382</f>
        <v>0</v>
      </c>
      <c r="AD421" s="552">
        <f>'RS Charges'!AD1382</f>
        <v>0</v>
      </c>
      <c r="AF421" s="552">
        <f>'RS Charges'!AF1382</f>
        <v>0</v>
      </c>
      <c r="AH421" s="552">
        <f>'RS Charges'!AH1382</f>
        <v>0</v>
      </c>
    </row>
    <row r="422" spans="2:34" outlineLevel="1" x14ac:dyDescent="0.2">
      <c r="B422" s="263" t="str">
        <f>'Line Items'!D$763</f>
        <v>Rolling Stock Charges</v>
      </c>
      <c r="C422" s="263" t="str">
        <f>'Line Items'!D$808</f>
        <v>Rolling Stock Charges</v>
      </c>
      <c r="D422" s="106" t="str">
        <f>'RS Charges'!D1383</f>
        <v>[Rolling Stock Line 42]</v>
      </c>
      <c r="E422" s="88"/>
      <c r="F422" s="107" t="str">
        <f>'RS Charges'!F1383</f>
        <v>£000</v>
      </c>
      <c r="G422" s="89">
        <f>'RS Charges'!G1383</f>
        <v>0</v>
      </c>
      <c r="H422" s="89">
        <f>'RS Charges'!H1383</f>
        <v>0</v>
      </c>
      <c r="I422" s="89">
        <f>'RS Charges'!I1383</f>
        <v>0</v>
      </c>
      <c r="J422" s="89">
        <f>'RS Charges'!J1383</f>
        <v>0</v>
      </c>
      <c r="K422" s="89">
        <f>'RS Charges'!K1383</f>
        <v>0</v>
      </c>
      <c r="L422" s="89">
        <f>'RS Charges'!L1383</f>
        <v>0</v>
      </c>
      <c r="M422" s="89">
        <f>'RS Charges'!M1383</f>
        <v>0</v>
      </c>
      <c r="N422" s="89">
        <f>'RS Charges'!N1383</f>
        <v>0</v>
      </c>
      <c r="O422" s="89">
        <f>'RS Charges'!O1383</f>
        <v>0</v>
      </c>
      <c r="P422" s="89">
        <f>'RS Charges'!P1383</f>
        <v>0</v>
      </c>
      <c r="Q422" s="89">
        <f>'RS Charges'!Q1383</f>
        <v>0</v>
      </c>
      <c r="R422" s="89">
        <f>'RS Charges'!R1383</f>
        <v>0</v>
      </c>
      <c r="S422" s="89">
        <f>'RS Charges'!S1383</f>
        <v>0</v>
      </c>
      <c r="T422" s="89">
        <f>'RS Charges'!T1383</f>
        <v>0</v>
      </c>
      <c r="U422" s="89">
        <f>'RS Charges'!U1383</f>
        <v>0</v>
      </c>
      <c r="V422" s="89">
        <f>'RS Charges'!V1383</f>
        <v>0</v>
      </c>
      <c r="W422" s="89">
        <f>'RS Charges'!W1383</f>
        <v>0</v>
      </c>
      <c r="X422" s="89">
        <f>'RS Charges'!X1383</f>
        <v>0</v>
      </c>
      <c r="Y422" s="89">
        <f>'RS Charges'!Y1383</f>
        <v>0</v>
      </c>
      <c r="Z422" s="89">
        <f>'RS Charges'!Z1383</f>
        <v>0</v>
      </c>
      <c r="AA422" s="89">
        <f>'RS Charges'!AA1383</f>
        <v>0</v>
      </c>
      <c r="AB422" s="90">
        <f>'RS Charges'!AB1383</f>
        <v>0</v>
      </c>
      <c r="AD422" s="552">
        <f>'RS Charges'!AD1383</f>
        <v>0</v>
      </c>
      <c r="AF422" s="552">
        <f>'RS Charges'!AF1383</f>
        <v>0</v>
      </c>
      <c r="AH422" s="552">
        <f>'RS Charges'!AH1383</f>
        <v>0</v>
      </c>
    </row>
    <row r="423" spans="2:34" outlineLevel="1" x14ac:dyDescent="0.2">
      <c r="B423" s="263" t="str">
        <f>'Line Items'!D$763</f>
        <v>Rolling Stock Charges</v>
      </c>
      <c r="C423" s="263" t="str">
        <f>'Line Items'!D$808</f>
        <v>Rolling Stock Charges</v>
      </c>
      <c r="D423" s="106" t="str">
        <f>'RS Charges'!D1384</f>
        <v>[Rolling Stock Line 43]</v>
      </c>
      <c r="E423" s="88"/>
      <c r="F423" s="107" t="str">
        <f>'RS Charges'!F1384</f>
        <v>£000</v>
      </c>
      <c r="G423" s="89">
        <f>'RS Charges'!G1384</f>
        <v>0</v>
      </c>
      <c r="H423" s="89">
        <f>'RS Charges'!H1384</f>
        <v>0</v>
      </c>
      <c r="I423" s="89">
        <f>'RS Charges'!I1384</f>
        <v>0</v>
      </c>
      <c r="J423" s="89">
        <f>'RS Charges'!J1384</f>
        <v>0</v>
      </c>
      <c r="K423" s="89">
        <f>'RS Charges'!K1384</f>
        <v>0</v>
      </c>
      <c r="L423" s="89">
        <f>'RS Charges'!L1384</f>
        <v>0</v>
      </c>
      <c r="M423" s="89">
        <f>'RS Charges'!M1384</f>
        <v>0</v>
      </c>
      <c r="N423" s="89">
        <f>'RS Charges'!N1384</f>
        <v>0</v>
      </c>
      <c r="O423" s="89">
        <f>'RS Charges'!O1384</f>
        <v>0</v>
      </c>
      <c r="P423" s="89">
        <f>'RS Charges'!P1384</f>
        <v>0</v>
      </c>
      <c r="Q423" s="89">
        <f>'RS Charges'!Q1384</f>
        <v>0</v>
      </c>
      <c r="R423" s="89">
        <f>'RS Charges'!R1384</f>
        <v>0</v>
      </c>
      <c r="S423" s="89">
        <f>'RS Charges'!S1384</f>
        <v>0</v>
      </c>
      <c r="T423" s="89">
        <f>'RS Charges'!T1384</f>
        <v>0</v>
      </c>
      <c r="U423" s="89">
        <f>'RS Charges'!U1384</f>
        <v>0</v>
      </c>
      <c r="V423" s="89">
        <f>'RS Charges'!V1384</f>
        <v>0</v>
      </c>
      <c r="W423" s="89">
        <f>'RS Charges'!W1384</f>
        <v>0</v>
      </c>
      <c r="X423" s="89">
        <f>'RS Charges'!X1384</f>
        <v>0</v>
      </c>
      <c r="Y423" s="89">
        <f>'RS Charges'!Y1384</f>
        <v>0</v>
      </c>
      <c r="Z423" s="89">
        <f>'RS Charges'!Z1384</f>
        <v>0</v>
      </c>
      <c r="AA423" s="89">
        <f>'RS Charges'!AA1384</f>
        <v>0</v>
      </c>
      <c r="AB423" s="90">
        <f>'RS Charges'!AB1384</f>
        <v>0</v>
      </c>
      <c r="AD423" s="552">
        <f>'RS Charges'!AD1384</f>
        <v>0</v>
      </c>
      <c r="AF423" s="552">
        <f>'RS Charges'!AF1384</f>
        <v>0</v>
      </c>
      <c r="AH423" s="552">
        <f>'RS Charges'!AH1384</f>
        <v>0</v>
      </c>
    </row>
    <row r="424" spans="2:34" outlineLevel="1" x14ac:dyDescent="0.2">
      <c r="B424" s="263" t="str">
        <f>'Line Items'!D$763</f>
        <v>Rolling Stock Charges</v>
      </c>
      <c r="C424" s="263" t="str">
        <f>'Line Items'!D$808</f>
        <v>Rolling Stock Charges</v>
      </c>
      <c r="D424" s="106" t="str">
        <f>'RS Charges'!D1385</f>
        <v>[Rolling Stock Line 44]</v>
      </c>
      <c r="E424" s="88"/>
      <c r="F424" s="107" t="str">
        <f>'RS Charges'!F1385</f>
        <v>£000</v>
      </c>
      <c r="G424" s="89">
        <f>'RS Charges'!G1385</f>
        <v>0</v>
      </c>
      <c r="H424" s="89">
        <f>'RS Charges'!H1385</f>
        <v>0</v>
      </c>
      <c r="I424" s="89">
        <f>'RS Charges'!I1385</f>
        <v>0</v>
      </c>
      <c r="J424" s="89">
        <f>'RS Charges'!J1385</f>
        <v>0</v>
      </c>
      <c r="K424" s="89">
        <f>'RS Charges'!K1385</f>
        <v>0</v>
      </c>
      <c r="L424" s="89">
        <f>'RS Charges'!L1385</f>
        <v>0</v>
      </c>
      <c r="M424" s="89">
        <f>'RS Charges'!M1385</f>
        <v>0</v>
      </c>
      <c r="N424" s="89">
        <f>'RS Charges'!N1385</f>
        <v>0</v>
      </c>
      <c r="O424" s="89">
        <f>'RS Charges'!O1385</f>
        <v>0</v>
      </c>
      <c r="P424" s="89">
        <f>'RS Charges'!P1385</f>
        <v>0</v>
      </c>
      <c r="Q424" s="89">
        <f>'RS Charges'!Q1385</f>
        <v>0</v>
      </c>
      <c r="R424" s="89">
        <f>'RS Charges'!R1385</f>
        <v>0</v>
      </c>
      <c r="S424" s="89">
        <f>'RS Charges'!S1385</f>
        <v>0</v>
      </c>
      <c r="T424" s="89">
        <f>'RS Charges'!T1385</f>
        <v>0</v>
      </c>
      <c r="U424" s="89">
        <f>'RS Charges'!U1385</f>
        <v>0</v>
      </c>
      <c r="V424" s="89">
        <f>'RS Charges'!V1385</f>
        <v>0</v>
      </c>
      <c r="W424" s="89">
        <f>'RS Charges'!W1385</f>
        <v>0</v>
      </c>
      <c r="X424" s="89">
        <f>'RS Charges'!X1385</f>
        <v>0</v>
      </c>
      <c r="Y424" s="89">
        <f>'RS Charges'!Y1385</f>
        <v>0</v>
      </c>
      <c r="Z424" s="89">
        <f>'RS Charges'!Z1385</f>
        <v>0</v>
      </c>
      <c r="AA424" s="89">
        <f>'RS Charges'!AA1385</f>
        <v>0</v>
      </c>
      <c r="AB424" s="90">
        <f>'RS Charges'!AB1385</f>
        <v>0</v>
      </c>
      <c r="AD424" s="552">
        <f>'RS Charges'!AD1385</f>
        <v>0</v>
      </c>
      <c r="AF424" s="552">
        <f>'RS Charges'!AF1385</f>
        <v>0</v>
      </c>
      <c r="AH424" s="552">
        <f>'RS Charges'!AH1385</f>
        <v>0</v>
      </c>
    </row>
    <row r="425" spans="2:34" outlineLevel="1" x14ac:dyDescent="0.2">
      <c r="B425" s="263" t="str">
        <f>'Line Items'!D$763</f>
        <v>Rolling Stock Charges</v>
      </c>
      <c r="C425" s="263" t="str">
        <f>'Line Items'!D$808</f>
        <v>Rolling Stock Charges</v>
      </c>
      <c r="D425" s="106" t="str">
        <f>'RS Charges'!D1386</f>
        <v>[Rolling Stock Line 45]</v>
      </c>
      <c r="E425" s="88"/>
      <c r="F425" s="107" t="str">
        <f>'RS Charges'!F1386</f>
        <v>£000</v>
      </c>
      <c r="G425" s="89">
        <f>'RS Charges'!G1386</f>
        <v>0</v>
      </c>
      <c r="H425" s="89">
        <f>'RS Charges'!H1386</f>
        <v>0</v>
      </c>
      <c r="I425" s="89">
        <f>'RS Charges'!I1386</f>
        <v>0</v>
      </c>
      <c r="J425" s="89">
        <f>'RS Charges'!J1386</f>
        <v>0</v>
      </c>
      <c r="K425" s="89">
        <f>'RS Charges'!K1386</f>
        <v>0</v>
      </c>
      <c r="L425" s="89">
        <f>'RS Charges'!L1386</f>
        <v>0</v>
      </c>
      <c r="M425" s="89">
        <f>'RS Charges'!M1386</f>
        <v>0</v>
      </c>
      <c r="N425" s="89">
        <f>'RS Charges'!N1386</f>
        <v>0</v>
      </c>
      <c r="O425" s="89">
        <f>'RS Charges'!O1386</f>
        <v>0</v>
      </c>
      <c r="P425" s="89">
        <f>'RS Charges'!P1386</f>
        <v>0</v>
      </c>
      <c r="Q425" s="89">
        <f>'RS Charges'!Q1386</f>
        <v>0</v>
      </c>
      <c r="R425" s="89">
        <f>'RS Charges'!R1386</f>
        <v>0</v>
      </c>
      <c r="S425" s="89">
        <f>'RS Charges'!S1386</f>
        <v>0</v>
      </c>
      <c r="T425" s="89">
        <f>'RS Charges'!T1386</f>
        <v>0</v>
      </c>
      <c r="U425" s="89">
        <f>'RS Charges'!U1386</f>
        <v>0</v>
      </c>
      <c r="V425" s="89">
        <f>'RS Charges'!V1386</f>
        <v>0</v>
      </c>
      <c r="W425" s="89">
        <f>'RS Charges'!W1386</f>
        <v>0</v>
      </c>
      <c r="X425" s="89">
        <f>'RS Charges'!X1386</f>
        <v>0</v>
      </c>
      <c r="Y425" s="89">
        <f>'RS Charges'!Y1386</f>
        <v>0</v>
      </c>
      <c r="Z425" s="89">
        <f>'RS Charges'!Z1386</f>
        <v>0</v>
      </c>
      <c r="AA425" s="89">
        <f>'RS Charges'!AA1386</f>
        <v>0</v>
      </c>
      <c r="AB425" s="90">
        <f>'RS Charges'!AB1386</f>
        <v>0</v>
      </c>
      <c r="AD425" s="552">
        <f>'RS Charges'!AD1386</f>
        <v>0</v>
      </c>
      <c r="AF425" s="552">
        <f>'RS Charges'!AF1386</f>
        <v>0</v>
      </c>
      <c r="AH425" s="552">
        <f>'RS Charges'!AH1386</f>
        <v>0</v>
      </c>
    </row>
    <row r="426" spans="2:34" outlineLevel="1" x14ac:dyDescent="0.2">
      <c r="B426" s="263" t="str">
        <f>'Line Items'!D$763</f>
        <v>Rolling Stock Charges</v>
      </c>
      <c r="C426" s="263" t="str">
        <f>'Line Items'!D$808</f>
        <v>Rolling Stock Charges</v>
      </c>
      <c r="D426" s="106" t="str">
        <f>'RS Charges'!D1387</f>
        <v>[Rolling Stock Line 46]</v>
      </c>
      <c r="E426" s="88"/>
      <c r="F426" s="107" t="str">
        <f>'RS Charges'!F1387</f>
        <v>£000</v>
      </c>
      <c r="G426" s="89">
        <f>'RS Charges'!G1387</f>
        <v>0</v>
      </c>
      <c r="H426" s="89">
        <f>'RS Charges'!H1387</f>
        <v>0</v>
      </c>
      <c r="I426" s="89">
        <f>'RS Charges'!I1387</f>
        <v>0</v>
      </c>
      <c r="J426" s="89">
        <f>'RS Charges'!J1387</f>
        <v>0</v>
      </c>
      <c r="K426" s="89">
        <f>'RS Charges'!K1387</f>
        <v>0</v>
      </c>
      <c r="L426" s="89">
        <f>'RS Charges'!L1387</f>
        <v>0</v>
      </c>
      <c r="M426" s="89">
        <f>'RS Charges'!M1387</f>
        <v>0</v>
      </c>
      <c r="N426" s="89">
        <f>'RS Charges'!N1387</f>
        <v>0</v>
      </c>
      <c r="O426" s="89">
        <f>'RS Charges'!O1387</f>
        <v>0</v>
      </c>
      <c r="P426" s="89">
        <f>'RS Charges'!P1387</f>
        <v>0</v>
      </c>
      <c r="Q426" s="89">
        <f>'RS Charges'!Q1387</f>
        <v>0</v>
      </c>
      <c r="R426" s="89">
        <f>'RS Charges'!R1387</f>
        <v>0</v>
      </c>
      <c r="S426" s="89">
        <f>'RS Charges'!S1387</f>
        <v>0</v>
      </c>
      <c r="T426" s="89">
        <f>'RS Charges'!T1387</f>
        <v>0</v>
      </c>
      <c r="U426" s="89">
        <f>'RS Charges'!U1387</f>
        <v>0</v>
      </c>
      <c r="V426" s="89">
        <f>'RS Charges'!V1387</f>
        <v>0</v>
      </c>
      <c r="W426" s="89">
        <f>'RS Charges'!W1387</f>
        <v>0</v>
      </c>
      <c r="X426" s="89">
        <f>'RS Charges'!X1387</f>
        <v>0</v>
      </c>
      <c r="Y426" s="89">
        <f>'RS Charges'!Y1387</f>
        <v>0</v>
      </c>
      <c r="Z426" s="89">
        <f>'RS Charges'!Z1387</f>
        <v>0</v>
      </c>
      <c r="AA426" s="89">
        <f>'RS Charges'!AA1387</f>
        <v>0</v>
      </c>
      <c r="AB426" s="90">
        <f>'RS Charges'!AB1387</f>
        <v>0</v>
      </c>
      <c r="AD426" s="552">
        <f>'RS Charges'!AD1387</f>
        <v>0</v>
      </c>
      <c r="AF426" s="552">
        <f>'RS Charges'!AF1387</f>
        <v>0</v>
      </c>
      <c r="AH426" s="552">
        <f>'RS Charges'!AH1387</f>
        <v>0</v>
      </c>
    </row>
    <row r="427" spans="2:34" outlineLevel="1" x14ac:dyDescent="0.2">
      <c r="B427" s="263" t="str">
        <f>'Line Items'!D$763</f>
        <v>Rolling Stock Charges</v>
      </c>
      <c r="C427" s="263" t="str">
        <f>'Line Items'!D$808</f>
        <v>Rolling Stock Charges</v>
      </c>
      <c r="D427" s="106" t="str">
        <f>'RS Charges'!D1388</f>
        <v>[Rolling Stock Line 47]</v>
      </c>
      <c r="E427" s="88"/>
      <c r="F427" s="107" t="str">
        <f>'RS Charges'!F1388</f>
        <v>£000</v>
      </c>
      <c r="G427" s="89">
        <f>'RS Charges'!G1388</f>
        <v>0</v>
      </c>
      <c r="H427" s="89">
        <f>'RS Charges'!H1388</f>
        <v>0</v>
      </c>
      <c r="I427" s="89">
        <f>'RS Charges'!I1388</f>
        <v>0</v>
      </c>
      <c r="J427" s="89">
        <f>'RS Charges'!J1388</f>
        <v>0</v>
      </c>
      <c r="K427" s="89">
        <f>'RS Charges'!K1388</f>
        <v>0</v>
      </c>
      <c r="L427" s="89">
        <f>'RS Charges'!L1388</f>
        <v>0</v>
      </c>
      <c r="M427" s="89">
        <f>'RS Charges'!M1388</f>
        <v>0</v>
      </c>
      <c r="N427" s="89">
        <f>'RS Charges'!N1388</f>
        <v>0</v>
      </c>
      <c r="O427" s="89">
        <f>'RS Charges'!O1388</f>
        <v>0</v>
      </c>
      <c r="P427" s="89">
        <f>'RS Charges'!P1388</f>
        <v>0</v>
      </c>
      <c r="Q427" s="89">
        <f>'RS Charges'!Q1388</f>
        <v>0</v>
      </c>
      <c r="R427" s="89">
        <f>'RS Charges'!R1388</f>
        <v>0</v>
      </c>
      <c r="S427" s="89">
        <f>'RS Charges'!S1388</f>
        <v>0</v>
      </c>
      <c r="T427" s="89">
        <f>'RS Charges'!T1388</f>
        <v>0</v>
      </c>
      <c r="U427" s="89">
        <f>'RS Charges'!U1388</f>
        <v>0</v>
      </c>
      <c r="V427" s="89">
        <f>'RS Charges'!V1388</f>
        <v>0</v>
      </c>
      <c r="W427" s="89">
        <f>'RS Charges'!W1388</f>
        <v>0</v>
      </c>
      <c r="X427" s="89">
        <f>'RS Charges'!X1388</f>
        <v>0</v>
      </c>
      <c r="Y427" s="89">
        <f>'RS Charges'!Y1388</f>
        <v>0</v>
      </c>
      <c r="Z427" s="89">
        <f>'RS Charges'!Z1388</f>
        <v>0</v>
      </c>
      <c r="AA427" s="89">
        <f>'RS Charges'!AA1388</f>
        <v>0</v>
      </c>
      <c r="AB427" s="90">
        <f>'RS Charges'!AB1388</f>
        <v>0</v>
      </c>
      <c r="AD427" s="552">
        <f>'RS Charges'!AD1388</f>
        <v>0</v>
      </c>
      <c r="AF427" s="552">
        <f>'RS Charges'!AF1388</f>
        <v>0</v>
      </c>
      <c r="AH427" s="552">
        <f>'RS Charges'!AH1388</f>
        <v>0</v>
      </c>
    </row>
    <row r="428" spans="2:34" outlineLevel="1" x14ac:dyDescent="0.2">
      <c r="B428" s="263" t="str">
        <f>'Line Items'!D$763</f>
        <v>Rolling Stock Charges</v>
      </c>
      <c r="C428" s="263" t="str">
        <f>'Line Items'!D$808</f>
        <v>Rolling Stock Charges</v>
      </c>
      <c r="D428" s="106" t="str">
        <f>'RS Charges'!D1389</f>
        <v>[Rolling Stock Line 48]</v>
      </c>
      <c r="E428" s="88"/>
      <c r="F428" s="107" t="str">
        <f>'RS Charges'!F1389</f>
        <v>£000</v>
      </c>
      <c r="G428" s="89">
        <f>'RS Charges'!G1389</f>
        <v>0</v>
      </c>
      <c r="H428" s="89">
        <f>'RS Charges'!H1389</f>
        <v>0</v>
      </c>
      <c r="I428" s="89">
        <f>'RS Charges'!I1389</f>
        <v>0</v>
      </c>
      <c r="J428" s="89">
        <f>'RS Charges'!J1389</f>
        <v>0</v>
      </c>
      <c r="K428" s="89">
        <f>'RS Charges'!K1389</f>
        <v>0</v>
      </c>
      <c r="L428" s="89">
        <f>'RS Charges'!L1389</f>
        <v>0</v>
      </c>
      <c r="M428" s="89">
        <f>'RS Charges'!M1389</f>
        <v>0</v>
      </c>
      <c r="N428" s="89">
        <f>'RS Charges'!N1389</f>
        <v>0</v>
      </c>
      <c r="O428" s="89">
        <f>'RS Charges'!O1389</f>
        <v>0</v>
      </c>
      <c r="P428" s="89">
        <f>'RS Charges'!P1389</f>
        <v>0</v>
      </c>
      <c r="Q428" s="89">
        <f>'RS Charges'!Q1389</f>
        <v>0</v>
      </c>
      <c r="R428" s="89">
        <f>'RS Charges'!R1389</f>
        <v>0</v>
      </c>
      <c r="S428" s="89">
        <f>'RS Charges'!S1389</f>
        <v>0</v>
      </c>
      <c r="T428" s="89">
        <f>'RS Charges'!T1389</f>
        <v>0</v>
      </c>
      <c r="U428" s="89">
        <f>'RS Charges'!U1389</f>
        <v>0</v>
      </c>
      <c r="V428" s="89">
        <f>'RS Charges'!V1389</f>
        <v>0</v>
      </c>
      <c r="W428" s="89">
        <f>'RS Charges'!W1389</f>
        <v>0</v>
      </c>
      <c r="X428" s="89">
        <f>'RS Charges'!X1389</f>
        <v>0</v>
      </c>
      <c r="Y428" s="89">
        <f>'RS Charges'!Y1389</f>
        <v>0</v>
      </c>
      <c r="Z428" s="89">
        <f>'RS Charges'!Z1389</f>
        <v>0</v>
      </c>
      <c r="AA428" s="89">
        <f>'RS Charges'!AA1389</f>
        <v>0</v>
      </c>
      <c r="AB428" s="90">
        <f>'RS Charges'!AB1389</f>
        <v>0</v>
      </c>
      <c r="AD428" s="552">
        <f>'RS Charges'!AD1389</f>
        <v>0</v>
      </c>
      <c r="AF428" s="552">
        <f>'RS Charges'!AF1389</f>
        <v>0</v>
      </c>
      <c r="AH428" s="552">
        <f>'RS Charges'!AH1389</f>
        <v>0</v>
      </c>
    </row>
    <row r="429" spans="2:34" outlineLevel="1" x14ac:dyDescent="0.2">
      <c r="B429" s="263" t="str">
        <f>'Line Items'!D$763</f>
        <v>Rolling Stock Charges</v>
      </c>
      <c r="C429" s="263" t="str">
        <f>'Line Items'!D$808</f>
        <v>Rolling Stock Charges</v>
      </c>
      <c r="D429" s="106" t="str">
        <f>'RS Charges'!D1390</f>
        <v>[Rolling Stock Line 49]</v>
      </c>
      <c r="E429" s="88"/>
      <c r="F429" s="107" t="str">
        <f>'RS Charges'!F1390</f>
        <v>£000</v>
      </c>
      <c r="G429" s="89">
        <f>'RS Charges'!G1390</f>
        <v>0</v>
      </c>
      <c r="H429" s="89">
        <f>'RS Charges'!H1390</f>
        <v>0</v>
      </c>
      <c r="I429" s="89">
        <f>'RS Charges'!I1390</f>
        <v>0</v>
      </c>
      <c r="J429" s="89">
        <f>'RS Charges'!J1390</f>
        <v>0</v>
      </c>
      <c r="K429" s="89">
        <f>'RS Charges'!K1390</f>
        <v>0</v>
      </c>
      <c r="L429" s="89">
        <f>'RS Charges'!L1390</f>
        <v>0</v>
      </c>
      <c r="M429" s="89">
        <f>'RS Charges'!M1390</f>
        <v>0</v>
      </c>
      <c r="N429" s="89">
        <f>'RS Charges'!N1390</f>
        <v>0</v>
      </c>
      <c r="O429" s="89">
        <f>'RS Charges'!O1390</f>
        <v>0</v>
      </c>
      <c r="P429" s="89">
        <f>'RS Charges'!P1390</f>
        <v>0</v>
      </c>
      <c r="Q429" s="89">
        <f>'RS Charges'!Q1390</f>
        <v>0</v>
      </c>
      <c r="R429" s="89">
        <f>'RS Charges'!R1390</f>
        <v>0</v>
      </c>
      <c r="S429" s="89">
        <f>'RS Charges'!S1390</f>
        <v>0</v>
      </c>
      <c r="T429" s="89">
        <f>'RS Charges'!T1390</f>
        <v>0</v>
      </c>
      <c r="U429" s="89">
        <f>'RS Charges'!U1390</f>
        <v>0</v>
      </c>
      <c r="V429" s="89">
        <f>'RS Charges'!V1390</f>
        <v>0</v>
      </c>
      <c r="W429" s="89">
        <f>'RS Charges'!W1390</f>
        <v>0</v>
      </c>
      <c r="X429" s="89">
        <f>'RS Charges'!X1390</f>
        <v>0</v>
      </c>
      <c r="Y429" s="89">
        <f>'RS Charges'!Y1390</f>
        <v>0</v>
      </c>
      <c r="Z429" s="89">
        <f>'RS Charges'!Z1390</f>
        <v>0</v>
      </c>
      <c r="AA429" s="89">
        <f>'RS Charges'!AA1390</f>
        <v>0</v>
      </c>
      <c r="AB429" s="90">
        <f>'RS Charges'!AB1390</f>
        <v>0</v>
      </c>
      <c r="AD429" s="552">
        <f>'RS Charges'!AD1390</f>
        <v>0</v>
      </c>
      <c r="AF429" s="552">
        <f>'RS Charges'!AF1390</f>
        <v>0</v>
      </c>
      <c r="AH429" s="552">
        <f>'RS Charges'!AH1390</f>
        <v>0</v>
      </c>
    </row>
    <row r="430" spans="2:34" outlineLevel="1" x14ac:dyDescent="0.2">
      <c r="B430" s="263" t="str">
        <f>'Line Items'!D$763</f>
        <v>Rolling Stock Charges</v>
      </c>
      <c r="C430" s="263" t="str">
        <f>'Line Items'!D$808</f>
        <v>Rolling Stock Charges</v>
      </c>
      <c r="D430" s="117" t="str">
        <f>'RS Charges'!D1391</f>
        <v>[Rolling Stock Line 50]</v>
      </c>
      <c r="E430" s="177"/>
      <c r="F430" s="118" t="str">
        <f>'RS Charges'!F1391</f>
        <v>£000</v>
      </c>
      <c r="G430" s="93">
        <f>'RS Charges'!G1391</f>
        <v>0</v>
      </c>
      <c r="H430" s="93">
        <f>'RS Charges'!H1391</f>
        <v>0</v>
      </c>
      <c r="I430" s="93">
        <f>'RS Charges'!I1391</f>
        <v>0</v>
      </c>
      <c r="J430" s="93">
        <f>'RS Charges'!J1391</f>
        <v>0</v>
      </c>
      <c r="K430" s="93">
        <f>'RS Charges'!K1391</f>
        <v>0</v>
      </c>
      <c r="L430" s="93">
        <f>'RS Charges'!L1391</f>
        <v>0</v>
      </c>
      <c r="M430" s="93">
        <f>'RS Charges'!M1391</f>
        <v>0</v>
      </c>
      <c r="N430" s="93">
        <f>'RS Charges'!N1391</f>
        <v>0</v>
      </c>
      <c r="O430" s="93">
        <f>'RS Charges'!O1391</f>
        <v>0</v>
      </c>
      <c r="P430" s="93">
        <f>'RS Charges'!P1391</f>
        <v>0</v>
      </c>
      <c r="Q430" s="93">
        <f>'RS Charges'!Q1391</f>
        <v>0</v>
      </c>
      <c r="R430" s="93">
        <f>'RS Charges'!R1391</f>
        <v>0</v>
      </c>
      <c r="S430" s="93">
        <f>'RS Charges'!S1391</f>
        <v>0</v>
      </c>
      <c r="T430" s="93">
        <f>'RS Charges'!T1391</f>
        <v>0</v>
      </c>
      <c r="U430" s="93">
        <f>'RS Charges'!U1391</f>
        <v>0</v>
      </c>
      <c r="V430" s="93">
        <f>'RS Charges'!V1391</f>
        <v>0</v>
      </c>
      <c r="W430" s="93">
        <f>'RS Charges'!W1391</f>
        <v>0</v>
      </c>
      <c r="X430" s="93">
        <f>'RS Charges'!X1391</f>
        <v>0</v>
      </c>
      <c r="Y430" s="93">
        <f>'RS Charges'!Y1391</f>
        <v>0</v>
      </c>
      <c r="Z430" s="93">
        <f>'RS Charges'!Z1391</f>
        <v>0</v>
      </c>
      <c r="AA430" s="93">
        <f>'RS Charges'!AA1391</f>
        <v>0</v>
      </c>
      <c r="AB430" s="94">
        <f>'RS Charges'!AB1391</f>
        <v>0</v>
      </c>
      <c r="AD430" s="553">
        <f>'RS Charges'!AD1391</f>
        <v>0</v>
      </c>
      <c r="AF430" s="553">
        <f>'RS Charges'!AF1391</f>
        <v>0</v>
      </c>
      <c r="AH430" s="553">
        <f>'RS Charges'!AH1391</f>
        <v>0</v>
      </c>
    </row>
    <row r="431" spans="2:34" outlineLevel="1" x14ac:dyDescent="0.2">
      <c r="B431" s="263" t="str">
        <f>'Line Items'!D$764</f>
        <v>Infrastructure Charges</v>
      </c>
      <c r="C431" s="263" t="str">
        <f>'Line Items'!D$809</f>
        <v>Infrastructure Charges: Secondary Station Access Charges</v>
      </c>
      <c r="D431" s="106" t="str">
        <f>Infrastructure!D17</f>
        <v>Secondary Station Access Charges: LTC</v>
      </c>
      <c r="E431" s="88"/>
      <c r="F431" s="107" t="str">
        <f>Infrastructure!F17</f>
        <v>£000</v>
      </c>
      <c r="G431" s="89">
        <f>Infrastructure!G17</f>
        <v>0</v>
      </c>
      <c r="H431" s="89">
        <f>Infrastructure!H17</f>
        <v>0</v>
      </c>
      <c r="I431" s="89">
        <f>Infrastructure!I17</f>
        <v>0</v>
      </c>
      <c r="J431" s="89">
        <f>Infrastructure!J17</f>
        <v>0</v>
      </c>
      <c r="K431" s="89">
        <f>Infrastructure!K17</f>
        <v>0</v>
      </c>
      <c r="L431" s="89">
        <f>Infrastructure!L17</f>
        <v>0</v>
      </c>
      <c r="M431" s="89">
        <f>Infrastructure!M17</f>
        <v>0</v>
      </c>
      <c r="N431" s="89">
        <f>Infrastructure!N17</f>
        <v>0</v>
      </c>
      <c r="O431" s="89">
        <f>Infrastructure!O17</f>
        <v>0</v>
      </c>
      <c r="P431" s="89">
        <f>Infrastructure!P17</f>
        <v>0</v>
      </c>
      <c r="Q431" s="89">
        <f>Infrastructure!Q17</f>
        <v>0</v>
      </c>
      <c r="R431" s="89">
        <f>Infrastructure!R17</f>
        <v>0</v>
      </c>
      <c r="S431" s="89">
        <f>Infrastructure!S17</f>
        <v>0</v>
      </c>
      <c r="T431" s="89">
        <f>Infrastructure!T17</f>
        <v>0</v>
      </c>
      <c r="U431" s="89">
        <f>Infrastructure!U17</f>
        <v>0</v>
      </c>
      <c r="V431" s="89">
        <f>Infrastructure!V17</f>
        <v>0</v>
      </c>
      <c r="W431" s="89">
        <f>Infrastructure!W17</f>
        <v>0</v>
      </c>
      <c r="X431" s="89">
        <f>Infrastructure!X17</f>
        <v>0</v>
      </c>
      <c r="Y431" s="89">
        <f>Infrastructure!Y17</f>
        <v>0</v>
      </c>
      <c r="Z431" s="89">
        <f>Infrastructure!Z17</f>
        <v>0</v>
      </c>
      <c r="AA431" s="89">
        <f>Infrastructure!AA17</f>
        <v>0</v>
      </c>
      <c r="AB431" s="90">
        <f>Infrastructure!AB17</f>
        <v>0</v>
      </c>
      <c r="AD431" s="551">
        <f>Infrastructure!AD17</f>
        <v>0</v>
      </c>
      <c r="AF431" s="551">
        <f>Infrastructure!AF17</f>
        <v>0</v>
      </c>
      <c r="AH431" s="551">
        <f>Infrastructure!AH17</f>
        <v>0</v>
      </c>
    </row>
    <row r="432" spans="2:34" outlineLevel="1" x14ac:dyDescent="0.2">
      <c r="B432" s="263" t="str">
        <f>'Line Items'!D$764</f>
        <v>Infrastructure Charges</v>
      </c>
      <c r="C432" s="263" t="str">
        <f>'Line Items'!D$809</f>
        <v>Infrastructure Charges: Secondary Station Access Charges</v>
      </c>
      <c r="D432" s="106" t="str">
        <f>Infrastructure!D18</f>
        <v>Secondary Station Access Charges: QX</v>
      </c>
      <c r="E432" s="88"/>
      <c r="F432" s="107" t="str">
        <f>Infrastructure!F18</f>
        <v>£000</v>
      </c>
      <c r="G432" s="89">
        <f>Infrastructure!G18</f>
        <v>0</v>
      </c>
      <c r="H432" s="89">
        <f>Infrastructure!H18</f>
        <v>0</v>
      </c>
      <c r="I432" s="89">
        <f>Infrastructure!I18</f>
        <v>0</v>
      </c>
      <c r="J432" s="89">
        <f>Infrastructure!J18</f>
        <v>0</v>
      </c>
      <c r="K432" s="89">
        <f>Infrastructure!K18</f>
        <v>0</v>
      </c>
      <c r="L432" s="89">
        <f>Infrastructure!L18</f>
        <v>0</v>
      </c>
      <c r="M432" s="89">
        <f>Infrastructure!M18</f>
        <v>0</v>
      </c>
      <c r="N432" s="89">
        <f>Infrastructure!N18</f>
        <v>0</v>
      </c>
      <c r="O432" s="89">
        <f>Infrastructure!O18</f>
        <v>0</v>
      </c>
      <c r="P432" s="89">
        <f>Infrastructure!P18</f>
        <v>0</v>
      </c>
      <c r="Q432" s="89">
        <f>Infrastructure!Q18</f>
        <v>0</v>
      </c>
      <c r="R432" s="89">
        <f>Infrastructure!R18</f>
        <v>0</v>
      </c>
      <c r="S432" s="89">
        <f>Infrastructure!S18</f>
        <v>0</v>
      </c>
      <c r="T432" s="89">
        <f>Infrastructure!T18</f>
        <v>0</v>
      </c>
      <c r="U432" s="89">
        <f>Infrastructure!U18</f>
        <v>0</v>
      </c>
      <c r="V432" s="89">
        <f>Infrastructure!V18</f>
        <v>0</v>
      </c>
      <c r="W432" s="89">
        <f>Infrastructure!W18</f>
        <v>0</v>
      </c>
      <c r="X432" s="89">
        <f>Infrastructure!X18</f>
        <v>0</v>
      </c>
      <c r="Y432" s="89">
        <f>Infrastructure!Y18</f>
        <v>0</v>
      </c>
      <c r="Z432" s="89">
        <f>Infrastructure!Z18</f>
        <v>0</v>
      </c>
      <c r="AA432" s="89">
        <f>Infrastructure!AA18</f>
        <v>0</v>
      </c>
      <c r="AB432" s="90">
        <f>Infrastructure!AB18</f>
        <v>0</v>
      </c>
      <c r="AD432" s="552">
        <f>Infrastructure!AD18</f>
        <v>0</v>
      </c>
      <c r="AF432" s="552">
        <f>Infrastructure!AF18</f>
        <v>0</v>
      </c>
      <c r="AH432" s="552">
        <f>Infrastructure!AH18</f>
        <v>0</v>
      </c>
    </row>
    <row r="433" spans="2:34" outlineLevel="1" x14ac:dyDescent="0.2">
      <c r="B433" s="263" t="str">
        <f>'Line Items'!D$764</f>
        <v>Infrastructure Charges</v>
      </c>
      <c r="C433" s="263" t="str">
        <f>'Line Items'!D$809</f>
        <v>Infrastructure Charges: Secondary Station Access Charges</v>
      </c>
      <c r="D433" s="106" t="str">
        <f>Infrastructure!D19</f>
        <v>[Secondary Station Access Charges Line 3]</v>
      </c>
      <c r="E433" s="88"/>
      <c r="F433" s="107" t="str">
        <f>Infrastructure!F19</f>
        <v>£000</v>
      </c>
      <c r="G433" s="89">
        <f>Infrastructure!G19</f>
        <v>0</v>
      </c>
      <c r="H433" s="89">
        <f>Infrastructure!H19</f>
        <v>0</v>
      </c>
      <c r="I433" s="89">
        <f>Infrastructure!I19</f>
        <v>0</v>
      </c>
      <c r="J433" s="89">
        <f>Infrastructure!J19</f>
        <v>0</v>
      </c>
      <c r="K433" s="89">
        <f>Infrastructure!K19</f>
        <v>0</v>
      </c>
      <c r="L433" s="89">
        <f>Infrastructure!L19</f>
        <v>0</v>
      </c>
      <c r="M433" s="89">
        <f>Infrastructure!M19</f>
        <v>0</v>
      </c>
      <c r="N433" s="89">
        <f>Infrastructure!N19</f>
        <v>0</v>
      </c>
      <c r="O433" s="89">
        <f>Infrastructure!O19</f>
        <v>0</v>
      </c>
      <c r="P433" s="89">
        <f>Infrastructure!P19</f>
        <v>0</v>
      </c>
      <c r="Q433" s="89">
        <f>Infrastructure!Q19</f>
        <v>0</v>
      </c>
      <c r="R433" s="89">
        <f>Infrastructure!R19</f>
        <v>0</v>
      </c>
      <c r="S433" s="89">
        <f>Infrastructure!S19</f>
        <v>0</v>
      </c>
      <c r="T433" s="89">
        <f>Infrastructure!T19</f>
        <v>0</v>
      </c>
      <c r="U433" s="89">
        <f>Infrastructure!U19</f>
        <v>0</v>
      </c>
      <c r="V433" s="89">
        <f>Infrastructure!V19</f>
        <v>0</v>
      </c>
      <c r="W433" s="89">
        <f>Infrastructure!W19</f>
        <v>0</v>
      </c>
      <c r="X433" s="89">
        <f>Infrastructure!X19</f>
        <v>0</v>
      </c>
      <c r="Y433" s="89">
        <f>Infrastructure!Y19</f>
        <v>0</v>
      </c>
      <c r="Z433" s="89">
        <f>Infrastructure!Z19</f>
        <v>0</v>
      </c>
      <c r="AA433" s="89">
        <f>Infrastructure!AA19</f>
        <v>0</v>
      </c>
      <c r="AB433" s="90">
        <f>Infrastructure!AB19</f>
        <v>0</v>
      </c>
      <c r="AD433" s="552">
        <f>Infrastructure!AD19</f>
        <v>0</v>
      </c>
      <c r="AF433" s="552">
        <f>Infrastructure!AF19</f>
        <v>0</v>
      </c>
      <c r="AH433" s="552">
        <f>Infrastructure!AH19</f>
        <v>0</v>
      </c>
    </row>
    <row r="434" spans="2:34" outlineLevel="1" x14ac:dyDescent="0.2">
      <c r="B434" s="263" t="str">
        <f>'Line Items'!D$764</f>
        <v>Infrastructure Charges</v>
      </c>
      <c r="C434" s="263" t="str">
        <f>'Line Items'!D$809</f>
        <v>Infrastructure Charges: Secondary Station Access Charges</v>
      </c>
      <c r="D434" s="106" t="str">
        <f>Infrastructure!D20</f>
        <v>[Secondary Station Access Charges Line 4]</v>
      </c>
      <c r="E434" s="88"/>
      <c r="F434" s="107" t="str">
        <f>Infrastructure!F20</f>
        <v>£000</v>
      </c>
      <c r="G434" s="89">
        <f>Infrastructure!G20</f>
        <v>0</v>
      </c>
      <c r="H434" s="89">
        <f>Infrastructure!H20</f>
        <v>0</v>
      </c>
      <c r="I434" s="89">
        <f>Infrastructure!I20</f>
        <v>0</v>
      </c>
      <c r="J434" s="89">
        <f>Infrastructure!J20</f>
        <v>0</v>
      </c>
      <c r="K434" s="89">
        <f>Infrastructure!K20</f>
        <v>0</v>
      </c>
      <c r="L434" s="89">
        <f>Infrastructure!L20</f>
        <v>0</v>
      </c>
      <c r="M434" s="89">
        <f>Infrastructure!M20</f>
        <v>0</v>
      </c>
      <c r="N434" s="89">
        <f>Infrastructure!N20</f>
        <v>0</v>
      </c>
      <c r="O434" s="89">
        <f>Infrastructure!O20</f>
        <v>0</v>
      </c>
      <c r="P434" s="89">
        <f>Infrastructure!P20</f>
        <v>0</v>
      </c>
      <c r="Q434" s="89">
        <f>Infrastructure!Q20</f>
        <v>0</v>
      </c>
      <c r="R434" s="89">
        <f>Infrastructure!R20</f>
        <v>0</v>
      </c>
      <c r="S434" s="89">
        <f>Infrastructure!S20</f>
        <v>0</v>
      </c>
      <c r="T434" s="89">
        <f>Infrastructure!T20</f>
        <v>0</v>
      </c>
      <c r="U434" s="89">
        <f>Infrastructure!U20</f>
        <v>0</v>
      </c>
      <c r="V434" s="89">
        <f>Infrastructure!V20</f>
        <v>0</v>
      </c>
      <c r="W434" s="89">
        <f>Infrastructure!W20</f>
        <v>0</v>
      </c>
      <c r="X434" s="89">
        <f>Infrastructure!X20</f>
        <v>0</v>
      </c>
      <c r="Y434" s="89">
        <f>Infrastructure!Y20</f>
        <v>0</v>
      </c>
      <c r="Z434" s="89">
        <f>Infrastructure!Z20</f>
        <v>0</v>
      </c>
      <c r="AA434" s="89">
        <f>Infrastructure!AA20</f>
        <v>0</v>
      </c>
      <c r="AB434" s="90">
        <f>Infrastructure!AB20</f>
        <v>0</v>
      </c>
      <c r="AD434" s="552">
        <f>Infrastructure!AD20</f>
        <v>0</v>
      </c>
      <c r="AF434" s="552">
        <f>Infrastructure!AF20</f>
        <v>0</v>
      </c>
      <c r="AH434" s="552">
        <f>Infrastructure!AH20</f>
        <v>0</v>
      </c>
    </row>
    <row r="435" spans="2:34" outlineLevel="1" x14ac:dyDescent="0.2">
      <c r="B435" s="263" t="str">
        <f>'Line Items'!D$764</f>
        <v>Infrastructure Charges</v>
      </c>
      <c r="C435" s="263" t="str">
        <f>'Line Items'!D$809</f>
        <v>Infrastructure Charges: Secondary Station Access Charges</v>
      </c>
      <c r="D435" s="264" t="str">
        <f>Infrastructure!D21</f>
        <v>[Secondary Station Access Charges Line 5]</v>
      </c>
      <c r="E435" s="265"/>
      <c r="F435" s="266" t="str">
        <f>Infrastructure!F21</f>
        <v>£000</v>
      </c>
      <c r="G435" s="267">
        <f>Infrastructure!G21</f>
        <v>0</v>
      </c>
      <c r="H435" s="267">
        <f>Infrastructure!H21</f>
        <v>0</v>
      </c>
      <c r="I435" s="267">
        <f>Infrastructure!I21</f>
        <v>0</v>
      </c>
      <c r="J435" s="267">
        <f>Infrastructure!J21</f>
        <v>0</v>
      </c>
      <c r="K435" s="267">
        <f>Infrastructure!K21</f>
        <v>0</v>
      </c>
      <c r="L435" s="267">
        <f>Infrastructure!L21</f>
        <v>0</v>
      </c>
      <c r="M435" s="267">
        <f>Infrastructure!M21</f>
        <v>0</v>
      </c>
      <c r="N435" s="267">
        <f>Infrastructure!N21</f>
        <v>0</v>
      </c>
      <c r="O435" s="267">
        <f>Infrastructure!O21</f>
        <v>0</v>
      </c>
      <c r="P435" s="267">
        <f>Infrastructure!P21</f>
        <v>0</v>
      </c>
      <c r="Q435" s="267">
        <f>Infrastructure!Q21</f>
        <v>0</v>
      </c>
      <c r="R435" s="267">
        <f>Infrastructure!R21</f>
        <v>0</v>
      </c>
      <c r="S435" s="267">
        <f>Infrastructure!S21</f>
        <v>0</v>
      </c>
      <c r="T435" s="267">
        <f>Infrastructure!T21</f>
        <v>0</v>
      </c>
      <c r="U435" s="267">
        <f>Infrastructure!U21</f>
        <v>0</v>
      </c>
      <c r="V435" s="267">
        <f>Infrastructure!V21</f>
        <v>0</v>
      </c>
      <c r="W435" s="267">
        <f>Infrastructure!W21</f>
        <v>0</v>
      </c>
      <c r="X435" s="267">
        <f>Infrastructure!X21</f>
        <v>0</v>
      </c>
      <c r="Y435" s="267">
        <f>Infrastructure!Y21</f>
        <v>0</v>
      </c>
      <c r="Z435" s="267">
        <f>Infrastructure!Z21</f>
        <v>0</v>
      </c>
      <c r="AA435" s="267">
        <f>Infrastructure!AA21</f>
        <v>0</v>
      </c>
      <c r="AB435" s="268">
        <f>Infrastructure!AB21</f>
        <v>0</v>
      </c>
      <c r="AD435" s="611">
        <f>Infrastructure!AD21</f>
        <v>0</v>
      </c>
      <c r="AF435" s="611">
        <f>Infrastructure!AF21</f>
        <v>0</v>
      </c>
      <c r="AH435" s="611">
        <f>Infrastructure!AH21</f>
        <v>0</v>
      </c>
    </row>
    <row r="436" spans="2:34" outlineLevel="1" x14ac:dyDescent="0.2">
      <c r="B436" s="263" t="str">
        <f>'Line Items'!D$764</f>
        <v>Infrastructure Charges</v>
      </c>
      <c r="C436" s="263" t="str">
        <f>'Line Items'!D$810</f>
        <v>Infrastructure Charges: Track Access Charges</v>
      </c>
      <c r="D436" s="106" t="str">
        <f>Infrastructure!D30</f>
        <v>Fixed Track Access Charge</v>
      </c>
      <c r="E436" s="88"/>
      <c r="F436" s="107" t="str">
        <f>Infrastructure!F30</f>
        <v>£000</v>
      </c>
      <c r="G436" s="89">
        <f>Infrastructure!G30</f>
        <v>0</v>
      </c>
      <c r="H436" s="89">
        <f>Infrastructure!H30</f>
        <v>0</v>
      </c>
      <c r="I436" s="89">
        <f>Infrastructure!I30</f>
        <v>0</v>
      </c>
      <c r="J436" s="89">
        <f>Infrastructure!J30</f>
        <v>0</v>
      </c>
      <c r="K436" s="89">
        <f>Infrastructure!K30</f>
        <v>0</v>
      </c>
      <c r="L436" s="89">
        <f>Infrastructure!L30</f>
        <v>0</v>
      </c>
      <c r="M436" s="89">
        <f>Infrastructure!M30</f>
        <v>0</v>
      </c>
      <c r="N436" s="89">
        <f>Infrastructure!N30</f>
        <v>0</v>
      </c>
      <c r="O436" s="89">
        <f>Infrastructure!O30</f>
        <v>0</v>
      </c>
      <c r="P436" s="89">
        <f>Infrastructure!P30</f>
        <v>0</v>
      </c>
      <c r="Q436" s="89">
        <f>Infrastructure!Q30</f>
        <v>0</v>
      </c>
      <c r="R436" s="89">
        <f>Infrastructure!R30</f>
        <v>0</v>
      </c>
      <c r="S436" s="89">
        <f>Infrastructure!S30</f>
        <v>0</v>
      </c>
      <c r="T436" s="89">
        <f>Infrastructure!T30</f>
        <v>0</v>
      </c>
      <c r="U436" s="89">
        <f>Infrastructure!U30</f>
        <v>0</v>
      </c>
      <c r="V436" s="89">
        <f>Infrastructure!V30</f>
        <v>0</v>
      </c>
      <c r="W436" s="89">
        <f>Infrastructure!W30</f>
        <v>0</v>
      </c>
      <c r="X436" s="89">
        <f>Infrastructure!X30</f>
        <v>0</v>
      </c>
      <c r="Y436" s="89">
        <f>Infrastructure!Y30</f>
        <v>0</v>
      </c>
      <c r="Z436" s="89">
        <f>Infrastructure!Z30</f>
        <v>0</v>
      </c>
      <c r="AA436" s="89">
        <f>Infrastructure!AA30</f>
        <v>0</v>
      </c>
      <c r="AB436" s="90">
        <f>Infrastructure!AB30</f>
        <v>0</v>
      </c>
      <c r="AD436" s="552">
        <f>Infrastructure!AD30</f>
        <v>0</v>
      </c>
      <c r="AF436" s="552">
        <f>Infrastructure!AF30</f>
        <v>0</v>
      </c>
      <c r="AH436" s="552">
        <f>Infrastructure!AH30</f>
        <v>0</v>
      </c>
    </row>
    <row r="437" spans="2:34" outlineLevel="1" x14ac:dyDescent="0.2">
      <c r="B437" s="263" t="str">
        <f>'Line Items'!D$764</f>
        <v>Infrastructure Charges</v>
      </c>
      <c r="C437" s="263" t="str">
        <f>'Line Items'!D$810</f>
        <v>Infrastructure Charges: Track Access Charges</v>
      </c>
      <c r="D437" s="106" t="str">
        <f>Infrastructure!D31</f>
        <v>Variable Track Access Charge</v>
      </c>
      <c r="E437" s="88"/>
      <c r="F437" s="107" t="str">
        <f>Infrastructure!F31</f>
        <v>£000</v>
      </c>
      <c r="G437" s="89">
        <f>Infrastructure!G31</f>
        <v>0</v>
      </c>
      <c r="H437" s="89">
        <f>Infrastructure!H31</f>
        <v>0</v>
      </c>
      <c r="I437" s="89">
        <f>Infrastructure!I31</f>
        <v>0</v>
      </c>
      <c r="J437" s="89">
        <f>Infrastructure!J31</f>
        <v>0</v>
      </c>
      <c r="K437" s="89">
        <f>Infrastructure!K31</f>
        <v>0</v>
      </c>
      <c r="L437" s="89">
        <f>Infrastructure!L31</f>
        <v>0</v>
      </c>
      <c r="M437" s="89">
        <f>Infrastructure!M31</f>
        <v>0</v>
      </c>
      <c r="N437" s="89">
        <f>Infrastructure!N31</f>
        <v>0</v>
      </c>
      <c r="O437" s="89">
        <f>Infrastructure!O31</f>
        <v>0</v>
      </c>
      <c r="P437" s="89">
        <f>Infrastructure!P31</f>
        <v>0</v>
      </c>
      <c r="Q437" s="89">
        <f>Infrastructure!Q31</f>
        <v>0</v>
      </c>
      <c r="R437" s="89">
        <f>Infrastructure!R31</f>
        <v>0</v>
      </c>
      <c r="S437" s="89">
        <f>Infrastructure!S31</f>
        <v>0</v>
      </c>
      <c r="T437" s="89">
        <f>Infrastructure!T31</f>
        <v>0</v>
      </c>
      <c r="U437" s="89">
        <f>Infrastructure!U31</f>
        <v>0</v>
      </c>
      <c r="V437" s="89">
        <f>Infrastructure!V31</f>
        <v>0</v>
      </c>
      <c r="W437" s="89">
        <f>Infrastructure!W31</f>
        <v>0</v>
      </c>
      <c r="X437" s="89">
        <f>Infrastructure!X31</f>
        <v>0</v>
      </c>
      <c r="Y437" s="89">
        <f>Infrastructure!Y31</f>
        <v>0</v>
      </c>
      <c r="Z437" s="89">
        <f>Infrastructure!Z31</f>
        <v>0</v>
      </c>
      <c r="AA437" s="89">
        <f>Infrastructure!AA31</f>
        <v>0</v>
      </c>
      <c r="AB437" s="90">
        <f>Infrastructure!AB31</f>
        <v>0</v>
      </c>
      <c r="AD437" s="552">
        <f>Infrastructure!AD31</f>
        <v>0</v>
      </c>
      <c r="AF437" s="552">
        <f>Infrastructure!AF31</f>
        <v>0</v>
      </c>
      <c r="AH437" s="552">
        <f>Infrastructure!AH31</f>
        <v>0</v>
      </c>
    </row>
    <row r="438" spans="2:34" outlineLevel="1" x14ac:dyDescent="0.2">
      <c r="B438" s="263" t="str">
        <f>'Line Items'!D$764</f>
        <v>Infrastructure Charges</v>
      </c>
      <c r="C438" s="263" t="str">
        <f>'Line Items'!D$810</f>
        <v>Infrastructure Charges: Track Access Charges</v>
      </c>
      <c r="D438" s="106" t="str">
        <f>Infrastructure!D32</f>
        <v>Capacity Charge</v>
      </c>
      <c r="E438" s="88"/>
      <c r="F438" s="107" t="str">
        <f>Infrastructure!F32</f>
        <v>£000</v>
      </c>
      <c r="G438" s="89">
        <f>Infrastructure!G32</f>
        <v>0</v>
      </c>
      <c r="H438" s="89">
        <f>Infrastructure!H32</f>
        <v>0</v>
      </c>
      <c r="I438" s="89">
        <f>Infrastructure!I32</f>
        <v>0</v>
      </c>
      <c r="J438" s="89">
        <f>Infrastructure!J32</f>
        <v>0</v>
      </c>
      <c r="K438" s="89">
        <f>Infrastructure!K32</f>
        <v>0</v>
      </c>
      <c r="L438" s="89">
        <f>Infrastructure!L32</f>
        <v>0</v>
      </c>
      <c r="M438" s="89">
        <f>Infrastructure!M32</f>
        <v>0</v>
      </c>
      <c r="N438" s="89">
        <f>Infrastructure!N32</f>
        <v>0</v>
      </c>
      <c r="O438" s="89">
        <f>Infrastructure!O32</f>
        <v>0</v>
      </c>
      <c r="P438" s="89">
        <f>Infrastructure!P32</f>
        <v>0</v>
      </c>
      <c r="Q438" s="89">
        <f>Infrastructure!Q32</f>
        <v>0</v>
      </c>
      <c r="R438" s="89">
        <f>Infrastructure!R32</f>
        <v>0</v>
      </c>
      <c r="S438" s="89">
        <f>Infrastructure!S32</f>
        <v>0</v>
      </c>
      <c r="T438" s="89">
        <f>Infrastructure!T32</f>
        <v>0</v>
      </c>
      <c r="U438" s="89">
        <f>Infrastructure!U32</f>
        <v>0</v>
      </c>
      <c r="V438" s="89">
        <f>Infrastructure!V32</f>
        <v>0</v>
      </c>
      <c r="W438" s="89">
        <f>Infrastructure!W32</f>
        <v>0</v>
      </c>
      <c r="X438" s="89">
        <f>Infrastructure!X32</f>
        <v>0</v>
      </c>
      <c r="Y438" s="89">
        <f>Infrastructure!Y32</f>
        <v>0</v>
      </c>
      <c r="Z438" s="89">
        <f>Infrastructure!Z32</f>
        <v>0</v>
      </c>
      <c r="AA438" s="89">
        <f>Infrastructure!AA32</f>
        <v>0</v>
      </c>
      <c r="AB438" s="90">
        <f>Infrastructure!AB32</f>
        <v>0</v>
      </c>
      <c r="AD438" s="552">
        <f>Infrastructure!AD32</f>
        <v>0</v>
      </c>
      <c r="AF438" s="552">
        <f>Infrastructure!AF32</f>
        <v>0</v>
      </c>
      <c r="AH438" s="552">
        <f>Infrastructure!AH32</f>
        <v>0</v>
      </c>
    </row>
    <row r="439" spans="2:34" outlineLevel="1" x14ac:dyDescent="0.2">
      <c r="B439" s="263" t="str">
        <f>'Line Items'!D$764</f>
        <v>Infrastructure Charges</v>
      </c>
      <c r="C439" s="263" t="str">
        <f>'Line Items'!D$810</f>
        <v>Infrastructure Charges: Track Access Charges</v>
      </c>
      <c r="D439" s="106" t="str">
        <f>Infrastructure!D33</f>
        <v>Capacity Charge offset</v>
      </c>
      <c r="E439" s="88"/>
      <c r="F439" s="107" t="str">
        <f>Infrastructure!F33</f>
        <v>£000</v>
      </c>
      <c r="G439" s="89">
        <f>Infrastructure!G33</f>
        <v>0</v>
      </c>
      <c r="H439" s="89">
        <f>Infrastructure!H33</f>
        <v>0</v>
      </c>
      <c r="I439" s="89">
        <f>Infrastructure!I33</f>
        <v>0</v>
      </c>
      <c r="J439" s="89">
        <f>Infrastructure!J33</f>
        <v>0</v>
      </c>
      <c r="K439" s="89">
        <f>Infrastructure!K33</f>
        <v>0</v>
      </c>
      <c r="L439" s="89">
        <f>Infrastructure!L33</f>
        <v>0</v>
      </c>
      <c r="M439" s="89">
        <f>Infrastructure!M33</f>
        <v>0</v>
      </c>
      <c r="N439" s="89">
        <f>Infrastructure!N33</f>
        <v>0</v>
      </c>
      <c r="O439" s="89">
        <f>Infrastructure!O33</f>
        <v>0</v>
      </c>
      <c r="P439" s="89">
        <f>Infrastructure!P33</f>
        <v>0</v>
      </c>
      <c r="Q439" s="89">
        <f>Infrastructure!Q33</f>
        <v>0</v>
      </c>
      <c r="R439" s="89">
        <f>Infrastructure!R33</f>
        <v>0</v>
      </c>
      <c r="S439" s="89">
        <f>Infrastructure!S33</f>
        <v>0</v>
      </c>
      <c r="T439" s="89">
        <f>Infrastructure!T33</f>
        <v>0</v>
      </c>
      <c r="U439" s="89">
        <f>Infrastructure!U33</f>
        <v>0</v>
      </c>
      <c r="V439" s="89">
        <f>Infrastructure!V33</f>
        <v>0</v>
      </c>
      <c r="W439" s="89">
        <f>Infrastructure!W33</f>
        <v>0</v>
      </c>
      <c r="X439" s="89">
        <f>Infrastructure!X33</f>
        <v>0</v>
      </c>
      <c r="Y439" s="89">
        <f>Infrastructure!Y33</f>
        <v>0</v>
      </c>
      <c r="Z439" s="89">
        <f>Infrastructure!Z33</f>
        <v>0</v>
      </c>
      <c r="AA439" s="89">
        <f>Infrastructure!AA33</f>
        <v>0</v>
      </c>
      <c r="AB439" s="90">
        <f>Infrastructure!AB33</f>
        <v>0</v>
      </c>
      <c r="AD439" s="552">
        <f>Infrastructure!AD33</f>
        <v>0</v>
      </c>
      <c r="AF439" s="552">
        <f>Infrastructure!AF33</f>
        <v>0</v>
      </c>
      <c r="AH439" s="552">
        <f>Infrastructure!AH33</f>
        <v>0</v>
      </c>
    </row>
    <row r="440" spans="2:34" outlineLevel="1" x14ac:dyDescent="0.2">
      <c r="B440" s="263" t="str">
        <f>'Line Items'!D$764</f>
        <v>Infrastructure Charges</v>
      </c>
      <c r="C440" s="263" t="str">
        <f>'Line Items'!D$810</f>
        <v>Infrastructure Charges: Track Access Charges</v>
      </c>
      <c r="D440" s="264" t="str">
        <f>Infrastructure!D34</f>
        <v>[Track Access Charges Line 5]</v>
      </c>
      <c r="E440" s="265"/>
      <c r="F440" s="266" t="str">
        <f>Infrastructure!F34</f>
        <v>£000</v>
      </c>
      <c r="G440" s="267">
        <f>Infrastructure!G34</f>
        <v>0</v>
      </c>
      <c r="H440" s="267">
        <f>Infrastructure!H34</f>
        <v>0</v>
      </c>
      <c r="I440" s="267">
        <f>Infrastructure!I34</f>
        <v>0</v>
      </c>
      <c r="J440" s="267">
        <f>Infrastructure!J34</f>
        <v>0</v>
      </c>
      <c r="K440" s="267">
        <f>Infrastructure!K34</f>
        <v>0</v>
      </c>
      <c r="L440" s="267">
        <f>Infrastructure!L34</f>
        <v>0</v>
      </c>
      <c r="M440" s="267">
        <f>Infrastructure!M34</f>
        <v>0</v>
      </c>
      <c r="N440" s="267">
        <f>Infrastructure!N34</f>
        <v>0</v>
      </c>
      <c r="O440" s="267">
        <f>Infrastructure!O34</f>
        <v>0</v>
      </c>
      <c r="P440" s="267">
        <f>Infrastructure!P34</f>
        <v>0</v>
      </c>
      <c r="Q440" s="267">
        <f>Infrastructure!Q34</f>
        <v>0</v>
      </c>
      <c r="R440" s="267">
        <f>Infrastructure!R34</f>
        <v>0</v>
      </c>
      <c r="S440" s="267">
        <f>Infrastructure!S34</f>
        <v>0</v>
      </c>
      <c r="T440" s="267">
        <f>Infrastructure!T34</f>
        <v>0</v>
      </c>
      <c r="U440" s="267">
        <f>Infrastructure!U34</f>
        <v>0</v>
      </c>
      <c r="V440" s="267">
        <f>Infrastructure!V34</f>
        <v>0</v>
      </c>
      <c r="W440" s="267">
        <f>Infrastructure!W34</f>
        <v>0</v>
      </c>
      <c r="X440" s="267">
        <f>Infrastructure!X34</f>
        <v>0</v>
      </c>
      <c r="Y440" s="267">
        <f>Infrastructure!Y34</f>
        <v>0</v>
      </c>
      <c r="Z440" s="267">
        <f>Infrastructure!Z34</f>
        <v>0</v>
      </c>
      <c r="AA440" s="267">
        <f>Infrastructure!AA34</f>
        <v>0</v>
      </c>
      <c r="AB440" s="268">
        <f>Infrastructure!AB34</f>
        <v>0</v>
      </c>
      <c r="AD440" s="611">
        <f>Infrastructure!AD34</f>
        <v>0</v>
      </c>
      <c r="AF440" s="611">
        <f>Infrastructure!AF34</f>
        <v>0</v>
      </c>
      <c r="AH440" s="611">
        <f>Infrastructure!AH34</f>
        <v>0</v>
      </c>
    </row>
    <row r="441" spans="2:34" outlineLevel="1" x14ac:dyDescent="0.2">
      <c r="B441" s="263" t="str">
        <f>'Line Items'!D$764</f>
        <v>Infrastructure Charges</v>
      </c>
      <c r="C441" s="263" t="str">
        <f>'Line Items'!D$811</f>
        <v>Infrastructure Charges: Station &amp; Depot Access Charges</v>
      </c>
      <c r="D441" s="264" t="str">
        <f>Infrastructure!D56</f>
        <v>Total SFO Station Access Charges</v>
      </c>
      <c r="E441" s="265"/>
      <c r="F441" s="266" t="str">
        <f>Infrastructure!F56</f>
        <v>£000</v>
      </c>
      <c r="G441" s="267">
        <f>Infrastructure!G56</f>
        <v>0</v>
      </c>
      <c r="H441" s="267">
        <f>Infrastructure!H56</f>
        <v>0</v>
      </c>
      <c r="I441" s="267">
        <f>Infrastructure!I56</f>
        <v>0</v>
      </c>
      <c r="J441" s="267">
        <f>Infrastructure!J56</f>
        <v>0</v>
      </c>
      <c r="K441" s="267">
        <f>Infrastructure!K56</f>
        <v>0</v>
      </c>
      <c r="L441" s="267">
        <f>Infrastructure!L56</f>
        <v>0</v>
      </c>
      <c r="M441" s="267">
        <f>Infrastructure!M56</f>
        <v>0</v>
      </c>
      <c r="N441" s="267">
        <f>Infrastructure!N56</f>
        <v>0</v>
      </c>
      <c r="O441" s="267">
        <f>Infrastructure!O56</f>
        <v>0</v>
      </c>
      <c r="P441" s="267">
        <f>Infrastructure!P56</f>
        <v>0</v>
      </c>
      <c r="Q441" s="267">
        <f>Infrastructure!Q56</f>
        <v>0</v>
      </c>
      <c r="R441" s="267">
        <f>Infrastructure!R56</f>
        <v>0</v>
      </c>
      <c r="S441" s="267">
        <f>Infrastructure!S56</f>
        <v>0</v>
      </c>
      <c r="T441" s="267">
        <f>Infrastructure!T56</f>
        <v>0</v>
      </c>
      <c r="U441" s="267">
        <f>Infrastructure!U56</f>
        <v>0</v>
      </c>
      <c r="V441" s="267">
        <f>Infrastructure!V56</f>
        <v>0</v>
      </c>
      <c r="W441" s="267">
        <f>Infrastructure!W56</f>
        <v>0</v>
      </c>
      <c r="X441" s="267">
        <f>Infrastructure!X56</f>
        <v>0</v>
      </c>
      <c r="Y441" s="267">
        <f>Infrastructure!Y56</f>
        <v>0</v>
      </c>
      <c r="Z441" s="267">
        <f>Infrastructure!Z56</f>
        <v>0</v>
      </c>
      <c r="AA441" s="267">
        <f>Infrastructure!AA56</f>
        <v>0</v>
      </c>
      <c r="AB441" s="268">
        <f>Infrastructure!AB56</f>
        <v>0</v>
      </c>
      <c r="AD441" s="611">
        <f>Infrastructure!AD56</f>
        <v>0</v>
      </c>
      <c r="AF441" s="611">
        <f>Infrastructure!AF56</f>
        <v>0</v>
      </c>
      <c r="AH441" s="611">
        <f>Infrastructure!AH56</f>
        <v>0</v>
      </c>
    </row>
    <row r="442" spans="2:34" outlineLevel="1" x14ac:dyDescent="0.2">
      <c r="B442" s="263" t="str">
        <f>'Line Items'!D$764</f>
        <v>Infrastructure Charges</v>
      </c>
      <c r="C442" s="263" t="str">
        <f>'Line Items'!D$811</f>
        <v>Infrastructure Charges: Station &amp; Depot Access Charges</v>
      </c>
      <c r="D442" s="264" t="str">
        <f>Infrastructure!D65</f>
        <v>Total Independent Station Access Charges</v>
      </c>
      <c r="E442" s="265"/>
      <c r="F442" s="266" t="str">
        <f>Infrastructure!F65</f>
        <v>£000</v>
      </c>
      <c r="G442" s="267">
        <f>Infrastructure!G65</f>
        <v>0</v>
      </c>
      <c r="H442" s="267">
        <f>Infrastructure!H65</f>
        <v>0</v>
      </c>
      <c r="I442" s="267">
        <f>Infrastructure!I65</f>
        <v>0</v>
      </c>
      <c r="J442" s="267">
        <f>Infrastructure!J65</f>
        <v>0</v>
      </c>
      <c r="K442" s="267">
        <f>Infrastructure!K65</f>
        <v>0</v>
      </c>
      <c r="L442" s="267">
        <f>Infrastructure!L65</f>
        <v>0</v>
      </c>
      <c r="M442" s="267">
        <f>Infrastructure!M65</f>
        <v>0</v>
      </c>
      <c r="N442" s="267">
        <f>Infrastructure!N65</f>
        <v>0</v>
      </c>
      <c r="O442" s="267">
        <f>Infrastructure!O65</f>
        <v>0</v>
      </c>
      <c r="P442" s="267">
        <f>Infrastructure!P65</f>
        <v>0</v>
      </c>
      <c r="Q442" s="267">
        <f>Infrastructure!Q65</f>
        <v>0</v>
      </c>
      <c r="R442" s="267">
        <f>Infrastructure!R65</f>
        <v>0</v>
      </c>
      <c r="S442" s="267">
        <f>Infrastructure!S65</f>
        <v>0</v>
      </c>
      <c r="T442" s="267">
        <f>Infrastructure!T65</f>
        <v>0</v>
      </c>
      <c r="U442" s="267">
        <f>Infrastructure!U65</f>
        <v>0</v>
      </c>
      <c r="V442" s="267">
        <f>Infrastructure!V65</f>
        <v>0</v>
      </c>
      <c r="W442" s="267">
        <f>Infrastructure!W65</f>
        <v>0</v>
      </c>
      <c r="X442" s="267">
        <f>Infrastructure!X65</f>
        <v>0</v>
      </c>
      <c r="Y442" s="267">
        <f>Infrastructure!Y65</f>
        <v>0</v>
      </c>
      <c r="Z442" s="267">
        <f>Infrastructure!Z65</f>
        <v>0</v>
      </c>
      <c r="AA442" s="267">
        <f>Infrastructure!AA65</f>
        <v>0</v>
      </c>
      <c r="AB442" s="268">
        <f>Infrastructure!AB65</f>
        <v>0</v>
      </c>
      <c r="AD442" s="611">
        <f>Infrastructure!AD65</f>
        <v>0</v>
      </c>
      <c r="AF442" s="611">
        <f>Infrastructure!AF65</f>
        <v>0</v>
      </c>
      <c r="AH442" s="611">
        <f>Infrastructure!AH65</f>
        <v>0</v>
      </c>
    </row>
    <row r="443" spans="2:34" outlineLevel="1" x14ac:dyDescent="0.2">
      <c r="B443" s="263" t="str">
        <f>'Line Items'!D$764</f>
        <v>Infrastructure Charges</v>
      </c>
      <c r="C443" s="263" t="str">
        <f>'Line Items'!D$811</f>
        <v>Infrastructure Charges: Station &amp; Depot Access Charges</v>
      </c>
      <c r="D443" s="264" t="str">
        <f>Infrastructure!D74</f>
        <v>Total Depot Access Charges</v>
      </c>
      <c r="E443" s="265"/>
      <c r="F443" s="266" t="str">
        <f>Infrastructure!F74</f>
        <v>£000</v>
      </c>
      <c r="G443" s="267">
        <f>Infrastructure!G74</f>
        <v>0</v>
      </c>
      <c r="H443" s="267">
        <f>Infrastructure!H74</f>
        <v>0</v>
      </c>
      <c r="I443" s="267">
        <f>Infrastructure!I74</f>
        <v>0</v>
      </c>
      <c r="J443" s="267">
        <f>Infrastructure!J74</f>
        <v>0</v>
      </c>
      <c r="K443" s="267">
        <f>Infrastructure!K74</f>
        <v>0</v>
      </c>
      <c r="L443" s="267">
        <f>Infrastructure!L74</f>
        <v>0</v>
      </c>
      <c r="M443" s="267">
        <f>Infrastructure!M74</f>
        <v>0</v>
      </c>
      <c r="N443" s="267">
        <f>Infrastructure!N74</f>
        <v>0</v>
      </c>
      <c r="O443" s="267">
        <f>Infrastructure!O74</f>
        <v>0</v>
      </c>
      <c r="P443" s="267">
        <f>Infrastructure!P74</f>
        <v>0</v>
      </c>
      <c r="Q443" s="267">
        <f>Infrastructure!Q74</f>
        <v>0</v>
      </c>
      <c r="R443" s="267">
        <f>Infrastructure!R74</f>
        <v>0</v>
      </c>
      <c r="S443" s="267">
        <f>Infrastructure!S74</f>
        <v>0</v>
      </c>
      <c r="T443" s="267">
        <f>Infrastructure!T74</f>
        <v>0</v>
      </c>
      <c r="U443" s="267">
        <f>Infrastructure!U74</f>
        <v>0</v>
      </c>
      <c r="V443" s="267">
        <f>Infrastructure!V74</f>
        <v>0</v>
      </c>
      <c r="W443" s="267">
        <f>Infrastructure!W74</f>
        <v>0</v>
      </c>
      <c r="X443" s="267">
        <f>Infrastructure!X74</f>
        <v>0</v>
      </c>
      <c r="Y443" s="267">
        <f>Infrastructure!Y74</f>
        <v>0</v>
      </c>
      <c r="Z443" s="267">
        <f>Infrastructure!Z74</f>
        <v>0</v>
      </c>
      <c r="AA443" s="267">
        <f>Infrastructure!AA74</f>
        <v>0</v>
      </c>
      <c r="AB443" s="268">
        <f>Infrastructure!AB74</f>
        <v>0</v>
      </c>
      <c r="AD443" s="611">
        <f>Infrastructure!AD74</f>
        <v>0</v>
      </c>
      <c r="AF443" s="611">
        <f>Infrastructure!AF74</f>
        <v>0</v>
      </c>
      <c r="AH443" s="611">
        <f>Infrastructure!AH74</f>
        <v>0</v>
      </c>
    </row>
    <row r="444" spans="2:34" outlineLevel="1" x14ac:dyDescent="0.2">
      <c r="B444" s="263" t="str">
        <f>'Line Items'!D$764</f>
        <v>Infrastructure Charges</v>
      </c>
      <c r="C444" s="263" t="str">
        <f>'Line Items'!D$812</f>
        <v>Infrastructure Charges: EC4T</v>
      </c>
      <c r="D444" s="264" t="str">
        <f>Infrastructure!D85</f>
        <v>Total EC4T</v>
      </c>
      <c r="E444" s="265"/>
      <c r="F444" s="266" t="str">
        <f>Infrastructure!F85</f>
        <v>£000</v>
      </c>
      <c r="G444" s="267">
        <f>Infrastructure!G85</f>
        <v>0</v>
      </c>
      <c r="H444" s="267">
        <f>Infrastructure!H85</f>
        <v>0</v>
      </c>
      <c r="I444" s="267">
        <f>Infrastructure!I85</f>
        <v>0</v>
      </c>
      <c r="J444" s="267">
        <f>Infrastructure!J85</f>
        <v>0</v>
      </c>
      <c r="K444" s="267">
        <f>Infrastructure!K85</f>
        <v>0</v>
      </c>
      <c r="L444" s="267">
        <f>Infrastructure!L85</f>
        <v>0</v>
      </c>
      <c r="M444" s="267">
        <f>Infrastructure!M85</f>
        <v>0</v>
      </c>
      <c r="N444" s="267">
        <f>Infrastructure!N85</f>
        <v>0</v>
      </c>
      <c r="O444" s="267">
        <f>Infrastructure!O85</f>
        <v>0</v>
      </c>
      <c r="P444" s="267">
        <f>Infrastructure!P85</f>
        <v>0</v>
      </c>
      <c r="Q444" s="267">
        <f>Infrastructure!Q85</f>
        <v>0</v>
      </c>
      <c r="R444" s="267">
        <f>Infrastructure!R85</f>
        <v>0</v>
      </c>
      <c r="S444" s="267">
        <f>Infrastructure!S85</f>
        <v>0</v>
      </c>
      <c r="T444" s="267">
        <f>Infrastructure!T85</f>
        <v>0</v>
      </c>
      <c r="U444" s="267">
        <f>Infrastructure!U85</f>
        <v>0</v>
      </c>
      <c r="V444" s="267">
        <f>Infrastructure!V85</f>
        <v>0</v>
      </c>
      <c r="W444" s="267">
        <f>Infrastructure!W85</f>
        <v>0</v>
      </c>
      <c r="X444" s="267">
        <f>Infrastructure!X85</f>
        <v>0</v>
      </c>
      <c r="Y444" s="267">
        <f>Infrastructure!Y85</f>
        <v>0</v>
      </c>
      <c r="Z444" s="267">
        <f>Infrastructure!Z85</f>
        <v>0</v>
      </c>
      <c r="AA444" s="267">
        <f>Infrastructure!AA85</f>
        <v>0</v>
      </c>
      <c r="AB444" s="268">
        <f>Infrastructure!AB85</f>
        <v>0</v>
      </c>
      <c r="AD444" s="611">
        <f>Infrastructure!AD85</f>
        <v>0</v>
      </c>
      <c r="AF444" s="611">
        <f>Infrastructure!AF85</f>
        <v>0</v>
      </c>
      <c r="AH444" s="611">
        <f>Infrastructure!AH85</f>
        <v>0</v>
      </c>
    </row>
    <row r="445" spans="2:34" outlineLevel="1" x14ac:dyDescent="0.2">
      <c r="B445" s="263" t="str">
        <f>'Line Items'!D$764</f>
        <v>Infrastructure Charges</v>
      </c>
      <c r="C445" s="263" t="str">
        <f>'Line Items'!D$813</f>
        <v>Infrastructure Charges: Other Network Rail Charges</v>
      </c>
      <c r="D445" s="106" t="str">
        <f>Infrastructure!D88</f>
        <v>Schedule 4 Supplemental Access Charge</v>
      </c>
      <c r="E445" s="88"/>
      <c r="F445" s="107" t="str">
        <f>Infrastructure!F88</f>
        <v>£000</v>
      </c>
      <c r="G445" s="89">
        <f>Infrastructure!G88</f>
        <v>0</v>
      </c>
      <c r="H445" s="89">
        <f>Infrastructure!H88</f>
        <v>0</v>
      </c>
      <c r="I445" s="89">
        <f>Infrastructure!I88</f>
        <v>0</v>
      </c>
      <c r="J445" s="89">
        <f>Infrastructure!J88</f>
        <v>0</v>
      </c>
      <c r="K445" s="89">
        <f>Infrastructure!K88</f>
        <v>0</v>
      </c>
      <c r="L445" s="89">
        <f>Infrastructure!L88</f>
        <v>0</v>
      </c>
      <c r="M445" s="89">
        <f>Infrastructure!M88</f>
        <v>0</v>
      </c>
      <c r="N445" s="89">
        <f>Infrastructure!N88</f>
        <v>0</v>
      </c>
      <c r="O445" s="89">
        <f>Infrastructure!O88</f>
        <v>0</v>
      </c>
      <c r="P445" s="89">
        <f>Infrastructure!P88</f>
        <v>0</v>
      </c>
      <c r="Q445" s="89">
        <f>Infrastructure!Q88</f>
        <v>0</v>
      </c>
      <c r="R445" s="89">
        <f>Infrastructure!R88</f>
        <v>0</v>
      </c>
      <c r="S445" s="89">
        <f>Infrastructure!S88</f>
        <v>0</v>
      </c>
      <c r="T445" s="89">
        <f>Infrastructure!T88</f>
        <v>0</v>
      </c>
      <c r="U445" s="89">
        <f>Infrastructure!U88</f>
        <v>0</v>
      </c>
      <c r="V445" s="89">
        <f>Infrastructure!V88</f>
        <v>0</v>
      </c>
      <c r="W445" s="89">
        <f>Infrastructure!W88</f>
        <v>0</v>
      </c>
      <c r="X445" s="89">
        <f>Infrastructure!X88</f>
        <v>0</v>
      </c>
      <c r="Y445" s="89">
        <f>Infrastructure!Y88</f>
        <v>0</v>
      </c>
      <c r="Z445" s="89">
        <f>Infrastructure!Z88</f>
        <v>0</v>
      </c>
      <c r="AA445" s="89">
        <f>Infrastructure!AA88</f>
        <v>0</v>
      </c>
      <c r="AB445" s="90">
        <f>Infrastructure!AB88</f>
        <v>0</v>
      </c>
      <c r="AD445" s="552">
        <f>Infrastructure!AD88</f>
        <v>0</v>
      </c>
      <c r="AF445" s="552">
        <f>Infrastructure!AF88</f>
        <v>0</v>
      </c>
      <c r="AH445" s="552">
        <f>Infrastructure!AH88</f>
        <v>0</v>
      </c>
    </row>
    <row r="446" spans="2:34" outlineLevel="1" x14ac:dyDescent="0.2">
      <c r="B446" s="263" t="str">
        <f>'Line Items'!D$764</f>
        <v>Infrastructure Charges</v>
      </c>
      <c r="C446" s="263" t="str">
        <f>'Line Items'!D$813</f>
        <v>Infrastructure Charges: Other Network Rail Charges</v>
      </c>
      <c r="D446" s="106" t="str">
        <f>Infrastructure!D89</f>
        <v>Schedule 4 Compensation Income</v>
      </c>
      <c r="E446" s="88"/>
      <c r="F446" s="107" t="str">
        <f>Infrastructure!F89</f>
        <v>£000</v>
      </c>
      <c r="G446" s="89">
        <f>Infrastructure!G89</f>
        <v>0</v>
      </c>
      <c r="H446" s="89">
        <f>Infrastructure!H89</f>
        <v>0</v>
      </c>
      <c r="I446" s="89">
        <f>Infrastructure!I89</f>
        <v>0</v>
      </c>
      <c r="J446" s="89">
        <f>Infrastructure!J89</f>
        <v>0</v>
      </c>
      <c r="K446" s="89">
        <f>Infrastructure!K89</f>
        <v>0</v>
      </c>
      <c r="L446" s="89">
        <f>Infrastructure!L89</f>
        <v>0</v>
      </c>
      <c r="M446" s="89">
        <f>Infrastructure!M89</f>
        <v>0</v>
      </c>
      <c r="N446" s="89">
        <f>Infrastructure!N89</f>
        <v>0</v>
      </c>
      <c r="O446" s="89">
        <f>Infrastructure!O89</f>
        <v>0</v>
      </c>
      <c r="P446" s="89">
        <f>Infrastructure!P89</f>
        <v>0</v>
      </c>
      <c r="Q446" s="89">
        <f>Infrastructure!Q89</f>
        <v>0</v>
      </c>
      <c r="R446" s="89">
        <f>Infrastructure!R89</f>
        <v>0</v>
      </c>
      <c r="S446" s="89">
        <f>Infrastructure!S89</f>
        <v>0</v>
      </c>
      <c r="T446" s="89">
        <f>Infrastructure!T89</f>
        <v>0</v>
      </c>
      <c r="U446" s="89">
        <f>Infrastructure!U89</f>
        <v>0</v>
      </c>
      <c r="V446" s="89">
        <f>Infrastructure!V89</f>
        <v>0</v>
      </c>
      <c r="W446" s="89">
        <f>Infrastructure!W89</f>
        <v>0</v>
      </c>
      <c r="X446" s="89">
        <f>Infrastructure!X89</f>
        <v>0</v>
      </c>
      <c r="Y446" s="89">
        <f>Infrastructure!Y89</f>
        <v>0</v>
      </c>
      <c r="Z446" s="89">
        <f>Infrastructure!Z89</f>
        <v>0</v>
      </c>
      <c r="AA446" s="89">
        <f>Infrastructure!AA89</f>
        <v>0</v>
      </c>
      <c r="AB446" s="90">
        <f>Infrastructure!AB89</f>
        <v>0</v>
      </c>
      <c r="AD446" s="552">
        <f>Infrastructure!AD89</f>
        <v>0</v>
      </c>
      <c r="AF446" s="552">
        <f>Infrastructure!AF89</f>
        <v>0</v>
      </c>
      <c r="AH446" s="552">
        <f>Infrastructure!AH89</f>
        <v>0</v>
      </c>
    </row>
    <row r="447" spans="2:34" outlineLevel="1" x14ac:dyDescent="0.2">
      <c r="B447" s="263" t="str">
        <f>'Line Items'!D$764</f>
        <v>Infrastructure Charges</v>
      </c>
      <c r="C447" s="263" t="str">
        <f>'Line Items'!D$813</f>
        <v>Infrastructure Charges: Other Network Rail Charges</v>
      </c>
      <c r="D447" s="106" t="str">
        <f>Infrastructure!D90</f>
        <v>Severe Disruption Income under TAA</v>
      </c>
      <c r="E447" s="88"/>
      <c r="F447" s="107" t="str">
        <f>Infrastructure!F90</f>
        <v>£000</v>
      </c>
      <c r="G447" s="89">
        <f>Infrastructure!G90</f>
        <v>0</v>
      </c>
      <c r="H447" s="89">
        <f>Infrastructure!H90</f>
        <v>0</v>
      </c>
      <c r="I447" s="89">
        <f>Infrastructure!I90</f>
        <v>0</v>
      </c>
      <c r="J447" s="89">
        <f>Infrastructure!J90</f>
        <v>0</v>
      </c>
      <c r="K447" s="89">
        <f>Infrastructure!K90</f>
        <v>0</v>
      </c>
      <c r="L447" s="89">
        <f>Infrastructure!L90</f>
        <v>0</v>
      </c>
      <c r="M447" s="89">
        <f>Infrastructure!M90</f>
        <v>0</v>
      </c>
      <c r="N447" s="89">
        <f>Infrastructure!N90</f>
        <v>0</v>
      </c>
      <c r="O447" s="89">
        <f>Infrastructure!O90</f>
        <v>0</v>
      </c>
      <c r="P447" s="89">
        <f>Infrastructure!P90</f>
        <v>0</v>
      </c>
      <c r="Q447" s="89">
        <f>Infrastructure!Q90</f>
        <v>0</v>
      </c>
      <c r="R447" s="89">
        <f>Infrastructure!R90</f>
        <v>0</v>
      </c>
      <c r="S447" s="89">
        <f>Infrastructure!S90</f>
        <v>0</v>
      </c>
      <c r="T447" s="89">
        <f>Infrastructure!T90</f>
        <v>0</v>
      </c>
      <c r="U447" s="89">
        <f>Infrastructure!U90</f>
        <v>0</v>
      </c>
      <c r="V447" s="89">
        <f>Infrastructure!V90</f>
        <v>0</v>
      </c>
      <c r="W447" s="89">
        <f>Infrastructure!W90</f>
        <v>0</v>
      </c>
      <c r="X447" s="89">
        <f>Infrastructure!X90</f>
        <v>0</v>
      </c>
      <c r="Y447" s="89">
        <f>Infrastructure!Y90</f>
        <v>0</v>
      </c>
      <c r="Z447" s="89">
        <f>Infrastructure!Z90</f>
        <v>0</v>
      </c>
      <c r="AA447" s="89">
        <f>Infrastructure!AA90</f>
        <v>0</v>
      </c>
      <c r="AB447" s="90">
        <f>Infrastructure!AB90</f>
        <v>0</v>
      </c>
      <c r="AD447" s="552">
        <f>Infrastructure!AD90</f>
        <v>0</v>
      </c>
      <c r="AF447" s="552">
        <f>Infrastructure!AF90</f>
        <v>0</v>
      </c>
      <c r="AH447" s="552">
        <f>Infrastructure!AH90</f>
        <v>0</v>
      </c>
    </row>
    <row r="448" spans="2:34" outlineLevel="1" x14ac:dyDescent="0.2">
      <c r="B448" s="263" t="str">
        <f>'Line Items'!D$764</f>
        <v>Infrastructure Charges</v>
      </c>
      <c r="C448" s="263" t="str">
        <f>'Line Items'!D$813</f>
        <v>Infrastructure Charges: Other Network Rail Charges</v>
      </c>
      <c r="D448" s="106" t="str">
        <f>Infrastructure!D91</f>
        <v>[Network Disruption Income Line 4]</v>
      </c>
      <c r="E448" s="88"/>
      <c r="F448" s="107" t="str">
        <f>Infrastructure!F91</f>
        <v>£000</v>
      </c>
      <c r="G448" s="89">
        <f>Infrastructure!G91</f>
        <v>0</v>
      </c>
      <c r="H448" s="89">
        <f>Infrastructure!H91</f>
        <v>0</v>
      </c>
      <c r="I448" s="89">
        <f>Infrastructure!I91</f>
        <v>0</v>
      </c>
      <c r="J448" s="89">
        <f>Infrastructure!J91</f>
        <v>0</v>
      </c>
      <c r="K448" s="89">
        <f>Infrastructure!K91</f>
        <v>0</v>
      </c>
      <c r="L448" s="89">
        <f>Infrastructure!L91</f>
        <v>0</v>
      </c>
      <c r="M448" s="89">
        <f>Infrastructure!M91</f>
        <v>0</v>
      </c>
      <c r="N448" s="89">
        <f>Infrastructure!N91</f>
        <v>0</v>
      </c>
      <c r="O448" s="89">
        <f>Infrastructure!O91</f>
        <v>0</v>
      </c>
      <c r="P448" s="89">
        <f>Infrastructure!P91</f>
        <v>0</v>
      </c>
      <c r="Q448" s="89">
        <f>Infrastructure!Q91</f>
        <v>0</v>
      </c>
      <c r="R448" s="89">
        <f>Infrastructure!R91</f>
        <v>0</v>
      </c>
      <c r="S448" s="89">
        <f>Infrastructure!S91</f>
        <v>0</v>
      </c>
      <c r="T448" s="89">
        <f>Infrastructure!T91</f>
        <v>0</v>
      </c>
      <c r="U448" s="89">
        <f>Infrastructure!U91</f>
        <v>0</v>
      </c>
      <c r="V448" s="89">
        <f>Infrastructure!V91</f>
        <v>0</v>
      </c>
      <c r="W448" s="89">
        <f>Infrastructure!W91</f>
        <v>0</v>
      </c>
      <c r="X448" s="89">
        <f>Infrastructure!X91</f>
        <v>0</v>
      </c>
      <c r="Y448" s="89">
        <f>Infrastructure!Y91</f>
        <v>0</v>
      </c>
      <c r="Z448" s="89">
        <f>Infrastructure!Z91</f>
        <v>0</v>
      </c>
      <c r="AA448" s="89">
        <f>Infrastructure!AA91</f>
        <v>0</v>
      </c>
      <c r="AB448" s="90">
        <f>Infrastructure!AB91</f>
        <v>0</v>
      </c>
      <c r="AD448" s="552">
        <f>Infrastructure!AD91</f>
        <v>0</v>
      </c>
      <c r="AF448" s="552">
        <f>Infrastructure!AF91</f>
        <v>0</v>
      </c>
      <c r="AH448" s="552">
        <f>Infrastructure!AH91</f>
        <v>0</v>
      </c>
    </row>
    <row r="449" spans="2:34" outlineLevel="1" x14ac:dyDescent="0.2">
      <c r="B449" s="263" t="str">
        <f>'Line Items'!D$764</f>
        <v>Infrastructure Charges</v>
      </c>
      <c r="C449" s="263" t="str">
        <f>'Line Items'!D$813</f>
        <v>Infrastructure Charges: Other Network Rail Charges</v>
      </c>
      <c r="D449" s="264" t="str">
        <f>Infrastructure!D92</f>
        <v>[Network Disruption Income Line 5]</v>
      </c>
      <c r="E449" s="265"/>
      <c r="F449" s="266" t="str">
        <f>Infrastructure!F92</f>
        <v>£000</v>
      </c>
      <c r="G449" s="267">
        <f>Infrastructure!G92</f>
        <v>0</v>
      </c>
      <c r="H449" s="267">
        <f>Infrastructure!H92</f>
        <v>0</v>
      </c>
      <c r="I449" s="267">
        <f>Infrastructure!I92</f>
        <v>0</v>
      </c>
      <c r="J449" s="267">
        <f>Infrastructure!J92</f>
        <v>0</v>
      </c>
      <c r="K449" s="267">
        <f>Infrastructure!K92</f>
        <v>0</v>
      </c>
      <c r="L449" s="267">
        <f>Infrastructure!L92</f>
        <v>0</v>
      </c>
      <c r="M449" s="267">
        <f>Infrastructure!M92</f>
        <v>0</v>
      </c>
      <c r="N449" s="267">
        <f>Infrastructure!N92</f>
        <v>0</v>
      </c>
      <c r="O449" s="267">
        <f>Infrastructure!O92</f>
        <v>0</v>
      </c>
      <c r="P449" s="267">
        <f>Infrastructure!P92</f>
        <v>0</v>
      </c>
      <c r="Q449" s="267">
        <f>Infrastructure!Q92</f>
        <v>0</v>
      </c>
      <c r="R449" s="267">
        <f>Infrastructure!R92</f>
        <v>0</v>
      </c>
      <c r="S449" s="267">
        <f>Infrastructure!S92</f>
        <v>0</v>
      </c>
      <c r="T449" s="267">
        <f>Infrastructure!T92</f>
        <v>0</v>
      </c>
      <c r="U449" s="267">
        <f>Infrastructure!U92</f>
        <v>0</v>
      </c>
      <c r="V449" s="267">
        <f>Infrastructure!V92</f>
        <v>0</v>
      </c>
      <c r="W449" s="267">
        <f>Infrastructure!W92</f>
        <v>0</v>
      </c>
      <c r="X449" s="267">
        <f>Infrastructure!X92</f>
        <v>0</v>
      </c>
      <c r="Y449" s="267">
        <f>Infrastructure!Y92</f>
        <v>0</v>
      </c>
      <c r="Z449" s="267">
        <f>Infrastructure!Z92</f>
        <v>0</v>
      </c>
      <c r="AA449" s="267">
        <f>Infrastructure!AA92</f>
        <v>0</v>
      </c>
      <c r="AB449" s="268">
        <f>Infrastructure!AB92</f>
        <v>0</v>
      </c>
      <c r="AD449" s="611">
        <f>Infrastructure!AD92</f>
        <v>0</v>
      </c>
      <c r="AF449" s="611">
        <f>Infrastructure!AF92</f>
        <v>0</v>
      </c>
      <c r="AH449" s="611">
        <f>Infrastructure!AH92</f>
        <v>0</v>
      </c>
    </row>
    <row r="450" spans="2:34" outlineLevel="1" x14ac:dyDescent="0.2">
      <c r="B450" s="263" t="str">
        <f>'Line Items'!D$764</f>
        <v>Infrastructure Charges</v>
      </c>
      <c r="C450" s="263" t="str">
        <f>'Line Items'!D$813</f>
        <v>Infrastructure Charges: Other Network Rail Charges</v>
      </c>
      <c r="D450" s="264" t="str">
        <f>Infrastructure!D103</f>
        <v>Schedule 8 Supplemental</v>
      </c>
      <c r="E450" s="265"/>
      <c r="F450" s="266" t="str">
        <f>Infrastructure!F103</f>
        <v>£000</v>
      </c>
      <c r="G450" s="267">
        <f>Infrastructure!G103</f>
        <v>0</v>
      </c>
      <c r="H450" s="267">
        <f>Infrastructure!H103</f>
        <v>0</v>
      </c>
      <c r="I450" s="267">
        <f>Infrastructure!I103</f>
        <v>0</v>
      </c>
      <c r="J450" s="267">
        <f>Infrastructure!J103</f>
        <v>0</v>
      </c>
      <c r="K450" s="267">
        <f>Infrastructure!K103</f>
        <v>0</v>
      </c>
      <c r="L450" s="267">
        <f>Infrastructure!L103</f>
        <v>0</v>
      </c>
      <c r="M450" s="267">
        <f>Infrastructure!M103</f>
        <v>0</v>
      </c>
      <c r="N450" s="267">
        <f>Infrastructure!N103</f>
        <v>0</v>
      </c>
      <c r="O450" s="267">
        <f>Infrastructure!O103</f>
        <v>0</v>
      </c>
      <c r="P450" s="267">
        <f>Infrastructure!P103</f>
        <v>0</v>
      </c>
      <c r="Q450" s="267">
        <f>Infrastructure!Q103</f>
        <v>0</v>
      </c>
      <c r="R450" s="267">
        <f>Infrastructure!R103</f>
        <v>0</v>
      </c>
      <c r="S450" s="267">
        <f>Infrastructure!S103</f>
        <v>0</v>
      </c>
      <c r="T450" s="267">
        <f>Infrastructure!T103</f>
        <v>0</v>
      </c>
      <c r="U450" s="267">
        <f>Infrastructure!U103</f>
        <v>0</v>
      </c>
      <c r="V450" s="267">
        <f>Infrastructure!V103</f>
        <v>0</v>
      </c>
      <c r="W450" s="267">
        <f>Infrastructure!W103</f>
        <v>0</v>
      </c>
      <c r="X450" s="267">
        <f>Infrastructure!X103</f>
        <v>0</v>
      </c>
      <c r="Y450" s="267">
        <f>Infrastructure!Y103</f>
        <v>0</v>
      </c>
      <c r="Z450" s="267">
        <f>Infrastructure!Z103</f>
        <v>0</v>
      </c>
      <c r="AA450" s="267">
        <f>Infrastructure!AA103</f>
        <v>0</v>
      </c>
      <c r="AB450" s="268">
        <f>Infrastructure!AB103</f>
        <v>0</v>
      </c>
      <c r="AD450" s="611">
        <f>Infrastructure!AD103</f>
        <v>0</v>
      </c>
      <c r="AF450" s="611">
        <f>Infrastructure!AF103</f>
        <v>0</v>
      </c>
      <c r="AH450" s="611">
        <f>Infrastructure!AH103</f>
        <v>0</v>
      </c>
    </row>
    <row r="451" spans="2:34" outlineLevel="1" x14ac:dyDescent="0.2">
      <c r="B451" s="263" t="str">
        <f>'Line Items'!D$764</f>
        <v>Infrastructure Charges</v>
      </c>
      <c r="C451" s="263" t="str">
        <f>'Line Items'!D$813</f>
        <v>Infrastructure Charges: Other Network Rail Charges</v>
      </c>
      <c r="D451" s="264" t="str">
        <f>Infrastructure!D112</f>
        <v>Other Network Rail Charges</v>
      </c>
      <c r="E451" s="265"/>
      <c r="F451" s="266" t="str">
        <f>Infrastructure!F112</f>
        <v>£000</v>
      </c>
      <c r="G451" s="267">
        <f>Infrastructure!G112</f>
        <v>0</v>
      </c>
      <c r="H451" s="267">
        <f>Infrastructure!H112</f>
        <v>0</v>
      </c>
      <c r="I451" s="267">
        <f>Infrastructure!I112</f>
        <v>0</v>
      </c>
      <c r="J451" s="267">
        <f>Infrastructure!J112</f>
        <v>0</v>
      </c>
      <c r="K451" s="267">
        <f>Infrastructure!K112</f>
        <v>0</v>
      </c>
      <c r="L451" s="267">
        <f>Infrastructure!L112</f>
        <v>0</v>
      </c>
      <c r="M451" s="267">
        <f>Infrastructure!M112</f>
        <v>0</v>
      </c>
      <c r="N451" s="267">
        <f>Infrastructure!N112</f>
        <v>0</v>
      </c>
      <c r="O451" s="267">
        <f>Infrastructure!O112</f>
        <v>0</v>
      </c>
      <c r="P451" s="267">
        <f>Infrastructure!P112</f>
        <v>0</v>
      </c>
      <c r="Q451" s="267">
        <f>Infrastructure!Q112</f>
        <v>0</v>
      </c>
      <c r="R451" s="267">
        <f>Infrastructure!R112</f>
        <v>0</v>
      </c>
      <c r="S451" s="267">
        <f>Infrastructure!S112</f>
        <v>0</v>
      </c>
      <c r="T451" s="267">
        <f>Infrastructure!T112</f>
        <v>0</v>
      </c>
      <c r="U451" s="267">
        <f>Infrastructure!U112</f>
        <v>0</v>
      </c>
      <c r="V451" s="267">
        <f>Infrastructure!V112</f>
        <v>0</v>
      </c>
      <c r="W451" s="267">
        <f>Infrastructure!W112</f>
        <v>0</v>
      </c>
      <c r="X451" s="267">
        <f>Infrastructure!X112</f>
        <v>0</v>
      </c>
      <c r="Y451" s="267">
        <f>Infrastructure!Y112</f>
        <v>0</v>
      </c>
      <c r="Z451" s="267">
        <f>Infrastructure!Z112</f>
        <v>0</v>
      </c>
      <c r="AA451" s="267">
        <f>Infrastructure!AA112</f>
        <v>0</v>
      </c>
      <c r="AB451" s="268">
        <f>Infrastructure!AB112</f>
        <v>0</v>
      </c>
      <c r="AD451" s="611">
        <f>Infrastructure!AD112</f>
        <v>0</v>
      </c>
      <c r="AF451" s="611">
        <f>Infrastructure!AF112</f>
        <v>0</v>
      </c>
      <c r="AH451" s="611">
        <f>Infrastructure!AH112</f>
        <v>0</v>
      </c>
    </row>
    <row r="452" spans="2:34" outlineLevel="1" x14ac:dyDescent="0.2">
      <c r="B452" s="263" t="str">
        <f>'Line Items'!D$764</f>
        <v>Infrastructure Charges</v>
      </c>
      <c r="C452" s="263" t="str">
        <f>'Line Items'!D$813</f>
        <v>Infrastructure Charges: Other Network Rail Charges</v>
      </c>
      <c r="D452" s="264" t="str">
        <f>Infrastructure!D121</f>
        <v>Other Annualised Capex Charges</v>
      </c>
      <c r="E452" s="265"/>
      <c r="F452" s="266" t="str">
        <f>Infrastructure!F121</f>
        <v>£000</v>
      </c>
      <c r="G452" s="267">
        <f>Infrastructure!G121</f>
        <v>0</v>
      </c>
      <c r="H452" s="267">
        <f>Infrastructure!H121</f>
        <v>0</v>
      </c>
      <c r="I452" s="267">
        <f>Infrastructure!I121</f>
        <v>0</v>
      </c>
      <c r="J452" s="267">
        <f>Infrastructure!J121</f>
        <v>0</v>
      </c>
      <c r="K452" s="267">
        <f>Infrastructure!K121</f>
        <v>0</v>
      </c>
      <c r="L452" s="267">
        <f>Infrastructure!L121</f>
        <v>0</v>
      </c>
      <c r="M452" s="267">
        <f>Infrastructure!M121</f>
        <v>0</v>
      </c>
      <c r="N452" s="267">
        <f>Infrastructure!N121</f>
        <v>0</v>
      </c>
      <c r="O452" s="267">
        <f>Infrastructure!O121</f>
        <v>0</v>
      </c>
      <c r="P452" s="267">
        <f>Infrastructure!P121</f>
        <v>0</v>
      </c>
      <c r="Q452" s="267">
        <f>Infrastructure!Q121</f>
        <v>0</v>
      </c>
      <c r="R452" s="267">
        <f>Infrastructure!R121</f>
        <v>0</v>
      </c>
      <c r="S452" s="267">
        <f>Infrastructure!S121</f>
        <v>0</v>
      </c>
      <c r="T452" s="267">
        <f>Infrastructure!T121</f>
        <v>0</v>
      </c>
      <c r="U452" s="267">
        <f>Infrastructure!U121</f>
        <v>0</v>
      </c>
      <c r="V452" s="267">
        <f>Infrastructure!V121</f>
        <v>0</v>
      </c>
      <c r="W452" s="267">
        <f>Infrastructure!W121</f>
        <v>0</v>
      </c>
      <c r="X452" s="267">
        <f>Infrastructure!X121</f>
        <v>0</v>
      </c>
      <c r="Y452" s="267">
        <f>Infrastructure!Y121</f>
        <v>0</v>
      </c>
      <c r="Z452" s="267">
        <f>Infrastructure!Z121</f>
        <v>0</v>
      </c>
      <c r="AA452" s="267">
        <f>Infrastructure!AA121</f>
        <v>0</v>
      </c>
      <c r="AB452" s="268">
        <f>Infrastructure!AB121</f>
        <v>0</v>
      </c>
      <c r="AD452" s="611">
        <f>Infrastructure!AD121</f>
        <v>0</v>
      </c>
      <c r="AF452" s="611">
        <f>Infrastructure!AF121</f>
        <v>0</v>
      </c>
      <c r="AH452" s="611">
        <f>Infrastructure!AH121</f>
        <v>0</v>
      </c>
    </row>
    <row r="453" spans="2:34" outlineLevel="1" x14ac:dyDescent="0.2">
      <c r="B453" s="263" t="str">
        <f>'Line Items'!D$764</f>
        <v>Infrastructure Charges</v>
      </c>
      <c r="C453" s="263" t="str">
        <f>'Line Items'!D$814</f>
        <v>Infrastructure Charges: ROSCO Funded Infrastructure (Spare)</v>
      </c>
      <c r="D453" s="264" t="str">
        <f>Infrastructure!D132</f>
        <v>ROSCO Funded Infrastructure (Spare)</v>
      </c>
      <c r="E453" s="265"/>
      <c r="F453" s="266" t="str">
        <f>Infrastructure!F132</f>
        <v>£000</v>
      </c>
      <c r="G453" s="267">
        <f>Infrastructure!G132</f>
        <v>0</v>
      </c>
      <c r="H453" s="267">
        <f>Infrastructure!H132</f>
        <v>0</v>
      </c>
      <c r="I453" s="267">
        <f>Infrastructure!I132</f>
        <v>0</v>
      </c>
      <c r="J453" s="267">
        <f>Infrastructure!J132</f>
        <v>0</v>
      </c>
      <c r="K453" s="267">
        <f>Infrastructure!K132</f>
        <v>0</v>
      </c>
      <c r="L453" s="267">
        <f>Infrastructure!L132</f>
        <v>0</v>
      </c>
      <c r="M453" s="267">
        <f>Infrastructure!M132</f>
        <v>0</v>
      </c>
      <c r="N453" s="267">
        <f>Infrastructure!N132</f>
        <v>0</v>
      </c>
      <c r="O453" s="267">
        <f>Infrastructure!O132</f>
        <v>0</v>
      </c>
      <c r="P453" s="267">
        <f>Infrastructure!P132</f>
        <v>0</v>
      </c>
      <c r="Q453" s="267">
        <f>Infrastructure!Q132</f>
        <v>0</v>
      </c>
      <c r="R453" s="267">
        <f>Infrastructure!R132</f>
        <v>0</v>
      </c>
      <c r="S453" s="267">
        <f>Infrastructure!S132</f>
        <v>0</v>
      </c>
      <c r="T453" s="267">
        <f>Infrastructure!T132</f>
        <v>0</v>
      </c>
      <c r="U453" s="267">
        <f>Infrastructure!U132</f>
        <v>0</v>
      </c>
      <c r="V453" s="267">
        <f>Infrastructure!V132</f>
        <v>0</v>
      </c>
      <c r="W453" s="267">
        <f>Infrastructure!W132</f>
        <v>0</v>
      </c>
      <c r="X453" s="267">
        <f>Infrastructure!X132</f>
        <v>0</v>
      </c>
      <c r="Y453" s="267">
        <f>Infrastructure!Y132</f>
        <v>0</v>
      </c>
      <c r="Z453" s="267">
        <f>Infrastructure!Z132</f>
        <v>0</v>
      </c>
      <c r="AA453" s="267">
        <f>Infrastructure!AA132</f>
        <v>0</v>
      </c>
      <c r="AB453" s="268">
        <f>Infrastructure!AB132</f>
        <v>0</v>
      </c>
      <c r="AD453" s="611">
        <f>Infrastructure!AD132</f>
        <v>0</v>
      </c>
      <c r="AF453" s="611">
        <f>Infrastructure!AF132</f>
        <v>0</v>
      </c>
      <c r="AH453" s="611">
        <f>Infrastructure!AH132</f>
        <v>0</v>
      </c>
    </row>
    <row r="454" spans="2:34" outlineLevel="1" x14ac:dyDescent="0.2">
      <c r="B454" s="263" t="str">
        <f>'Line Items'!D$764</f>
        <v>Infrastructure Charges</v>
      </c>
      <c r="C454" s="263" t="str">
        <f>'Line Items'!D$815</f>
        <v>Infrastructure Charges: Privately Funded Infrastructure (Spare)</v>
      </c>
      <c r="D454" s="264" t="str">
        <f>Infrastructure!D143</f>
        <v>Privately Funded Infrastructure (Spare)</v>
      </c>
      <c r="E454" s="265"/>
      <c r="F454" s="266" t="str">
        <f>Infrastructure!F143</f>
        <v>£000</v>
      </c>
      <c r="G454" s="267">
        <f>Infrastructure!G143</f>
        <v>0</v>
      </c>
      <c r="H454" s="267">
        <f>Infrastructure!H143</f>
        <v>0</v>
      </c>
      <c r="I454" s="267">
        <f>Infrastructure!I143</f>
        <v>0</v>
      </c>
      <c r="J454" s="267">
        <f>Infrastructure!J143</f>
        <v>0</v>
      </c>
      <c r="K454" s="267">
        <f>Infrastructure!K143</f>
        <v>0</v>
      </c>
      <c r="L454" s="267">
        <f>Infrastructure!L143</f>
        <v>0</v>
      </c>
      <c r="M454" s="267">
        <f>Infrastructure!M143</f>
        <v>0</v>
      </c>
      <c r="N454" s="267">
        <f>Infrastructure!N143</f>
        <v>0</v>
      </c>
      <c r="O454" s="267">
        <f>Infrastructure!O143</f>
        <v>0</v>
      </c>
      <c r="P454" s="267">
        <f>Infrastructure!P143</f>
        <v>0</v>
      </c>
      <c r="Q454" s="267">
        <f>Infrastructure!Q143</f>
        <v>0</v>
      </c>
      <c r="R454" s="267">
        <f>Infrastructure!R143</f>
        <v>0</v>
      </c>
      <c r="S454" s="267">
        <f>Infrastructure!S143</f>
        <v>0</v>
      </c>
      <c r="T454" s="267">
        <f>Infrastructure!T143</f>
        <v>0</v>
      </c>
      <c r="U454" s="267">
        <f>Infrastructure!U143</f>
        <v>0</v>
      </c>
      <c r="V454" s="267">
        <f>Infrastructure!V143</f>
        <v>0</v>
      </c>
      <c r="W454" s="267">
        <f>Infrastructure!W143</f>
        <v>0</v>
      </c>
      <c r="X454" s="267">
        <f>Infrastructure!X143</f>
        <v>0</v>
      </c>
      <c r="Y454" s="267">
        <f>Infrastructure!Y143</f>
        <v>0</v>
      </c>
      <c r="Z454" s="267">
        <f>Infrastructure!Z143</f>
        <v>0</v>
      </c>
      <c r="AA454" s="267">
        <f>Infrastructure!AA143</f>
        <v>0</v>
      </c>
      <c r="AB454" s="268">
        <f>Infrastructure!AB143</f>
        <v>0</v>
      </c>
      <c r="AD454" s="611">
        <f>Infrastructure!AD143</f>
        <v>0</v>
      </c>
      <c r="AF454" s="611">
        <f>Infrastructure!AF143</f>
        <v>0</v>
      </c>
      <c r="AH454" s="611">
        <f>Infrastructure!AH143</f>
        <v>0</v>
      </c>
    </row>
    <row r="455" spans="2:34" outlineLevel="1" x14ac:dyDescent="0.2">
      <c r="B455" s="263" t="str">
        <f>'Line Items'!D$764</f>
        <v>Infrastructure Charges</v>
      </c>
      <c r="C455" s="263" t="str">
        <f>'Line Items'!D$816</f>
        <v>Infrastructure Charges: Other Funded Infrastructure (Spare)</v>
      </c>
      <c r="D455" s="117" t="str">
        <f>Infrastructure!D154</f>
        <v>Other Funded Infrastructure (Spare)</v>
      </c>
      <c r="E455" s="177"/>
      <c r="F455" s="118" t="str">
        <f>Infrastructure!F154</f>
        <v>£000</v>
      </c>
      <c r="G455" s="93">
        <f>Infrastructure!G154</f>
        <v>0</v>
      </c>
      <c r="H455" s="93">
        <f>Infrastructure!H154</f>
        <v>0</v>
      </c>
      <c r="I455" s="93">
        <f>Infrastructure!I154</f>
        <v>0</v>
      </c>
      <c r="J455" s="93">
        <f>Infrastructure!J154</f>
        <v>0</v>
      </c>
      <c r="K455" s="93">
        <f>Infrastructure!K154</f>
        <v>0</v>
      </c>
      <c r="L455" s="93">
        <f>Infrastructure!L154</f>
        <v>0</v>
      </c>
      <c r="M455" s="93">
        <f>Infrastructure!M154</f>
        <v>0</v>
      </c>
      <c r="N455" s="93">
        <f>Infrastructure!N154</f>
        <v>0</v>
      </c>
      <c r="O455" s="93">
        <f>Infrastructure!O154</f>
        <v>0</v>
      </c>
      <c r="P455" s="93">
        <f>Infrastructure!P154</f>
        <v>0</v>
      </c>
      <c r="Q455" s="93">
        <f>Infrastructure!Q154</f>
        <v>0</v>
      </c>
      <c r="R455" s="93">
        <f>Infrastructure!R154</f>
        <v>0</v>
      </c>
      <c r="S455" s="93">
        <f>Infrastructure!S154</f>
        <v>0</v>
      </c>
      <c r="T455" s="93">
        <f>Infrastructure!T154</f>
        <v>0</v>
      </c>
      <c r="U455" s="93">
        <f>Infrastructure!U154</f>
        <v>0</v>
      </c>
      <c r="V455" s="93">
        <f>Infrastructure!V154</f>
        <v>0</v>
      </c>
      <c r="W455" s="93">
        <f>Infrastructure!W154</f>
        <v>0</v>
      </c>
      <c r="X455" s="93">
        <f>Infrastructure!X154</f>
        <v>0</v>
      </c>
      <c r="Y455" s="93">
        <f>Infrastructure!Y154</f>
        <v>0</v>
      </c>
      <c r="Z455" s="93">
        <f>Infrastructure!Z154</f>
        <v>0</v>
      </c>
      <c r="AA455" s="93">
        <f>Infrastructure!AA154</f>
        <v>0</v>
      </c>
      <c r="AB455" s="94">
        <f>Infrastructure!AB154</f>
        <v>0</v>
      </c>
      <c r="AD455" s="612">
        <f>Infrastructure!AD154</f>
        <v>0</v>
      </c>
      <c r="AF455" s="612">
        <f>Infrastructure!AF154</f>
        <v>0</v>
      </c>
      <c r="AH455" s="612">
        <f>Infrastructure!AH154</f>
        <v>0</v>
      </c>
    </row>
    <row r="456" spans="2:34" outlineLevel="1" x14ac:dyDescent="0.2">
      <c r="B456" s="263" t="str">
        <f>'Line Items'!D$765</f>
        <v>Performance Regimes</v>
      </c>
      <c r="C456" s="263" t="str">
        <f>'Line Items'!D$817</f>
        <v>Performance Regimes: Net Schedule 8 Payments</v>
      </c>
      <c r="D456" s="106" t="str">
        <f>Performance!D204</f>
        <v>Schedule 8 Payments: TOC Peak</v>
      </c>
      <c r="E456" s="88"/>
      <c r="F456" s="107" t="str">
        <f>Performance!F204</f>
        <v>£000</v>
      </c>
      <c r="G456" s="89">
        <f>Performance!G204</f>
        <v>0</v>
      </c>
      <c r="H456" s="89">
        <f>Performance!H204</f>
        <v>0</v>
      </c>
      <c r="I456" s="89">
        <f>Performance!I204</f>
        <v>0</v>
      </c>
      <c r="J456" s="89">
        <f>Performance!J204</f>
        <v>0</v>
      </c>
      <c r="K456" s="89">
        <f>Performance!K204</f>
        <v>0</v>
      </c>
      <c r="L456" s="89">
        <f>Performance!L204</f>
        <v>0</v>
      </c>
      <c r="M456" s="89">
        <f>Performance!M204</f>
        <v>0</v>
      </c>
      <c r="N456" s="89">
        <f>Performance!N204</f>
        <v>0</v>
      </c>
      <c r="O456" s="89">
        <f>Performance!O204</f>
        <v>0</v>
      </c>
      <c r="P456" s="89">
        <f>Performance!P204</f>
        <v>0</v>
      </c>
      <c r="Q456" s="89">
        <f>Performance!Q204</f>
        <v>0</v>
      </c>
      <c r="R456" s="89">
        <f>Performance!R204</f>
        <v>0</v>
      </c>
      <c r="S456" s="89">
        <f>Performance!S204</f>
        <v>0</v>
      </c>
      <c r="T456" s="89">
        <f>Performance!T204</f>
        <v>0</v>
      </c>
      <c r="U456" s="89">
        <f>Performance!U204</f>
        <v>0</v>
      </c>
      <c r="V456" s="89">
        <f>Performance!V204</f>
        <v>0</v>
      </c>
      <c r="W456" s="89">
        <f>Performance!W204</f>
        <v>0</v>
      </c>
      <c r="X456" s="89">
        <f>Performance!X204</f>
        <v>0</v>
      </c>
      <c r="Y456" s="89">
        <f>Performance!Y204</f>
        <v>0</v>
      </c>
      <c r="Z456" s="89">
        <f>Performance!Z204</f>
        <v>0</v>
      </c>
      <c r="AA456" s="89">
        <f>Performance!AA204</f>
        <v>0</v>
      </c>
      <c r="AB456" s="90">
        <f>Performance!AB204</f>
        <v>0</v>
      </c>
      <c r="AD456" s="551">
        <f>Performance!AD204</f>
        <v>0</v>
      </c>
      <c r="AF456" s="551">
        <f>Performance!AF204</f>
        <v>0</v>
      </c>
      <c r="AH456" s="551">
        <f>Performance!AH204</f>
        <v>0</v>
      </c>
    </row>
    <row r="457" spans="2:34" outlineLevel="1" x14ac:dyDescent="0.2">
      <c r="B457" s="263" t="str">
        <f>'Line Items'!D$765</f>
        <v>Performance Regimes</v>
      </c>
      <c r="C457" s="263" t="str">
        <f>'Line Items'!D$817</f>
        <v>Performance Regimes: Net Schedule 8 Payments</v>
      </c>
      <c r="D457" s="106" t="str">
        <f>Performance!D205</f>
        <v>Schedule 8 Payments: NR Peak</v>
      </c>
      <c r="E457" s="88"/>
      <c r="F457" s="107" t="str">
        <f>Performance!F205</f>
        <v>£000</v>
      </c>
      <c r="G457" s="89">
        <f>Performance!G205</f>
        <v>0</v>
      </c>
      <c r="H457" s="89">
        <f>Performance!H205</f>
        <v>0</v>
      </c>
      <c r="I457" s="89">
        <f>Performance!I205</f>
        <v>0</v>
      </c>
      <c r="J457" s="89">
        <f>Performance!J205</f>
        <v>0</v>
      </c>
      <c r="K457" s="89">
        <f>Performance!K205</f>
        <v>0</v>
      </c>
      <c r="L457" s="89">
        <f>Performance!L205</f>
        <v>0</v>
      </c>
      <c r="M457" s="89">
        <f>Performance!M205</f>
        <v>0</v>
      </c>
      <c r="N457" s="89">
        <f>Performance!N205</f>
        <v>0</v>
      </c>
      <c r="O457" s="89">
        <f>Performance!O205</f>
        <v>0</v>
      </c>
      <c r="P457" s="89">
        <f>Performance!P205</f>
        <v>0</v>
      </c>
      <c r="Q457" s="89">
        <f>Performance!Q205</f>
        <v>0</v>
      </c>
      <c r="R457" s="89">
        <f>Performance!R205</f>
        <v>0</v>
      </c>
      <c r="S457" s="89">
        <f>Performance!S205</f>
        <v>0</v>
      </c>
      <c r="T457" s="89">
        <f>Performance!T205</f>
        <v>0</v>
      </c>
      <c r="U457" s="89">
        <f>Performance!U205</f>
        <v>0</v>
      </c>
      <c r="V457" s="89">
        <f>Performance!V205</f>
        <v>0</v>
      </c>
      <c r="W457" s="89">
        <f>Performance!W205</f>
        <v>0</v>
      </c>
      <c r="X457" s="89">
        <f>Performance!X205</f>
        <v>0</v>
      </c>
      <c r="Y457" s="89">
        <f>Performance!Y205</f>
        <v>0</v>
      </c>
      <c r="Z457" s="89">
        <f>Performance!Z205</f>
        <v>0</v>
      </c>
      <c r="AA457" s="89">
        <f>Performance!AA205</f>
        <v>0</v>
      </c>
      <c r="AB457" s="90">
        <f>Performance!AB205</f>
        <v>0</v>
      </c>
      <c r="AD457" s="552">
        <f>Performance!AD205</f>
        <v>0</v>
      </c>
      <c r="AF457" s="552">
        <f>Performance!AF205</f>
        <v>0</v>
      </c>
      <c r="AH457" s="552">
        <f>Performance!AH205</f>
        <v>0</v>
      </c>
    </row>
    <row r="458" spans="2:34" outlineLevel="1" x14ac:dyDescent="0.2">
      <c r="B458" s="263" t="str">
        <f>'Line Items'!D$765</f>
        <v>Performance Regimes</v>
      </c>
      <c r="C458" s="263" t="str">
        <f>'Line Items'!D$817</f>
        <v>Performance Regimes: Net Schedule 8 Payments</v>
      </c>
      <c r="D458" s="106" t="str">
        <f>Performance!D206</f>
        <v>Schedule 8 Payments: TOC Off Peak</v>
      </c>
      <c r="E458" s="88"/>
      <c r="F458" s="107" t="str">
        <f>Performance!F206</f>
        <v>£000</v>
      </c>
      <c r="G458" s="89">
        <f>Performance!G206</f>
        <v>0</v>
      </c>
      <c r="H458" s="89">
        <f>Performance!H206</f>
        <v>0</v>
      </c>
      <c r="I458" s="89">
        <f>Performance!I206</f>
        <v>0</v>
      </c>
      <c r="J458" s="89">
        <f>Performance!J206</f>
        <v>0</v>
      </c>
      <c r="K458" s="89">
        <f>Performance!K206</f>
        <v>0</v>
      </c>
      <c r="L458" s="89">
        <f>Performance!L206</f>
        <v>0</v>
      </c>
      <c r="M458" s="89">
        <f>Performance!M206</f>
        <v>0</v>
      </c>
      <c r="N458" s="89">
        <f>Performance!N206</f>
        <v>0</v>
      </c>
      <c r="O458" s="89">
        <f>Performance!O206</f>
        <v>0</v>
      </c>
      <c r="P458" s="89">
        <f>Performance!P206</f>
        <v>0</v>
      </c>
      <c r="Q458" s="89">
        <f>Performance!Q206</f>
        <v>0</v>
      </c>
      <c r="R458" s="89">
        <f>Performance!R206</f>
        <v>0</v>
      </c>
      <c r="S458" s="89">
        <f>Performance!S206</f>
        <v>0</v>
      </c>
      <c r="T458" s="89">
        <f>Performance!T206</f>
        <v>0</v>
      </c>
      <c r="U458" s="89">
        <f>Performance!U206</f>
        <v>0</v>
      </c>
      <c r="V458" s="89">
        <f>Performance!V206</f>
        <v>0</v>
      </c>
      <c r="W458" s="89">
        <f>Performance!W206</f>
        <v>0</v>
      </c>
      <c r="X458" s="89">
        <f>Performance!X206</f>
        <v>0</v>
      </c>
      <c r="Y458" s="89">
        <f>Performance!Y206</f>
        <v>0</v>
      </c>
      <c r="Z458" s="89">
        <f>Performance!Z206</f>
        <v>0</v>
      </c>
      <c r="AA458" s="89">
        <f>Performance!AA206</f>
        <v>0</v>
      </c>
      <c r="AB458" s="90">
        <f>Performance!AB206</f>
        <v>0</v>
      </c>
      <c r="AD458" s="552">
        <f>Performance!AD206</f>
        <v>0</v>
      </c>
      <c r="AF458" s="552">
        <f>Performance!AF206</f>
        <v>0</v>
      </c>
      <c r="AH458" s="552">
        <f>Performance!AH206</f>
        <v>0</v>
      </c>
    </row>
    <row r="459" spans="2:34" outlineLevel="1" x14ac:dyDescent="0.2">
      <c r="B459" s="263" t="str">
        <f>'Line Items'!D$765</f>
        <v>Performance Regimes</v>
      </c>
      <c r="C459" s="263" t="str">
        <f>'Line Items'!D$817</f>
        <v>Performance Regimes: Net Schedule 8 Payments</v>
      </c>
      <c r="D459" s="264" t="str">
        <f>Performance!D207</f>
        <v>Schedule 8 Payments: NR Off Peak</v>
      </c>
      <c r="E459" s="265"/>
      <c r="F459" s="266" t="str">
        <f>Performance!F207</f>
        <v>£000</v>
      </c>
      <c r="G459" s="267">
        <f>Performance!G207</f>
        <v>0</v>
      </c>
      <c r="H459" s="267">
        <f>Performance!H207</f>
        <v>0</v>
      </c>
      <c r="I459" s="267">
        <f>Performance!I207</f>
        <v>0</v>
      </c>
      <c r="J459" s="267">
        <f>Performance!J207</f>
        <v>0</v>
      </c>
      <c r="K459" s="267">
        <f>Performance!K207</f>
        <v>0</v>
      </c>
      <c r="L459" s="267">
        <f>Performance!L207</f>
        <v>0</v>
      </c>
      <c r="M459" s="267">
        <f>Performance!M207</f>
        <v>0</v>
      </c>
      <c r="N459" s="267">
        <f>Performance!N207</f>
        <v>0</v>
      </c>
      <c r="O459" s="267">
        <f>Performance!O207</f>
        <v>0</v>
      </c>
      <c r="P459" s="267">
        <f>Performance!P207</f>
        <v>0</v>
      </c>
      <c r="Q459" s="267">
        <f>Performance!Q207</f>
        <v>0</v>
      </c>
      <c r="R459" s="267">
        <f>Performance!R207</f>
        <v>0</v>
      </c>
      <c r="S459" s="267">
        <f>Performance!S207</f>
        <v>0</v>
      </c>
      <c r="T459" s="267">
        <f>Performance!T207</f>
        <v>0</v>
      </c>
      <c r="U459" s="267">
        <f>Performance!U207</f>
        <v>0</v>
      </c>
      <c r="V459" s="267">
        <f>Performance!V207</f>
        <v>0</v>
      </c>
      <c r="W459" s="267">
        <f>Performance!W207</f>
        <v>0</v>
      </c>
      <c r="X459" s="267">
        <f>Performance!X207</f>
        <v>0</v>
      </c>
      <c r="Y459" s="267">
        <f>Performance!Y207</f>
        <v>0</v>
      </c>
      <c r="Z459" s="267">
        <f>Performance!Z207</f>
        <v>0</v>
      </c>
      <c r="AA459" s="267">
        <f>Performance!AA207</f>
        <v>0</v>
      </c>
      <c r="AB459" s="268">
        <f>Performance!AB207</f>
        <v>0</v>
      </c>
      <c r="AD459" s="611">
        <f>Performance!AD207</f>
        <v>0</v>
      </c>
      <c r="AF459" s="611">
        <f>Performance!AF207</f>
        <v>0</v>
      </c>
      <c r="AH459" s="611">
        <f>Performance!AH207</f>
        <v>0</v>
      </c>
    </row>
    <row r="460" spans="2:34" outlineLevel="1" x14ac:dyDescent="0.2">
      <c r="B460" s="263" t="str">
        <f>'Line Items'!D$765</f>
        <v>Performance Regimes</v>
      </c>
      <c r="C460" s="263" t="str">
        <f>'Line Items'!D$818</f>
        <v>Performance Regimes: Other Performance Measures</v>
      </c>
      <c r="D460" s="117" t="str">
        <f>Performance!D226</f>
        <v>Other Performance Measures</v>
      </c>
      <c r="E460" s="177"/>
      <c r="F460" s="118" t="str">
        <f>Performance!F226</f>
        <v>£000</v>
      </c>
      <c r="G460" s="93">
        <f>Performance!G226</f>
        <v>0</v>
      </c>
      <c r="H460" s="93">
        <f>Performance!H226</f>
        <v>0</v>
      </c>
      <c r="I460" s="93">
        <f>Performance!I226</f>
        <v>0</v>
      </c>
      <c r="J460" s="93">
        <f>Performance!J226</f>
        <v>0</v>
      </c>
      <c r="K460" s="93">
        <f>Performance!K226</f>
        <v>0</v>
      </c>
      <c r="L460" s="93">
        <f>Performance!L226</f>
        <v>0</v>
      </c>
      <c r="M460" s="93">
        <f>Performance!M226</f>
        <v>0</v>
      </c>
      <c r="N460" s="93">
        <f>Performance!N226</f>
        <v>0</v>
      </c>
      <c r="O460" s="93">
        <f>Performance!O226</f>
        <v>0</v>
      </c>
      <c r="P460" s="93">
        <f>Performance!P226</f>
        <v>0</v>
      </c>
      <c r="Q460" s="93">
        <f>Performance!Q226</f>
        <v>0</v>
      </c>
      <c r="R460" s="93">
        <f>Performance!R226</f>
        <v>0</v>
      </c>
      <c r="S460" s="93">
        <f>Performance!S226</f>
        <v>0</v>
      </c>
      <c r="T460" s="93">
        <f>Performance!T226</f>
        <v>0</v>
      </c>
      <c r="U460" s="93">
        <f>Performance!U226</f>
        <v>0</v>
      </c>
      <c r="V460" s="93">
        <f>Performance!V226</f>
        <v>0</v>
      </c>
      <c r="W460" s="93">
        <f>Performance!W226</f>
        <v>0</v>
      </c>
      <c r="X460" s="93">
        <f>Performance!X226</f>
        <v>0</v>
      </c>
      <c r="Y460" s="93">
        <f>Performance!Y226</f>
        <v>0</v>
      </c>
      <c r="Z460" s="93">
        <f>Performance!Z226</f>
        <v>0</v>
      </c>
      <c r="AA460" s="93">
        <f>Performance!AA226</f>
        <v>0</v>
      </c>
      <c r="AB460" s="94">
        <f>Performance!AB226</f>
        <v>0</v>
      </c>
      <c r="AD460" s="553">
        <f>Performance!AD226</f>
        <v>0</v>
      </c>
      <c r="AF460" s="553">
        <f>Performance!AF226</f>
        <v>0</v>
      </c>
      <c r="AH460" s="553">
        <f>Performance!AH226</f>
        <v>0</v>
      </c>
    </row>
    <row r="461" spans="2:34" outlineLevel="1" x14ac:dyDescent="0.2"/>
    <row r="462" spans="2:34" ht="13.5" outlineLevel="1" thickBot="1" x14ac:dyDescent="0.25">
      <c r="D462" s="269" t="str">
        <f>'Line Items'!D823</f>
        <v>Total Costs</v>
      </c>
      <c r="E462" s="270"/>
      <c r="F462" s="271" t="str">
        <f>F460</f>
        <v>£000</v>
      </c>
      <c r="G462" s="272">
        <f t="shared" ref="G462:AB462" si="1">SUM(G109:G460)</f>
        <v>0</v>
      </c>
      <c r="H462" s="272">
        <f t="shared" si="1"/>
        <v>0</v>
      </c>
      <c r="I462" s="272">
        <f t="shared" si="1"/>
        <v>0</v>
      </c>
      <c r="J462" s="272">
        <f t="shared" si="1"/>
        <v>0</v>
      </c>
      <c r="K462" s="272">
        <f t="shared" si="1"/>
        <v>0</v>
      </c>
      <c r="L462" s="272">
        <f t="shared" si="1"/>
        <v>0</v>
      </c>
      <c r="M462" s="272">
        <f t="shared" si="1"/>
        <v>0</v>
      </c>
      <c r="N462" s="272">
        <f t="shared" si="1"/>
        <v>0</v>
      </c>
      <c r="O462" s="272">
        <f t="shared" si="1"/>
        <v>0</v>
      </c>
      <c r="P462" s="272">
        <f t="shared" si="1"/>
        <v>0</v>
      </c>
      <c r="Q462" s="272">
        <f t="shared" si="1"/>
        <v>0</v>
      </c>
      <c r="R462" s="272">
        <f t="shared" si="1"/>
        <v>0</v>
      </c>
      <c r="S462" s="272">
        <f t="shared" si="1"/>
        <v>0</v>
      </c>
      <c r="T462" s="272">
        <f t="shared" si="1"/>
        <v>0</v>
      </c>
      <c r="U462" s="272">
        <f t="shared" si="1"/>
        <v>0</v>
      </c>
      <c r="V462" s="272">
        <f t="shared" si="1"/>
        <v>0</v>
      </c>
      <c r="W462" s="272">
        <f t="shared" si="1"/>
        <v>0</v>
      </c>
      <c r="X462" s="272">
        <f t="shared" si="1"/>
        <v>0</v>
      </c>
      <c r="Y462" s="272">
        <f t="shared" si="1"/>
        <v>0</v>
      </c>
      <c r="Z462" s="272">
        <f t="shared" si="1"/>
        <v>0</v>
      </c>
      <c r="AA462" s="272">
        <f t="shared" si="1"/>
        <v>0</v>
      </c>
      <c r="AB462" s="273">
        <f t="shared" si="1"/>
        <v>0</v>
      </c>
      <c r="AD462" s="613">
        <f>SUM(AD109:AD460)</f>
        <v>0</v>
      </c>
      <c r="AF462" s="613">
        <f>SUM(AF109:AF460)</f>
        <v>0</v>
      </c>
      <c r="AH462" s="613">
        <f>SUM(AH109:AH460)</f>
        <v>0</v>
      </c>
    </row>
    <row r="463" spans="2:34" ht="13.5" outlineLevel="1" thickTop="1" x14ac:dyDescent="0.2"/>
    <row r="464" spans="2:34" ht="13.5" outlineLevel="1" thickBot="1" x14ac:dyDescent="0.25">
      <c r="D464" s="269" t="str">
        <f>'Line Items'!D824</f>
        <v>Operating Profit / (Loss) Before Exceptionals &amp; Contingencies</v>
      </c>
      <c r="E464" s="270"/>
      <c r="F464" s="271" t="str">
        <f>F462</f>
        <v>£000</v>
      </c>
      <c r="G464" s="272">
        <f t="shared" ref="G464:AB464" si="2">SUM(G107,G462)</f>
        <v>0</v>
      </c>
      <c r="H464" s="272">
        <f t="shared" si="2"/>
        <v>0</v>
      </c>
      <c r="I464" s="272">
        <f t="shared" si="2"/>
        <v>0</v>
      </c>
      <c r="J464" s="272">
        <f t="shared" si="2"/>
        <v>0</v>
      </c>
      <c r="K464" s="272">
        <f t="shared" si="2"/>
        <v>0</v>
      </c>
      <c r="L464" s="272">
        <f t="shared" si="2"/>
        <v>0</v>
      </c>
      <c r="M464" s="272">
        <f t="shared" si="2"/>
        <v>0</v>
      </c>
      <c r="N464" s="272">
        <f t="shared" si="2"/>
        <v>0</v>
      </c>
      <c r="O464" s="272">
        <f t="shared" si="2"/>
        <v>0</v>
      </c>
      <c r="P464" s="272">
        <f t="shared" si="2"/>
        <v>0</v>
      </c>
      <c r="Q464" s="272">
        <f t="shared" si="2"/>
        <v>0</v>
      </c>
      <c r="R464" s="272">
        <f t="shared" si="2"/>
        <v>0</v>
      </c>
      <c r="S464" s="272">
        <f t="shared" si="2"/>
        <v>0</v>
      </c>
      <c r="T464" s="272">
        <f t="shared" si="2"/>
        <v>0</v>
      </c>
      <c r="U464" s="272">
        <f t="shared" si="2"/>
        <v>0</v>
      </c>
      <c r="V464" s="272">
        <f t="shared" si="2"/>
        <v>0</v>
      </c>
      <c r="W464" s="272">
        <f t="shared" si="2"/>
        <v>0</v>
      </c>
      <c r="X464" s="272">
        <f t="shared" si="2"/>
        <v>0</v>
      </c>
      <c r="Y464" s="272">
        <f t="shared" si="2"/>
        <v>0</v>
      </c>
      <c r="Z464" s="272">
        <f t="shared" si="2"/>
        <v>0</v>
      </c>
      <c r="AA464" s="272">
        <f t="shared" si="2"/>
        <v>0</v>
      </c>
      <c r="AB464" s="273">
        <f t="shared" si="2"/>
        <v>0</v>
      </c>
      <c r="AD464" s="613">
        <f>SUM(AD107,AD462)</f>
        <v>0</v>
      </c>
      <c r="AF464" s="613">
        <f>SUM(AF107,AF462)</f>
        <v>0</v>
      </c>
      <c r="AH464" s="613">
        <f>SUM(AH107,AH462)</f>
        <v>0</v>
      </c>
    </row>
    <row r="465" spans="2:34" ht="13.5" outlineLevel="1" thickTop="1" x14ac:dyDescent="0.2"/>
    <row r="466" spans="2:34" outlineLevel="1" x14ac:dyDescent="0.2">
      <c r="B466" s="263" t="str">
        <f>'Line Items'!$D$825</f>
        <v>Exceptionals</v>
      </c>
      <c r="C466" s="263" t="str">
        <f>'Line Items'!$D$825</f>
        <v>Exceptionals</v>
      </c>
      <c r="D466" s="100" t="str">
        <f>Infrastructure!D172</f>
        <v>[Exceptionals (Spare) Line 1]</v>
      </c>
      <c r="E466" s="84"/>
      <c r="F466" s="186" t="str">
        <f>Infrastructure!F172</f>
        <v>£000</v>
      </c>
      <c r="G466" s="85">
        <f>Infrastructure!G172</f>
        <v>0</v>
      </c>
      <c r="H466" s="85">
        <f>Infrastructure!H172</f>
        <v>0</v>
      </c>
      <c r="I466" s="85">
        <f>Infrastructure!I172</f>
        <v>0</v>
      </c>
      <c r="J466" s="85">
        <f>Infrastructure!J172</f>
        <v>0</v>
      </c>
      <c r="K466" s="85">
        <f>Infrastructure!K172</f>
        <v>0</v>
      </c>
      <c r="L466" s="85">
        <f>Infrastructure!L172</f>
        <v>0</v>
      </c>
      <c r="M466" s="85">
        <f>Infrastructure!M172</f>
        <v>0</v>
      </c>
      <c r="N466" s="85">
        <f>Infrastructure!N172</f>
        <v>0</v>
      </c>
      <c r="O466" s="85">
        <f>Infrastructure!O172</f>
        <v>0</v>
      </c>
      <c r="P466" s="85">
        <f>Infrastructure!P172</f>
        <v>0</v>
      </c>
      <c r="Q466" s="85">
        <f>Infrastructure!Q172</f>
        <v>0</v>
      </c>
      <c r="R466" s="85">
        <f>Infrastructure!R172</f>
        <v>0</v>
      </c>
      <c r="S466" s="85">
        <f>Infrastructure!S172</f>
        <v>0</v>
      </c>
      <c r="T466" s="85">
        <f>Infrastructure!T172</f>
        <v>0</v>
      </c>
      <c r="U466" s="85">
        <f>Infrastructure!U172</f>
        <v>0</v>
      </c>
      <c r="V466" s="85">
        <f>Infrastructure!V172</f>
        <v>0</v>
      </c>
      <c r="W466" s="85">
        <f>Infrastructure!W172</f>
        <v>0</v>
      </c>
      <c r="X466" s="85">
        <f>Infrastructure!X172</f>
        <v>0</v>
      </c>
      <c r="Y466" s="85">
        <f>Infrastructure!Y172</f>
        <v>0</v>
      </c>
      <c r="Z466" s="85">
        <f>Infrastructure!Z172</f>
        <v>0</v>
      </c>
      <c r="AA466" s="85">
        <f>Infrastructure!AA172</f>
        <v>0</v>
      </c>
      <c r="AB466" s="86">
        <f>Infrastructure!AB172</f>
        <v>0</v>
      </c>
      <c r="AD466" s="551">
        <f>Infrastructure!AD172</f>
        <v>0</v>
      </c>
      <c r="AF466" s="551">
        <f>Infrastructure!AF172</f>
        <v>0</v>
      </c>
      <c r="AH466" s="551">
        <f>Infrastructure!AH172</f>
        <v>0</v>
      </c>
    </row>
    <row r="467" spans="2:34" outlineLevel="1" x14ac:dyDescent="0.2">
      <c r="B467" s="263" t="str">
        <f>'Line Items'!$D$825</f>
        <v>Exceptionals</v>
      </c>
      <c r="C467" s="263" t="str">
        <f>'Line Items'!$D$825</f>
        <v>Exceptionals</v>
      </c>
      <c r="D467" s="106" t="str">
        <f>Infrastructure!D173</f>
        <v>[Exceptionals (Spare) Line 2]</v>
      </c>
      <c r="E467" s="88"/>
      <c r="F467" s="107" t="str">
        <f>Infrastructure!F173</f>
        <v>£000</v>
      </c>
      <c r="G467" s="89">
        <f>Infrastructure!G173</f>
        <v>0</v>
      </c>
      <c r="H467" s="89">
        <f>Infrastructure!H173</f>
        <v>0</v>
      </c>
      <c r="I467" s="89">
        <f>Infrastructure!I173</f>
        <v>0</v>
      </c>
      <c r="J467" s="89">
        <f>Infrastructure!J173</f>
        <v>0</v>
      </c>
      <c r="K467" s="89">
        <f>Infrastructure!K173</f>
        <v>0</v>
      </c>
      <c r="L467" s="89">
        <f>Infrastructure!L173</f>
        <v>0</v>
      </c>
      <c r="M467" s="89">
        <f>Infrastructure!M173</f>
        <v>0</v>
      </c>
      <c r="N467" s="89">
        <f>Infrastructure!N173</f>
        <v>0</v>
      </c>
      <c r="O467" s="89">
        <f>Infrastructure!O173</f>
        <v>0</v>
      </c>
      <c r="P467" s="89">
        <f>Infrastructure!P173</f>
        <v>0</v>
      </c>
      <c r="Q467" s="89">
        <f>Infrastructure!Q173</f>
        <v>0</v>
      </c>
      <c r="R467" s="89">
        <f>Infrastructure!R173</f>
        <v>0</v>
      </c>
      <c r="S467" s="89">
        <f>Infrastructure!S173</f>
        <v>0</v>
      </c>
      <c r="T467" s="89">
        <f>Infrastructure!T173</f>
        <v>0</v>
      </c>
      <c r="U467" s="89">
        <f>Infrastructure!U173</f>
        <v>0</v>
      </c>
      <c r="V467" s="89">
        <f>Infrastructure!V173</f>
        <v>0</v>
      </c>
      <c r="W467" s="89">
        <f>Infrastructure!W173</f>
        <v>0</v>
      </c>
      <c r="X467" s="89">
        <f>Infrastructure!X173</f>
        <v>0</v>
      </c>
      <c r="Y467" s="89">
        <f>Infrastructure!Y173</f>
        <v>0</v>
      </c>
      <c r="Z467" s="89">
        <f>Infrastructure!Z173</f>
        <v>0</v>
      </c>
      <c r="AA467" s="89">
        <f>Infrastructure!AA173</f>
        <v>0</v>
      </c>
      <c r="AB467" s="90">
        <f>Infrastructure!AB173</f>
        <v>0</v>
      </c>
      <c r="AD467" s="552">
        <f>Infrastructure!AD173</f>
        <v>0</v>
      </c>
      <c r="AF467" s="552">
        <f>Infrastructure!AF173</f>
        <v>0</v>
      </c>
      <c r="AH467" s="552">
        <f>Infrastructure!AH173</f>
        <v>0</v>
      </c>
    </row>
    <row r="468" spans="2:34" outlineLevel="1" x14ac:dyDescent="0.2">
      <c r="B468" s="263" t="str">
        <f>'Line Items'!$D$825</f>
        <v>Exceptionals</v>
      </c>
      <c r="C468" s="263" t="str">
        <f>'Line Items'!$D$825</f>
        <v>Exceptionals</v>
      </c>
      <c r="D468" s="106" t="str">
        <f>Infrastructure!D174</f>
        <v>[Exceptionals (Spare) Line 3]</v>
      </c>
      <c r="E468" s="88"/>
      <c r="F468" s="107" t="str">
        <f>Infrastructure!F174</f>
        <v>£000</v>
      </c>
      <c r="G468" s="89">
        <f>Infrastructure!G174</f>
        <v>0</v>
      </c>
      <c r="H468" s="89">
        <f>Infrastructure!H174</f>
        <v>0</v>
      </c>
      <c r="I468" s="89">
        <f>Infrastructure!I174</f>
        <v>0</v>
      </c>
      <c r="J468" s="89">
        <f>Infrastructure!J174</f>
        <v>0</v>
      </c>
      <c r="K468" s="89">
        <f>Infrastructure!K174</f>
        <v>0</v>
      </c>
      <c r="L468" s="89">
        <f>Infrastructure!L174</f>
        <v>0</v>
      </c>
      <c r="M468" s="89">
        <f>Infrastructure!M174</f>
        <v>0</v>
      </c>
      <c r="N468" s="89">
        <f>Infrastructure!N174</f>
        <v>0</v>
      </c>
      <c r="O468" s="89">
        <f>Infrastructure!O174</f>
        <v>0</v>
      </c>
      <c r="P468" s="89">
        <f>Infrastructure!P174</f>
        <v>0</v>
      </c>
      <c r="Q468" s="89">
        <f>Infrastructure!Q174</f>
        <v>0</v>
      </c>
      <c r="R468" s="89">
        <f>Infrastructure!R174</f>
        <v>0</v>
      </c>
      <c r="S468" s="89">
        <f>Infrastructure!S174</f>
        <v>0</v>
      </c>
      <c r="T468" s="89">
        <f>Infrastructure!T174</f>
        <v>0</v>
      </c>
      <c r="U468" s="89">
        <f>Infrastructure!U174</f>
        <v>0</v>
      </c>
      <c r="V468" s="89">
        <f>Infrastructure!V174</f>
        <v>0</v>
      </c>
      <c r="W468" s="89">
        <f>Infrastructure!W174</f>
        <v>0</v>
      </c>
      <c r="X468" s="89">
        <f>Infrastructure!X174</f>
        <v>0</v>
      </c>
      <c r="Y468" s="89">
        <f>Infrastructure!Y174</f>
        <v>0</v>
      </c>
      <c r="Z468" s="89">
        <f>Infrastructure!Z174</f>
        <v>0</v>
      </c>
      <c r="AA468" s="89">
        <f>Infrastructure!AA174</f>
        <v>0</v>
      </c>
      <c r="AB468" s="90">
        <f>Infrastructure!AB174</f>
        <v>0</v>
      </c>
      <c r="AD468" s="552">
        <f>Infrastructure!AD174</f>
        <v>0</v>
      </c>
      <c r="AF468" s="552">
        <f>Infrastructure!AF174</f>
        <v>0</v>
      </c>
      <c r="AH468" s="552">
        <f>Infrastructure!AH174</f>
        <v>0</v>
      </c>
    </row>
    <row r="469" spans="2:34" outlineLevel="1" x14ac:dyDescent="0.2">
      <c r="B469" s="263" t="str">
        <f>'Line Items'!$D$825</f>
        <v>Exceptionals</v>
      </c>
      <c r="C469" s="263" t="str">
        <f>'Line Items'!$D$825</f>
        <v>Exceptionals</v>
      </c>
      <c r="D469" s="106" t="str">
        <f>Infrastructure!D175</f>
        <v>[Exceptionals (Spare) Line 4]</v>
      </c>
      <c r="E469" s="88"/>
      <c r="F469" s="107" t="str">
        <f>Infrastructure!F175</f>
        <v>£000</v>
      </c>
      <c r="G469" s="89">
        <f>Infrastructure!G175</f>
        <v>0</v>
      </c>
      <c r="H469" s="89">
        <f>Infrastructure!H175</f>
        <v>0</v>
      </c>
      <c r="I469" s="89">
        <f>Infrastructure!I175</f>
        <v>0</v>
      </c>
      <c r="J469" s="89">
        <f>Infrastructure!J175</f>
        <v>0</v>
      </c>
      <c r="K469" s="89">
        <f>Infrastructure!K175</f>
        <v>0</v>
      </c>
      <c r="L469" s="89">
        <f>Infrastructure!L175</f>
        <v>0</v>
      </c>
      <c r="M469" s="89">
        <f>Infrastructure!M175</f>
        <v>0</v>
      </c>
      <c r="N469" s="89">
        <f>Infrastructure!N175</f>
        <v>0</v>
      </c>
      <c r="O469" s="89">
        <f>Infrastructure!O175</f>
        <v>0</v>
      </c>
      <c r="P469" s="89">
        <f>Infrastructure!P175</f>
        <v>0</v>
      </c>
      <c r="Q469" s="89">
        <f>Infrastructure!Q175</f>
        <v>0</v>
      </c>
      <c r="R469" s="89">
        <f>Infrastructure!R175</f>
        <v>0</v>
      </c>
      <c r="S469" s="89">
        <f>Infrastructure!S175</f>
        <v>0</v>
      </c>
      <c r="T469" s="89">
        <f>Infrastructure!T175</f>
        <v>0</v>
      </c>
      <c r="U469" s="89">
        <f>Infrastructure!U175</f>
        <v>0</v>
      </c>
      <c r="V469" s="89">
        <f>Infrastructure!V175</f>
        <v>0</v>
      </c>
      <c r="W469" s="89">
        <f>Infrastructure!W175</f>
        <v>0</v>
      </c>
      <c r="X469" s="89">
        <f>Infrastructure!X175</f>
        <v>0</v>
      </c>
      <c r="Y469" s="89">
        <f>Infrastructure!Y175</f>
        <v>0</v>
      </c>
      <c r="Z469" s="89">
        <f>Infrastructure!Z175</f>
        <v>0</v>
      </c>
      <c r="AA469" s="89">
        <f>Infrastructure!AA175</f>
        <v>0</v>
      </c>
      <c r="AB469" s="90">
        <f>Infrastructure!AB175</f>
        <v>0</v>
      </c>
      <c r="AD469" s="552">
        <f>Infrastructure!AD175</f>
        <v>0</v>
      </c>
      <c r="AF469" s="552">
        <f>Infrastructure!AF175</f>
        <v>0</v>
      </c>
      <c r="AH469" s="552">
        <f>Infrastructure!AH175</f>
        <v>0</v>
      </c>
    </row>
    <row r="470" spans="2:34" outlineLevel="1" x14ac:dyDescent="0.2">
      <c r="B470" s="263" t="str">
        <f>'Line Items'!$D$825</f>
        <v>Exceptionals</v>
      </c>
      <c r="C470" s="263" t="str">
        <f>'Line Items'!$D$825</f>
        <v>Exceptionals</v>
      </c>
      <c r="D470" s="117" t="str">
        <f>Infrastructure!D176</f>
        <v>[Exceptionals (Spare) Line 5]</v>
      </c>
      <c r="E470" s="177"/>
      <c r="F470" s="118" t="str">
        <f>Infrastructure!F176</f>
        <v>£000</v>
      </c>
      <c r="G470" s="93">
        <f>Infrastructure!G176</f>
        <v>0</v>
      </c>
      <c r="H470" s="93">
        <f>Infrastructure!H176</f>
        <v>0</v>
      </c>
      <c r="I470" s="93">
        <f>Infrastructure!I176</f>
        <v>0</v>
      </c>
      <c r="J470" s="93">
        <f>Infrastructure!J176</f>
        <v>0</v>
      </c>
      <c r="K470" s="93">
        <f>Infrastructure!K176</f>
        <v>0</v>
      </c>
      <c r="L470" s="93">
        <f>Infrastructure!L176</f>
        <v>0</v>
      </c>
      <c r="M470" s="93">
        <f>Infrastructure!M176</f>
        <v>0</v>
      </c>
      <c r="N470" s="93">
        <f>Infrastructure!N176</f>
        <v>0</v>
      </c>
      <c r="O470" s="93">
        <f>Infrastructure!O176</f>
        <v>0</v>
      </c>
      <c r="P470" s="93">
        <f>Infrastructure!P176</f>
        <v>0</v>
      </c>
      <c r="Q470" s="93">
        <f>Infrastructure!Q176</f>
        <v>0</v>
      </c>
      <c r="R470" s="93">
        <f>Infrastructure!R176</f>
        <v>0</v>
      </c>
      <c r="S470" s="93">
        <f>Infrastructure!S176</f>
        <v>0</v>
      </c>
      <c r="T470" s="93">
        <f>Infrastructure!T176</f>
        <v>0</v>
      </c>
      <c r="U470" s="93">
        <f>Infrastructure!U176</f>
        <v>0</v>
      </c>
      <c r="V470" s="93">
        <f>Infrastructure!V176</f>
        <v>0</v>
      </c>
      <c r="W470" s="93">
        <f>Infrastructure!W176</f>
        <v>0</v>
      </c>
      <c r="X470" s="93">
        <f>Infrastructure!X176</f>
        <v>0</v>
      </c>
      <c r="Y470" s="93">
        <f>Infrastructure!Y176</f>
        <v>0</v>
      </c>
      <c r="Z470" s="93">
        <f>Infrastructure!Z176</f>
        <v>0</v>
      </c>
      <c r="AA470" s="93">
        <f>Infrastructure!AA176</f>
        <v>0</v>
      </c>
      <c r="AB470" s="94">
        <f>Infrastructure!AB176</f>
        <v>0</v>
      </c>
      <c r="AD470" s="553">
        <f>Infrastructure!AD176</f>
        <v>0</v>
      </c>
      <c r="AF470" s="553">
        <f>Infrastructure!AF176</f>
        <v>0</v>
      </c>
      <c r="AH470" s="553">
        <f>Infrastructure!AH176</f>
        <v>0</v>
      </c>
    </row>
    <row r="471" spans="2:34" outlineLevel="1" x14ac:dyDescent="0.2">
      <c r="B471" s="263" t="str">
        <f>'Line Items'!$D$826</f>
        <v>Contingencies</v>
      </c>
      <c r="C471" s="263" t="str">
        <f>'Line Items'!$D$826</f>
        <v>Contingencies</v>
      </c>
      <c r="D471" s="106" t="str">
        <f>Infrastructure!D183</f>
        <v>[Contingencies (Spare) Line 1]</v>
      </c>
      <c r="E471" s="88"/>
      <c r="F471" s="107" t="str">
        <f>Infrastructure!F183</f>
        <v>£000</v>
      </c>
      <c r="G471" s="89">
        <f>Infrastructure!G183</f>
        <v>0</v>
      </c>
      <c r="H471" s="89">
        <f>Infrastructure!H183</f>
        <v>0</v>
      </c>
      <c r="I471" s="89">
        <f>Infrastructure!I183</f>
        <v>0</v>
      </c>
      <c r="J471" s="89">
        <f>Infrastructure!J183</f>
        <v>0</v>
      </c>
      <c r="K471" s="89">
        <f>Infrastructure!K183</f>
        <v>0</v>
      </c>
      <c r="L471" s="89">
        <f>Infrastructure!L183</f>
        <v>0</v>
      </c>
      <c r="M471" s="89">
        <f>Infrastructure!M183</f>
        <v>0</v>
      </c>
      <c r="N471" s="89">
        <f>Infrastructure!N183</f>
        <v>0</v>
      </c>
      <c r="O471" s="89">
        <f>Infrastructure!O183</f>
        <v>0</v>
      </c>
      <c r="P471" s="89">
        <f>Infrastructure!P183</f>
        <v>0</v>
      </c>
      <c r="Q471" s="89">
        <f>Infrastructure!Q183</f>
        <v>0</v>
      </c>
      <c r="R471" s="89">
        <f>Infrastructure!R183</f>
        <v>0</v>
      </c>
      <c r="S471" s="89">
        <f>Infrastructure!S183</f>
        <v>0</v>
      </c>
      <c r="T471" s="89">
        <f>Infrastructure!T183</f>
        <v>0</v>
      </c>
      <c r="U471" s="89">
        <f>Infrastructure!U183</f>
        <v>0</v>
      </c>
      <c r="V471" s="89">
        <f>Infrastructure!V183</f>
        <v>0</v>
      </c>
      <c r="W471" s="89">
        <f>Infrastructure!W183</f>
        <v>0</v>
      </c>
      <c r="X471" s="89">
        <f>Infrastructure!X183</f>
        <v>0</v>
      </c>
      <c r="Y471" s="89">
        <f>Infrastructure!Y183</f>
        <v>0</v>
      </c>
      <c r="Z471" s="89">
        <f>Infrastructure!Z183</f>
        <v>0</v>
      </c>
      <c r="AA471" s="89">
        <f>Infrastructure!AA183</f>
        <v>0</v>
      </c>
      <c r="AB471" s="90">
        <f>Infrastructure!AB183</f>
        <v>0</v>
      </c>
      <c r="AD471" s="551">
        <f>Infrastructure!AD183</f>
        <v>0</v>
      </c>
      <c r="AF471" s="551">
        <f>Infrastructure!AF183</f>
        <v>0</v>
      </c>
      <c r="AH471" s="551">
        <f>Infrastructure!AH183</f>
        <v>0</v>
      </c>
    </row>
    <row r="472" spans="2:34" outlineLevel="1" x14ac:dyDescent="0.2">
      <c r="B472" s="263" t="str">
        <f>'Line Items'!$D$826</f>
        <v>Contingencies</v>
      </c>
      <c r="C472" s="263" t="str">
        <f>'Line Items'!$D$826</f>
        <v>Contingencies</v>
      </c>
      <c r="D472" s="106" t="str">
        <f>Infrastructure!D184</f>
        <v>[Contingencies (Spare) Line 2]</v>
      </c>
      <c r="E472" s="88"/>
      <c r="F472" s="107" t="str">
        <f>Infrastructure!F184</f>
        <v>£000</v>
      </c>
      <c r="G472" s="89">
        <f>Infrastructure!G184</f>
        <v>0</v>
      </c>
      <c r="H472" s="89">
        <f>Infrastructure!H184</f>
        <v>0</v>
      </c>
      <c r="I472" s="89">
        <f>Infrastructure!I184</f>
        <v>0</v>
      </c>
      <c r="J472" s="89">
        <f>Infrastructure!J184</f>
        <v>0</v>
      </c>
      <c r="K472" s="89">
        <f>Infrastructure!K184</f>
        <v>0</v>
      </c>
      <c r="L472" s="89">
        <f>Infrastructure!L184</f>
        <v>0</v>
      </c>
      <c r="M472" s="89">
        <f>Infrastructure!M184</f>
        <v>0</v>
      </c>
      <c r="N472" s="89">
        <f>Infrastructure!N184</f>
        <v>0</v>
      </c>
      <c r="O472" s="89">
        <f>Infrastructure!O184</f>
        <v>0</v>
      </c>
      <c r="P472" s="89">
        <f>Infrastructure!P184</f>
        <v>0</v>
      </c>
      <c r="Q472" s="89">
        <f>Infrastructure!Q184</f>
        <v>0</v>
      </c>
      <c r="R472" s="89">
        <f>Infrastructure!R184</f>
        <v>0</v>
      </c>
      <c r="S472" s="89">
        <f>Infrastructure!S184</f>
        <v>0</v>
      </c>
      <c r="T472" s="89">
        <f>Infrastructure!T184</f>
        <v>0</v>
      </c>
      <c r="U472" s="89">
        <f>Infrastructure!U184</f>
        <v>0</v>
      </c>
      <c r="V472" s="89">
        <f>Infrastructure!V184</f>
        <v>0</v>
      </c>
      <c r="W472" s="89">
        <f>Infrastructure!W184</f>
        <v>0</v>
      </c>
      <c r="X472" s="89">
        <f>Infrastructure!X184</f>
        <v>0</v>
      </c>
      <c r="Y472" s="89">
        <f>Infrastructure!Y184</f>
        <v>0</v>
      </c>
      <c r="Z472" s="89">
        <f>Infrastructure!Z184</f>
        <v>0</v>
      </c>
      <c r="AA472" s="89">
        <f>Infrastructure!AA184</f>
        <v>0</v>
      </c>
      <c r="AB472" s="90">
        <f>Infrastructure!AB184</f>
        <v>0</v>
      </c>
      <c r="AD472" s="552">
        <f>Infrastructure!AD184</f>
        <v>0</v>
      </c>
      <c r="AF472" s="552">
        <f>Infrastructure!AF184</f>
        <v>0</v>
      </c>
      <c r="AH472" s="552">
        <f>Infrastructure!AH184</f>
        <v>0</v>
      </c>
    </row>
    <row r="473" spans="2:34" outlineLevel="1" x14ac:dyDescent="0.2">
      <c r="B473" s="263" t="str">
        <f>'Line Items'!$D$826</f>
        <v>Contingencies</v>
      </c>
      <c r="C473" s="263" t="str">
        <f>'Line Items'!$D$826</f>
        <v>Contingencies</v>
      </c>
      <c r="D473" s="106" t="str">
        <f>Infrastructure!D185</f>
        <v>[Contingencies (Spare) Line 3]</v>
      </c>
      <c r="E473" s="88"/>
      <c r="F473" s="107" t="str">
        <f>Infrastructure!F185</f>
        <v>£000</v>
      </c>
      <c r="G473" s="89">
        <f>Infrastructure!G185</f>
        <v>0</v>
      </c>
      <c r="H473" s="89">
        <f>Infrastructure!H185</f>
        <v>0</v>
      </c>
      <c r="I473" s="89">
        <f>Infrastructure!I185</f>
        <v>0</v>
      </c>
      <c r="J473" s="89">
        <f>Infrastructure!J185</f>
        <v>0</v>
      </c>
      <c r="K473" s="89">
        <f>Infrastructure!K185</f>
        <v>0</v>
      </c>
      <c r="L473" s="89">
        <f>Infrastructure!L185</f>
        <v>0</v>
      </c>
      <c r="M473" s="89">
        <f>Infrastructure!M185</f>
        <v>0</v>
      </c>
      <c r="N473" s="89">
        <f>Infrastructure!N185</f>
        <v>0</v>
      </c>
      <c r="O473" s="89">
        <f>Infrastructure!O185</f>
        <v>0</v>
      </c>
      <c r="P473" s="89">
        <f>Infrastructure!P185</f>
        <v>0</v>
      </c>
      <c r="Q473" s="89">
        <f>Infrastructure!Q185</f>
        <v>0</v>
      </c>
      <c r="R473" s="89">
        <f>Infrastructure!R185</f>
        <v>0</v>
      </c>
      <c r="S473" s="89">
        <f>Infrastructure!S185</f>
        <v>0</v>
      </c>
      <c r="T473" s="89">
        <f>Infrastructure!T185</f>
        <v>0</v>
      </c>
      <c r="U473" s="89">
        <f>Infrastructure!U185</f>
        <v>0</v>
      </c>
      <c r="V473" s="89">
        <f>Infrastructure!V185</f>
        <v>0</v>
      </c>
      <c r="W473" s="89">
        <f>Infrastructure!W185</f>
        <v>0</v>
      </c>
      <c r="X473" s="89">
        <f>Infrastructure!X185</f>
        <v>0</v>
      </c>
      <c r="Y473" s="89">
        <f>Infrastructure!Y185</f>
        <v>0</v>
      </c>
      <c r="Z473" s="89">
        <f>Infrastructure!Z185</f>
        <v>0</v>
      </c>
      <c r="AA473" s="89">
        <f>Infrastructure!AA185</f>
        <v>0</v>
      </c>
      <c r="AB473" s="90">
        <f>Infrastructure!AB185</f>
        <v>0</v>
      </c>
      <c r="AD473" s="552">
        <f>Infrastructure!AD185</f>
        <v>0</v>
      </c>
      <c r="AF473" s="552">
        <f>Infrastructure!AF185</f>
        <v>0</v>
      </c>
      <c r="AH473" s="552">
        <f>Infrastructure!AH185</f>
        <v>0</v>
      </c>
    </row>
    <row r="474" spans="2:34" outlineLevel="1" x14ac:dyDescent="0.2">
      <c r="B474" s="263" t="str">
        <f>'Line Items'!$D$826</f>
        <v>Contingencies</v>
      </c>
      <c r="C474" s="263" t="str">
        <f>'Line Items'!$D$826</f>
        <v>Contingencies</v>
      </c>
      <c r="D474" s="106" t="str">
        <f>Infrastructure!D186</f>
        <v>[Contingencies (Spare) Line 4]</v>
      </c>
      <c r="E474" s="88"/>
      <c r="F474" s="107" t="str">
        <f>Infrastructure!F186</f>
        <v>£000</v>
      </c>
      <c r="G474" s="89">
        <f>Infrastructure!G186</f>
        <v>0</v>
      </c>
      <c r="H474" s="89">
        <f>Infrastructure!H186</f>
        <v>0</v>
      </c>
      <c r="I474" s="89">
        <f>Infrastructure!I186</f>
        <v>0</v>
      </c>
      <c r="J474" s="89">
        <f>Infrastructure!J186</f>
        <v>0</v>
      </c>
      <c r="K474" s="89">
        <f>Infrastructure!K186</f>
        <v>0</v>
      </c>
      <c r="L474" s="89">
        <f>Infrastructure!L186</f>
        <v>0</v>
      </c>
      <c r="M474" s="89">
        <f>Infrastructure!M186</f>
        <v>0</v>
      </c>
      <c r="N474" s="89">
        <f>Infrastructure!N186</f>
        <v>0</v>
      </c>
      <c r="O474" s="89">
        <f>Infrastructure!O186</f>
        <v>0</v>
      </c>
      <c r="P474" s="89">
        <f>Infrastructure!P186</f>
        <v>0</v>
      </c>
      <c r="Q474" s="89">
        <f>Infrastructure!Q186</f>
        <v>0</v>
      </c>
      <c r="R474" s="89">
        <f>Infrastructure!R186</f>
        <v>0</v>
      </c>
      <c r="S474" s="89">
        <f>Infrastructure!S186</f>
        <v>0</v>
      </c>
      <c r="T474" s="89">
        <f>Infrastructure!T186</f>
        <v>0</v>
      </c>
      <c r="U474" s="89">
        <f>Infrastructure!U186</f>
        <v>0</v>
      </c>
      <c r="V474" s="89">
        <f>Infrastructure!V186</f>
        <v>0</v>
      </c>
      <c r="W474" s="89">
        <f>Infrastructure!W186</f>
        <v>0</v>
      </c>
      <c r="X474" s="89">
        <f>Infrastructure!X186</f>
        <v>0</v>
      </c>
      <c r="Y474" s="89">
        <f>Infrastructure!Y186</f>
        <v>0</v>
      </c>
      <c r="Z474" s="89">
        <f>Infrastructure!Z186</f>
        <v>0</v>
      </c>
      <c r="AA474" s="89">
        <f>Infrastructure!AA186</f>
        <v>0</v>
      </c>
      <c r="AB474" s="90">
        <f>Infrastructure!AB186</f>
        <v>0</v>
      </c>
      <c r="AD474" s="552">
        <f>Infrastructure!AD186</f>
        <v>0</v>
      </c>
      <c r="AF474" s="552">
        <f>Infrastructure!AF186</f>
        <v>0</v>
      </c>
      <c r="AH474" s="552">
        <f>Infrastructure!AH186</f>
        <v>0</v>
      </c>
    </row>
    <row r="475" spans="2:34" outlineLevel="1" x14ac:dyDescent="0.2">
      <c r="B475" s="263" t="str">
        <f>'Line Items'!$D$826</f>
        <v>Contingencies</v>
      </c>
      <c r="C475" s="263" t="str">
        <f>'Line Items'!$D$826</f>
        <v>Contingencies</v>
      </c>
      <c r="D475" s="117" t="str">
        <f>Infrastructure!D187</f>
        <v>[Contingencies (Spare) Line 5]</v>
      </c>
      <c r="E475" s="177"/>
      <c r="F475" s="118" t="str">
        <f>Infrastructure!F187</f>
        <v>£000</v>
      </c>
      <c r="G475" s="93">
        <f>Infrastructure!G187</f>
        <v>0</v>
      </c>
      <c r="H475" s="93">
        <f>Infrastructure!H187</f>
        <v>0</v>
      </c>
      <c r="I475" s="93">
        <f>Infrastructure!I187</f>
        <v>0</v>
      </c>
      <c r="J475" s="93">
        <f>Infrastructure!J187</f>
        <v>0</v>
      </c>
      <c r="K475" s="93">
        <f>Infrastructure!K187</f>
        <v>0</v>
      </c>
      <c r="L475" s="93">
        <f>Infrastructure!L187</f>
        <v>0</v>
      </c>
      <c r="M475" s="93">
        <f>Infrastructure!M187</f>
        <v>0</v>
      </c>
      <c r="N475" s="93">
        <f>Infrastructure!N187</f>
        <v>0</v>
      </c>
      <c r="O475" s="93">
        <f>Infrastructure!O187</f>
        <v>0</v>
      </c>
      <c r="P475" s="93">
        <f>Infrastructure!P187</f>
        <v>0</v>
      </c>
      <c r="Q475" s="93">
        <f>Infrastructure!Q187</f>
        <v>0</v>
      </c>
      <c r="R475" s="93">
        <f>Infrastructure!R187</f>
        <v>0</v>
      </c>
      <c r="S475" s="93">
        <f>Infrastructure!S187</f>
        <v>0</v>
      </c>
      <c r="T475" s="93">
        <f>Infrastructure!T187</f>
        <v>0</v>
      </c>
      <c r="U475" s="93">
        <f>Infrastructure!U187</f>
        <v>0</v>
      </c>
      <c r="V475" s="93">
        <f>Infrastructure!V187</f>
        <v>0</v>
      </c>
      <c r="W475" s="93">
        <f>Infrastructure!W187</f>
        <v>0</v>
      </c>
      <c r="X475" s="93">
        <f>Infrastructure!X187</f>
        <v>0</v>
      </c>
      <c r="Y475" s="93">
        <f>Infrastructure!Y187</f>
        <v>0</v>
      </c>
      <c r="Z475" s="93">
        <f>Infrastructure!Z187</f>
        <v>0</v>
      </c>
      <c r="AA475" s="93">
        <f>Infrastructure!AA187</f>
        <v>0</v>
      </c>
      <c r="AB475" s="94">
        <f>Infrastructure!AB187</f>
        <v>0</v>
      </c>
      <c r="AD475" s="553">
        <f>Infrastructure!AD187</f>
        <v>0</v>
      </c>
      <c r="AF475" s="553">
        <f>Infrastructure!AF187</f>
        <v>0</v>
      </c>
      <c r="AH475" s="553">
        <f>Infrastructure!AH187</f>
        <v>0</v>
      </c>
    </row>
    <row r="476" spans="2:34" outlineLevel="1" x14ac:dyDescent="0.2"/>
    <row r="477" spans="2:34" ht="13.5" outlineLevel="1" thickBot="1" x14ac:dyDescent="0.25">
      <c r="D477" s="269" t="str">
        <f>'Line Items'!D827</f>
        <v>Operating Profit / (Loss) After Exceptionals &amp; Contingencies</v>
      </c>
      <c r="E477" s="270"/>
      <c r="F477" s="271" t="str">
        <f>F475</f>
        <v>£000</v>
      </c>
      <c r="G477" s="272">
        <f t="shared" ref="G477:AB477" si="3">SUM(G464,G466:G475)</f>
        <v>0</v>
      </c>
      <c r="H477" s="272">
        <f t="shared" si="3"/>
        <v>0</v>
      </c>
      <c r="I477" s="272">
        <f t="shared" si="3"/>
        <v>0</v>
      </c>
      <c r="J477" s="272">
        <f t="shared" si="3"/>
        <v>0</v>
      </c>
      <c r="K477" s="272">
        <f t="shared" si="3"/>
        <v>0</v>
      </c>
      <c r="L477" s="272">
        <f t="shared" si="3"/>
        <v>0</v>
      </c>
      <c r="M477" s="272">
        <f t="shared" si="3"/>
        <v>0</v>
      </c>
      <c r="N477" s="272">
        <f t="shared" si="3"/>
        <v>0</v>
      </c>
      <c r="O477" s="272">
        <f t="shared" si="3"/>
        <v>0</v>
      </c>
      <c r="P477" s="272">
        <f t="shared" si="3"/>
        <v>0</v>
      </c>
      <c r="Q477" s="272">
        <f t="shared" si="3"/>
        <v>0</v>
      </c>
      <c r="R477" s="272">
        <f t="shared" si="3"/>
        <v>0</v>
      </c>
      <c r="S477" s="272">
        <f t="shared" si="3"/>
        <v>0</v>
      </c>
      <c r="T477" s="272">
        <f t="shared" si="3"/>
        <v>0</v>
      </c>
      <c r="U477" s="272">
        <f t="shared" si="3"/>
        <v>0</v>
      </c>
      <c r="V477" s="272">
        <f t="shared" si="3"/>
        <v>0</v>
      </c>
      <c r="W477" s="272">
        <f t="shared" si="3"/>
        <v>0</v>
      </c>
      <c r="X477" s="272">
        <f t="shared" si="3"/>
        <v>0</v>
      </c>
      <c r="Y477" s="272">
        <f t="shared" si="3"/>
        <v>0</v>
      </c>
      <c r="Z477" s="272">
        <f t="shared" si="3"/>
        <v>0</v>
      </c>
      <c r="AA477" s="272">
        <f t="shared" si="3"/>
        <v>0</v>
      </c>
      <c r="AB477" s="273">
        <f t="shared" si="3"/>
        <v>0</v>
      </c>
      <c r="AD477" s="613">
        <f t="shared" ref="AD477" si="4">SUM(AD464,AD466:AD475)</f>
        <v>0</v>
      </c>
      <c r="AF477" s="613">
        <f t="shared" ref="AF477" si="5">SUM(AF464,AF466:AF475)</f>
        <v>0</v>
      </c>
      <c r="AH477" s="613">
        <f t="shared" ref="AH477" si="6">SUM(AH464,AH466:AH475)</f>
        <v>0</v>
      </c>
    </row>
    <row r="478" spans="2:34" ht="13.5" outlineLevel="1" thickTop="1" x14ac:dyDescent="0.2"/>
    <row r="479" spans="2:34" outlineLevel="1" x14ac:dyDescent="0.2">
      <c r="D479" s="100" t="str">
        <f>'Line Items'!D828</f>
        <v>Interest received on cash balance</v>
      </c>
      <c r="E479" s="84"/>
      <c r="F479" s="101" t="s">
        <v>101</v>
      </c>
      <c r="G479" s="173"/>
      <c r="H479" s="173"/>
      <c r="I479" s="173"/>
      <c r="J479" s="173"/>
      <c r="K479" s="173"/>
      <c r="L479" s="173"/>
      <c r="M479" s="173"/>
      <c r="N479" s="173"/>
      <c r="O479" s="173"/>
      <c r="P479" s="173"/>
      <c r="Q479" s="173"/>
      <c r="R479" s="173"/>
      <c r="S479" s="173"/>
      <c r="T479" s="173"/>
      <c r="U479" s="173"/>
      <c r="V479" s="173"/>
      <c r="W479" s="173"/>
      <c r="X479" s="173"/>
      <c r="Y479" s="173"/>
      <c r="Z479" s="173"/>
      <c r="AA479" s="173"/>
      <c r="AB479" s="191"/>
      <c r="AD479" s="614"/>
      <c r="AF479" s="614"/>
      <c r="AH479" s="614"/>
    </row>
    <row r="480" spans="2:34" outlineLevel="1" x14ac:dyDescent="0.2">
      <c r="D480" s="106" t="str">
        <f>'Line Items'!D829</f>
        <v>Interest paid on cash balance</v>
      </c>
      <c r="E480" s="88"/>
      <c r="F480" s="107" t="str">
        <f t="shared" ref="F480:F492" si="7">F479</f>
        <v>£000</v>
      </c>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6"/>
      <c r="AD480" s="615"/>
      <c r="AF480" s="615"/>
      <c r="AH480" s="615"/>
    </row>
    <row r="481" spans="4:34" outlineLevel="1" x14ac:dyDescent="0.2">
      <c r="D481" s="106" t="str">
        <f>'Line Items'!D830</f>
        <v>Interest &amp; Fees paid on Commercial Debt AFC</v>
      </c>
      <c r="E481" s="88"/>
      <c r="F481" s="107" t="str">
        <f t="shared" si="7"/>
        <v>£000</v>
      </c>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6"/>
      <c r="AD481" s="615"/>
      <c r="AF481" s="615"/>
      <c r="AH481" s="615"/>
    </row>
    <row r="482" spans="4:34" outlineLevel="1" x14ac:dyDescent="0.2">
      <c r="D482" s="106" t="str">
        <f>'Line Items'!D831</f>
        <v>Interest &amp; Fees paid on Shareholder Loan AFC (excl. PCS)</v>
      </c>
      <c r="E482" s="88"/>
      <c r="F482" s="107" t="str">
        <f t="shared" si="7"/>
        <v>£000</v>
      </c>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6"/>
      <c r="AD482" s="615"/>
      <c r="AF482" s="615"/>
      <c r="AH482" s="615"/>
    </row>
    <row r="483" spans="4:34" outlineLevel="1" x14ac:dyDescent="0.2">
      <c r="D483" s="106" t="str">
        <f>'Line Items'!D832</f>
        <v>Interest &amp; Fees paid on Parent Company Support</v>
      </c>
      <c r="E483" s="88"/>
      <c r="F483" s="107" t="str">
        <f t="shared" si="7"/>
        <v>£000</v>
      </c>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6"/>
      <c r="AD483" s="615"/>
      <c r="AF483" s="615"/>
      <c r="AH483" s="615"/>
    </row>
    <row r="484" spans="4:34" outlineLevel="1" x14ac:dyDescent="0.2">
      <c r="D484" s="106" t="str">
        <f>'Line Items'!D833</f>
        <v>Performance Bond Costs</v>
      </c>
      <c r="E484" s="88"/>
      <c r="F484" s="107" t="str">
        <f t="shared" si="7"/>
        <v>£000</v>
      </c>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6"/>
      <c r="AD484" s="615"/>
      <c r="AF484" s="615"/>
      <c r="AH484" s="615"/>
    </row>
    <row r="485" spans="4:34" outlineLevel="1" x14ac:dyDescent="0.2">
      <c r="D485" s="106" t="str">
        <f>'Line Items'!D834</f>
        <v>PCS Bond Costs</v>
      </c>
      <c r="E485" s="88"/>
      <c r="F485" s="107" t="str">
        <f t="shared" si="7"/>
        <v>£000</v>
      </c>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6"/>
      <c r="AD485" s="615"/>
      <c r="AF485" s="615"/>
      <c r="AH485" s="615"/>
    </row>
    <row r="486" spans="4:34" outlineLevel="1" x14ac:dyDescent="0.2">
      <c r="D486" s="106" t="str">
        <f>'Line Items'!D835</f>
        <v>Season Ticket Bond Costs</v>
      </c>
      <c r="E486" s="88"/>
      <c r="F486" s="107" t="str">
        <f t="shared" si="7"/>
        <v>£000</v>
      </c>
      <c r="G486" s="175"/>
      <c r="H486" s="175"/>
      <c r="I486" s="175"/>
      <c r="J486" s="175"/>
      <c r="K486" s="175"/>
      <c r="L486" s="232"/>
      <c r="M486" s="175"/>
      <c r="N486" s="175"/>
      <c r="O486" s="175"/>
      <c r="P486" s="175"/>
      <c r="Q486" s="175"/>
      <c r="R486" s="175"/>
      <c r="S486" s="175"/>
      <c r="T486" s="175"/>
      <c r="U486" s="175"/>
      <c r="V486" s="175"/>
      <c r="W486" s="175"/>
      <c r="X486" s="175"/>
      <c r="Y486" s="175"/>
      <c r="Z486" s="175"/>
      <c r="AA486" s="175"/>
      <c r="AB486" s="176"/>
      <c r="AD486" s="615"/>
      <c r="AF486" s="615"/>
      <c r="AH486" s="615"/>
    </row>
    <row r="487" spans="4:34" outlineLevel="1" x14ac:dyDescent="0.2">
      <c r="D487" s="106" t="str">
        <f>'Line Items'!D836</f>
        <v>Profit/loss on disposal</v>
      </c>
      <c r="E487" s="88"/>
      <c r="F487" s="107" t="str">
        <f t="shared" si="7"/>
        <v>£000</v>
      </c>
      <c r="G487" s="175"/>
      <c r="H487" s="175"/>
      <c r="I487" s="175"/>
      <c r="J487" s="175"/>
      <c r="K487" s="175"/>
      <c r="L487" s="175"/>
      <c r="M487" s="232"/>
      <c r="N487" s="175"/>
      <c r="O487" s="175"/>
      <c r="P487" s="175"/>
      <c r="Q487" s="175"/>
      <c r="R487" s="175"/>
      <c r="S487" s="175"/>
      <c r="T487" s="175"/>
      <c r="U487" s="175"/>
      <c r="V487" s="175"/>
      <c r="W487" s="175"/>
      <c r="X487" s="175"/>
      <c r="Y487" s="175"/>
      <c r="Z487" s="175"/>
      <c r="AA487" s="175"/>
      <c r="AB487" s="176"/>
      <c r="AD487" s="615"/>
      <c r="AF487" s="615"/>
      <c r="AH487" s="615"/>
    </row>
    <row r="488" spans="4:34" outlineLevel="1" x14ac:dyDescent="0.2">
      <c r="D488" s="106" t="str">
        <f>'Line Items'!D837</f>
        <v>[Totals and Below the Line Items Line 16]</v>
      </c>
      <c r="E488" s="88"/>
      <c r="F488" s="107" t="str">
        <f t="shared" si="7"/>
        <v>£000</v>
      </c>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6"/>
      <c r="AD488" s="615"/>
      <c r="AF488" s="615"/>
      <c r="AH488" s="615"/>
    </row>
    <row r="489" spans="4:34" outlineLevel="1" x14ac:dyDescent="0.2">
      <c r="D489" s="106" t="str">
        <f>'Line Items'!D838</f>
        <v>[Totals and Below the Line Items Line 17]</v>
      </c>
      <c r="E489" s="88"/>
      <c r="F489" s="107" t="str">
        <f t="shared" si="7"/>
        <v>£000</v>
      </c>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6"/>
      <c r="AD489" s="615"/>
      <c r="AF489" s="615"/>
      <c r="AH489" s="615"/>
    </row>
    <row r="490" spans="4:34" outlineLevel="1" x14ac:dyDescent="0.2">
      <c r="D490" s="106" t="str">
        <f>'Line Items'!D839</f>
        <v>[Totals and Below the Line Items Line 18]</v>
      </c>
      <c r="E490" s="88"/>
      <c r="F490" s="107" t="str">
        <f t="shared" si="7"/>
        <v>£000</v>
      </c>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6"/>
      <c r="AD490" s="615"/>
      <c r="AF490" s="615"/>
      <c r="AH490" s="615"/>
    </row>
    <row r="491" spans="4:34" outlineLevel="1" x14ac:dyDescent="0.2">
      <c r="D491" s="106" t="str">
        <f>'Line Items'!D840</f>
        <v>[Totals and Below the Line Items Line 19]</v>
      </c>
      <c r="E491" s="88"/>
      <c r="F491" s="107" t="str">
        <f t="shared" si="7"/>
        <v>£000</v>
      </c>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6"/>
      <c r="AD491" s="615"/>
      <c r="AF491" s="615"/>
      <c r="AH491" s="615"/>
    </row>
    <row r="492" spans="4:34" outlineLevel="1" x14ac:dyDescent="0.2">
      <c r="D492" s="117" t="str">
        <f>'Line Items'!D841</f>
        <v>[Totals and Below the Line Items Line 20]</v>
      </c>
      <c r="E492" s="177"/>
      <c r="F492" s="118" t="str">
        <f t="shared" si="7"/>
        <v>£000</v>
      </c>
      <c r="G492" s="178"/>
      <c r="H492" s="178"/>
      <c r="I492" s="178"/>
      <c r="J492" s="178"/>
      <c r="K492" s="178"/>
      <c r="L492" s="178"/>
      <c r="M492" s="178"/>
      <c r="N492" s="178"/>
      <c r="O492" s="178"/>
      <c r="P492" s="178"/>
      <c r="Q492" s="178"/>
      <c r="R492" s="178"/>
      <c r="S492" s="178"/>
      <c r="T492" s="178"/>
      <c r="U492" s="178"/>
      <c r="V492" s="178"/>
      <c r="W492" s="178"/>
      <c r="X492" s="178"/>
      <c r="Y492" s="178"/>
      <c r="Z492" s="178"/>
      <c r="AA492" s="178"/>
      <c r="AB492" s="179"/>
      <c r="AD492" s="616"/>
      <c r="AF492" s="616"/>
      <c r="AH492" s="616"/>
    </row>
    <row r="493" spans="4:34" outlineLevel="1" x14ac:dyDescent="0.2"/>
    <row r="494" spans="4:34" ht="13.5" outlineLevel="1" thickBot="1" x14ac:dyDescent="0.25">
      <c r="D494" s="269" t="str">
        <f>'Line Items'!D842</f>
        <v>Operating Profit / (Loss) After Financing Costs</v>
      </c>
      <c r="E494" s="270"/>
      <c r="F494" s="271" t="str">
        <f>F492</f>
        <v>£000</v>
      </c>
      <c r="G494" s="272">
        <f>SUM(G477,G479:G492)</f>
        <v>0</v>
      </c>
      <c r="H494" s="272">
        <f t="shared" ref="H494:AB494" si="8">SUM(H477,H479:H492)</f>
        <v>0</v>
      </c>
      <c r="I494" s="272">
        <f t="shared" si="8"/>
        <v>0</v>
      </c>
      <c r="J494" s="272">
        <f t="shared" si="8"/>
        <v>0</v>
      </c>
      <c r="K494" s="272">
        <f t="shared" si="8"/>
        <v>0</v>
      </c>
      <c r="L494" s="272">
        <f t="shared" si="8"/>
        <v>0</v>
      </c>
      <c r="M494" s="272">
        <f t="shared" si="8"/>
        <v>0</v>
      </c>
      <c r="N494" s="272">
        <f t="shared" si="8"/>
        <v>0</v>
      </c>
      <c r="O494" s="272">
        <f t="shared" si="8"/>
        <v>0</v>
      </c>
      <c r="P494" s="272">
        <f t="shared" si="8"/>
        <v>0</v>
      </c>
      <c r="Q494" s="272">
        <f t="shared" si="8"/>
        <v>0</v>
      </c>
      <c r="R494" s="272">
        <f t="shared" si="8"/>
        <v>0</v>
      </c>
      <c r="S494" s="272">
        <f t="shared" si="8"/>
        <v>0</v>
      </c>
      <c r="T494" s="272">
        <f t="shared" si="8"/>
        <v>0</v>
      </c>
      <c r="U494" s="272">
        <f t="shared" si="8"/>
        <v>0</v>
      </c>
      <c r="V494" s="272">
        <f t="shared" si="8"/>
        <v>0</v>
      </c>
      <c r="W494" s="272">
        <f t="shared" si="8"/>
        <v>0</v>
      </c>
      <c r="X494" s="272">
        <f t="shared" si="8"/>
        <v>0</v>
      </c>
      <c r="Y494" s="272">
        <f t="shared" si="8"/>
        <v>0</v>
      </c>
      <c r="Z494" s="272">
        <f t="shared" si="8"/>
        <v>0</v>
      </c>
      <c r="AA494" s="272">
        <f t="shared" si="8"/>
        <v>0</v>
      </c>
      <c r="AB494" s="273">
        <f t="shared" si="8"/>
        <v>0</v>
      </c>
      <c r="AD494" s="613">
        <f t="shared" ref="AD494" si="9">SUM(AD477,AD479:AD492)</f>
        <v>0</v>
      </c>
      <c r="AF494" s="613">
        <f t="shared" ref="AF494" si="10">SUM(AF477,AF479:AF492)</f>
        <v>0</v>
      </c>
      <c r="AH494" s="613">
        <f t="shared" ref="AH494" si="11">SUM(AH477,AH479:AH492)</f>
        <v>0</v>
      </c>
    </row>
    <row r="495" spans="4:34" ht="13.5" outlineLevel="1" thickTop="1" x14ac:dyDescent="0.2"/>
    <row r="496" spans="4:34" outlineLevel="1" x14ac:dyDescent="0.2">
      <c r="D496" s="100" t="str">
        <f>'Line Items'!D843</f>
        <v>Financial Subsidy / (Premium)</v>
      </c>
      <c r="E496" s="84"/>
      <c r="F496" s="101" t="s">
        <v>101</v>
      </c>
      <c r="G496" s="770"/>
      <c r="H496" s="770"/>
      <c r="I496" s="770"/>
      <c r="J496" s="770"/>
      <c r="K496" s="770"/>
      <c r="L496" s="770"/>
      <c r="M496" s="770"/>
      <c r="N496" s="770"/>
      <c r="O496" s="770"/>
      <c r="P496" s="770"/>
      <c r="Q496" s="770"/>
      <c r="R496" s="770"/>
      <c r="S496" s="770"/>
      <c r="T496" s="770"/>
      <c r="U496" s="770"/>
      <c r="V496" s="770"/>
      <c r="W496" s="770"/>
      <c r="X496" s="770"/>
      <c r="Y496" s="770"/>
      <c r="Z496" s="770"/>
      <c r="AA496" s="770"/>
      <c r="AB496" s="771"/>
      <c r="AC496" s="498"/>
      <c r="AD496" s="614"/>
      <c r="AE496" s="498"/>
      <c r="AF496" s="614"/>
      <c r="AG496" s="498"/>
      <c r="AH496" s="614"/>
    </row>
    <row r="497" spans="4:34" outlineLevel="1" x14ac:dyDescent="0.2">
      <c r="D497" s="106" t="str">
        <f>'Line Items'!D844</f>
        <v>GDP Adjustment</v>
      </c>
      <c r="E497" s="88"/>
      <c r="F497" s="107" t="str">
        <f t="shared" ref="F497:F498" si="12">F496</f>
        <v>£000</v>
      </c>
      <c r="G497" s="772"/>
      <c r="H497" s="772"/>
      <c r="I497" s="772"/>
      <c r="J497" s="772"/>
      <c r="K497" s="772"/>
      <c r="L497" s="772"/>
      <c r="M497" s="772"/>
      <c r="N497" s="772"/>
      <c r="O497" s="772"/>
      <c r="P497" s="772"/>
      <c r="Q497" s="772"/>
      <c r="R497" s="772"/>
      <c r="S497" s="772"/>
      <c r="T497" s="772"/>
      <c r="U497" s="772"/>
      <c r="V497" s="772"/>
      <c r="W497" s="772"/>
      <c r="X497" s="772"/>
      <c r="Y497" s="772"/>
      <c r="Z497" s="772"/>
      <c r="AA497" s="772"/>
      <c r="AB497" s="773"/>
      <c r="AC497" s="498"/>
      <c r="AD497" s="615"/>
      <c r="AE497" s="498"/>
      <c r="AF497" s="615"/>
      <c r="AG497" s="498"/>
      <c r="AH497" s="615"/>
    </row>
    <row r="498" spans="4:34" outlineLevel="1" x14ac:dyDescent="0.2">
      <c r="D498" s="106" t="str">
        <f>'Line Items'!D845</f>
        <v>CLE Adjustment</v>
      </c>
      <c r="E498" s="88"/>
      <c r="F498" s="107" t="str">
        <f t="shared" si="12"/>
        <v>£000</v>
      </c>
      <c r="G498" s="772"/>
      <c r="H498" s="772"/>
      <c r="I498" s="772"/>
      <c r="J498" s="772"/>
      <c r="K498" s="772"/>
      <c r="L498" s="772"/>
      <c r="M498" s="772"/>
      <c r="N498" s="772"/>
      <c r="O498" s="772"/>
      <c r="P498" s="772"/>
      <c r="Q498" s="772"/>
      <c r="R498" s="772"/>
      <c r="S498" s="772"/>
      <c r="T498" s="772"/>
      <c r="U498" s="772"/>
      <c r="V498" s="772"/>
      <c r="W498" s="772"/>
      <c r="X498" s="772"/>
      <c r="Y498" s="772"/>
      <c r="Z498" s="772"/>
      <c r="AA498" s="772"/>
      <c r="AB498" s="773"/>
      <c r="AC498" s="498"/>
      <c r="AD498" s="615"/>
      <c r="AE498" s="498"/>
      <c r="AF498" s="615"/>
      <c r="AG498" s="498"/>
      <c r="AH498" s="615"/>
    </row>
    <row r="499" spans="4:34" outlineLevel="1" x14ac:dyDescent="0.2">
      <c r="D499" s="117" t="str">
        <f>'Line Items'!D846</f>
        <v>DfT Profit Share</v>
      </c>
      <c r="E499" s="177"/>
      <c r="F499" s="118" t="str">
        <f xml:space="preserve"> F498</f>
        <v>£000</v>
      </c>
      <c r="G499" s="774"/>
      <c r="H499" s="774"/>
      <c r="I499" s="774"/>
      <c r="J499" s="774"/>
      <c r="K499" s="774"/>
      <c r="L499" s="774"/>
      <c r="M499" s="774"/>
      <c r="N499" s="774"/>
      <c r="O499" s="774"/>
      <c r="P499" s="774"/>
      <c r="Q499" s="774"/>
      <c r="R499" s="774"/>
      <c r="S499" s="774"/>
      <c r="T499" s="774"/>
      <c r="U499" s="774"/>
      <c r="V499" s="774"/>
      <c r="W499" s="774"/>
      <c r="X499" s="774"/>
      <c r="Y499" s="774"/>
      <c r="Z499" s="774"/>
      <c r="AA499" s="774"/>
      <c r="AB499" s="775"/>
      <c r="AC499" s="498"/>
      <c r="AD499" s="616"/>
      <c r="AE499" s="498"/>
      <c r="AF499" s="616"/>
      <c r="AG499" s="498"/>
      <c r="AH499" s="616"/>
    </row>
    <row r="500" spans="4:34" outlineLevel="1" x14ac:dyDescent="0.2"/>
    <row r="501" spans="4:34" ht="13.5" outlineLevel="1" thickBot="1" x14ac:dyDescent="0.25">
      <c r="D501" s="269" t="str">
        <f>'Line Items'!D847</f>
        <v>Profit / (Loss) Before Taxation</v>
      </c>
      <c r="E501" s="270"/>
      <c r="F501" s="271" t="str">
        <f>F499</f>
        <v>£000</v>
      </c>
      <c r="G501" s="272">
        <f t="shared" ref="G501:AB501" si="13">SUM(G494,G496:G499)</f>
        <v>0</v>
      </c>
      <c r="H501" s="272">
        <f t="shared" si="13"/>
        <v>0</v>
      </c>
      <c r="I501" s="272">
        <f t="shared" si="13"/>
        <v>0</v>
      </c>
      <c r="J501" s="272">
        <f t="shared" si="13"/>
        <v>0</v>
      </c>
      <c r="K501" s="272">
        <f t="shared" si="13"/>
        <v>0</v>
      </c>
      <c r="L501" s="272">
        <f t="shared" si="13"/>
        <v>0</v>
      </c>
      <c r="M501" s="272">
        <f t="shared" si="13"/>
        <v>0</v>
      </c>
      <c r="N501" s="272">
        <f t="shared" si="13"/>
        <v>0</v>
      </c>
      <c r="O501" s="272">
        <f t="shared" si="13"/>
        <v>0</v>
      </c>
      <c r="P501" s="272">
        <f t="shared" si="13"/>
        <v>0</v>
      </c>
      <c r="Q501" s="272">
        <f t="shared" si="13"/>
        <v>0</v>
      </c>
      <c r="R501" s="272">
        <f t="shared" si="13"/>
        <v>0</v>
      </c>
      <c r="S501" s="272">
        <f t="shared" si="13"/>
        <v>0</v>
      </c>
      <c r="T501" s="272">
        <f t="shared" si="13"/>
        <v>0</v>
      </c>
      <c r="U501" s="272">
        <f t="shared" si="13"/>
        <v>0</v>
      </c>
      <c r="V501" s="272">
        <f t="shared" si="13"/>
        <v>0</v>
      </c>
      <c r="W501" s="272">
        <f t="shared" si="13"/>
        <v>0</v>
      </c>
      <c r="X501" s="272">
        <f t="shared" si="13"/>
        <v>0</v>
      </c>
      <c r="Y501" s="272">
        <f t="shared" si="13"/>
        <v>0</v>
      </c>
      <c r="Z501" s="272">
        <f t="shared" si="13"/>
        <v>0</v>
      </c>
      <c r="AA501" s="272">
        <f t="shared" si="13"/>
        <v>0</v>
      </c>
      <c r="AB501" s="273">
        <f t="shared" si="13"/>
        <v>0</v>
      </c>
      <c r="AD501" s="613">
        <f t="shared" ref="AD501" si="14">SUM(AD494,AD496:AD499)</f>
        <v>0</v>
      </c>
      <c r="AF501" s="613">
        <f t="shared" ref="AF501" si="15">SUM(AF494,AF496:AF499)</f>
        <v>0</v>
      </c>
      <c r="AH501" s="613">
        <f t="shared" ref="AH501" si="16">SUM(AH494,AH496:AH499)</f>
        <v>0</v>
      </c>
    </row>
    <row r="502" spans="4:34" ht="13.5" outlineLevel="1" thickTop="1" x14ac:dyDescent="0.2"/>
    <row r="503" spans="4:34" outlineLevel="1" x14ac:dyDescent="0.2">
      <c r="D503" s="228" t="str">
        <f>'Line Items'!D848</f>
        <v>Corporation Tax - Current Tax</v>
      </c>
      <c r="E503" s="229"/>
      <c r="F503" s="230" t="s">
        <v>101</v>
      </c>
      <c r="G503" s="274"/>
      <c r="H503" s="274"/>
      <c r="I503" s="274"/>
      <c r="J503" s="274"/>
      <c r="K503" s="274"/>
      <c r="L503" s="274"/>
      <c r="M503" s="274"/>
      <c r="N503" s="274"/>
      <c r="O503" s="274"/>
      <c r="P503" s="274"/>
      <c r="Q503" s="274"/>
      <c r="R503" s="274"/>
      <c r="S503" s="274"/>
      <c r="T503" s="274"/>
      <c r="U503" s="274"/>
      <c r="V503" s="274"/>
      <c r="W503" s="274"/>
      <c r="X503" s="274"/>
      <c r="Y503" s="274"/>
      <c r="Z503" s="274"/>
      <c r="AA503" s="274"/>
      <c r="AB503" s="275"/>
      <c r="AD503" s="617"/>
      <c r="AF503" s="617"/>
      <c r="AH503" s="617"/>
    </row>
    <row r="504" spans="4:34" outlineLevel="1" x14ac:dyDescent="0.2"/>
    <row r="505" spans="4:34" outlineLevel="1" x14ac:dyDescent="0.2">
      <c r="D505" s="228" t="str">
        <f>'Line Items'!D849</f>
        <v>Deferred Tax</v>
      </c>
      <c r="E505" s="229"/>
      <c r="F505" s="230" t="s">
        <v>101</v>
      </c>
      <c r="G505" s="274"/>
      <c r="H505" s="274"/>
      <c r="I505" s="274"/>
      <c r="J505" s="274"/>
      <c r="K505" s="274"/>
      <c r="L505" s="274"/>
      <c r="M505" s="274"/>
      <c r="N505" s="274"/>
      <c r="O505" s="274"/>
      <c r="P505" s="274"/>
      <c r="Q505" s="274"/>
      <c r="R505" s="274"/>
      <c r="S505" s="274"/>
      <c r="T505" s="274"/>
      <c r="U505" s="274"/>
      <c r="V505" s="274"/>
      <c r="W505" s="274"/>
      <c r="X505" s="274"/>
      <c r="Y505" s="274"/>
      <c r="Z505" s="274"/>
      <c r="AA505" s="274"/>
      <c r="AB505" s="275"/>
      <c r="AD505" s="617"/>
      <c r="AF505" s="617"/>
      <c r="AH505" s="617"/>
    </row>
    <row r="506" spans="4:34" outlineLevel="1" x14ac:dyDescent="0.2"/>
    <row r="507" spans="4:34" ht="13.5" outlineLevel="1" thickBot="1" x14ac:dyDescent="0.25">
      <c r="D507" s="269" t="str">
        <f>'Line Items'!D850</f>
        <v>Profit / (Loss) After Taxation</v>
      </c>
      <c r="E507" s="270"/>
      <c r="F507" s="271" t="str">
        <f>F503</f>
        <v>£000</v>
      </c>
      <c r="G507" s="272">
        <f>SUM(G501,G503,G505)</f>
        <v>0</v>
      </c>
      <c r="H507" s="272">
        <f t="shared" ref="H507:AB507" si="17">SUM(H501,H503,H505)</f>
        <v>0</v>
      </c>
      <c r="I507" s="272">
        <f t="shared" si="17"/>
        <v>0</v>
      </c>
      <c r="J507" s="272">
        <f t="shared" si="17"/>
        <v>0</v>
      </c>
      <c r="K507" s="272">
        <f t="shared" si="17"/>
        <v>0</v>
      </c>
      <c r="L507" s="272">
        <f t="shared" si="17"/>
        <v>0</v>
      </c>
      <c r="M507" s="272">
        <f t="shared" si="17"/>
        <v>0</v>
      </c>
      <c r="N507" s="272">
        <f t="shared" si="17"/>
        <v>0</v>
      </c>
      <c r="O507" s="272">
        <f t="shared" si="17"/>
        <v>0</v>
      </c>
      <c r="P507" s="272">
        <f t="shared" si="17"/>
        <v>0</v>
      </c>
      <c r="Q507" s="272">
        <f t="shared" si="17"/>
        <v>0</v>
      </c>
      <c r="R507" s="272">
        <f t="shared" si="17"/>
        <v>0</v>
      </c>
      <c r="S507" s="272">
        <f t="shared" si="17"/>
        <v>0</v>
      </c>
      <c r="T507" s="272">
        <f t="shared" si="17"/>
        <v>0</v>
      </c>
      <c r="U507" s="272">
        <f t="shared" si="17"/>
        <v>0</v>
      </c>
      <c r="V507" s="272">
        <f t="shared" si="17"/>
        <v>0</v>
      </c>
      <c r="W507" s="272">
        <f t="shared" si="17"/>
        <v>0</v>
      </c>
      <c r="X507" s="272">
        <f t="shared" si="17"/>
        <v>0</v>
      </c>
      <c r="Y507" s="272">
        <f t="shared" si="17"/>
        <v>0</v>
      </c>
      <c r="Z507" s="272">
        <f t="shared" si="17"/>
        <v>0</v>
      </c>
      <c r="AA507" s="272">
        <f t="shared" si="17"/>
        <v>0</v>
      </c>
      <c r="AB507" s="273">
        <f t="shared" si="17"/>
        <v>0</v>
      </c>
      <c r="AD507" s="613">
        <f t="shared" ref="AD507" si="18">SUM(AD501,AD503,AD505)</f>
        <v>0</v>
      </c>
      <c r="AF507" s="613">
        <f t="shared" ref="AF507" si="19">SUM(AF501,AF503,AF505)</f>
        <v>0</v>
      </c>
      <c r="AH507" s="613">
        <f t="shared" ref="AH507" si="20">SUM(AH501,AH503,AH505)</f>
        <v>0</v>
      </c>
    </row>
    <row r="508" spans="4:34" ht="13.5" outlineLevel="1" thickTop="1" x14ac:dyDescent="0.2">
      <c r="I508" s="276"/>
      <c r="J508" s="276"/>
      <c r="K508" s="276"/>
      <c r="L508" s="276"/>
      <c r="M508" s="276"/>
      <c r="N508" s="276"/>
      <c r="O508" s="276"/>
      <c r="P508" s="276"/>
      <c r="Q508" s="276"/>
      <c r="R508" s="276"/>
      <c r="S508" s="276"/>
      <c r="T508" s="276"/>
      <c r="U508" s="276"/>
      <c r="V508" s="276"/>
      <c r="W508" s="276"/>
      <c r="X508" s="276"/>
      <c r="Y508" s="276"/>
      <c r="Z508" s="276"/>
    </row>
    <row r="509" spans="4:34" outlineLevel="1" x14ac:dyDescent="0.2">
      <c r="D509" s="228" t="str">
        <f>'Line Items'!D851</f>
        <v>Dividends declared</v>
      </c>
      <c r="E509" s="229"/>
      <c r="F509" s="230" t="s">
        <v>101</v>
      </c>
      <c r="G509" s="274"/>
      <c r="H509" s="274"/>
      <c r="I509" s="274"/>
      <c r="J509" s="274"/>
      <c r="K509" s="274"/>
      <c r="L509" s="274"/>
      <c r="M509" s="274"/>
      <c r="N509" s="274"/>
      <c r="O509" s="274"/>
      <c r="P509" s="274"/>
      <c r="Q509" s="274"/>
      <c r="R509" s="274"/>
      <c r="S509" s="274"/>
      <c r="T509" s="274"/>
      <c r="U509" s="274"/>
      <c r="V509" s="274"/>
      <c r="W509" s="274"/>
      <c r="X509" s="274"/>
      <c r="Y509" s="274"/>
      <c r="Z509" s="274"/>
      <c r="AA509" s="274"/>
      <c r="AB509" s="275"/>
      <c r="AD509" s="617"/>
      <c r="AF509" s="617"/>
      <c r="AH509" s="617"/>
    </row>
    <row r="510" spans="4:34" outlineLevel="1" x14ac:dyDescent="0.2"/>
    <row r="511" spans="4:34" ht="13.5" outlineLevel="1" thickBot="1" x14ac:dyDescent="0.25">
      <c r="D511" s="269" t="str">
        <f>'Line Items'!D852</f>
        <v>Profit / (Loss)</v>
      </c>
      <c r="E511" s="270"/>
      <c r="F511" s="271" t="str">
        <f>F509</f>
        <v>£000</v>
      </c>
      <c r="G511" s="272">
        <f>SUM(G507,G509)</f>
        <v>0</v>
      </c>
      <c r="H511" s="272">
        <f t="shared" ref="H511:AB511" si="21">SUM(H507,H509)</f>
        <v>0</v>
      </c>
      <c r="I511" s="272">
        <f t="shared" si="21"/>
        <v>0</v>
      </c>
      <c r="J511" s="272">
        <f t="shared" si="21"/>
        <v>0</v>
      </c>
      <c r="K511" s="272">
        <f t="shared" si="21"/>
        <v>0</v>
      </c>
      <c r="L511" s="272">
        <f t="shared" si="21"/>
        <v>0</v>
      </c>
      <c r="M511" s="272">
        <f t="shared" si="21"/>
        <v>0</v>
      </c>
      <c r="N511" s="272">
        <f t="shared" si="21"/>
        <v>0</v>
      </c>
      <c r="O511" s="272">
        <f t="shared" si="21"/>
        <v>0</v>
      </c>
      <c r="P511" s="272">
        <f t="shared" si="21"/>
        <v>0</v>
      </c>
      <c r="Q511" s="272">
        <f t="shared" si="21"/>
        <v>0</v>
      </c>
      <c r="R511" s="272">
        <f t="shared" si="21"/>
        <v>0</v>
      </c>
      <c r="S511" s="272">
        <f t="shared" si="21"/>
        <v>0</v>
      </c>
      <c r="T511" s="272">
        <f t="shared" si="21"/>
        <v>0</v>
      </c>
      <c r="U511" s="272">
        <f t="shared" si="21"/>
        <v>0</v>
      </c>
      <c r="V511" s="272">
        <f t="shared" si="21"/>
        <v>0</v>
      </c>
      <c r="W511" s="272">
        <f t="shared" si="21"/>
        <v>0</v>
      </c>
      <c r="X511" s="272">
        <f t="shared" si="21"/>
        <v>0</v>
      </c>
      <c r="Y511" s="272">
        <f t="shared" si="21"/>
        <v>0</v>
      </c>
      <c r="Z511" s="272">
        <f t="shared" si="21"/>
        <v>0</v>
      </c>
      <c r="AA511" s="272">
        <f t="shared" si="21"/>
        <v>0</v>
      </c>
      <c r="AB511" s="273">
        <f t="shared" si="21"/>
        <v>0</v>
      </c>
      <c r="AD511" s="613">
        <f t="shared" ref="AD511" si="22">SUM(AD507,AD509)</f>
        <v>0</v>
      </c>
      <c r="AF511" s="613">
        <f t="shared" ref="AF511" si="23">SUM(AF507,AF509)</f>
        <v>0</v>
      </c>
      <c r="AH511" s="613">
        <f t="shared" ref="AH511" si="24">SUM(AH507,AH509)</f>
        <v>0</v>
      </c>
    </row>
    <row r="512" spans="4:34" ht="13.5" outlineLevel="1" thickTop="1" x14ac:dyDescent="0.2">
      <c r="I512" s="277"/>
      <c r="J512" s="277"/>
      <c r="K512" s="277"/>
      <c r="L512" s="277"/>
      <c r="M512" s="277"/>
      <c r="N512" s="277"/>
      <c r="O512" s="277"/>
      <c r="P512" s="277"/>
      <c r="Q512" s="277"/>
      <c r="R512" s="277"/>
      <c r="S512" s="277"/>
      <c r="T512" s="277"/>
      <c r="U512" s="277"/>
      <c r="V512" s="277"/>
      <c r="W512" s="277"/>
      <c r="X512" s="277"/>
      <c r="Y512" s="277"/>
      <c r="Z512" s="277"/>
      <c r="AD512" s="277"/>
      <c r="AF512" s="277"/>
      <c r="AH512" s="277"/>
    </row>
    <row r="513" spans="2:34" ht="13.5" outlineLevel="1" thickBot="1" x14ac:dyDescent="0.25">
      <c r="D513" s="269" t="str">
        <f>'Line Items'!D853</f>
        <v>Retained Profit / (Loss)</v>
      </c>
      <c r="E513" s="270"/>
      <c r="F513" s="271" t="str">
        <f>F511</f>
        <v>£000</v>
      </c>
      <c r="G513" s="278"/>
      <c r="H513" s="278"/>
      <c r="I513" s="278"/>
      <c r="J513" s="278"/>
      <c r="K513" s="278"/>
      <c r="L513" s="278"/>
      <c r="M513" s="278"/>
      <c r="N513" s="278"/>
      <c r="O513" s="278"/>
      <c r="P513" s="278"/>
      <c r="Q513" s="278"/>
      <c r="R513" s="278"/>
      <c r="S513" s="278"/>
      <c r="T513" s="278"/>
      <c r="U513" s="278"/>
      <c r="V513" s="278"/>
      <c r="W513" s="278"/>
      <c r="X513" s="278"/>
      <c r="Y513" s="278"/>
      <c r="Z513" s="278"/>
      <c r="AA513" s="278"/>
      <c r="AB513" s="279"/>
      <c r="AD513" s="618"/>
      <c r="AF513" s="618"/>
      <c r="AH513" s="618"/>
    </row>
    <row r="514" spans="2:34" ht="13.5" thickTop="1" x14ac:dyDescent="0.2"/>
    <row r="515" spans="2:34" ht="16.5" x14ac:dyDescent="0.25">
      <c r="B515" s="5" t="s">
        <v>20</v>
      </c>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row>
  </sheetData>
  <mergeCells count="3">
    <mergeCell ref="D9:E9"/>
    <mergeCell ref="F9:F11"/>
    <mergeCell ref="D10:E11"/>
  </mergeCells>
  <pageMargins left="0.39370078740157483" right="0.39370078740157483" top="0.39370078740157483" bottom="0.39370078740157483" header="0.31496062992125984" footer="0.31496062992125984"/>
  <pageSetup paperSize="8" scale="56" fitToHeight="99" orientation="landscape" r:id="rId1"/>
  <rowBreaks count="4" manualBreakCount="4">
    <brk id="108" max="16383" man="1"/>
    <brk id="243" max="16383" man="1"/>
    <brk id="380" max="16383" man="1"/>
    <brk id="47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outlinePr summaryBelow="0"/>
    <pageSetUpPr fitToPage="1"/>
  </sheetPr>
  <dimension ref="B2:AH115"/>
  <sheetViews>
    <sheetView showGridLines="0" zoomScale="85" zoomScaleNormal="85" zoomScaleSheetLayoutView="85" workbookViewId="0">
      <pane xSplit="6" ySplit="14" topLeftCell="G15" activePane="bottomRight" state="frozen"/>
      <selection activeCell="AD29" sqref="AD29"/>
      <selection pane="topRight" activeCell="AD29" sqref="AD29"/>
      <selection pane="bottomLeft" activeCell="AD29" sqref="AD29"/>
      <selection pane="bottomRight"/>
    </sheetView>
  </sheetViews>
  <sheetFormatPr defaultColWidth="8.85546875" defaultRowHeight="12.75" outlineLevelRow="1" outlineLevelCol="1" x14ac:dyDescent="0.2"/>
  <cols>
    <col min="1" max="3" width="3.28515625" style="3" customWidth="1"/>
    <col min="4" max="4" width="12.42578125" style="3" customWidth="1"/>
    <col min="5" max="5" width="47.28515625" style="3" customWidth="1"/>
    <col min="6" max="21" width="11.28515625" style="3" customWidth="1"/>
    <col min="22" max="28" width="11.28515625" style="3" customWidth="1" outlineLevel="1"/>
    <col min="29" max="29" width="3.42578125" style="3" customWidth="1"/>
    <col min="30" max="30" width="11.28515625" style="3" customWidth="1"/>
    <col min="31" max="31" width="3.42578125" style="3" customWidth="1"/>
    <col min="32" max="32" width="11.28515625" style="3" customWidth="1"/>
    <col min="33" max="33" width="3.42578125" style="3" customWidth="1"/>
    <col min="34" max="34" width="11.28515625" style="3" customWidth="1"/>
    <col min="35" max="16384" width="8.85546875" style="3"/>
  </cols>
  <sheetData>
    <row r="2" spans="2:34" ht="16.5" x14ac:dyDescent="0.25">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5"/>
      <c r="AD2" s="2"/>
      <c r="AE2" s="620"/>
      <c r="AF2" s="2"/>
      <c r="AG2" s="5"/>
      <c r="AH2" s="2"/>
    </row>
    <row r="3" spans="2:34" ht="16.5" x14ac:dyDescent="0.25">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5"/>
      <c r="AD3" s="2"/>
      <c r="AE3" s="620"/>
      <c r="AF3" s="2"/>
      <c r="AG3" s="5"/>
      <c r="AH3" s="2"/>
    </row>
    <row r="4" spans="2:34" ht="16.5" x14ac:dyDescent="0.25">
      <c r="B4" s="1" t="str">
        <f>'Template Cover'!B4</f>
        <v>Sheet:</v>
      </c>
      <c r="C4" s="2"/>
      <c r="D4" s="2"/>
      <c r="E4" s="2"/>
      <c r="F4" s="2"/>
      <c r="G4" s="2" t="str">
        <f ca="1">MID(CELL("filename",$A$1),FIND("]",CELL("filename",$A$1))+1,99)</f>
        <v>P&amp;L2</v>
      </c>
      <c r="H4" s="2"/>
      <c r="I4" s="2"/>
      <c r="J4" s="2"/>
      <c r="K4" s="2"/>
      <c r="L4" s="2"/>
      <c r="M4" s="2"/>
      <c r="N4" s="2"/>
      <c r="O4" s="2"/>
      <c r="P4" s="2"/>
      <c r="Q4" s="2"/>
      <c r="R4" s="2"/>
      <c r="S4" s="2"/>
      <c r="T4" s="2"/>
      <c r="U4" s="2"/>
      <c r="V4" s="2"/>
      <c r="W4" s="2"/>
      <c r="X4" s="2"/>
      <c r="Y4" s="2"/>
      <c r="Z4" s="2"/>
      <c r="AA4" s="2"/>
      <c r="AB4" s="2"/>
      <c r="AC4" s="5"/>
      <c r="AD4" s="2"/>
      <c r="AE4" s="620"/>
      <c r="AF4" s="2"/>
      <c r="AG4" s="5"/>
      <c r="AH4" s="2"/>
    </row>
    <row r="5" spans="2:34" ht="16.5" x14ac:dyDescent="0.25">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5"/>
      <c r="AD5" s="2"/>
      <c r="AE5" s="620"/>
      <c r="AF5" s="2"/>
      <c r="AG5" s="5"/>
      <c r="AH5" s="2"/>
    </row>
    <row r="6" spans="2:34" ht="16.5" x14ac:dyDescent="0.25">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5"/>
      <c r="AD6" s="4"/>
      <c r="AE6" s="620"/>
      <c r="AF6" s="4"/>
      <c r="AG6" s="5"/>
      <c r="AH6" s="4"/>
    </row>
    <row r="7" spans="2:34" ht="16.5" x14ac:dyDescent="0.25">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5"/>
      <c r="AD7" s="2"/>
      <c r="AE7" s="620"/>
      <c r="AF7" s="2"/>
      <c r="AG7" s="5"/>
      <c r="AH7" s="2"/>
    </row>
    <row r="9" spans="2:34" ht="38.25" x14ac:dyDescent="0.2">
      <c r="D9" s="793" t="str">
        <f>RN_Switch</f>
        <v>Nominal</v>
      </c>
      <c r="E9" s="812"/>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row>
    <row r="10" spans="2:34" ht="25.5" x14ac:dyDescent="0.2">
      <c r="D10" s="797" t="str">
        <f>Option_Switch</f>
        <v>Base Model</v>
      </c>
      <c r="E10" s="813"/>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row>
    <row r="11" spans="2:34" x14ac:dyDescent="0.2">
      <c r="D11" s="799"/>
      <c r="E11" s="814"/>
      <c r="F11" s="792" t="s">
        <v>85</v>
      </c>
      <c r="G11" s="649" t="str">
        <f>IF(Timeline!G30="","",Timeline!G30)</f>
        <v/>
      </c>
      <c r="H11" s="649"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row>
    <row r="13" spans="2:34" ht="16.5" x14ac:dyDescent="0.25">
      <c r="B13" s="5" t="s">
        <v>529</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2:34" outlineLevel="1" x14ac:dyDescent="0.2"/>
    <row r="15" spans="2:34" outlineLevel="1" x14ac:dyDescent="0.2">
      <c r="D15" s="100" t="str">
        <f>'Line Items'!D769</f>
        <v>Passenger Fares Revenue: Inter-City</v>
      </c>
      <c r="E15" s="84"/>
      <c r="F15" s="186" t="str">
        <f>INDEX('P&amp;L1'!F$15:F$475,MATCH($D15,'P&amp;L1'!$C$15:$C$475,0))</f>
        <v>£000</v>
      </c>
      <c r="G15" s="85">
        <f>SUMIF('P&amp;L1'!$C$15:$C$475,$D15,'P&amp;L1'!G$15:G$475)</f>
        <v>0</v>
      </c>
      <c r="H15" s="85">
        <f>SUMIF('P&amp;L1'!$C$15:$C$475,$D15,'P&amp;L1'!H$15:H$475)</f>
        <v>0</v>
      </c>
      <c r="I15" s="85">
        <f>SUMIF('P&amp;L1'!$C$15:$C$475,$D15,'P&amp;L1'!I$15:I$475)</f>
        <v>0</v>
      </c>
      <c r="J15" s="85">
        <f>SUMIF('P&amp;L1'!$C$15:$C$475,$D15,'P&amp;L1'!J$15:J$475)</f>
        <v>0</v>
      </c>
      <c r="K15" s="85">
        <f>SUMIF('P&amp;L1'!$C$15:$C$475,$D15,'P&amp;L1'!K$15:K$475)</f>
        <v>0</v>
      </c>
      <c r="L15" s="85">
        <f>SUMIF('P&amp;L1'!$C$15:$C$475,$D15,'P&amp;L1'!L$15:L$475)</f>
        <v>0</v>
      </c>
      <c r="M15" s="85">
        <f>SUMIF('P&amp;L1'!$C$15:$C$475,$D15,'P&amp;L1'!M$15:M$475)</f>
        <v>0</v>
      </c>
      <c r="N15" s="85">
        <f>SUMIF('P&amp;L1'!$C$15:$C$475,$D15,'P&amp;L1'!N$15:N$475)</f>
        <v>0</v>
      </c>
      <c r="O15" s="85">
        <f>SUMIF('P&amp;L1'!$C$15:$C$475,$D15,'P&amp;L1'!O$15:O$475)</f>
        <v>0</v>
      </c>
      <c r="P15" s="85">
        <f>SUMIF('P&amp;L1'!$C$15:$C$475,$D15,'P&amp;L1'!P$15:P$475)</f>
        <v>0</v>
      </c>
      <c r="Q15" s="85">
        <f>SUMIF('P&amp;L1'!$C$15:$C$475,$D15,'P&amp;L1'!Q$15:Q$475)</f>
        <v>0</v>
      </c>
      <c r="R15" s="85">
        <f>SUMIF('P&amp;L1'!$C$15:$C$475,$D15,'P&amp;L1'!R$15:R$475)</f>
        <v>0</v>
      </c>
      <c r="S15" s="85">
        <f>SUMIF('P&amp;L1'!$C$15:$C$475,$D15,'P&amp;L1'!S$15:S$475)</f>
        <v>0</v>
      </c>
      <c r="T15" s="85">
        <f>SUMIF('P&amp;L1'!$C$15:$C$475,$D15,'P&amp;L1'!T$15:T$475)</f>
        <v>0</v>
      </c>
      <c r="U15" s="85">
        <f>SUMIF('P&amp;L1'!$C$15:$C$475,$D15,'P&amp;L1'!U$15:U$475)</f>
        <v>0</v>
      </c>
      <c r="V15" s="85">
        <f>SUMIF('P&amp;L1'!$C$15:$C$475,$D15,'P&amp;L1'!V$15:V$475)</f>
        <v>0</v>
      </c>
      <c r="W15" s="85">
        <f>SUMIF('P&amp;L1'!$C$15:$C$475,$D15,'P&amp;L1'!W$15:W$475)</f>
        <v>0</v>
      </c>
      <c r="X15" s="85">
        <f>SUMIF('P&amp;L1'!$C$15:$C$475,$D15,'P&amp;L1'!X$15:X$475)</f>
        <v>0</v>
      </c>
      <c r="Y15" s="85">
        <f>SUMIF('P&amp;L1'!$C$15:$C$475,$D15,'P&amp;L1'!Y$15:Y$475)</f>
        <v>0</v>
      </c>
      <c r="Z15" s="85">
        <f>SUMIF('P&amp;L1'!$C$15:$C$475,$D15,'P&amp;L1'!Z$15:Z$475)</f>
        <v>0</v>
      </c>
      <c r="AA15" s="85">
        <f>SUMIF('P&amp;L1'!$C$15:$C$475,$D15,'P&amp;L1'!AA$15:AA$475)</f>
        <v>0</v>
      </c>
      <c r="AB15" s="86">
        <f>SUMIF('P&amp;L1'!$C$15:$C$475,$D15,'P&amp;L1'!AB$15:AB$475)</f>
        <v>0</v>
      </c>
      <c r="AD15" s="551">
        <f>SUMIF('P&amp;L1'!$C$15:$C$475,$D15,'P&amp;L1'!AD$15:AD$475)</f>
        <v>0</v>
      </c>
      <c r="AF15" s="551">
        <f>SUMIF('P&amp;L1'!$C$15:$C$475,$D15,'P&amp;L1'!AF$15:AF$475)</f>
        <v>0</v>
      </c>
      <c r="AH15" s="551">
        <f>SUMIF('P&amp;L1'!$C$15:$C$475,$D15,'P&amp;L1'!AH$15:AH$475)</f>
        <v>0</v>
      </c>
    </row>
    <row r="16" spans="2:34" outlineLevel="1" x14ac:dyDescent="0.2">
      <c r="D16" s="106" t="str">
        <f>'Line Items'!D770</f>
        <v>Passenger Fares Revenue: Great Eastern</v>
      </c>
      <c r="E16" s="88"/>
      <c r="F16" s="107" t="str">
        <f>INDEX('P&amp;L1'!F$15:F$475,MATCH($D16,'P&amp;L1'!$C$15:$C$475,0))</f>
        <v>£000</v>
      </c>
      <c r="G16" s="89">
        <f>SUMIF('P&amp;L1'!$C$15:$C$475,$D16,'P&amp;L1'!G$15:G$475)</f>
        <v>0</v>
      </c>
      <c r="H16" s="89">
        <f>SUMIF('P&amp;L1'!$C$15:$C$475,$D16,'P&amp;L1'!H$15:H$475)</f>
        <v>0</v>
      </c>
      <c r="I16" s="89">
        <f>SUMIF('P&amp;L1'!$C$15:$C$475,$D16,'P&amp;L1'!I$15:I$475)</f>
        <v>0</v>
      </c>
      <c r="J16" s="89">
        <f>SUMIF('P&amp;L1'!$C$15:$C$475,$D16,'P&amp;L1'!J$15:J$475)</f>
        <v>0</v>
      </c>
      <c r="K16" s="89">
        <f>SUMIF('P&amp;L1'!$C$15:$C$475,$D16,'P&amp;L1'!K$15:K$475)</f>
        <v>0</v>
      </c>
      <c r="L16" s="89">
        <f>SUMIF('P&amp;L1'!$C$15:$C$475,$D16,'P&amp;L1'!L$15:L$475)</f>
        <v>0</v>
      </c>
      <c r="M16" s="89">
        <f>SUMIF('P&amp;L1'!$C$15:$C$475,$D16,'P&amp;L1'!M$15:M$475)</f>
        <v>0</v>
      </c>
      <c r="N16" s="89">
        <f>SUMIF('P&amp;L1'!$C$15:$C$475,$D16,'P&amp;L1'!N$15:N$475)</f>
        <v>0</v>
      </c>
      <c r="O16" s="89">
        <f>SUMIF('P&amp;L1'!$C$15:$C$475,$D16,'P&amp;L1'!O$15:O$475)</f>
        <v>0</v>
      </c>
      <c r="P16" s="89">
        <f>SUMIF('P&amp;L1'!$C$15:$C$475,$D16,'P&amp;L1'!P$15:P$475)</f>
        <v>0</v>
      </c>
      <c r="Q16" s="89">
        <f>SUMIF('P&amp;L1'!$C$15:$C$475,$D16,'P&amp;L1'!Q$15:Q$475)</f>
        <v>0</v>
      </c>
      <c r="R16" s="89">
        <f>SUMIF('P&amp;L1'!$C$15:$C$475,$D16,'P&amp;L1'!R$15:R$475)</f>
        <v>0</v>
      </c>
      <c r="S16" s="89">
        <f>SUMIF('P&amp;L1'!$C$15:$C$475,$D16,'P&amp;L1'!S$15:S$475)</f>
        <v>0</v>
      </c>
      <c r="T16" s="89">
        <f>SUMIF('P&amp;L1'!$C$15:$C$475,$D16,'P&amp;L1'!T$15:T$475)</f>
        <v>0</v>
      </c>
      <c r="U16" s="89">
        <f>SUMIF('P&amp;L1'!$C$15:$C$475,$D16,'P&amp;L1'!U$15:U$475)</f>
        <v>0</v>
      </c>
      <c r="V16" s="89">
        <f>SUMIF('P&amp;L1'!$C$15:$C$475,$D16,'P&amp;L1'!V$15:V$475)</f>
        <v>0</v>
      </c>
      <c r="W16" s="89">
        <f>SUMIF('P&amp;L1'!$C$15:$C$475,$D16,'P&amp;L1'!W$15:W$475)</f>
        <v>0</v>
      </c>
      <c r="X16" s="89">
        <f>SUMIF('P&amp;L1'!$C$15:$C$475,$D16,'P&amp;L1'!X$15:X$475)</f>
        <v>0</v>
      </c>
      <c r="Y16" s="89">
        <f>SUMIF('P&amp;L1'!$C$15:$C$475,$D16,'P&amp;L1'!Y$15:Y$475)</f>
        <v>0</v>
      </c>
      <c r="Z16" s="89">
        <f>SUMIF('P&amp;L1'!$C$15:$C$475,$D16,'P&amp;L1'!Z$15:Z$475)</f>
        <v>0</v>
      </c>
      <c r="AA16" s="89">
        <f>SUMIF('P&amp;L1'!$C$15:$C$475,$D16,'P&amp;L1'!AA$15:AA$475)</f>
        <v>0</v>
      </c>
      <c r="AB16" s="90">
        <f>SUMIF('P&amp;L1'!$C$15:$C$475,$D16,'P&amp;L1'!AB$15:AB$475)</f>
        <v>0</v>
      </c>
      <c r="AD16" s="552">
        <f>SUMIF('P&amp;L1'!$C$15:$C$475,$D16,'P&amp;L1'!AD$15:AD$475)</f>
        <v>0</v>
      </c>
      <c r="AF16" s="552">
        <f>SUMIF('P&amp;L1'!$C$15:$C$475,$D16,'P&amp;L1'!AF$15:AF$475)</f>
        <v>0</v>
      </c>
      <c r="AH16" s="552">
        <f>SUMIF('P&amp;L1'!$C$15:$C$475,$D16,'P&amp;L1'!AH$15:AH$475)</f>
        <v>0</v>
      </c>
    </row>
    <row r="17" spans="4:34" outlineLevel="1" x14ac:dyDescent="0.2">
      <c r="D17" s="106" t="str">
        <f>'Line Items'!D771</f>
        <v>Passenger Fares Revenue: West Anglia</v>
      </c>
      <c r="E17" s="88"/>
      <c r="F17" s="107" t="str">
        <f>INDEX('P&amp;L1'!F$15:F$475,MATCH($D17,'P&amp;L1'!$C$15:$C$475,0))</f>
        <v>£000</v>
      </c>
      <c r="G17" s="89">
        <f>SUMIF('P&amp;L1'!$C$15:$C$475,$D17,'P&amp;L1'!G$15:G$475)</f>
        <v>0</v>
      </c>
      <c r="H17" s="89">
        <f>SUMIF('P&amp;L1'!$C$15:$C$475,$D17,'P&amp;L1'!H$15:H$475)</f>
        <v>0</v>
      </c>
      <c r="I17" s="89">
        <f>SUMIF('P&amp;L1'!$C$15:$C$475,$D17,'P&amp;L1'!I$15:I$475)</f>
        <v>0</v>
      </c>
      <c r="J17" s="89">
        <f>SUMIF('P&amp;L1'!$C$15:$C$475,$D17,'P&amp;L1'!J$15:J$475)</f>
        <v>0</v>
      </c>
      <c r="K17" s="89">
        <f>SUMIF('P&amp;L1'!$C$15:$C$475,$D17,'P&amp;L1'!K$15:K$475)</f>
        <v>0</v>
      </c>
      <c r="L17" s="89">
        <f>SUMIF('P&amp;L1'!$C$15:$C$475,$D17,'P&amp;L1'!L$15:L$475)</f>
        <v>0</v>
      </c>
      <c r="M17" s="89">
        <f>SUMIF('P&amp;L1'!$C$15:$C$475,$D17,'P&amp;L1'!M$15:M$475)</f>
        <v>0</v>
      </c>
      <c r="N17" s="89">
        <f>SUMIF('P&amp;L1'!$C$15:$C$475,$D17,'P&amp;L1'!N$15:N$475)</f>
        <v>0</v>
      </c>
      <c r="O17" s="89">
        <f>SUMIF('P&amp;L1'!$C$15:$C$475,$D17,'P&amp;L1'!O$15:O$475)</f>
        <v>0</v>
      </c>
      <c r="P17" s="89">
        <f>SUMIF('P&amp;L1'!$C$15:$C$475,$D17,'P&amp;L1'!P$15:P$475)</f>
        <v>0</v>
      </c>
      <c r="Q17" s="89">
        <f>SUMIF('P&amp;L1'!$C$15:$C$475,$D17,'P&amp;L1'!Q$15:Q$475)</f>
        <v>0</v>
      </c>
      <c r="R17" s="89">
        <f>SUMIF('P&amp;L1'!$C$15:$C$475,$D17,'P&amp;L1'!R$15:R$475)</f>
        <v>0</v>
      </c>
      <c r="S17" s="89">
        <f>SUMIF('P&amp;L1'!$C$15:$C$475,$D17,'P&amp;L1'!S$15:S$475)</f>
        <v>0</v>
      </c>
      <c r="T17" s="89">
        <f>SUMIF('P&amp;L1'!$C$15:$C$475,$D17,'P&amp;L1'!T$15:T$475)</f>
        <v>0</v>
      </c>
      <c r="U17" s="89">
        <f>SUMIF('P&amp;L1'!$C$15:$C$475,$D17,'P&amp;L1'!U$15:U$475)</f>
        <v>0</v>
      </c>
      <c r="V17" s="89">
        <f>SUMIF('P&amp;L1'!$C$15:$C$475,$D17,'P&amp;L1'!V$15:V$475)</f>
        <v>0</v>
      </c>
      <c r="W17" s="89">
        <f>SUMIF('P&amp;L1'!$C$15:$C$475,$D17,'P&amp;L1'!W$15:W$475)</f>
        <v>0</v>
      </c>
      <c r="X17" s="89">
        <f>SUMIF('P&amp;L1'!$C$15:$C$475,$D17,'P&amp;L1'!X$15:X$475)</f>
        <v>0</v>
      </c>
      <c r="Y17" s="89">
        <f>SUMIF('P&amp;L1'!$C$15:$C$475,$D17,'P&amp;L1'!Y$15:Y$475)</f>
        <v>0</v>
      </c>
      <c r="Z17" s="89">
        <f>SUMIF('P&amp;L1'!$C$15:$C$475,$D17,'P&amp;L1'!Z$15:Z$475)</f>
        <v>0</v>
      </c>
      <c r="AA17" s="89">
        <f>SUMIF('P&amp;L1'!$C$15:$C$475,$D17,'P&amp;L1'!AA$15:AA$475)</f>
        <v>0</v>
      </c>
      <c r="AB17" s="90">
        <f>SUMIF('P&amp;L1'!$C$15:$C$475,$D17,'P&amp;L1'!AB$15:AB$475)</f>
        <v>0</v>
      </c>
      <c r="AD17" s="552">
        <f>SUMIF('P&amp;L1'!$C$15:$C$475,$D17,'P&amp;L1'!AD$15:AD$475)</f>
        <v>0</v>
      </c>
      <c r="AF17" s="552">
        <f>SUMIF('P&amp;L1'!$C$15:$C$475,$D17,'P&amp;L1'!AF$15:AF$475)</f>
        <v>0</v>
      </c>
      <c r="AH17" s="552">
        <f>SUMIF('P&amp;L1'!$C$15:$C$475,$D17,'P&amp;L1'!AH$15:AH$475)</f>
        <v>0</v>
      </c>
    </row>
    <row r="18" spans="4:34" outlineLevel="1" x14ac:dyDescent="0.2">
      <c r="D18" s="106" t="str">
        <f>'Line Items'!D772</f>
        <v>Passenger Fares Revenue: Stansted Express</v>
      </c>
      <c r="E18" s="88"/>
      <c r="F18" s="107" t="str">
        <f>INDEX('P&amp;L1'!F$15:F$475,MATCH($D18,'P&amp;L1'!$C$15:$C$475,0))</f>
        <v>£000</v>
      </c>
      <c r="G18" s="89">
        <f>SUMIF('P&amp;L1'!$C$15:$C$475,$D18,'P&amp;L1'!G$15:G$475)</f>
        <v>0</v>
      </c>
      <c r="H18" s="89">
        <f>SUMIF('P&amp;L1'!$C$15:$C$475,$D18,'P&amp;L1'!H$15:H$475)</f>
        <v>0</v>
      </c>
      <c r="I18" s="89">
        <f>SUMIF('P&amp;L1'!$C$15:$C$475,$D18,'P&amp;L1'!I$15:I$475)</f>
        <v>0</v>
      </c>
      <c r="J18" s="89">
        <f>SUMIF('P&amp;L1'!$C$15:$C$475,$D18,'P&amp;L1'!J$15:J$475)</f>
        <v>0</v>
      </c>
      <c r="K18" s="89">
        <f>SUMIF('P&amp;L1'!$C$15:$C$475,$D18,'P&amp;L1'!K$15:K$475)</f>
        <v>0</v>
      </c>
      <c r="L18" s="89">
        <f>SUMIF('P&amp;L1'!$C$15:$C$475,$D18,'P&amp;L1'!L$15:L$475)</f>
        <v>0</v>
      </c>
      <c r="M18" s="89">
        <f>SUMIF('P&amp;L1'!$C$15:$C$475,$D18,'P&amp;L1'!M$15:M$475)</f>
        <v>0</v>
      </c>
      <c r="N18" s="89">
        <f>SUMIF('P&amp;L1'!$C$15:$C$475,$D18,'P&amp;L1'!N$15:N$475)</f>
        <v>0</v>
      </c>
      <c r="O18" s="89">
        <f>SUMIF('P&amp;L1'!$C$15:$C$475,$D18,'P&amp;L1'!O$15:O$475)</f>
        <v>0</v>
      </c>
      <c r="P18" s="89">
        <f>SUMIF('P&amp;L1'!$C$15:$C$475,$D18,'P&amp;L1'!P$15:P$475)</f>
        <v>0</v>
      </c>
      <c r="Q18" s="89">
        <f>SUMIF('P&amp;L1'!$C$15:$C$475,$D18,'P&amp;L1'!Q$15:Q$475)</f>
        <v>0</v>
      </c>
      <c r="R18" s="89">
        <f>SUMIF('P&amp;L1'!$C$15:$C$475,$D18,'P&amp;L1'!R$15:R$475)</f>
        <v>0</v>
      </c>
      <c r="S18" s="89">
        <f>SUMIF('P&amp;L1'!$C$15:$C$475,$D18,'P&amp;L1'!S$15:S$475)</f>
        <v>0</v>
      </c>
      <c r="T18" s="89">
        <f>SUMIF('P&amp;L1'!$C$15:$C$475,$D18,'P&amp;L1'!T$15:T$475)</f>
        <v>0</v>
      </c>
      <c r="U18" s="89">
        <f>SUMIF('P&amp;L1'!$C$15:$C$475,$D18,'P&amp;L1'!U$15:U$475)</f>
        <v>0</v>
      </c>
      <c r="V18" s="89">
        <f>SUMIF('P&amp;L1'!$C$15:$C$475,$D18,'P&amp;L1'!V$15:V$475)</f>
        <v>0</v>
      </c>
      <c r="W18" s="89">
        <f>SUMIF('P&amp;L1'!$C$15:$C$475,$D18,'P&amp;L1'!W$15:W$475)</f>
        <v>0</v>
      </c>
      <c r="X18" s="89">
        <f>SUMIF('P&amp;L1'!$C$15:$C$475,$D18,'P&amp;L1'!X$15:X$475)</f>
        <v>0</v>
      </c>
      <c r="Y18" s="89">
        <f>SUMIF('P&amp;L1'!$C$15:$C$475,$D18,'P&amp;L1'!Y$15:Y$475)</f>
        <v>0</v>
      </c>
      <c r="Z18" s="89">
        <f>SUMIF('P&amp;L1'!$C$15:$C$475,$D18,'P&amp;L1'!Z$15:Z$475)</f>
        <v>0</v>
      </c>
      <c r="AA18" s="89">
        <f>SUMIF('P&amp;L1'!$C$15:$C$475,$D18,'P&amp;L1'!AA$15:AA$475)</f>
        <v>0</v>
      </c>
      <c r="AB18" s="90">
        <f>SUMIF('P&amp;L1'!$C$15:$C$475,$D18,'P&amp;L1'!AB$15:AB$475)</f>
        <v>0</v>
      </c>
      <c r="AD18" s="552">
        <f>SUMIF('P&amp;L1'!$C$15:$C$475,$D18,'P&amp;L1'!AD$15:AD$475)</f>
        <v>0</v>
      </c>
      <c r="AF18" s="552">
        <f>SUMIF('P&amp;L1'!$C$15:$C$475,$D18,'P&amp;L1'!AF$15:AF$475)</f>
        <v>0</v>
      </c>
      <c r="AH18" s="552">
        <f>SUMIF('P&amp;L1'!$C$15:$C$475,$D18,'P&amp;L1'!AH$15:AH$475)</f>
        <v>0</v>
      </c>
    </row>
    <row r="19" spans="4:34" outlineLevel="1" x14ac:dyDescent="0.2">
      <c r="D19" s="106" t="str">
        <f>'Line Items'!D773</f>
        <v>Passenger Fares Revenue: Rural</v>
      </c>
      <c r="E19" s="88"/>
      <c r="F19" s="107" t="str">
        <f>INDEX('P&amp;L1'!F$15:F$475,MATCH($D19,'P&amp;L1'!$C$15:$C$475,0))</f>
        <v>£000</v>
      </c>
      <c r="G19" s="89">
        <f>SUMIF('P&amp;L1'!$C$15:$C$475,$D19,'P&amp;L1'!G$15:G$475)</f>
        <v>0</v>
      </c>
      <c r="H19" s="89">
        <f>SUMIF('P&amp;L1'!$C$15:$C$475,$D19,'P&amp;L1'!H$15:H$475)</f>
        <v>0</v>
      </c>
      <c r="I19" s="89">
        <f>SUMIF('P&amp;L1'!$C$15:$C$475,$D19,'P&amp;L1'!I$15:I$475)</f>
        <v>0</v>
      </c>
      <c r="J19" s="89">
        <f>SUMIF('P&amp;L1'!$C$15:$C$475,$D19,'P&amp;L1'!J$15:J$475)</f>
        <v>0</v>
      </c>
      <c r="K19" s="89">
        <f>SUMIF('P&amp;L1'!$C$15:$C$475,$D19,'P&amp;L1'!K$15:K$475)</f>
        <v>0</v>
      </c>
      <c r="L19" s="89">
        <f>SUMIF('P&amp;L1'!$C$15:$C$475,$D19,'P&amp;L1'!L$15:L$475)</f>
        <v>0</v>
      </c>
      <c r="M19" s="89">
        <f>SUMIF('P&amp;L1'!$C$15:$C$475,$D19,'P&amp;L1'!M$15:M$475)</f>
        <v>0</v>
      </c>
      <c r="N19" s="89">
        <f>SUMIF('P&amp;L1'!$C$15:$C$475,$D19,'P&amp;L1'!N$15:N$475)</f>
        <v>0</v>
      </c>
      <c r="O19" s="89">
        <f>SUMIF('P&amp;L1'!$C$15:$C$475,$D19,'P&amp;L1'!O$15:O$475)</f>
        <v>0</v>
      </c>
      <c r="P19" s="89">
        <f>SUMIF('P&amp;L1'!$C$15:$C$475,$D19,'P&amp;L1'!P$15:P$475)</f>
        <v>0</v>
      </c>
      <c r="Q19" s="89">
        <f>SUMIF('P&amp;L1'!$C$15:$C$475,$D19,'P&amp;L1'!Q$15:Q$475)</f>
        <v>0</v>
      </c>
      <c r="R19" s="89">
        <f>SUMIF('P&amp;L1'!$C$15:$C$475,$D19,'P&amp;L1'!R$15:R$475)</f>
        <v>0</v>
      </c>
      <c r="S19" s="89">
        <f>SUMIF('P&amp;L1'!$C$15:$C$475,$D19,'P&amp;L1'!S$15:S$475)</f>
        <v>0</v>
      </c>
      <c r="T19" s="89">
        <f>SUMIF('P&amp;L1'!$C$15:$C$475,$D19,'P&amp;L1'!T$15:T$475)</f>
        <v>0</v>
      </c>
      <c r="U19" s="89">
        <f>SUMIF('P&amp;L1'!$C$15:$C$475,$D19,'P&amp;L1'!U$15:U$475)</f>
        <v>0</v>
      </c>
      <c r="V19" s="89">
        <f>SUMIF('P&amp;L1'!$C$15:$C$475,$D19,'P&amp;L1'!V$15:V$475)</f>
        <v>0</v>
      </c>
      <c r="W19" s="89">
        <f>SUMIF('P&amp;L1'!$C$15:$C$475,$D19,'P&amp;L1'!W$15:W$475)</f>
        <v>0</v>
      </c>
      <c r="X19" s="89">
        <f>SUMIF('P&amp;L1'!$C$15:$C$475,$D19,'P&amp;L1'!X$15:X$475)</f>
        <v>0</v>
      </c>
      <c r="Y19" s="89">
        <f>SUMIF('P&amp;L1'!$C$15:$C$475,$D19,'P&amp;L1'!Y$15:Y$475)</f>
        <v>0</v>
      </c>
      <c r="Z19" s="89">
        <f>SUMIF('P&amp;L1'!$C$15:$C$475,$D19,'P&amp;L1'!Z$15:Z$475)</f>
        <v>0</v>
      </c>
      <c r="AA19" s="89">
        <f>SUMIF('P&amp;L1'!$C$15:$C$475,$D19,'P&amp;L1'!AA$15:AA$475)</f>
        <v>0</v>
      </c>
      <c r="AB19" s="90">
        <f>SUMIF('P&amp;L1'!$C$15:$C$475,$D19,'P&amp;L1'!AB$15:AB$475)</f>
        <v>0</v>
      </c>
      <c r="AD19" s="552">
        <f>SUMIF('P&amp;L1'!$C$15:$C$475,$D19,'P&amp;L1'!AD$15:AD$475)</f>
        <v>0</v>
      </c>
      <c r="AF19" s="552">
        <f>SUMIF('P&amp;L1'!$C$15:$C$475,$D19,'P&amp;L1'!AF$15:AF$475)</f>
        <v>0</v>
      </c>
      <c r="AH19" s="552">
        <f>SUMIF('P&amp;L1'!$C$15:$C$475,$D19,'P&amp;L1'!AH$15:AH$475)</f>
        <v>0</v>
      </c>
    </row>
    <row r="20" spans="4:34" outlineLevel="1" x14ac:dyDescent="0.2">
      <c r="D20" s="106" t="str">
        <f>'Line Items'!D774</f>
        <v>Passenger Fares Revenue: WA Inner (to LOROL)</v>
      </c>
      <c r="E20" s="88"/>
      <c r="F20" s="107" t="str">
        <f>INDEX('P&amp;L1'!F$15:F$475,MATCH($D20,'P&amp;L1'!$C$15:$C$475,0))</f>
        <v>£000</v>
      </c>
      <c r="G20" s="89">
        <f>SUMIF('P&amp;L1'!$C$15:$C$475,$D20,'P&amp;L1'!G$15:G$475)</f>
        <v>0</v>
      </c>
      <c r="H20" s="89">
        <f>SUMIF('P&amp;L1'!$C$15:$C$475,$D20,'P&amp;L1'!H$15:H$475)</f>
        <v>0</v>
      </c>
      <c r="I20" s="89">
        <f>SUMIF('P&amp;L1'!$C$15:$C$475,$D20,'P&amp;L1'!I$15:I$475)</f>
        <v>0</v>
      </c>
      <c r="J20" s="89">
        <f>SUMIF('P&amp;L1'!$C$15:$C$475,$D20,'P&amp;L1'!J$15:J$475)</f>
        <v>0</v>
      </c>
      <c r="K20" s="89">
        <f>SUMIF('P&amp;L1'!$C$15:$C$475,$D20,'P&amp;L1'!K$15:K$475)</f>
        <v>0</v>
      </c>
      <c r="L20" s="89">
        <f>SUMIF('P&amp;L1'!$C$15:$C$475,$D20,'P&amp;L1'!L$15:L$475)</f>
        <v>0</v>
      </c>
      <c r="M20" s="89">
        <f>SUMIF('P&amp;L1'!$C$15:$C$475,$D20,'P&amp;L1'!M$15:M$475)</f>
        <v>0</v>
      </c>
      <c r="N20" s="89">
        <f>SUMIF('P&amp;L1'!$C$15:$C$475,$D20,'P&amp;L1'!N$15:N$475)</f>
        <v>0</v>
      </c>
      <c r="O20" s="89">
        <f>SUMIF('P&amp;L1'!$C$15:$C$475,$D20,'P&amp;L1'!O$15:O$475)</f>
        <v>0</v>
      </c>
      <c r="P20" s="89">
        <f>SUMIF('P&amp;L1'!$C$15:$C$475,$D20,'P&amp;L1'!P$15:P$475)</f>
        <v>0</v>
      </c>
      <c r="Q20" s="89">
        <f>SUMIF('P&amp;L1'!$C$15:$C$475,$D20,'P&amp;L1'!Q$15:Q$475)</f>
        <v>0</v>
      </c>
      <c r="R20" s="89">
        <f>SUMIF('P&amp;L1'!$C$15:$C$475,$D20,'P&amp;L1'!R$15:R$475)</f>
        <v>0</v>
      </c>
      <c r="S20" s="89">
        <f>SUMIF('P&amp;L1'!$C$15:$C$475,$D20,'P&amp;L1'!S$15:S$475)</f>
        <v>0</v>
      </c>
      <c r="T20" s="89">
        <f>SUMIF('P&amp;L1'!$C$15:$C$475,$D20,'P&amp;L1'!T$15:T$475)</f>
        <v>0</v>
      </c>
      <c r="U20" s="89">
        <f>SUMIF('P&amp;L1'!$C$15:$C$475,$D20,'P&amp;L1'!U$15:U$475)</f>
        <v>0</v>
      </c>
      <c r="V20" s="89">
        <f>SUMIF('P&amp;L1'!$C$15:$C$475,$D20,'P&amp;L1'!V$15:V$475)</f>
        <v>0</v>
      </c>
      <c r="W20" s="89">
        <f>SUMIF('P&amp;L1'!$C$15:$C$475,$D20,'P&amp;L1'!W$15:W$475)</f>
        <v>0</v>
      </c>
      <c r="X20" s="89">
        <f>SUMIF('P&amp;L1'!$C$15:$C$475,$D20,'P&amp;L1'!X$15:X$475)</f>
        <v>0</v>
      </c>
      <c r="Y20" s="89">
        <f>SUMIF('P&amp;L1'!$C$15:$C$475,$D20,'P&amp;L1'!Y$15:Y$475)</f>
        <v>0</v>
      </c>
      <c r="Z20" s="89">
        <f>SUMIF('P&amp;L1'!$C$15:$C$475,$D20,'P&amp;L1'!Z$15:Z$475)</f>
        <v>0</v>
      </c>
      <c r="AA20" s="89">
        <f>SUMIF('P&amp;L1'!$C$15:$C$475,$D20,'P&amp;L1'!AA$15:AA$475)</f>
        <v>0</v>
      </c>
      <c r="AB20" s="90">
        <f>SUMIF('P&amp;L1'!$C$15:$C$475,$D20,'P&amp;L1'!AB$15:AB$475)</f>
        <v>0</v>
      </c>
      <c r="AD20" s="552">
        <f>SUMIF('P&amp;L1'!$C$15:$C$475,$D20,'P&amp;L1'!AD$15:AD$475)</f>
        <v>0</v>
      </c>
      <c r="AF20" s="552">
        <f>SUMIF('P&amp;L1'!$C$15:$C$475,$D20,'P&amp;L1'!AF$15:AF$475)</f>
        <v>0</v>
      </c>
      <c r="AH20" s="552">
        <f>SUMIF('P&amp;L1'!$C$15:$C$475,$D20,'P&amp;L1'!AH$15:AH$475)</f>
        <v>0</v>
      </c>
    </row>
    <row r="21" spans="4:34" outlineLevel="1" x14ac:dyDescent="0.2">
      <c r="D21" s="106" t="str">
        <f>'Line Items'!D775</f>
        <v>Passenger Fares Revenue: GE Inner (to CTOC)</v>
      </c>
      <c r="E21" s="88"/>
      <c r="F21" s="107" t="str">
        <f>INDEX('P&amp;L1'!F$15:F$475,MATCH($D21,'P&amp;L1'!$C$15:$C$475,0))</f>
        <v>£000</v>
      </c>
      <c r="G21" s="89">
        <f>SUMIF('P&amp;L1'!$C$15:$C$475,$D21,'P&amp;L1'!G$15:G$475)</f>
        <v>0</v>
      </c>
      <c r="H21" s="89">
        <f>SUMIF('P&amp;L1'!$C$15:$C$475,$D21,'P&amp;L1'!H$15:H$475)</f>
        <v>0</v>
      </c>
      <c r="I21" s="89">
        <f>SUMIF('P&amp;L1'!$C$15:$C$475,$D21,'P&amp;L1'!I$15:I$475)</f>
        <v>0</v>
      </c>
      <c r="J21" s="89">
        <f>SUMIF('P&amp;L1'!$C$15:$C$475,$D21,'P&amp;L1'!J$15:J$475)</f>
        <v>0</v>
      </c>
      <c r="K21" s="89">
        <f>SUMIF('P&amp;L1'!$C$15:$C$475,$D21,'P&amp;L1'!K$15:K$475)</f>
        <v>0</v>
      </c>
      <c r="L21" s="89">
        <f>SUMIF('P&amp;L1'!$C$15:$C$475,$D21,'P&amp;L1'!L$15:L$475)</f>
        <v>0</v>
      </c>
      <c r="M21" s="89">
        <f>SUMIF('P&amp;L1'!$C$15:$C$475,$D21,'P&amp;L1'!M$15:M$475)</f>
        <v>0</v>
      </c>
      <c r="N21" s="89">
        <f>SUMIF('P&amp;L1'!$C$15:$C$475,$D21,'P&amp;L1'!N$15:N$475)</f>
        <v>0</v>
      </c>
      <c r="O21" s="89">
        <f>SUMIF('P&amp;L1'!$C$15:$C$475,$D21,'P&amp;L1'!O$15:O$475)</f>
        <v>0</v>
      </c>
      <c r="P21" s="89">
        <f>SUMIF('P&amp;L1'!$C$15:$C$475,$D21,'P&amp;L1'!P$15:P$475)</f>
        <v>0</v>
      </c>
      <c r="Q21" s="89">
        <f>SUMIF('P&amp;L1'!$C$15:$C$475,$D21,'P&amp;L1'!Q$15:Q$475)</f>
        <v>0</v>
      </c>
      <c r="R21" s="89">
        <f>SUMIF('P&amp;L1'!$C$15:$C$475,$D21,'P&amp;L1'!R$15:R$475)</f>
        <v>0</v>
      </c>
      <c r="S21" s="89">
        <f>SUMIF('P&amp;L1'!$C$15:$C$475,$D21,'P&amp;L1'!S$15:S$475)</f>
        <v>0</v>
      </c>
      <c r="T21" s="89">
        <f>SUMIF('P&amp;L1'!$C$15:$C$475,$D21,'P&amp;L1'!T$15:T$475)</f>
        <v>0</v>
      </c>
      <c r="U21" s="89">
        <f>SUMIF('P&amp;L1'!$C$15:$C$475,$D21,'P&amp;L1'!U$15:U$475)</f>
        <v>0</v>
      </c>
      <c r="V21" s="89">
        <f>SUMIF('P&amp;L1'!$C$15:$C$475,$D21,'P&amp;L1'!V$15:V$475)</f>
        <v>0</v>
      </c>
      <c r="W21" s="89">
        <f>SUMIF('P&amp;L1'!$C$15:$C$475,$D21,'P&amp;L1'!W$15:W$475)</f>
        <v>0</v>
      </c>
      <c r="X21" s="89">
        <f>SUMIF('P&amp;L1'!$C$15:$C$475,$D21,'P&amp;L1'!X$15:X$475)</f>
        <v>0</v>
      </c>
      <c r="Y21" s="89">
        <f>SUMIF('P&amp;L1'!$C$15:$C$475,$D21,'P&amp;L1'!Y$15:Y$475)</f>
        <v>0</v>
      </c>
      <c r="Z21" s="89">
        <f>SUMIF('P&amp;L1'!$C$15:$C$475,$D21,'P&amp;L1'!Z$15:Z$475)</f>
        <v>0</v>
      </c>
      <c r="AA21" s="89">
        <f>SUMIF('P&amp;L1'!$C$15:$C$475,$D21,'P&amp;L1'!AA$15:AA$475)</f>
        <v>0</v>
      </c>
      <c r="AB21" s="90">
        <f>SUMIF('P&amp;L1'!$C$15:$C$475,$D21,'P&amp;L1'!AB$15:AB$475)</f>
        <v>0</v>
      </c>
      <c r="AD21" s="552">
        <f>SUMIF('P&amp;L1'!$C$15:$C$475,$D21,'P&amp;L1'!AD$15:AD$475)</f>
        <v>0</v>
      </c>
      <c r="AF21" s="552">
        <f>SUMIF('P&amp;L1'!$C$15:$C$475,$D21,'P&amp;L1'!AF$15:AF$475)</f>
        <v>0</v>
      </c>
      <c r="AH21" s="552">
        <f>SUMIF('P&amp;L1'!$C$15:$C$475,$D21,'P&amp;L1'!AH$15:AH$475)</f>
        <v>0</v>
      </c>
    </row>
    <row r="22" spans="4:34" outlineLevel="1" x14ac:dyDescent="0.2">
      <c r="D22" s="106" t="str">
        <f>'Line Items'!D776</f>
        <v>Passenger Fares Revenue: [Passenger Revenue Service Groups Line 8]</v>
      </c>
      <c r="E22" s="88"/>
      <c r="F22" s="107" t="str">
        <f>INDEX('P&amp;L1'!F$15:F$475,MATCH($D22,'P&amp;L1'!$C$15:$C$475,0))</f>
        <v>£000</v>
      </c>
      <c r="G22" s="89">
        <f>SUMIF('P&amp;L1'!$C$15:$C$475,$D22,'P&amp;L1'!G$15:G$475)</f>
        <v>0</v>
      </c>
      <c r="H22" s="89">
        <f>SUMIF('P&amp;L1'!$C$15:$C$475,$D22,'P&amp;L1'!H$15:H$475)</f>
        <v>0</v>
      </c>
      <c r="I22" s="89">
        <f>SUMIF('P&amp;L1'!$C$15:$C$475,$D22,'P&amp;L1'!I$15:I$475)</f>
        <v>0</v>
      </c>
      <c r="J22" s="89">
        <f>SUMIF('P&amp;L1'!$C$15:$C$475,$D22,'P&amp;L1'!J$15:J$475)</f>
        <v>0</v>
      </c>
      <c r="K22" s="89">
        <f>SUMIF('P&amp;L1'!$C$15:$C$475,$D22,'P&amp;L1'!K$15:K$475)</f>
        <v>0</v>
      </c>
      <c r="L22" s="89">
        <f>SUMIF('P&amp;L1'!$C$15:$C$475,$D22,'P&amp;L1'!L$15:L$475)</f>
        <v>0</v>
      </c>
      <c r="M22" s="89">
        <f>SUMIF('P&amp;L1'!$C$15:$C$475,$D22,'P&amp;L1'!M$15:M$475)</f>
        <v>0</v>
      </c>
      <c r="N22" s="89">
        <f>SUMIF('P&amp;L1'!$C$15:$C$475,$D22,'P&amp;L1'!N$15:N$475)</f>
        <v>0</v>
      </c>
      <c r="O22" s="89">
        <f>SUMIF('P&amp;L1'!$C$15:$C$475,$D22,'P&amp;L1'!O$15:O$475)</f>
        <v>0</v>
      </c>
      <c r="P22" s="89">
        <f>SUMIF('P&amp;L1'!$C$15:$C$475,$D22,'P&amp;L1'!P$15:P$475)</f>
        <v>0</v>
      </c>
      <c r="Q22" s="89">
        <f>SUMIF('P&amp;L1'!$C$15:$C$475,$D22,'P&amp;L1'!Q$15:Q$475)</f>
        <v>0</v>
      </c>
      <c r="R22" s="89">
        <f>SUMIF('P&amp;L1'!$C$15:$C$475,$D22,'P&amp;L1'!R$15:R$475)</f>
        <v>0</v>
      </c>
      <c r="S22" s="89">
        <f>SUMIF('P&amp;L1'!$C$15:$C$475,$D22,'P&amp;L1'!S$15:S$475)</f>
        <v>0</v>
      </c>
      <c r="T22" s="89">
        <f>SUMIF('P&amp;L1'!$C$15:$C$475,$D22,'P&amp;L1'!T$15:T$475)</f>
        <v>0</v>
      </c>
      <c r="U22" s="89">
        <f>SUMIF('P&amp;L1'!$C$15:$C$475,$D22,'P&amp;L1'!U$15:U$475)</f>
        <v>0</v>
      </c>
      <c r="V22" s="89">
        <f>SUMIF('P&amp;L1'!$C$15:$C$475,$D22,'P&amp;L1'!V$15:V$475)</f>
        <v>0</v>
      </c>
      <c r="W22" s="89">
        <f>SUMIF('P&amp;L1'!$C$15:$C$475,$D22,'P&amp;L1'!W$15:W$475)</f>
        <v>0</v>
      </c>
      <c r="X22" s="89">
        <f>SUMIF('P&amp;L1'!$C$15:$C$475,$D22,'P&amp;L1'!X$15:X$475)</f>
        <v>0</v>
      </c>
      <c r="Y22" s="89">
        <f>SUMIF('P&amp;L1'!$C$15:$C$475,$D22,'P&amp;L1'!Y$15:Y$475)</f>
        <v>0</v>
      </c>
      <c r="Z22" s="89">
        <f>SUMIF('P&amp;L1'!$C$15:$C$475,$D22,'P&amp;L1'!Z$15:Z$475)</f>
        <v>0</v>
      </c>
      <c r="AA22" s="89">
        <f>SUMIF('P&amp;L1'!$C$15:$C$475,$D22,'P&amp;L1'!AA$15:AA$475)</f>
        <v>0</v>
      </c>
      <c r="AB22" s="90">
        <f>SUMIF('P&amp;L1'!$C$15:$C$475,$D22,'P&amp;L1'!AB$15:AB$475)</f>
        <v>0</v>
      </c>
      <c r="AD22" s="552">
        <f>SUMIF('P&amp;L1'!$C$15:$C$475,$D22,'P&amp;L1'!AD$15:AD$475)</f>
        <v>0</v>
      </c>
      <c r="AF22" s="552">
        <f>SUMIF('P&amp;L1'!$C$15:$C$475,$D22,'P&amp;L1'!AF$15:AF$475)</f>
        <v>0</v>
      </c>
      <c r="AH22" s="552">
        <f>SUMIF('P&amp;L1'!$C$15:$C$475,$D22,'P&amp;L1'!AH$15:AH$475)</f>
        <v>0</v>
      </c>
    </row>
    <row r="23" spans="4:34" outlineLevel="1" x14ac:dyDescent="0.2">
      <c r="D23" s="106" t="str">
        <f>'Line Items'!D777</f>
        <v>Passenger Fares Revenue: [Passenger Revenue Service Groups Line 9]</v>
      </c>
      <c r="E23" s="88"/>
      <c r="F23" s="107" t="str">
        <f>INDEX('P&amp;L1'!F$15:F$475,MATCH($D23,'P&amp;L1'!$C$15:$C$475,0))</f>
        <v>£000</v>
      </c>
      <c r="G23" s="89">
        <f>SUMIF('P&amp;L1'!$C$15:$C$475,$D23,'P&amp;L1'!G$15:G$475)</f>
        <v>0</v>
      </c>
      <c r="H23" s="89">
        <f>SUMIF('P&amp;L1'!$C$15:$C$475,$D23,'P&amp;L1'!H$15:H$475)</f>
        <v>0</v>
      </c>
      <c r="I23" s="89">
        <f>SUMIF('P&amp;L1'!$C$15:$C$475,$D23,'P&amp;L1'!I$15:I$475)</f>
        <v>0</v>
      </c>
      <c r="J23" s="89">
        <f>SUMIF('P&amp;L1'!$C$15:$C$475,$D23,'P&amp;L1'!J$15:J$475)</f>
        <v>0</v>
      </c>
      <c r="K23" s="89">
        <f>SUMIF('P&amp;L1'!$C$15:$C$475,$D23,'P&amp;L1'!K$15:K$475)</f>
        <v>0</v>
      </c>
      <c r="L23" s="89">
        <f>SUMIF('P&amp;L1'!$C$15:$C$475,$D23,'P&amp;L1'!L$15:L$475)</f>
        <v>0</v>
      </c>
      <c r="M23" s="89">
        <f>SUMIF('P&amp;L1'!$C$15:$C$475,$D23,'P&amp;L1'!M$15:M$475)</f>
        <v>0</v>
      </c>
      <c r="N23" s="89">
        <f>SUMIF('P&amp;L1'!$C$15:$C$475,$D23,'P&amp;L1'!N$15:N$475)</f>
        <v>0</v>
      </c>
      <c r="O23" s="89">
        <f>SUMIF('P&amp;L1'!$C$15:$C$475,$D23,'P&amp;L1'!O$15:O$475)</f>
        <v>0</v>
      </c>
      <c r="P23" s="89">
        <f>SUMIF('P&amp;L1'!$C$15:$C$475,$D23,'P&amp;L1'!P$15:P$475)</f>
        <v>0</v>
      </c>
      <c r="Q23" s="89">
        <f>SUMIF('P&amp;L1'!$C$15:$C$475,$D23,'P&amp;L1'!Q$15:Q$475)</f>
        <v>0</v>
      </c>
      <c r="R23" s="89">
        <f>SUMIF('P&amp;L1'!$C$15:$C$475,$D23,'P&amp;L1'!R$15:R$475)</f>
        <v>0</v>
      </c>
      <c r="S23" s="89">
        <f>SUMIF('P&amp;L1'!$C$15:$C$475,$D23,'P&amp;L1'!S$15:S$475)</f>
        <v>0</v>
      </c>
      <c r="T23" s="89">
        <f>SUMIF('P&amp;L1'!$C$15:$C$475,$D23,'P&amp;L1'!T$15:T$475)</f>
        <v>0</v>
      </c>
      <c r="U23" s="89">
        <f>SUMIF('P&amp;L1'!$C$15:$C$475,$D23,'P&amp;L1'!U$15:U$475)</f>
        <v>0</v>
      </c>
      <c r="V23" s="89">
        <f>SUMIF('P&amp;L1'!$C$15:$C$475,$D23,'P&amp;L1'!V$15:V$475)</f>
        <v>0</v>
      </c>
      <c r="W23" s="89">
        <f>SUMIF('P&amp;L1'!$C$15:$C$475,$D23,'P&amp;L1'!W$15:W$475)</f>
        <v>0</v>
      </c>
      <c r="X23" s="89">
        <f>SUMIF('P&amp;L1'!$C$15:$C$475,$D23,'P&amp;L1'!X$15:X$475)</f>
        <v>0</v>
      </c>
      <c r="Y23" s="89">
        <f>SUMIF('P&amp;L1'!$C$15:$C$475,$D23,'P&amp;L1'!Y$15:Y$475)</f>
        <v>0</v>
      </c>
      <c r="Z23" s="89">
        <f>SUMIF('P&amp;L1'!$C$15:$C$475,$D23,'P&amp;L1'!Z$15:Z$475)</f>
        <v>0</v>
      </c>
      <c r="AA23" s="89">
        <f>SUMIF('P&amp;L1'!$C$15:$C$475,$D23,'P&amp;L1'!AA$15:AA$475)</f>
        <v>0</v>
      </c>
      <c r="AB23" s="90">
        <f>SUMIF('P&amp;L1'!$C$15:$C$475,$D23,'P&amp;L1'!AB$15:AB$475)</f>
        <v>0</v>
      </c>
      <c r="AD23" s="552">
        <f>SUMIF('P&amp;L1'!$C$15:$C$475,$D23,'P&amp;L1'!AD$15:AD$475)</f>
        <v>0</v>
      </c>
      <c r="AF23" s="552">
        <f>SUMIF('P&amp;L1'!$C$15:$C$475,$D23,'P&amp;L1'!AF$15:AF$475)</f>
        <v>0</v>
      </c>
      <c r="AH23" s="552">
        <f>SUMIF('P&amp;L1'!$C$15:$C$475,$D23,'P&amp;L1'!AH$15:AH$475)</f>
        <v>0</v>
      </c>
    </row>
    <row r="24" spans="4:34" outlineLevel="1" x14ac:dyDescent="0.2">
      <c r="D24" s="106" t="str">
        <f>'Line Items'!D778</f>
        <v>Passenger Fares Revenue: [Passenger Revenue Service Groups Line 10]</v>
      </c>
      <c r="E24" s="88"/>
      <c r="F24" s="107" t="str">
        <f>INDEX('P&amp;L1'!F$15:F$475,MATCH($D24,'P&amp;L1'!$C$15:$C$475,0))</f>
        <v>£000</v>
      </c>
      <c r="G24" s="89">
        <f>SUMIF('P&amp;L1'!$C$15:$C$475,$D24,'P&amp;L1'!G$15:G$475)</f>
        <v>0</v>
      </c>
      <c r="H24" s="89">
        <f>SUMIF('P&amp;L1'!$C$15:$C$475,$D24,'P&amp;L1'!H$15:H$475)</f>
        <v>0</v>
      </c>
      <c r="I24" s="89">
        <f>SUMIF('P&amp;L1'!$C$15:$C$475,$D24,'P&amp;L1'!I$15:I$475)</f>
        <v>0</v>
      </c>
      <c r="J24" s="89">
        <f>SUMIF('P&amp;L1'!$C$15:$C$475,$D24,'P&amp;L1'!J$15:J$475)</f>
        <v>0</v>
      </c>
      <c r="K24" s="89">
        <f>SUMIF('P&amp;L1'!$C$15:$C$475,$D24,'P&amp;L1'!K$15:K$475)</f>
        <v>0</v>
      </c>
      <c r="L24" s="89">
        <f>SUMIF('P&amp;L1'!$C$15:$C$475,$D24,'P&amp;L1'!L$15:L$475)</f>
        <v>0</v>
      </c>
      <c r="M24" s="89">
        <f>SUMIF('P&amp;L1'!$C$15:$C$475,$D24,'P&amp;L1'!M$15:M$475)</f>
        <v>0</v>
      </c>
      <c r="N24" s="89">
        <f>SUMIF('P&amp;L1'!$C$15:$C$475,$D24,'P&amp;L1'!N$15:N$475)</f>
        <v>0</v>
      </c>
      <c r="O24" s="89">
        <f>SUMIF('P&amp;L1'!$C$15:$C$475,$D24,'P&amp;L1'!O$15:O$475)</f>
        <v>0</v>
      </c>
      <c r="P24" s="89">
        <f>SUMIF('P&amp;L1'!$C$15:$C$475,$D24,'P&amp;L1'!P$15:P$475)</f>
        <v>0</v>
      </c>
      <c r="Q24" s="89">
        <f>SUMIF('P&amp;L1'!$C$15:$C$475,$D24,'P&amp;L1'!Q$15:Q$475)</f>
        <v>0</v>
      </c>
      <c r="R24" s="89">
        <f>SUMIF('P&amp;L1'!$C$15:$C$475,$D24,'P&amp;L1'!R$15:R$475)</f>
        <v>0</v>
      </c>
      <c r="S24" s="89">
        <f>SUMIF('P&amp;L1'!$C$15:$C$475,$D24,'P&amp;L1'!S$15:S$475)</f>
        <v>0</v>
      </c>
      <c r="T24" s="89">
        <f>SUMIF('P&amp;L1'!$C$15:$C$475,$D24,'P&amp;L1'!T$15:T$475)</f>
        <v>0</v>
      </c>
      <c r="U24" s="89">
        <f>SUMIF('P&amp;L1'!$C$15:$C$475,$D24,'P&amp;L1'!U$15:U$475)</f>
        <v>0</v>
      </c>
      <c r="V24" s="89">
        <f>SUMIF('P&amp;L1'!$C$15:$C$475,$D24,'P&amp;L1'!V$15:V$475)</f>
        <v>0</v>
      </c>
      <c r="W24" s="89">
        <f>SUMIF('P&amp;L1'!$C$15:$C$475,$D24,'P&amp;L1'!W$15:W$475)</f>
        <v>0</v>
      </c>
      <c r="X24" s="89">
        <f>SUMIF('P&amp;L1'!$C$15:$C$475,$D24,'P&amp;L1'!X$15:X$475)</f>
        <v>0</v>
      </c>
      <c r="Y24" s="89">
        <f>SUMIF('P&amp;L1'!$C$15:$C$475,$D24,'P&amp;L1'!Y$15:Y$475)</f>
        <v>0</v>
      </c>
      <c r="Z24" s="89">
        <f>SUMIF('P&amp;L1'!$C$15:$C$475,$D24,'P&amp;L1'!Z$15:Z$475)</f>
        <v>0</v>
      </c>
      <c r="AA24" s="89">
        <f>SUMIF('P&amp;L1'!$C$15:$C$475,$D24,'P&amp;L1'!AA$15:AA$475)</f>
        <v>0</v>
      </c>
      <c r="AB24" s="90">
        <f>SUMIF('P&amp;L1'!$C$15:$C$475,$D24,'P&amp;L1'!AB$15:AB$475)</f>
        <v>0</v>
      </c>
      <c r="AD24" s="552">
        <f>SUMIF('P&amp;L1'!$C$15:$C$475,$D24,'P&amp;L1'!AD$15:AD$475)</f>
        <v>0</v>
      </c>
      <c r="AF24" s="552">
        <f>SUMIF('P&amp;L1'!$C$15:$C$475,$D24,'P&amp;L1'!AF$15:AF$475)</f>
        <v>0</v>
      </c>
      <c r="AH24" s="552">
        <f>SUMIF('P&amp;L1'!$C$15:$C$475,$D24,'P&amp;L1'!AH$15:AH$475)</f>
        <v>0</v>
      </c>
    </row>
    <row r="25" spans="4:34" outlineLevel="1" x14ac:dyDescent="0.2">
      <c r="D25" s="106" t="str">
        <f>'Line Items'!D779</f>
        <v>Passenger Fares Revenue: [Passenger Revenue Service Groups Line 11]</v>
      </c>
      <c r="E25" s="88"/>
      <c r="F25" s="107" t="str">
        <f>INDEX('P&amp;L1'!F$15:F$475,MATCH($D25,'P&amp;L1'!$C$15:$C$475,0))</f>
        <v>£000</v>
      </c>
      <c r="G25" s="89">
        <f>SUMIF('P&amp;L1'!$C$15:$C$475,$D25,'P&amp;L1'!G$15:G$475)</f>
        <v>0</v>
      </c>
      <c r="H25" s="89">
        <f>SUMIF('P&amp;L1'!$C$15:$C$475,$D25,'P&amp;L1'!H$15:H$475)</f>
        <v>0</v>
      </c>
      <c r="I25" s="89">
        <f>SUMIF('P&amp;L1'!$C$15:$C$475,$D25,'P&amp;L1'!I$15:I$475)</f>
        <v>0</v>
      </c>
      <c r="J25" s="89">
        <f>SUMIF('P&amp;L1'!$C$15:$C$475,$D25,'P&amp;L1'!J$15:J$475)</f>
        <v>0</v>
      </c>
      <c r="K25" s="89">
        <f>SUMIF('P&amp;L1'!$C$15:$C$475,$D25,'P&amp;L1'!K$15:K$475)</f>
        <v>0</v>
      </c>
      <c r="L25" s="89">
        <f>SUMIF('P&amp;L1'!$C$15:$C$475,$D25,'P&amp;L1'!L$15:L$475)</f>
        <v>0</v>
      </c>
      <c r="M25" s="89">
        <f>SUMIF('P&amp;L1'!$C$15:$C$475,$D25,'P&amp;L1'!M$15:M$475)</f>
        <v>0</v>
      </c>
      <c r="N25" s="89">
        <f>SUMIF('P&amp;L1'!$C$15:$C$475,$D25,'P&amp;L1'!N$15:N$475)</f>
        <v>0</v>
      </c>
      <c r="O25" s="89">
        <f>SUMIF('P&amp;L1'!$C$15:$C$475,$D25,'P&amp;L1'!O$15:O$475)</f>
        <v>0</v>
      </c>
      <c r="P25" s="89">
        <f>SUMIF('P&amp;L1'!$C$15:$C$475,$D25,'P&amp;L1'!P$15:P$475)</f>
        <v>0</v>
      </c>
      <c r="Q25" s="89">
        <f>SUMIF('P&amp;L1'!$C$15:$C$475,$D25,'P&amp;L1'!Q$15:Q$475)</f>
        <v>0</v>
      </c>
      <c r="R25" s="89">
        <f>SUMIF('P&amp;L1'!$C$15:$C$475,$D25,'P&amp;L1'!R$15:R$475)</f>
        <v>0</v>
      </c>
      <c r="S25" s="89">
        <f>SUMIF('P&amp;L1'!$C$15:$C$475,$D25,'P&amp;L1'!S$15:S$475)</f>
        <v>0</v>
      </c>
      <c r="T25" s="89">
        <f>SUMIF('P&amp;L1'!$C$15:$C$475,$D25,'P&amp;L1'!T$15:T$475)</f>
        <v>0</v>
      </c>
      <c r="U25" s="89">
        <f>SUMIF('P&amp;L1'!$C$15:$C$475,$D25,'P&amp;L1'!U$15:U$475)</f>
        <v>0</v>
      </c>
      <c r="V25" s="89">
        <f>SUMIF('P&amp;L1'!$C$15:$C$475,$D25,'P&amp;L1'!V$15:V$475)</f>
        <v>0</v>
      </c>
      <c r="W25" s="89">
        <f>SUMIF('P&amp;L1'!$C$15:$C$475,$D25,'P&amp;L1'!W$15:W$475)</f>
        <v>0</v>
      </c>
      <c r="X25" s="89">
        <f>SUMIF('P&amp;L1'!$C$15:$C$475,$D25,'P&amp;L1'!X$15:X$475)</f>
        <v>0</v>
      </c>
      <c r="Y25" s="89">
        <f>SUMIF('P&amp;L1'!$C$15:$C$475,$D25,'P&amp;L1'!Y$15:Y$475)</f>
        <v>0</v>
      </c>
      <c r="Z25" s="89">
        <f>SUMIF('P&amp;L1'!$C$15:$C$475,$D25,'P&amp;L1'!Z$15:Z$475)</f>
        <v>0</v>
      </c>
      <c r="AA25" s="89">
        <f>SUMIF('P&amp;L1'!$C$15:$C$475,$D25,'P&amp;L1'!AA$15:AA$475)</f>
        <v>0</v>
      </c>
      <c r="AB25" s="90">
        <f>SUMIF('P&amp;L1'!$C$15:$C$475,$D25,'P&amp;L1'!AB$15:AB$475)</f>
        <v>0</v>
      </c>
      <c r="AD25" s="552">
        <f>SUMIF('P&amp;L1'!$C$15:$C$475,$D25,'P&amp;L1'!AD$15:AD$475)</f>
        <v>0</v>
      </c>
      <c r="AF25" s="552">
        <f>SUMIF('P&amp;L1'!$C$15:$C$475,$D25,'P&amp;L1'!AF$15:AF$475)</f>
        <v>0</v>
      </c>
      <c r="AH25" s="552">
        <f>SUMIF('P&amp;L1'!$C$15:$C$475,$D25,'P&amp;L1'!AH$15:AH$475)</f>
        <v>0</v>
      </c>
    </row>
    <row r="26" spans="4:34" outlineLevel="1" x14ac:dyDescent="0.2">
      <c r="D26" s="106" t="str">
        <f>'Line Items'!D780</f>
        <v>Passenger Fares Revenue: [Passenger Revenue Service Groups Line 12]</v>
      </c>
      <c r="E26" s="88"/>
      <c r="F26" s="107" t="str">
        <f>INDEX('P&amp;L1'!F$15:F$475,MATCH($D26,'P&amp;L1'!$C$15:$C$475,0))</f>
        <v>£000</v>
      </c>
      <c r="G26" s="89">
        <f>SUMIF('P&amp;L1'!$C$15:$C$475,$D26,'P&amp;L1'!G$15:G$475)</f>
        <v>0</v>
      </c>
      <c r="H26" s="89">
        <f>SUMIF('P&amp;L1'!$C$15:$C$475,$D26,'P&amp;L1'!H$15:H$475)</f>
        <v>0</v>
      </c>
      <c r="I26" s="89">
        <f>SUMIF('P&amp;L1'!$C$15:$C$475,$D26,'P&amp;L1'!I$15:I$475)</f>
        <v>0</v>
      </c>
      <c r="J26" s="89">
        <f>SUMIF('P&amp;L1'!$C$15:$C$475,$D26,'P&amp;L1'!J$15:J$475)</f>
        <v>0</v>
      </c>
      <c r="K26" s="89">
        <f>SUMIF('P&amp;L1'!$C$15:$C$475,$D26,'P&amp;L1'!K$15:K$475)</f>
        <v>0</v>
      </c>
      <c r="L26" s="89">
        <f>SUMIF('P&amp;L1'!$C$15:$C$475,$D26,'P&amp;L1'!L$15:L$475)</f>
        <v>0</v>
      </c>
      <c r="M26" s="89">
        <f>SUMIF('P&amp;L1'!$C$15:$C$475,$D26,'P&amp;L1'!M$15:M$475)</f>
        <v>0</v>
      </c>
      <c r="N26" s="89">
        <f>SUMIF('P&amp;L1'!$C$15:$C$475,$D26,'P&amp;L1'!N$15:N$475)</f>
        <v>0</v>
      </c>
      <c r="O26" s="89">
        <f>SUMIF('P&amp;L1'!$C$15:$C$475,$D26,'P&amp;L1'!O$15:O$475)</f>
        <v>0</v>
      </c>
      <c r="P26" s="89">
        <f>SUMIF('P&amp;L1'!$C$15:$C$475,$D26,'P&amp;L1'!P$15:P$475)</f>
        <v>0</v>
      </c>
      <c r="Q26" s="89">
        <f>SUMIF('P&amp;L1'!$C$15:$C$475,$D26,'P&amp;L1'!Q$15:Q$475)</f>
        <v>0</v>
      </c>
      <c r="R26" s="89">
        <f>SUMIF('P&amp;L1'!$C$15:$C$475,$D26,'P&amp;L1'!R$15:R$475)</f>
        <v>0</v>
      </c>
      <c r="S26" s="89">
        <f>SUMIF('P&amp;L1'!$C$15:$C$475,$D26,'P&amp;L1'!S$15:S$475)</f>
        <v>0</v>
      </c>
      <c r="T26" s="89">
        <f>SUMIF('P&amp;L1'!$C$15:$C$475,$D26,'P&amp;L1'!T$15:T$475)</f>
        <v>0</v>
      </c>
      <c r="U26" s="89">
        <f>SUMIF('P&amp;L1'!$C$15:$C$475,$D26,'P&amp;L1'!U$15:U$475)</f>
        <v>0</v>
      </c>
      <c r="V26" s="89">
        <f>SUMIF('P&amp;L1'!$C$15:$C$475,$D26,'P&amp;L1'!V$15:V$475)</f>
        <v>0</v>
      </c>
      <c r="W26" s="89">
        <f>SUMIF('P&amp;L1'!$C$15:$C$475,$D26,'P&amp;L1'!W$15:W$475)</f>
        <v>0</v>
      </c>
      <c r="X26" s="89">
        <f>SUMIF('P&amp;L1'!$C$15:$C$475,$D26,'P&amp;L1'!X$15:X$475)</f>
        <v>0</v>
      </c>
      <c r="Y26" s="89">
        <f>SUMIF('P&amp;L1'!$C$15:$C$475,$D26,'P&amp;L1'!Y$15:Y$475)</f>
        <v>0</v>
      </c>
      <c r="Z26" s="89">
        <f>SUMIF('P&amp;L1'!$C$15:$C$475,$D26,'P&amp;L1'!Z$15:Z$475)</f>
        <v>0</v>
      </c>
      <c r="AA26" s="89">
        <f>SUMIF('P&amp;L1'!$C$15:$C$475,$D26,'P&amp;L1'!AA$15:AA$475)</f>
        <v>0</v>
      </c>
      <c r="AB26" s="90">
        <f>SUMIF('P&amp;L1'!$C$15:$C$475,$D26,'P&amp;L1'!AB$15:AB$475)</f>
        <v>0</v>
      </c>
      <c r="AD26" s="552">
        <f>SUMIF('P&amp;L1'!$C$15:$C$475,$D26,'P&amp;L1'!AD$15:AD$475)</f>
        <v>0</v>
      </c>
      <c r="AF26" s="552">
        <f>SUMIF('P&amp;L1'!$C$15:$C$475,$D26,'P&amp;L1'!AF$15:AF$475)</f>
        <v>0</v>
      </c>
      <c r="AH26" s="552">
        <f>SUMIF('P&amp;L1'!$C$15:$C$475,$D26,'P&amp;L1'!AH$15:AH$475)</f>
        <v>0</v>
      </c>
    </row>
    <row r="27" spans="4:34" outlineLevel="1" x14ac:dyDescent="0.2">
      <c r="D27" s="106" t="str">
        <f>'Line Items'!D781</f>
        <v>Passenger Fares Revenue: [Passenger Revenue Service Groups Line 13]</v>
      </c>
      <c r="E27" s="88"/>
      <c r="F27" s="107" t="str">
        <f>INDEX('P&amp;L1'!F$15:F$475,MATCH($D27,'P&amp;L1'!$C$15:$C$475,0))</f>
        <v>£000</v>
      </c>
      <c r="G27" s="89">
        <f>SUMIF('P&amp;L1'!$C$15:$C$475,$D27,'P&amp;L1'!G$15:G$475)</f>
        <v>0</v>
      </c>
      <c r="H27" s="89">
        <f>SUMIF('P&amp;L1'!$C$15:$C$475,$D27,'P&amp;L1'!H$15:H$475)</f>
        <v>0</v>
      </c>
      <c r="I27" s="89">
        <f>SUMIF('P&amp;L1'!$C$15:$C$475,$D27,'P&amp;L1'!I$15:I$475)</f>
        <v>0</v>
      </c>
      <c r="J27" s="89">
        <f>SUMIF('P&amp;L1'!$C$15:$C$475,$D27,'P&amp;L1'!J$15:J$475)</f>
        <v>0</v>
      </c>
      <c r="K27" s="89">
        <f>SUMIF('P&amp;L1'!$C$15:$C$475,$D27,'P&amp;L1'!K$15:K$475)</f>
        <v>0</v>
      </c>
      <c r="L27" s="89">
        <f>SUMIF('P&amp;L1'!$C$15:$C$475,$D27,'P&amp;L1'!L$15:L$475)</f>
        <v>0</v>
      </c>
      <c r="M27" s="89">
        <f>SUMIF('P&amp;L1'!$C$15:$C$475,$D27,'P&amp;L1'!M$15:M$475)</f>
        <v>0</v>
      </c>
      <c r="N27" s="89">
        <f>SUMIF('P&amp;L1'!$C$15:$C$475,$D27,'P&amp;L1'!N$15:N$475)</f>
        <v>0</v>
      </c>
      <c r="O27" s="89">
        <f>SUMIF('P&amp;L1'!$C$15:$C$475,$D27,'P&amp;L1'!O$15:O$475)</f>
        <v>0</v>
      </c>
      <c r="P27" s="89">
        <f>SUMIF('P&amp;L1'!$C$15:$C$475,$D27,'P&amp;L1'!P$15:P$475)</f>
        <v>0</v>
      </c>
      <c r="Q27" s="89">
        <f>SUMIF('P&amp;L1'!$C$15:$C$475,$D27,'P&amp;L1'!Q$15:Q$475)</f>
        <v>0</v>
      </c>
      <c r="R27" s="89">
        <f>SUMIF('P&amp;L1'!$C$15:$C$475,$D27,'P&amp;L1'!R$15:R$475)</f>
        <v>0</v>
      </c>
      <c r="S27" s="89">
        <f>SUMIF('P&amp;L1'!$C$15:$C$475,$D27,'P&amp;L1'!S$15:S$475)</f>
        <v>0</v>
      </c>
      <c r="T27" s="89">
        <f>SUMIF('P&amp;L1'!$C$15:$C$475,$D27,'P&amp;L1'!T$15:T$475)</f>
        <v>0</v>
      </c>
      <c r="U27" s="89">
        <f>SUMIF('P&amp;L1'!$C$15:$C$475,$D27,'P&amp;L1'!U$15:U$475)</f>
        <v>0</v>
      </c>
      <c r="V27" s="89">
        <f>SUMIF('P&amp;L1'!$C$15:$C$475,$D27,'P&amp;L1'!V$15:V$475)</f>
        <v>0</v>
      </c>
      <c r="W27" s="89">
        <f>SUMIF('P&amp;L1'!$C$15:$C$475,$D27,'P&amp;L1'!W$15:W$475)</f>
        <v>0</v>
      </c>
      <c r="X27" s="89">
        <f>SUMIF('P&amp;L1'!$C$15:$C$475,$D27,'P&amp;L1'!X$15:X$475)</f>
        <v>0</v>
      </c>
      <c r="Y27" s="89">
        <f>SUMIF('P&amp;L1'!$C$15:$C$475,$D27,'P&amp;L1'!Y$15:Y$475)</f>
        <v>0</v>
      </c>
      <c r="Z27" s="89">
        <f>SUMIF('P&amp;L1'!$C$15:$C$475,$D27,'P&amp;L1'!Z$15:Z$475)</f>
        <v>0</v>
      </c>
      <c r="AA27" s="89">
        <f>SUMIF('P&amp;L1'!$C$15:$C$475,$D27,'P&amp;L1'!AA$15:AA$475)</f>
        <v>0</v>
      </c>
      <c r="AB27" s="90">
        <f>SUMIF('P&amp;L1'!$C$15:$C$475,$D27,'P&amp;L1'!AB$15:AB$475)</f>
        <v>0</v>
      </c>
      <c r="AD27" s="552">
        <f>SUMIF('P&amp;L1'!$C$15:$C$475,$D27,'P&amp;L1'!AD$15:AD$475)</f>
        <v>0</v>
      </c>
      <c r="AF27" s="552">
        <f>SUMIF('P&amp;L1'!$C$15:$C$475,$D27,'P&amp;L1'!AF$15:AF$475)</f>
        <v>0</v>
      </c>
      <c r="AH27" s="552">
        <f>SUMIF('P&amp;L1'!$C$15:$C$475,$D27,'P&amp;L1'!AH$15:AH$475)</f>
        <v>0</v>
      </c>
    </row>
    <row r="28" spans="4:34" outlineLevel="1" x14ac:dyDescent="0.2">
      <c r="D28" s="106" t="str">
        <f>'Line Items'!D782</f>
        <v>Passenger Fares Revenue: [Passenger Revenue Service Groups Line 14]</v>
      </c>
      <c r="E28" s="88"/>
      <c r="F28" s="107" t="str">
        <f>INDEX('P&amp;L1'!F$15:F$475,MATCH($D28,'P&amp;L1'!$C$15:$C$475,0))</f>
        <v>£000</v>
      </c>
      <c r="G28" s="89">
        <f>SUMIF('P&amp;L1'!$C$15:$C$475,$D28,'P&amp;L1'!G$15:G$475)</f>
        <v>0</v>
      </c>
      <c r="H28" s="89">
        <f>SUMIF('P&amp;L1'!$C$15:$C$475,$D28,'P&amp;L1'!H$15:H$475)</f>
        <v>0</v>
      </c>
      <c r="I28" s="89">
        <f>SUMIF('P&amp;L1'!$C$15:$C$475,$D28,'P&amp;L1'!I$15:I$475)</f>
        <v>0</v>
      </c>
      <c r="J28" s="89">
        <f>SUMIF('P&amp;L1'!$C$15:$C$475,$D28,'P&amp;L1'!J$15:J$475)</f>
        <v>0</v>
      </c>
      <c r="K28" s="89">
        <f>SUMIF('P&amp;L1'!$C$15:$C$475,$D28,'P&amp;L1'!K$15:K$475)</f>
        <v>0</v>
      </c>
      <c r="L28" s="89">
        <f>SUMIF('P&amp;L1'!$C$15:$C$475,$D28,'P&amp;L1'!L$15:L$475)</f>
        <v>0</v>
      </c>
      <c r="M28" s="89">
        <f>SUMIF('P&amp;L1'!$C$15:$C$475,$D28,'P&amp;L1'!M$15:M$475)</f>
        <v>0</v>
      </c>
      <c r="N28" s="89">
        <f>SUMIF('P&amp;L1'!$C$15:$C$475,$D28,'P&amp;L1'!N$15:N$475)</f>
        <v>0</v>
      </c>
      <c r="O28" s="89">
        <f>SUMIF('P&amp;L1'!$C$15:$C$475,$D28,'P&amp;L1'!O$15:O$475)</f>
        <v>0</v>
      </c>
      <c r="P28" s="89">
        <f>SUMIF('P&amp;L1'!$C$15:$C$475,$D28,'P&amp;L1'!P$15:P$475)</f>
        <v>0</v>
      </c>
      <c r="Q28" s="89">
        <f>SUMIF('P&amp;L1'!$C$15:$C$475,$D28,'P&amp;L1'!Q$15:Q$475)</f>
        <v>0</v>
      </c>
      <c r="R28" s="89">
        <f>SUMIF('P&amp;L1'!$C$15:$C$475,$D28,'P&amp;L1'!R$15:R$475)</f>
        <v>0</v>
      </c>
      <c r="S28" s="89">
        <f>SUMIF('P&amp;L1'!$C$15:$C$475,$D28,'P&amp;L1'!S$15:S$475)</f>
        <v>0</v>
      </c>
      <c r="T28" s="89">
        <f>SUMIF('P&amp;L1'!$C$15:$C$475,$D28,'P&amp;L1'!T$15:T$475)</f>
        <v>0</v>
      </c>
      <c r="U28" s="89">
        <f>SUMIF('P&amp;L1'!$C$15:$C$475,$D28,'P&amp;L1'!U$15:U$475)</f>
        <v>0</v>
      </c>
      <c r="V28" s="89">
        <f>SUMIF('P&amp;L1'!$C$15:$C$475,$D28,'P&amp;L1'!V$15:V$475)</f>
        <v>0</v>
      </c>
      <c r="W28" s="89">
        <f>SUMIF('P&amp;L1'!$C$15:$C$475,$D28,'P&amp;L1'!W$15:W$475)</f>
        <v>0</v>
      </c>
      <c r="X28" s="89">
        <f>SUMIF('P&amp;L1'!$C$15:$C$475,$D28,'P&amp;L1'!X$15:X$475)</f>
        <v>0</v>
      </c>
      <c r="Y28" s="89">
        <f>SUMIF('P&amp;L1'!$C$15:$C$475,$D28,'P&amp;L1'!Y$15:Y$475)</f>
        <v>0</v>
      </c>
      <c r="Z28" s="89">
        <f>SUMIF('P&amp;L1'!$C$15:$C$475,$D28,'P&amp;L1'!Z$15:Z$475)</f>
        <v>0</v>
      </c>
      <c r="AA28" s="89">
        <f>SUMIF('P&amp;L1'!$C$15:$C$475,$D28,'P&amp;L1'!AA$15:AA$475)</f>
        <v>0</v>
      </c>
      <c r="AB28" s="90">
        <f>SUMIF('P&amp;L1'!$C$15:$C$475,$D28,'P&amp;L1'!AB$15:AB$475)</f>
        <v>0</v>
      </c>
      <c r="AD28" s="552">
        <f>SUMIF('P&amp;L1'!$C$15:$C$475,$D28,'P&amp;L1'!AD$15:AD$475)</f>
        <v>0</v>
      </c>
      <c r="AF28" s="552">
        <f>SUMIF('P&amp;L1'!$C$15:$C$475,$D28,'P&amp;L1'!AF$15:AF$475)</f>
        <v>0</v>
      </c>
      <c r="AH28" s="552">
        <f>SUMIF('P&amp;L1'!$C$15:$C$475,$D28,'P&amp;L1'!AH$15:AH$475)</f>
        <v>0</v>
      </c>
    </row>
    <row r="29" spans="4:34" outlineLevel="1" x14ac:dyDescent="0.2">
      <c r="D29" s="106" t="str">
        <f>'Line Items'!D783</f>
        <v>Passenger Fares Revenue: [Passenger Revenue Service Groups Line 15]</v>
      </c>
      <c r="E29" s="88"/>
      <c r="F29" s="107" t="str">
        <f>INDEX('P&amp;L1'!F$15:F$475,MATCH($D29,'P&amp;L1'!$C$15:$C$475,0))</f>
        <v>£000</v>
      </c>
      <c r="G29" s="89">
        <f>SUMIF('P&amp;L1'!$C$15:$C$475,$D29,'P&amp;L1'!G$15:G$475)</f>
        <v>0</v>
      </c>
      <c r="H29" s="89">
        <f>SUMIF('P&amp;L1'!$C$15:$C$475,$D29,'P&amp;L1'!H$15:H$475)</f>
        <v>0</v>
      </c>
      <c r="I29" s="89">
        <f>SUMIF('P&amp;L1'!$C$15:$C$475,$D29,'P&amp;L1'!I$15:I$475)</f>
        <v>0</v>
      </c>
      <c r="J29" s="89">
        <f>SUMIF('P&amp;L1'!$C$15:$C$475,$D29,'P&amp;L1'!J$15:J$475)</f>
        <v>0</v>
      </c>
      <c r="K29" s="89">
        <f>SUMIF('P&amp;L1'!$C$15:$C$475,$D29,'P&amp;L1'!K$15:K$475)</f>
        <v>0</v>
      </c>
      <c r="L29" s="89">
        <f>SUMIF('P&amp;L1'!$C$15:$C$475,$D29,'P&amp;L1'!L$15:L$475)</f>
        <v>0</v>
      </c>
      <c r="M29" s="89">
        <f>SUMIF('P&amp;L1'!$C$15:$C$475,$D29,'P&amp;L1'!M$15:M$475)</f>
        <v>0</v>
      </c>
      <c r="N29" s="89">
        <f>SUMIF('P&amp;L1'!$C$15:$C$475,$D29,'P&amp;L1'!N$15:N$475)</f>
        <v>0</v>
      </c>
      <c r="O29" s="89">
        <f>SUMIF('P&amp;L1'!$C$15:$C$475,$D29,'P&amp;L1'!O$15:O$475)</f>
        <v>0</v>
      </c>
      <c r="P29" s="89">
        <f>SUMIF('P&amp;L1'!$C$15:$C$475,$D29,'P&amp;L1'!P$15:P$475)</f>
        <v>0</v>
      </c>
      <c r="Q29" s="89">
        <f>SUMIF('P&amp;L1'!$C$15:$C$475,$D29,'P&amp;L1'!Q$15:Q$475)</f>
        <v>0</v>
      </c>
      <c r="R29" s="89">
        <f>SUMIF('P&amp;L1'!$C$15:$C$475,$D29,'P&amp;L1'!R$15:R$475)</f>
        <v>0</v>
      </c>
      <c r="S29" s="89">
        <f>SUMIF('P&amp;L1'!$C$15:$C$475,$D29,'P&amp;L1'!S$15:S$475)</f>
        <v>0</v>
      </c>
      <c r="T29" s="89">
        <f>SUMIF('P&amp;L1'!$C$15:$C$475,$D29,'P&amp;L1'!T$15:T$475)</f>
        <v>0</v>
      </c>
      <c r="U29" s="89">
        <f>SUMIF('P&amp;L1'!$C$15:$C$475,$D29,'P&amp;L1'!U$15:U$475)</f>
        <v>0</v>
      </c>
      <c r="V29" s="89">
        <f>SUMIF('P&amp;L1'!$C$15:$C$475,$D29,'P&amp;L1'!V$15:V$475)</f>
        <v>0</v>
      </c>
      <c r="W29" s="89">
        <f>SUMIF('P&amp;L1'!$C$15:$C$475,$D29,'P&amp;L1'!W$15:W$475)</f>
        <v>0</v>
      </c>
      <c r="X29" s="89">
        <f>SUMIF('P&amp;L1'!$C$15:$C$475,$D29,'P&amp;L1'!X$15:X$475)</f>
        <v>0</v>
      </c>
      <c r="Y29" s="89">
        <f>SUMIF('P&amp;L1'!$C$15:$C$475,$D29,'P&amp;L1'!Y$15:Y$475)</f>
        <v>0</v>
      </c>
      <c r="Z29" s="89">
        <f>SUMIF('P&amp;L1'!$C$15:$C$475,$D29,'P&amp;L1'!Z$15:Z$475)</f>
        <v>0</v>
      </c>
      <c r="AA29" s="89">
        <f>SUMIF('P&amp;L1'!$C$15:$C$475,$D29,'P&amp;L1'!AA$15:AA$475)</f>
        <v>0</v>
      </c>
      <c r="AB29" s="90">
        <f>SUMIF('P&amp;L1'!$C$15:$C$475,$D29,'P&amp;L1'!AB$15:AB$475)</f>
        <v>0</v>
      </c>
      <c r="AD29" s="552">
        <f>SUMIF('P&amp;L1'!$C$15:$C$475,$D29,'P&amp;L1'!AD$15:AD$475)</f>
        <v>0</v>
      </c>
      <c r="AF29" s="552">
        <f>SUMIF('P&amp;L1'!$C$15:$C$475,$D29,'P&amp;L1'!AF$15:AF$475)</f>
        <v>0</v>
      </c>
      <c r="AH29" s="552">
        <f>SUMIF('P&amp;L1'!$C$15:$C$475,$D29,'P&amp;L1'!AH$15:AH$475)</f>
        <v>0</v>
      </c>
    </row>
    <row r="30" spans="4:34" outlineLevel="1" x14ac:dyDescent="0.2">
      <c r="D30" s="106" t="str">
        <f>'Line Items'!D784</f>
        <v>Passenger Fares Revenue: [Passenger Revenue Service Groups Line 16]</v>
      </c>
      <c r="E30" s="88"/>
      <c r="F30" s="107" t="str">
        <f>INDEX('P&amp;L1'!F$15:F$475,MATCH($D30,'P&amp;L1'!$C$15:$C$475,0))</f>
        <v>£000</v>
      </c>
      <c r="G30" s="89">
        <f>SUMIF('P&amp;L1'!$C$15:$C$475,$D30,'P&amp;L1'!G$15:G$475)</f>
        <v>0</v>
      </c>
      <c r="H30" s="89">
        <f>SUMIF('P&amp;L1'!$C$15:$C$475,$D30,'P&amp;L1'!H$15:H$475)</f>
        <v>0</v>
      </c>
      <c r="I30" s="89">
        <f>SUMIF('P&amp;L1'!$C$15:$C$475,$D30,'P&amp;L1'!I$15:I$475)</f>
        <v>0</v>
      </c>
      <c r="J30" s="89">
        <f>SUMIF('P&amp;L1'!$C$15:$C$475,$D30,'P&amp;L1'!J$15:J$475)</f>
        <v>0</v>
      </c>
      <c r="K30" s="89">
        <f>SUMIF('P&amp;L1'!$C$15:$C$475,$D30,'P&amp;L1'!K$15:K$475)</f>
        <v>0</v>
      </c>
      <c r="L30" s="89">
        <f>SUMIF('P&amp;L1'!$C$15:$C$475,$D30,'P&amp;L1'!L$15:L$475)</f>
        <v>0</v>
      </c>
      <c r="M30" s="89">
        <f>SUMIF('P&amp;L1'!$C$15:$C$475,$D30,'P&amp;L1'!M$15:M$475)</f>
        <v>0</v>
      </c>
      <c r="N30" s="89">
        <f>SUMIF('P&amp;L1'!$C$15:$C$475,$D30,'P&amp;L1'!N$15:N$475)</f>
        <v>0</v>
      </c>
      <c r="O30" s="89">
        <f>SUMIF('P&amp;L1'!$C$15:$C$475,$D30,'P&amp;L1'!O$15:O$475)</f>
        <v>0</v>
      </c>
      <c r="P30" s="89">
        <f>SUMIF('P&amp;L1'!$C$15:$C$475,$D30,'P&amp;L1'!P$15:P$475)</f>
        <v>0</v>
      </c>
      <c r="Q30" s="89">
        <f>SUMIF('P&amp;L1'!$C$15:$C$475,$D30,'P&amp;L1'!Q$15:Q$475)</f>
        <v>0</v>
      </c>
      <c r="R30" s="89">
        <f>SUMIF('P&amp;L1'!$C$15:$C$475,$D30,'P&amp;L1'!R$15:R$475)</f>
        <v>0</v>
      </c>
      <c r="S30" s="89">
        <f>SUMIF('P&amp;L1'!$C$15:$C$475,$D30,'P&amp;L1'!S$15:S$475)</f>
        <v>0</v>
      </c>
      <c r="T30" s="89">
        <f>SUMIF('P&amp;L1'!$C$15:$C$475,$D30,'P&amp;L1'!T$15:T$475)</f>
        <v>0</v>
      </c>
      <c r="U30" s="89">
        <f>SUMIF('P&amp;L1'!$C$15:$C$475,$D30,'P&amp;L1'!U$15:U$475)</f>
        <v>0</v>
      </c>
      <c r="V30" s="89">
        <f>SUMIF('P&amp;L1'!$C$15:$C$475,$D30,'P&amp;L1'!V$15:V$475)</f>
        <v>0</v>
      </c>
      <c r="W30" s="89">
        <f>SUMIF('P&amp;L1'!$C$15:$C$475,$D30,'P&amp;L1'!W$15:W$475)</f>
        <v>0</v>
      </c>
      <c r="X30" s="89">
        <f>SUMIF('P&amp;L1'!$C$15:$C$475,$D30,'P&amp;L1'!X$15:X$475)</f>
        <v>0</v>
      </c>
      <c r="Y30" s="89">
        <f>SUMIF('P&amp;L1'!$C$15:$C$475,$D30,'P&amp;L1'!Y$15:Y$475)</f>
        <v>0</v>
      </c>
      <c r="Z30" s="89">
        <f>SUMIF('P&amp;L1'!$C$15:$C$475,$D30,'P&amp;L1'!Z$15:Z$475)</f>
        <v>0</v>
      </c>
      <c r="AA30" s="89">
        <f>SUMIF('P&amp;L1'!$C$15:$C$475,$D30,'P&amp;L1'!AA$15:AA$475)</f>
        <v>0</v>
      </c>
      <c r="AB30" s="90">
        <f>SUMIF('P&amp;L1'!$C$15:$C$475,$D30,'P&amp;L1'!AB$15:AB$475)</f>
        <v>0</v>
      </c>
      <c r="AD30" s="552">
        <f>SUMIF('P&amp;L1'!$C$15:$C$475,$D30,'P&amp;L1'!AD$15:AD$475)</f>
        <v>0</v>
      </c>
      <c r="AF30" s="552">
        <f>SUMIF('P&amp;L1'!$C$15:$C$475,$D30,'P&amp;L1'!AF$15:AF$475)</f>
        <v>0</v>
      </c>
      <c r="AH30" s="552">
        <f>SUMIF('P&amp;L1'!$C$15:$C$475,$D30,'P&amp;L1'!AH$15:AH$475)</f>
        <v>0</v>
      </c>
    </row>
    <row r="31" spans="4:34" outlineLevel="1" x14ac:dyDescent="0.2">
      <c r="D31" s="106" t="str">
        <f>'Line Items'!D785</f>
        <v>Passenger Fares Revenue: [Passenger Revenue Service Groups Line 17]</v>
      </c>
      <c r="E31" s="88"/>
      <c r="F31" s="107" t="str">
        <f>INDEX('P&amp;L1'!F$15:F$475,MATCH($D31,'P&amp;L1'!$C$15:$C$475,0))</f>
        <v>£000</v>
      </c>
      <c r="G31" s="89">
        <f>SUMIF('P&amp;L1'!$C$15:$C$475,$D31,'P&amp;L1'!G$15:G$475)</f>
        <v>0</v>
      </c>
      <c r="H31" s="89">
        <f>SUMIF('P&amp;L1'!$C$15:$C$475,$D31,'P&amp;L1'!H$15:H$475)</f>
        <v>0</v>
      </c>
      <c r="I31" s="89">
        <f>SUMIF('P&amp;L1'!$C$15:$C$475,$D31,'P&amp;L1'!I$15:I$475)</f>
        <v>0</v>
      </c>
      <c r="J31" s="89">
        <f>SUMIF('P&amp;L1'!$C$15:$C$475,$D31,'P&amp;L1'!J$15:J$475)</f>
        <v>0</v>
      </c>
      <c r="K31" s="89">
        <f>SUMIF('P&amp;L1'!$C$15:$C$475,$D31,'P&amp;L1'!K$15:K$475)</f>
        <v>0</v>
      </c>
      <c r="L31" s="89">
        <f>SUMIF('P&amp;L1'!$C$15:$C$475,$D31,'P&amp;L1'!L$15:L$475)</f>
        <v>0</v>
      </c>
      <c r="M31" s="89">
        <f>SUMIF('P&amp;L1'!$C$15:$C$475,$D31,'P&amp;L1'!M$15:M$475)</f>
        <v>0</v>
      </c>
      <c r="N31" s="89">
        <f>SUMIF('P&amp;L1'!$C$15:$C$475,$D31,'P&amp;L1'!N$15:N$475)</f>
        <v>0</v>
      </c>
      <c r="O31" s="89">
        <f>SUMIF('P&amp;L1'!$C$15:$C$475,$D31,'P&amp;L1'!O$15:O$475)</f>
        <v>0</v>
      </c>
      <c r="P31" s="89">
        <f>SUMIF('P&amp;L1'!$C$15:$C$475,$D31,'P&amp;L1'!P$15:P$475)</f>
        <v>0</v>
      </c>
      <c r="Q31" s="89">
        <f>SUMIF('P&amp;L1'!$C$15:$C$475,$D31,'P&amp;L1'!Q$15:Q$475)</f>
        <v>0</v>
      </c>
      <c r="R31" s="89">
        <f>SUMIF('P&amp;L1'!$C$15:$C$475,$D31,'P&amp;L1'!R$15:R$475)</f>
        <v>0</v>
      </c>
      <c r="S31" s="89">
        <f>SUMIF('P&amp;L1'!$C$15:$C$475,$D31,'P&amp;L1'!S$15:S$475)</f>
        <v>0</v>
      </c>
      <c r="T31" s="89">
        <f>SUMIF('P&amp;L1'!$C$15:$C$475,$D31,'P&amp;L1'!T$15:T$475)</f>
        <v>0</v>
      </c>
      <c r="U31" s="89">
        <f>SUMIF('P&amp;L1'!$C$15:$C$475,$D31,'P&amp;L1'!U$15:U$475)</f>
        <v>0</v>
      </c>
      <c r="V31" s="89">
        <f>SUMIF('P&amp;L1'!$C$15:$C$475,$D31,'P&amp;L1'!V$15:V$475)</f>
        <v>0</v>
      </c>
      <c r="W31" s="89">
        <f>SUMIF('P&amp;L1'!$C$15:$C$475,$D31,'P&amp;L1'!W$15:W$475)</f>
        <v>0</v>
      </c>
      <c r="X31" s="89">
        <f>SUMIF('P&amp;L1'!$C$15:$C$475,$D31,'P&amp;L1'!X$15:X$475)</f>
        <v>0</v>
      </c>
      <c r="Y31" s="89">
        <f>SUMIF('P&amp;L1'!$C$15:$C$475,$D31,'P&amp;L1'!Y$15:Y$475)</f>
        <v>0</v>
      </c>
      <c r="Z31" s="89">
        <f>SUMIF('P&amp;L1'!$C$15:$C$475,$D31,'P&amp;L1'!Z$15:Z$475)</f>
        <v>0</v>
      </c>
      <c r="AA31" s="89">
        <f>SUMIF('P&amp;L1'!$C$15:$C$475,$D31,'P&amp;L1'!AA$15:AA$475)</f>
        <v>0</v>
      </c>
      <c r="AB31" s="90">
        <f>SUMIF('P&amp;L1'!$C$15:$C$475,$D31,'P&amp;L1'!AB$15:AB$475)</f>
        <v>0</v>
      </c>
      <c r="AD31" s="552">
        <f>SUMIF('P&amp;L1'!$C$15:$C$475,$D31,'P&amp;L1'!AD$15:AD$475)</f>
        <v>0</v>
      </c>
      <c r="AF31" s="552">
        <f>SUMIF('P&amp;L1'!$C$15:$C$475,$D31,'P&amp;L1'!AF$15:AF$475)</f>
        <v>0</v>
      </c>
      <c r="AH31" s="552">
        <f>SUMIF('P&amp;L1'!$C$15:$C$475,$D31,'P&amp;L1'!AH$15:AH$475)</f>
        <v>0</v>
      </c>
    </row>
    <row r="32" spans="4:34" outlineLevel="1" x14ac:dyDescent="0.2">
      <c r="D32" s="106" t="str">
        <f>'Line Items'!D786</f>
        <v>Passenger Fares Revenue: [Passenger Revenue Service Groups Line 18]</v>
      </c>
      <c r="E32" s="88"/>
      <c r="F32" s="107" t="str">
        <f>INDEX('P&amp;L1'!F$15:F$475,MATCH($D32,'P&amp;L1'!$C$15:$C$475,0))</f>
        <v>£000</v>
      </c>
      <c r="G32" s="89">
        <f>SUMIF('P&amp;L1'!$C$15:$C$475,$D32,'P&amp;L1'!G$15:G$475)</f>
        <v>0</v>
      </c>
      <c r="H32" s="89">
        <f>SUMIF('P&amp;L1'!$C$15:$C$475,$D32,'P&amp;L1'!H$15:H$475)</f>
        <v>0</v>
      </c>
      <c r="I32" s="89">
        <f>SUMIF('P&amp;L1'!$C$15:$C$475,$D32,'P&amp;L1'!I$15:I$475)</f>
        <v>0</v>
      </c>
      <c r="J32" s="89">
        <f>SUMIF('P&amp;L1'!$C$15:$C$475,$D32,'P&amp;L1'!J$15:J$475)</f>
        <v>0</v>
      </c>
      <c r="K32" s="89">
        <f>SUMIF('P&amp;L1'!$C$15:$C$475,$D32,'P&amp;L1'!K$15:K$475)</f>
        <v>0</v>
      </c>
      <c r="L32" s="89">
        <f>SUMIF('P&amp;L1'!$C$15:$C$475,$D32,'P&amp;L1'!L$15:L$475)</f>
        <v>0</v>
      </c>
      <c r="M32" s="89">
        <f>SUMIF('P&amp;L1'!$C$15:$C$475,$D32,'P&amp;L1'!M$15:M$475)</f>
        <v>0</v>
      </c>
      <c r="N32" s="89">
        <f>SUMIF('P&amp;L1'!$C$15:$C$475,$D32,'P&amp;L1'!N$15:N$475)</f>
        <v>0</v>
      </c>
      <c r="O32" s="89">
        <f>SUMIF('P&amp;L1'!$C$15:$C$475,$D32,'P&amp;L1'!O$15:O$475)</f>
        <v>0</v>
      </c>
      <c r="P32" s="89">
        <f>SUMIF('P&amp;L1'!$C$15:$C$475,$D32,'P&amp;L1'!P$15:P$475)</f>
        <v>0</v>
      </c>
      <c r="Q32" s="89">
        <f>SUMIF('P&amp;L1'!$C$15:$C$475,$D32,'P&amp;L1'!Q$15:Q$475)</f>
        <v>0</v>
      </c>
      <c r="R32" s="89">
        <f>SUMIF('P&amp;L1'!$C$15:$C$475,$D32,'P&amp;L1'!R$15:R$475)</f>
        <v>0</v>
      </c>
      <c r="S32" s="89">
        <f>SUMIF('P&amp;L1'!$C$15:$C$475,$D32,'P&amp;L1'!S$15:S$475)</f>
        <v>0</v>
      </c>
      <c r="T32" s="89">
        <f>SUMIF('P&amp;L1'!$C$15:$C$475,$D32,'P&amp;L1'!T$15:T$475)</f>
        <v>0</v>
      </c>
      <c r="U32" s="89">
        <f>SUMIF('P&amp;L1'!$C$15:$C$475,$D32,'P&amp;L1'!U$15:U$475)</f>
        <v>0</v>
      </c>
      <c r="V32" s="89">
        <f>SUMIF('P&amp;L1'!$C$15:$C$475,$D32,'P&amp;L1'!V$15:V$475)</f>
        <v>0</v>
      </c>
      <c r="W32" s="89">
        <f>SUMIF('P&amp;L1'!$C$15:$C$475,$D32,'P&amp;L1'!W$15:W$475)</f>
        <v>0</v>
      </c>
      <c r="X32" s="89">
        <f>SUMIF('P&amp;L1'!$C$15:$C$475,$D32,'P&amp;L1'!X$15:X$475)</f>
        <v>0</v>
      </c>
      <c r="Y32" s="89">
        <f>SUMIF('P&amp;L1'!$C$15:$C$475,$D32,'P&amp;L1'!Y$15:Y$475)</f>
        <v>0</v>
      </c>
      <c r="Z32" s="89">
        <f>SUMIF('P&amp;L1'!$C$15:$C$475,$D32,'P&amp;L1'!Z$15:Z$475)</f>
        <v>0</v>
      </c>
      <c r="AA32" s="89">
        <f>SUMIF('P&amp;L1'!$C$15:$C$475,$D32,'P&amp;L1'!AA$15:AA$475)</f>
        <v>0</v>
      </c>
      <c r="AB32" s="90">
        <f>SUMIF('P&amp;L1'!$C$15:$C$475,$D32,'P&amp;L1'!AB$15:AB$475)</f>
        <v>0</v>
      </c>
      <c r="AD32" s="552">
        <f>SUMIF('P&amp;L1'!$C$15:$C$475,$D32,'P&amp;L1'!AD$15:AD$475)</f>
        <v>0</v>
      </c>
      <c r="AF32" s="552">
        <f>SUMIF('P&amp;L1'!$C$15:$C$475,$D32,'P&amp;L1'!AF$15:AF$475)</f>
        <v>0</v>
      </c>
      <c r="AH32" s="552">
        <f>SUMIF('P&amp;L1'!$C$15:$C$475,$D32,'P&amp;L1'!AH$15:AH$475)</f>
        <v>0</v>
      </c>
    </row>
    <row r="33" spans="4:34" outlineLevel="1" x14ac:dyDescent="0.2">
      <c r="D33" s="106" t="str">
        <f>'Line Items'!D787</f>
        <v>Passenger Fares Revenue: [Passenger Revenue Service Groups Line 19]</v>
      </c>
      <c r="E33" s="88"/>
      <c r="F33" s="107" t="str">
        <f>INDEX('P&amp;L1'!F$15:F$475,MATCH($D33,'P&amp;L1'!$C$15:$C$475,0))</f>
        <v>£000</v>
      </c>
      <c r="G33" s="89">
        <f>SUMIF('P&amp;L1'!$C$15:$C$475,$D33,'P&amp;L1'!G$15:G$475)</f>
        <v>0</v>
      </c>
      <c r="H33" s="89">
        <f>SUMIF('P&amp;L1'!$C$15:$C$475,$D33,'P&amp;L1'!H$15:H$475)</f>
        <v>0</v>
      </c>
      <c r="I33" s="89">
        <f>SUMIF('P&amp;L1'!$C$15:$C$475,$D33,'P&amp;L1'!I$15:I$475)</f>
        <v>0</v>
      </c>
      <c r="J33" s="89">
        <f>SUMIF('P&amp;L1'!$C$15:$C$475,$D33,'P&amp;L1'!J$15:J$475)</f>
        <v>0</v>
      </c>
      <c r="K33" s="89">
        <f>SUMIF('P&amp;L1'!$C$15:$C$475,$D33,'P&amp;L1'!K$15:K$475)</f>
        <v>0</v>
      </c>
      <c r="L33" s="89">
        <f>SUMIF('P&amp;L1'!$C$15:$C$475,$D33,'P&amp;L1'!L$15:L$475)</f>
        <v>0</v>
      </c>
      <c r="M33" s="89">
        <f>SUMIF('P&amp;L1'!$C$15:$C$475,$D33,'P&amp;L1'!M$15:M$475)</f>
        <v>0</v>
      </c>
      <c r="N33" s="89">
        <f>SUMIF('P&amp;L1'!$C$15:$C$475,$D33,'P&amp;L1'!N$15:N$475)</f>
        <v>0</v>
      </c>
      <c r="O33" s="89">
        <f>SUMIF('P&amp;L1'!$C$15:$C$475,$D33,'P&amp;L1'!O$15:O$475)</f>
        <v>0</v>
      </c>
      <c r="P33" s="89">
        <f>SUMIF('P&amp;L1'!$C$15:$C$475,$D33,'P&amp;L1'!P$15:P$475)</f>
        <v>0</v>
      </c>
      <c r="Q33" s="89">
        <f>SUMIF('P&amp;L1'!$C$15:$C$475,$D33,'P&amp;L1'!Q$15:Q$475)</f>
        <v>0</v>
      </c>
      <c r="R33" s="89">
        <f>SUMIF('P&amp;L1'!$C$15:$C$475,$D33,'P&amp;L1'!R$15:R$475)</f>
        <v>0</v>
      </c>
      <c r="S33" s="89">
        <f>SUMIF('P&amp;L1'!$C$15:$C$475,$D33,'P&amp;L1'!S$15:S$475)</f>
        <v>0</v>
      </c>
      <c r="T33" s="89">
        <f>SUMIF('P&amp;L1'!$C$15:$C$475,$D33,'P&amp;L1'!T$15:T$475)</f>
        <v>0</v>
      </c>
      <c r="U33" s="89">
        <f>SUMIF('P&amp;L1'!$C$15:$C$475,$D33,'P&amp;L1'!U$15:U$475)</f>
        <v>0</v>
      </c>
      <c r="V33" s="89">
        <f>SUMIF('P&amp;L1'!$C$15:$C$475,$D33,'P&amp;L1'!V$15:V$475)</f>
        <v>0</v>
      </c>
      <c r="W33" s="89">
        <f>SUMIF('P&amp;L1'!$C$15:$C$475,$D33,'P&amp;L1'!W$15:W$475)</f>
        <v>0</v>
      </c>
      <c r="X33" s="89">
        <f>SUMIF('P&amp;L1'!$C$15:$C$475,$D33,'P&amp;L1'!X$15:X$475)</f>
        <v>0</v>
      </c>
      <c r="Y33" s="89">
        <f>SUMIF('P&amp;L1'!$C$15:$C$475,$D33,'P&amp;L1'!Y$15:Y$475)</f>
        <v>0</v>
      </c>
      <c r="Z33" s="89">
        <f>SUMIF('P&amp;L1'!$C$15:$C$475,$D33,'P&amp;L1'!Z$15:Z$475)</f>
        <v>0</v>
      </c>
      <c r="AA33" s="89">
        <f>SUMIF('P&amp;L1'!$C$15:$C$475,$D33,'P&amp;L1'!AA$15:AA$475)</f>
        <v>0</v>
      </c>
      <c r="AB33" s="90">
        <f>SUMIF('P&amp;L1'!$C$15:$C$475,$D33,'P&amp;L1'!AB$15:AB$475)</f>
        <v>0</v>
      </c>
      <c r="AD33" s="552">
        <f>SUMIF('P&amp;L1'!$C$15:$C$475,$D33,'P&amp;L1'!AD$15:AD$475)</f>
        <v>0</v>
      </c>
      <c r="AF33" s="552">
        <f>SUMIF('P&amp;L1'!$C$15:$C$475,$D33,'P&amp;L1'!AF$15:AF$475)</f>
        <v>0</v>
      </c>
      <c r="AH33" s="552">
        <f>SUMIF('P&amp;L1'!$C$15:$C$475,$D33,'P&amp;L1'!AH$15:AH$475)</f>
        <v>0</v>
      </c>
    </row>
    <row r="34" spans="4:34" outlineLevel="1" x14ac:dyDescent="0.2">
      <c r="D34" s="106" t="str">
        <f>'Line Items'!D788</f>
        <v>Passenger Fares Revenue: [Passenger Revenue Service Groups Line 20]</v>
      </c>
      <c r="E34" s="88"/>
      <c r="F34" s="107" t="str">
        <f>INDEX('P&amp;L1'!F$15:F$475,MATCH($D34,'P&amp;L1'!$C$15:$C$475,0))</f>
        <v>£000</v>
      </c>
      <c r="G34" s="89">
        <f>SUMIF('P&amp;L1'!$C$15:$C$475,$D34,'P&amp;L1'!G$15:G$475)</f>
        <v>0</v>
      </c>
      <c r="H34" s="89">
        <f>SUMIF('P&amp;L1'!$C$15:$C$475,$D34,'P&amp;L1'!H$15:H$475)</f>
        <v>0</v>
      </c>
      <c r="I34" s="89">
        <f>SUMIF('P&amp;L1'!$C$15:$C$475,$D34,'P&amp;L1'!I$15:I$475)</f>
        <v>0</v>
      </c>
      <c r="J34" s="89">
        <f>SUMIF('P&amp;L1'!$C$15:$C$475,$D34,'P&amp;L1'!J$15:J$475)</f>
        <v>0</v>
      </c>
      <c r="K34" s="89">
        <f>SUMIF('P&amp;L1'!$C$15:$C$475,$D34,'P&amp;L1'!K$15:K$475)</f>
        <v>0</v>
      </c>
      <c r="L34" s="89">
        <f>SUMIF('P&amp;L1'!$C$15:$C$475,$D34,'P&amp;L1'!L$15:L$475)</f>
        <v>0</v>
      </c>
      <c r="M34" s="89">
        <f>SUMIF('P&amp;L1'!$C$15:$C$475,$D34,'P&amp;L1'!M$15:M$475)</f>
        <v>0</v>
      </c>
      <c r="N34" s="89">
        <f>SUMIF('P&amp;L1'!$C$15:$C$475,$D34,'P&amp;L1'!N$15:N$475)</f>
        <v>0</v>
      </c>
      <c r="O34" s="89">
        <f>SUMIF('P&amp;L1'!$C$15:$C$475,$D34,'P&amp;L1'!O$15:O$475)</f>
        <v>0</v>
      </c>
      <c r="P34" s="89">
        <f>SUMIF('P&amp;L1'!$C$15:$C$475,$D34,'P&amp;L1'!P$15:P$475)</f>
        <v>0</v>
      </c>
      <c r="Q34" s="89">
        <f>SUMIF('P&amp;L1'!$C$15:$C$475,$D34,'P&amp;L1'!Q$15:Q$475)</f>
        <v>0</v>
      </c>
      <c r="R34" s="89">
        <f>SUMIF('P&amp;L1'!$C$15:$C$475,$D34,'P&amp;L1'!R$15:R$475)</f>
        <v>0</v>
      </c>
      <c r="S34" s="89">
        <f>SUMIF('P&amp;L1'!$C$15:$C$475,$D34,'P&amp;L1'!S$15:S$475)</f>
        <v>0</v>
      </c>
      <c r="T34" s="89">
        <f>SUMIF('P&amp;L1'!$C$15:$C$475,$D34,'P&amp;L1'!T$15:T$475)</f>
        <v>0</v>
      </c>
      <c r="U34" s="89">
        <f>SUMIF('P&amp;L1'!$C$15:$C$475,$D34,'P&amp;L1'!U$15:U$475)</f>
        <v>0</v>
      </c>
      <c r="V34" s="89">
        <f>SUMIF('P&amp;L1'!$C$15:$C$475,$D34,'P&amp;L1'!V$15:V$475)</f>
        <v>0</v>
      </c>
      <c r="W34" s="89">
        <f>SUMIF('P&amp;L1'!$C$15:$C$475,$D34,'P&amp;L1'!W$15:W$475)</f>
        <v>0</v>
      </c>
      <c r="X34" s="89">
        <f>SUMIF('P&amp;L1'!$C$15:$C$475,$D34,'P&amp;L1'!X$15:X$475)</f>
        <v>0</v>
      </c>
      <c r="Y34" s="89">
        <f>SUMIF('P&amp;L1'!$C$15:$C$475,$D34,'P&amp;L1'!Y$15:Y$475)</f>
        <v>0</v>
      </c>
      <c r="Z34" s="89">
        <f>SUMIF('P&amp;L1'!$C$15:$C$475,$D34,'P&amp;L1'!Z$15:Z$475)</f>
        <v>0</v>
      </c>
      <c r="AA34" s="89">
        <f>SUMIF('P&amp;L1'!$C$15:$C$475,$D34,'P&amp;L1'!AA$15:AA$475)</f>
        <v>0</v>
      </c>
      <c r="AB34" s="90">
        <f>SUMIF('P&amp;L1'!$C$15:$C$475,$D34,'P&amp;L1'!AB$15:AB$475)</f>
        <v>0</v>
      </c>
      <c r="AD34" s="552">
        <f>SUMIF('P&amp;L1'!$C$15:$C$475,$D34,'P&amp;L1'!AD$15:AD$475)</f>
        <v>0</v>
      </c>
      <c r="AF34" s="552">
        <f>SUMIF('P&amp;L1'!$C$15:$C$475,$D34,'P&amp;L1'!AF$15:AF$475)</f>
        <v>0</v>
      </c>
      <c r="AH34" s="552">
        <f>SUMIF('P&amp;L1'!$C$15:$C$475,$D34,'P&amp;L1'!AH$15:AH$475)</f>
        <v>0</v>
      </c>
    </row>
    <row r="35" spans="4:34" outlineLevel="1" x14ac:dyDescent="0.2">
      <c r="D35" s="106" t="str">
        <f>'Line Items'!D789</f>
        <v>Passenger Fares Revenue: [Passenger Revenue Service Groups Line 21]</v>
      </c>
      <c r="E35" s="88"/>
      <c r="F35" s="107" t="str">
        <f>INDEX('P&amp;L1'!F$15:F$475,MATCH($D35,'P&amp;L1'!$C$15:$C$475,0))</f>
        <v>£000</v>
      </c>
      <c r="G35" s="89">
        <f>SUMIF('P&amp;L1'!$C$15:$C$475,$D35,'P&amp;L1'!G$15:G$475)</f>
        <v>0</v>
      </c>
      <c r="H35" s="89">
        <f>SUMIF('P&amp;L1'!$C$15:$C$475,$D35,'P&amp;L1'!H$15:H$475)</f>
        <v>0</v>
      </c>
      <c r="I35" s="89">
        <f>SUMIF('P&amp;L1'!$C$15:$C$475,$D35,'P&amp;L1'!I$15:I$475)</f>
        <v>0</v>
      </c>
      <c r="J35" s="89">
        <f>SUMIF('P&amp;L1'!$C$15:$C$475,$D35,'P&amp;L1'!J$15:J$475)</f>
        <v>0</v>
      </c>
      <c r="K35" s="89">
        <f>SUMIF('P&amp;L1'!$C$15:$C$475,$D35,'P&amp;L1'!K$15:K$475)</f>
        <v>0</v>
      </c>
      <c r="L35" s="89">
        <f>SUMIF('P&amp;L1'!$C$15:$C$475,$D35,'P&amp;L1'!L$15:L$475)</f>
        <v>0</v>
      </c>
      <c r="M35" s="89">
        <f>SUMIF('P&amp;L1'!$C$15:$C$475,$D35,'P&amp;L1'!M$15:M$475)</f>
        <v>0</v>
      </c>
      <c r="N35" s="89">
        <f>SUMIF('P&amp;L1'!$C$15:$C$475,$D35,'P&amp;L1'!N$15:N$475)</f>
        <v>0</v>
      </c>
      <c r="O35" s="89">
        <f>SUMIF('P&amp;L1'!$C$15:$C$475,$D35,'P&amp;L1'!O$15:O$475)</f>
        <v>0</v>
      </c>
      <c r="P35" s="89">
        <f>SUMIF('P&amp;L1'!$C$15:$C$475,$D35,'P&amp;L1'!P$15:P$475)</f>
        <v>0</v>
      </c>
      <c r="Q35" s="89">
        <f>SUMIF('P&amp;L1'!$C$15:$C$475,$D35,'P&amp;L1'!Q$15:Q$475)</f>
        <v>0</v>
      </c>
      <c r="R35" s="89">
        <f>SUMIF('P&amp;L1'!$C$15:$C$475,$D35,'P&amp;L1'!R$15:R$475)</f>
        <v>0</v>
      </c>
      <c r="S35" s="89">
        <f>SUMIF('P&amp;L1'!$C$15:$C$475,$D35,'P&amp;L1'!S$15:S$475)</f>
        <v>0</v>
      </c>
      <c r="T35" s="89">
        <f>SUMIF('P&amp;L1'!$C$15:$C$475,$D35,'P&amp;L1'!T$15:T$475)</f>
        <v>0</v>
      </c>
      <c r="U35" s="89">
        <f>SUMIF('P&amp;L1'!$C$15:$C$475,$D35,'P&amp;L1'!U$15:U$475)</f>
        <v>0</v>
      </c>
      <c r="V35" s="89">
        <f>SUMIF('P&amp;L1'!$C$15:$C$475,$D35,'P&amp;L1'!V$15:V$475)</f>
        <v>0</v>
      </c>
      <c r="W35" s="89">
        <f>SUMIF('P&amp;L1'!$C$15:$C$475,$D35,'P&amp;L1'!W$15:W$475)</f>
        <v>0</v>
      </c>
      <c r="X35" s="89">
        <f>SUMIF('P&amp;L1'!$C$15:$C$475,$D35,'P&amp;L1'!X$15:X$475)</f>
        <v>0</v>
      </c>
      <c r="Y35" s="89">
        <f>SUMIF('P&amp;L1'!$C$15:$C$475,$D35,'P&amp;L1'!Y$15:Y$475)</f>
        <v>0</v>
      </c>
      <c r="Z35" s="89">
        <f>SUMIF('P&amp;L1'!$C$15:$C$475,$D35,'P&amp;L1'!Z$15:Z$475)</f>
        <v>0</v>
      </c>
      <c r="AA35" s="89">
        <f>SUMIF('P&amp;L1'!$C$15:$C$475,$D35,'P&amp;L1'!AA$15:AA$475)</f>
        <v>0</v>
      </c>
      <c r="AB35" s="90">
        <f>SUMIF('P&amp;L1'!$C$15:$C$475,$D35,'P&amp;L1'!AB$15:AB$475)</f>
        <v>0</v>
      </c>
      <c r="AD35" s="552">
        <f>SUMIF('P&amp;L1'!$C$15:$C$475,$D35,'P&amp;L1'!AD$15:AD$475)</f>
        <v>0</v>
      </c>
      <c r="AF35" s="552">
        <f>SUMIF('P&amp;L1'!$C$15:$C$475,$D35,'P&amp;L1'!AF$15:AF$475)</f>
        <v>0</v>
      </c>
      <c r="AH35" s="552">
        <f>SUMIF('P&amp;L1'!$C$15:$C$475,$D35,'P&amp;L1'!AH$15:AH$475)</f>
        <v>0</v>
      </c>
    </row>
    <row r="36" spans="4:34" outlineLevel="1" x14ac:dyDescent="0.2">
      <c r="D36" s="106" t="str">
        <f>'Line Items'!D790</f>
        <v>Passenger Fares Revenue: [Passenger Revenue Service Groups Line 22]</v>
      </c>
      <c r="E36" s="88"/>
      <c r="F36" s="107" t="str">
        <f>INDEX('P&amp;L1'!F$15:F$475,MATCH($D36,'P&amp;L1'!$C$15:$C$475,0))</f>
        <v>£000</v>
      </c>
      <c r="G36" s="89">
        <f>SUMIF('P&amp;L1'!$C$15:$C$475,$D36,'P&amp;L1'!G$15:G$475)</f>
        <v>0</v>
      </c>
      <c r="H36" s="89">
        <f>SUMIF('P&amp;L1'!$C$15:$C$475,$D36,'P&amp;L1'!H$15:H$475)</f>
        <v>0</v>
      </c>
      <c r="I36" s="89">
        <f>SUMIF('P&amp;L1'!$C$15:$C$475,$D36,'P&amp;L1'!I$15:I$475)</f>
        <v>0</v>
      </c>
      <c r="J36" s="89">
        <f>SUMIF('P&amp;L1'!$C$15:$C$475,$D36,'P&amp;L1'!J$15:J$475)</f>
        <v>0</v>
      </c>
      <c r="K36" s="89">
        <f>SUMIF('P&amp;L1'!$C$15:$C$475,$D36,'P&amp;L1'!K$15:K$475)</f>
        <v>0</v>
      </c>
      <c r="L36" s="89">
        <f>SUMIF('P&amp;L1'!$C$15:$C$475,$D36,'P&amp;L1'!L$15:L$475)</f>
        <v>0</v>
      </c>
      <c r="M36" s="89">
        <f>SUMIF('P&amp;L1'!$C$15:$C$475,$D36,'P&amp;L1'!M$15:M$475)</f>
        <v>0</v>
      </c>
      <c r="N36" s="89">
        <f>SUMIF('P&amp;L1'!$C$15:$C$475,$D36,'P&amp;L1'!N$15:N$475)</f>
        <v>0</v>
      </c>
      <c r="O36" s="89">
        <f>SUMIF('P&amp;L1'!$C$15:$C$475,$D36,'P&amp;L1'!O$15:O$475)</f>
        <v>0</v>
      </c>
      <c r="P36" s="89">
        <f>SUMIF('P&amp;L1'!$C$15:$C$475,$D36,'P&amp;L1'!P$15:P$475)</f>
        <v>0</v>
      </c>
      <c r="Q36" s="89">
        <f>SUMIF('P&amp;L1'!$C$15:$C$475,$D36,'P&amp;L1'!Q$15:Q$475)</f>
        <v>0</v>
      </c>
      <c r="R36" s="89">
        <f>SUMIF('P&amp;L1'!$C$15:$C$475,$D36,'P&amp;L1'!R$15:R$475)</f>
        <v>0</v>
      </c>
      <c r="S36" s="89">
        <f>SUMIF('P&amp;L1'!$C$15:$C$475,$D36,'P&amp;L1'!S$15:S$475)</f>
        <v>0</v>
      </c>
      <c r="T36" s="89">
        <f>SUMIF('P&amp;L1'!$C$15:$C$475,$D36,'P&amp;L1'!T$15:T$475)</f>
        <v>0</v>
      </c>
      <c r="U36" s="89">
        <f>SUMIF('P&amp;L1'!$C$15:$C$475,$D36,'P&amp;L1'!U$15:U$475)</f>
        <v>0</v>
      </c>
      <c r="V36" s="89">
        <f>SUMIF('P&amp;L1'!$C$15:$C$475,$D36,'P&amp;L1'!V$15:V$475)</f>
        <v>0</v>
      </c>
      <c r="W36" s="89">
        <f>SUMIF('P&amp;L1'!$C$15:$C$475,$D36,'P&amp;L1'!W$15:W$475)</f>
        <v>0</v>
      </c>
      <c r="X36" s="89">
        <f>SUMIF('P&amp;L1'!$C$15:$C$475,$D36,'P&amp;L1'!X$15:X$475)</f>
        <v>0</v>
      </c>
      <c r="Y36" s="89">
        <f>SUMIF('P&amp;L1'!$C$15:$C$475,$D36,'P&amp;L1'!Y$15:Y$475)</f>
        <v>0</v>
      </c>
      <c r="Z36" s="89">
        <f>SUMIF('P&amp;L1'!$C$15:$C$475,$D36,'P&amp;L1'!Z$15:Z$475)</f>
        <v>0</v>
      </c>
      <c r="AA36" s="89">
        <f>SUMIF('P&amp;L1'!$C$15:$C$475,$D36,'P&amp;L1'!AA$15:AA$475)</f>
        <v>0</v>
      </c>
      <c r="AB36" s="90">
        <f>SUMIF('P&amp;L1'!$C$15:$C$475,$D36,'P&amp;L1'!AB$15:AB$475)</f>
        <v>0</v>
      </c>
      <c r="AD36" s="552">
        <f>SUMIF('P&amp;L1'!$C$15:$C$475,$D36,'P&amp;L1'!AD$15:AD$475)</f>
        <v>0</v>
      </c>
      <c r="AF36" s="552">
        <f>SUMIF('P&amp;L1'!$C$15:$C$475,$D36,'P&amp;L1'!AF$15:AF$475)</f>
        <v>0</v>
      </c>
      <c r="AH36" s="552">
        <f>SUMIF('P&amp;L1'!$C$15:$C$475,$D36,'P&amp;L1'!AH$15:AH$475)</f>
        <v>0</v>
      </c>
    </row>
    <row r="37" spans="4:34" outlineLevel="1" x14ac:dyDescent="0.2">
      <c r="D37" s="106" t="str">
        <f>'Line Items'!D791</f>
        <v>Passenger Fares Revenue: [Passenger Revenue Service Groups Line 23]</v>
      </c>
      <c r="E37" s="88"/>
      <c r="F37" s="107" t="str">
        <f>INDEX('P&amp;L1'!F$15:F$475,MATCH($D37,'P&amp;L1'!$C$15:$C$475,0))</f>
        <v>£000</v>
      </c>
      <c r="G37" s="89">
        <f>SUMIF('P&amp;L1'!$C$15:$C$475,$D37,'P&amp;L1'!G$15:G$475)</f>
        <v>0</v>
      </c>
      <c r="H37" s="89">
        <f>SUMIF('P&amp;L1'!$C$15:$C$475,$D37,'P&amp;L1'!H$15:H$475)</f>
        <v>0</v>
      </c>
      <c r="I37" s="89">
        <f>SUMIF('P&amp;L1'!$C$15:$C$475,$D37,'P&amp;L1'!I$15:I$475)</f>
        <v>0</v>
      </c>
      <c r="J37" s="89">
        <f>SUMIF('P&amp;L1'!$C$15:$C$475,$D37,'P&amp;L1'!J$15:J$475)</f>
        <v>0</v>
      </c>
      <c r="K37" s="89">
        <f>SUMIF('P&amp;L1'!$C$15:$C$475,$D37,'P&amp;L1'!K$15:K$475)</f>
        <v>0</v>
      </c>
      <c r="L37" s="89">
        <f>SUMIF('P&amp;L1'!$C$15:$C$475,$D37,'P&amp;L1'!L$15:L$475)</f>
        <v>0</v>
      </c>
      <c r="M37" s="89">
        <f>SUMIF('P&amp;L1'!$C$15:$C$475,$D37,'P&amp;L1'!M$15:M$475)</f>
        <v>0</v>
      </c>
      <c r="N37" s="89">
        <f>SUMIF('P&amp;L1'!$C$15:$C$475,$D37,'P&amp;L1'!N$15:N$475)</f>
        <v>0</v>
      </c>
      <c r="O37" s="89">
        <f>SUMIF('P&amp;L1'!$C$15:$C$475,$D37,'P&amp;L1'!O$15:O$475)</f>
        <v>0</v>
      </c>
      <c r="P37" s="89">
        <f>SUMIF('P&amp;L1'!$C$15:$C$475,$D37,'P&amp;L1'!P$15:P$475)</f>
        <v>0</v>
      </c>
      <c r="Q37" s="89">
        <f>SUMIF('P&amp;L1'!$C$15:$C$475,$D37,'P&amp;L1'!Q$15:Q$475)</f>
        <v>0</v>
      </c>
      <c r="R37" s="89">
        <f>SUMIF('P&amp;L1'!$C$15:$C$475,$D37,'P&amp;L1'!R$15:R$475)</f>
        <v>0</v>
      </c>
      <c r="S37" s="89">
        <f>SUMIF('P&amp;L1'!$C$15:$C$475,$D37,'P&amp;L1'!S$15:S$475)</f>
        <v>0</v>
      </c>
      <c r="T37" s="89">
        <f>SUMIF('P&amp;L1'!$C$15:$C$475,$D37,'P&amp;L1'!T$15:T$475)</f>
        <v>0</v>
      </c>
      <c r="U37" s="89">
        <f>SUMIF('P&amp;L1'!$C$15:$C$475,$D37,'P&amp;L1'!U$15:U$475)</f>
        <v>0</v>
      </c>
      <c r="V37" s="89">
        <f>SUMIF('P&amp;L1'!$C$15:$C$475,$D37,'P&amp;L1'!V$15:V$475)</f>
        <v>0</v>
      </c>
      <c r="W37" s="89">
        <f>SUMIF('P&amp;L1'!$C$15:$C$475,$D37,'P&amp;L1'!W$15:W$475)</f>
        <v>0</v>
      </c>
      <c r="X37" s="89">
        <f>SUMIF('P&amp;L1'!$C$15:$C$475,$D37,'P&amp;L1'!X$15:X$475)</f>
        <v>0</v>
      </c>
      <c r="Y37" s="89">
        <f>SUMIF('P&amp;L1'!$C$15:$C$475,$D37,'P&amp;L1'!Y$15:Y$475)</f>
        <v>0</v>
      </c>
      <c r="Z37" s="89">
        <f>SUMIF('P&amp;L1'!$C$15:$C$475,$D37,'P&amp;L1'!Z$15:Z$475)</f>
        <v>0</v>
      </c>
      <c r="AA37" s="89">
        <f>SUMIF('P&amp;L1'!$C$15:$C$475,$D37,'P&amp;L1'!AA$15:AA$475)</f>
        <v>0</v>
      </c>
      <c r="AB37" s="90">
        <f>SUMIF('P&amp;L1'!$C$15:$C$475,$D37,'P&amp;L1'!AB$15:AB$475)</f>
        <v>0</v>
      </c>
      <c r="AD37" s="552">
        <f>SUMIF('P&amp;L1'!$C$15:$C$475,$D37,'P&amp;L1'!AD$15:AD$475)</f>
        <v>0</v>
      </c>
      <c r="AF37" s="552">
        <f>SUMIF('P&amp;L1'!$C$15:$C$475,$D37,'P&amp;L1'!AF$15:AF$475)</f>
        <v>0</v>
      </c>
      <c r="AH37" s="552">
        <f>SUMIF('P&amp;L1'!$C$15:$C$475,$D37,'P&amp;L1'!AH$15:AH$475)</f>
        <v>0</v>
      </c>
    </row>
    <row r="38" spans="4:34" outlineLevel="1" x14ac:dyDescent="0.2">
      <c r="D38" s="106" t="str">
        <f>'Line Items'!D792</f>
        <v>Passenger Fares Revenue: [Passenger Revenue Service Groups Line 24]</v>
      </c>
      <c r="E38" s="88"/>
      <c r="F38" s="107" t="str">
        <f>INDEX('P&amp;L1'!F$15:F$475,MATCH($D38,'P&amp;L1'!$C$15:$C$475,0))</f>
        <v>£000</v>
      </c>
      <c r="G38" s="89">
        <f>SUMIF('P&amp;L1'!$C$15:$C$475,$D38,'P&amp;L1'!G$15:G$475)</f>
        <v>0</v>
      </c>
      <c r="H38" s="89">
        <f>SUMIF('P&amp;L1'!$C$15:$C$475,$D38,'P&amp;L1'!H$15:H$475)</f>
        <v>0</v>
      </c>
      <c r="I38" s="89">
        <f>SUMIF('P&amp;L1'!$C$15:$C$475,$D38,'P&amp;L1'!I$15:I$475)</f>
        <v>0</v>
      </c>
      <c r="J38" s="89">
        <f>SUMIF('P&amp;L1'!$C$15:$C$475,$D38,'P&amp;L1'!J$15:J$475)</f>
        <v>0</v>
      </c>
      <c r="K38" s="89">
        <f>SUMIF('P&amp;L1'!$C$15:$C$475,$D38,'P&amp;L1'!K$15:K$475)</f>
        <v>0</v>
      </c>
      <c r="L38" s="89">
        <f>SUMIF('P&amp;L1'!$C$15:$C$475,$D38,'P&amp;L1'!L$15:L$475)</f>
        <v>0</v>
      </c>
      <c r="M38" s="89">
        <f>SUMIF('P&amp;L1'!$C$15:$C$475,$D38,'P&amp;L1'!M$15:M$475)</f>
        <v>0</v>
      </c>
      <c r="N38" s="89">
        <f>SUMIF('P&amp;L1'!$C$15:$C$475,$D38,'P&amp;L1'!N$15:N$475)</f>
        <v>0</v>
      </c>
      <c r="O38" s="89">
        <f>SUMIF('P&amp;L1'!$C$15:$C$475,$D38,'P&amp;L1'!O$15:O$475)</f>
        <v>0</v>
      </c>
      <c r="P38" s="89">
        <f>SUMIF('P&amp;L1'!$C$15:$C$475,$D38,'P&amp;L1'!P$15:P$475)</f>
        <v>0</v>
      </c>
      <c r="Q38" s="89">
        <f>SUMIF('P&amp;L1'!$C$15:$C$475,$D38,'P&amp;L1'!Q$15:Q$475)</f>
        <v>0</v>
      </c>
      <c r="R38" s="89">
        <f>SUMIF('P&amp;L1'!$C$15:$C$475,$D38,'P&amp;L1'!R$15:R$475)</f>
        <v>0</v>
      </c>
      <c r="S38" s="89">
        <f>SUMIF('P&amp;L1'!$C$15:$C$475,$D38,'P&amp;L1'!S$15:S$475)</f>
        <v>0</v>
      </c>
      <c r="T38" s="89">
        <f>SUMIF('P&amp;L1'!$C$15:$C$475,$D38,'P&amp;L1'!T$15:T$475)</f>
        <v>0</v>
      </c>
      <c r="U38" s="89">
        <f>SUMIF('P&amp;L1'!$C$15:$C$475,$D38,'P&amp;L1'!U$15:U$475)</f>
        <v>0</v>
      </c>
      <c r="V38" s="89">
        <f>SUMIF('P&amp;L1'!$C$15:$C$475,$D38,'P&amp;L1'!V$15:V$475)</f>
        <v>0</v>
      </c>
      <c r="W38" s="89">
        <f>SUMIF('P&amp;L1'!$C$15:$C$475,$D38,'P&amp;L1'!W$15:W$475)</f>
        <v>0</v>
      </c>
      <c r="X38" s="89">
        <f>SUMIF('P&amp;L1'!$C$15:$C$475,$D38,'P&amp;L1'!X$15:X$475)</f>
        <v>0</v>
      </c>
      <c r="Y38" s="89">
        <f>SUMIF('P&amp;L1'!$C$15:$C$475,$D38,'P&amp;L1'!Y$15:Y$475)</f>
        <v>0</v>
      </c>
      <c r="Z38" s="89">
        <f>SUMIF('P&amp;L1'!$C$15:$C$475,$D38,'P&amp;L1'!Z$15:Z$475)</f>
        <v>0</v>
      </c>
      <c r="AA38" s="89">
        <f>SUMIF('P&amp;L1'!$C$15:$C$475,$D38,'P&amp;L1'!AA$15:AA$475)</f>
        <v>0</v>
      </c>
      <c r="AB38" s="90">
        <f>SUMIF('P&amp;L1'!$C$15:$C$475,$D38,'P&amp;L1'!AB$15:AB$475)</f>
        <v>0</v>
      </c>
      <c r="AD38" s="552">
        <f>SUMIF('P&amp;L1'!$C$15:$C$475,$D38,'P&amp;L1'!AD$15:AD$475)</f>
        <v>0</v>
      </c>
      <c r="AF38" s="552">
        <f>SUMIF('P&amp;L1'!$C$15:$C$475,$D38,'P&amp;L1'!AF$15:AF$475)</f>
        <v>0</v>
      </c>
      <c r="AH38" s="552">
        <f>SUMIF('P&amp;L1'!$C$15:$C$475,$D38,'P&amp;L1'!AH$15:AH$475)</f>
        <v>0</v>
      </c>
    </row>
    <row r="39" spans="4:34" outlineLevel="1" x14ac:dyDescent="0.2">
      <c r="D39" s="106" t="str">
        <f>'Line Items'!D793</f>
        <v>Passenger Fares Revenue: [Passenger Revenue Service Groups Line 25]</v>
      </c>
      <c r="E39" s="88"/>
      <c r="F39" s="107" t="str">
        <f>INDEX('P&amp;L1'!F$15:F$475,MATCH($D39,'P&amp;L1'!$C$15:$C$475,0))</f>
        <v>£000</v>
      </c>
      <c r="G39" s="89">
        <f>SUMIF('P&amp;L1'!$C$15:$C$475,$D39,'P&amp;L1'!G$15:G$475)</f>
        <v>0</v>
      </c>
      <c r="H39" s="89">
        <f>SUMIF('P&amp;L1'!$C$15:$C$475,$D39,'P&amp;L1'!H$15:H$475)</f>
        <v>0</v>
      </c>
      <c r="I39" s="89">
        <f>SUMIF('P&amp;L1'!$C$15:$C$475,$D39,'P&amp;L1'!I$15:I$475)</f>
        <v>0</v>
      </c>
      <c r="J39" s="89">
        <f>SUMIF('P&amp;L1'!$C$15:$C$475,$D39,'P&amp;L1'!J$15:J$475)</f>
        <v>0</v>
      </c>
      <c r="K39" s="89">
        <f>SUMIF('P&amp;L1'!$C$15:$C$475,$D39,'P&amp;L1'!K$15:K$475)</f>
        <v>0</v>
      </c>
      <c r="L39" s="89">
        <f>SUMIF('P&amp;L1'!$C$15:$C$475,$D39,'P&amp;L1'!L$15:L$475)</f>
        <v>0</v>
      </c>
      <c r="M39" s="89">
        <f>SUMIF('P&amp;L1'!$C$15:$C$475,$D39,'P&amp;L1'!M$15:M$475)</f>
        <v>0</v>
      </c>
      <c r="N39" s="89">
        <f>SUMIF('P&amp;L1'!$C$15:$C$475,$D39,'P&amp;L1'!N$15:N$475)</f>
        <v>0</v>
      </c>
      <c r="O39" s="89">
        <f>SUMIF('P&amp;L1'!$C$15:$C$475,$D39,'P&amp;L1'!O$15:O$475)</f>
        <v>0</v>
      </c>
      <c r="P39" s="89">
        <f>SUMIF('P&amp;L1'!$C$15:$C$475,$D39,'P&amp;L1'!P$15:P$475)</f>
        <v>0</v>
      </c>
      <c r="Q39" s="89">
        <f>SUMIF('P&amp;L1'!$C$15:$C$475,$D39,'P&amp;L1'!Q$15:Q$475)</f>
        <v>0</v>
      </c>
      <c r="R39" s="89">
        <f>SUMIF('P&amp;L1'!$C$15:$C$475,$D39,'P&amp;L1'!R$15:R$475)</f>
        <v>0</v>
      </c>
      <c r="S39" s="89">
        <f>SUMIF('P&amp;L1'!$C$15:$C$475,$D39,'P&amp;L1'!S$15:S$475)</f>
        <v>0</v>
      </c>
      <c r="T39" s="89">
        <f>SUMIF('P&amp;L1'!$C$15:$C$475,$D39,'P&amp;L1'!T$15:T$475)</f>
        <v>0</v>
      </c>
      <c r="U39" s="89">
        <f>SUMIF('P&amp;L1'!$C$15:$C$475,$D39,'P&amp;L1'!U$15:U$475)</f>
        <v>0</v>
      </c>
      <c r="V39" s="89">
        <f>SUMIF('P&amp;L1'!$C$15:$C$475,$D39,'P&amp;L1'!V$15:V$475)</f>
        <v>0</v>
      </c>
      <c r="W39" s="89">
        <f>SUMIF('P&amp;L1'!$C$15:$C$475,$D39,'P&amp;L1'!W$15:W$475)</f>
        <v>0</v>
      </c>
      <c r="X39" s="89">
        <f>SUMIF('P&amp;L1'!$C$15:$C$475,$D39,'P&amp;L1'!X$15:X$475)</f>
        <v>0</v>
      </c>
      <c r="Y39" s="89">
        <f>SUMIF('P&amp;L1'!$C$15:$C$475,$D39,'P&amp;L1'!Y$15:Y$475)</f>
        <v>0</v>
      </c>
      <c r="Z39" s="89">
        <f>SUMIF('P&amp;L1'!$C$15:$C$475,$D39,'P&amp;L1'!Z$15:Z$475)</f>
        <v>0</v>
      </c>
      <c r="AA39" s="89">
        <f>SUMIF('P&amp;L1'!$C$15:$C$475,$D39,'P&amp;L1'!AA$15:AA$475)</f>
        <v>0</v>
      </c>
      <c r="AB39" s="90">
        <f>SUMIF('P&amp;L1'!$C$15:$C$475,$D39,'P&amp;L1'!AB$15:AB$475)</f>
        <v>0</v>
      </c>
      <c r="AD39" s="552">
        <f>SUMIF('P&amp;L1'!$C$15:$C$475,$D39,'P&amp;L1'!AD$15:AD$475)</f>
        <v>0</v>
      </c>
      <c r="AF39" s="552">
        <f>SUMIF('P&amp;L1'!$C$15:$C$475,$D39,'P&amp;L1'!AF$15:AF$475)</f>
        <v>0</v>
      </c>
      <c r="AH39" s="552">
        <f>SUMIF('P&amp;L1'!$C$15:$C$475,$D39,'P&amp;L1'!AH$15:AH$475)</f>
        <v>0</v>
      </c>
    </row>
    <row r="40" spans="4:34" outlineLevel="1" x14ac:dyDescent="0.2">
      <c r="D40" s="106" t="str">
        <f>'Line Items'!D794</f>
        <v>Passenger Fares Revenue: Other Fares Revenue</v>
      </c>
      <c r="E40" s="88"/>
      <c r="F40" s="107" t="str">
        <f>INDEX('P&amp;L1'!F$15:F$475,MATCH($D40,'P&amp;L1'!$C$15:$C$475,0))</f>
        <v>£000</v>
      </c>
      <c r="G40" s="89">
        <f>SUMIF('P&amp;L1'!$C$15:$C$475,$D40,'P&amp;L1'!G$15:G$475)</f>
        <v>0</v>
      </c>
      <c r="H40" s="89">
        <f>SUMIF('P&amp;L1'!$C$15:$C$475,$D40,'P&amp;L1'!H$15:H$475)</f>
        <v>0</v>
      </c>
      <c r="I40" s="89">
        <f>SUMIF('P&amp;L1'!$C$15:$C$475,$D40,'P&amp;L1'!I$15:I$475)</f>
        <v>0</v>
      </c>
      <c r="J40" s="89">
        <f>SUMIF('P&amp;L1'!$C$15:$C$475,$D40,'P&amp;L1'!J$15:J$475)</f>
        <v>0</v>
      </c>
      <c r="K40" s="89">
        <f>SUMIF('P&amp;L1'!$C$15:$C$475,$D40,'P&amp;L1'!K$15:K$475)</f>
        <v>0</v>
      </c>
      <c r="L40" s="89">
        <f>SUMIF('P&amp;L1'!$C$15:$C$475,$D40,'P&amp;L1'!L$15:L$475)</f>
        <v>0</v>
      </c>
      <c r="M40" s="89">
        <f>SUMIF('P&amp;L1'!$C$15:$C$475,$D40,'P&amp;L1'!M$15:M$475)</f>
        <v>0</v>
      </c>
      <c r="N40" s="89">
        <f>SUMIF('P&amp;L1'!$C$15:$C$475,$D40,'P&amp;L1'!N$15:N$475)</f>
        <v>0</v>
      </c>
      <c r="O40" s="89">
        <f>SUMIF('P&amp;L1'!$C$15:$C$475,$D40,'P&amp;L1'!O$15:O$475)</f>
        <v>0</v>
      </c>
      <c r="P40" s="89">
        <f>SUMIF('P&amp;L1'!$C$15:$C$475,$D40,'P&amp;L1'!P$15:P$475)</f>
        <v>0</v>
      </c>
      <c r="Q40" s="89">
        <f>SUMIF('P&amp;L1'!$C$15:$C$475,$D40,'P&amp;L1'!Q$15:Q$475)</f>
        <v>0</v>
      </c>
      <c r="R40" s="89">
        <f>SUMIF('P&amp;L1'!$C$15:$C$475,$D40,'P&amp;L1'!R$15:R$475)</f>
        <v>0</v>
      </c>
      <c r="S40" s="89">
        <f>SUMIF('P&amp;L1'!$C$15:$C$475,$D40,'P&amp;L1'!S$15:S$475)</f>
        <v>0</v>
      </c>
      <c r="T40" s="89">
        <f>SUMIF('P&amp;L1'!$C$15:$C$475,$D40,'P&amp;L1'!T$15:T$475)</f>
        <v>0</v>
      </c>
      <c r="U40" s="89">
        <f>SUMIF('P&amp;L1'!$C$15:$C$475,$D40,'P&amp;L1'!U$15:U$475)</f>
        <v>0</v>
      </c>
      <c r="V40" s="89">
        <f>SUMIF('P&amp;L1'!$C$15:$C$475,$D40,'P&amp;L1'!V$15:V$475)</f>
        <v>0</v>
      </c>
      <c r="W40" s="89">
        <f>SUMIF('P&amp;L1'!$C$15:$C$475,$D40,'P&amp;L1'!W$15:W$475)</f>
        <v>0</v>
      </c>
      <c r="X40" s="89">
        <f>SUMIF('P&amp;L1'!$C$15:$C$475,$D40,'P&amp;L1'!X$15:X$475)</f>
        <v>0</v>
      </c>
      <c r="Y40" s="89">
        <f>SUMIF('P&amp;L1'!$C$15:$C$475,$D40,'P&amp;L1'!Y$15:Y$475)</f>
        <v>0</v>
      </c>
      <c r="Z40" s="89">
        <f>SUMIF('P&amp;L1'!$C$15:$C$475,$D40,'P&amp;L1'!Z$15:Z$475)</f>
        <v>0</v>
      </c>
      <c r="AA40" s="89">
        <f>SUMIF('P&amp;L1'!$C$15:$C$475,$D40,'P&amp;L1'!AA$15:AA$475)</f>
        <v>0</v>
      </c>
      <c r="AB40" s="90">
        <f>SUMIF('P&amp;L1'!$C$15:$C$475,$D40,'P&amp;L1'!AB$15:AB$475)</f>
        <v>0</v>
      </c>
      <c r="AD40" s="552">
        <f>SUMIF('P&amp;L1'!$C$15:$C$475,$D40,'P&amp;L1'!AD$15:AD$475)</f>
        <v>0</v>
      </c>
      <c r="AF40" s="552">
        <f>SUMIF('P&amp;L1'!$C$15:$C$475,$D40,'P&amp;L1'!AF$15:AF$475)</f>
        <v>0</v>
      </c>
      <c r="AH40" s="552">
        <f>SUMIF('P&amp;L1'!$C$15:$C$475,$D40,'P&amp;L1'!AH$15:AH$475)</f>
        <v>0</v>
      </c>
    </row>
    <row r="41" spans="4:34" outlineLevel="1" x14ac:dyDescent="0.2">
      <c r="D41" s="106" t="str">
        <f>'Line Items'!D795</f>
        <v>Other Revenue: Other Revenue from Core Business</v>
      </c>
      <c r="E41" s="88"/>
      <c r="F41" s="107" t="str">
        <f>INDEX('P&amp;L1'!F$15:F$475,MATCH($D41,'P&amp;L1'!$C$15:$C$475,0))</f>
        <v>£000</v>
      </c>
      <c r="G41" s="89">
        <f>SUMIF('P&amp;L1'!$C$15:$C$475,$D41,'P&amp;L1'!G$15:G$475)</f>
        <v>0</v>
      </c>
      <c r="H41" s="89">
        <f>SUMIF('P&amp;L1'!$C$15:$C$475,$D41,'P&amp;L1'!H$15:H$475)</f>
        <v>0</v>
      </c>
      <c r="I41" s="89">
        <f>SUMIF('P&amp;L1'!$C$15:$C$475,$D41,'P&amp;L1'!I$15:I$475)</f>
        <v>0</v>
      </c>
      <c r="J41" s="89">
        <f>SUMIF('P&amp;L1'!$C$15:$C$475,$D41,'P&amp;L1'!J$15:J$475)</f>
        <v>0</v>
      </c>
      <c r="K41" s="89">
        <f>SUMIF('P&amp;L1'!$C$15:$C$475,$D41,'P&amp;L1'!K$15:K$475)</f>
        <v>0</v>
      </c>
      <c r="L41" s="89">
        <f>SUMIF('P&amp;L1'!$C$15:$C$475,$D41,'P&amp;L1'!L$15:L$475)</f>
        <v>0</v>
      </c>
      <c r="M41" s="89">
        <f>SUMIF('P&amp;L1'!$C$15:$C$475,$D41,'P&amp;L1'!M$15:M$475)</f>
        <v>0</v>
      </c>
      <c r="N41" s="89">
        <f>SUMIF('P&amp;L1'!$C$15:$C$475,$D41,'P&amp;L1'!N$15:N$475)</f>
        <v>0</v>
      </c>
      <c r="O41" s="89">
        <f>SUMIF('P&amp;L1'!$C$15:$C$475,$D41,'P&amp;L1'!O$15:O$475)</f>
        <v>0</v>
      </c>
      <c r="P41" s="89">
        <f>SUMIF('P&amp;L1'!$C$15:$C$475,$D41,'P&amp;L1'!P$15:P$475)</f>
        <v>0</v>
      </c>
      <c r="Q41" s="89">
        <f>SUMIF('P&amp;L1'!$C$15:$C$475,$D41,'P&amp;L1'!Q$15:Q$475)</f>
        <v>0</v>
      </c>
      <c r="R41" s="89">
        <f>SUMIF('P&amp;L1'!$C$15:$C$475,$D41,'P&amp;L1'!R$15:R$475)</f>
        <v>0</v>
      </c>
      <c r="S41" s="89">
        <f>SUMIF('P&amp;L1'!$C$15:$C$475,$D41,'P&amp;L1'!S$15:S$475)</f>
        <v>0</v>
      </c>
      <c r="T41" s="89">
        <f>SUMIF('P&amp;L1'!$C$15:$C$475,$D41,'P&amp;L1'!T$15:T$475)</f>
        <v>0</v>
      </c>
      <c r="U41" s="89">
        <f>SUMIF('P&amp;L1'!$C$15:$C$475,$D41,'P&amp;L1'!U$15:U$475)</f>
        <v>0</v>
      </c>
      <c r="V41" s="89">
        <f>SUMIF('P&amp;L1'!$C$15:$C$475,$D41,'P&amp;L1'!V$15:V$475)</f>
        <v>0</v>
      </c>
      <c r="W41" s="89">
        <f>SUMIF('P&amp;L1'!$C$15:$C$475,$D41,'P&amp;L1'!W$15:W$475)</f>
        <v>0</v>
      </c>
      <c r="X41" s="89">
        <f>SUMIF('P&amp;L1'!$C$15:$C$475,$D41,'P&amp;L1'!X$15:X$475)</f>
        <v>0</v>
      </c>
      <c r="Y41" s="89">
        <f>SUMIF('P&amp;L1'!$C$15:$C$475,$D41,'P&amp;L1'!Y$15:Y$475)</f>
        <v>0</v>
      </c>
      <c r="Z41" s="89">
        <f>SUMIF('P&amp;L1'!$C$15:$C$475,$D41,'P&amp;L1'!Z$15:Z$475)</f>
        <v>0</v>
      </c>
      <c r="AA41" s="89">
        <f>SUMIF('P&amp;L1'!$C$15:$C$475,$D41,'P&amp;L1'!AA$15:AA$475)</f>
        <v>0</v>
      </c>
      <c r="AB41" s="90">
        <f>SUMIF('P&amp;L1'!$C$15:$C$475,$D41,'P&amp;L1'!AB$15:AB$475)</f>
        <v>0</v>
      </c>
      <c r="AD41" s="552">
        <f>SUMIF('P&amp;L1'!$C$15:$C$475,$D41,'P&amp;L1'!AD$15:AD$475)</f>
        <v>0</v>
      </c>
      <c r="AF41" s="552">
        <f>SUMIF('P&amp;L1'!$C$15:$C$475,$D41,'P&amp;L1'!AF$15:AF$475)</f>
        <v>0</v>
      </c>
      <c r="AH41" s="552">
        <f>SUMIF('P&amp;L1'!$C$15:$C$475,$D41,'P&amp;L1'!AH$15:AH$475)</f>
        <v>0</v>
      </c>
    </row>
    <row r="42" spans="4:34" outlineLevel="1" x14ac:dyDescent="0.2">
      <c r="D42" s="117" t="str">
        <f>'Line Items'!D796</f>
        <v>Other Revenue: Revenue from Costs Offcharged</v>
      </c>
      <c r="E42" s="177"/>
      <c r="F42" s="118" t="str">
        <f>INDEX('P&amp;L1'!F$15:F$475,MATCH($D42,'P&amp;L1'!$C$15:$C$475,0))</f>
        <v>£000</v>
      </c>
      <c r="G42" s="93">
        <f>SUMIF('P&amp;L1'!$C$15:$C$475,$D42,'P&amp;L1'!G$15:G$475)</f>
        <v>0</v>
      </c>
      <c r="H42" s="93">
        <f>SUMIF('P&amp;L1'!$C$15:$C$475,$D42,'P&amp;L1'!H$15:H$475)</f>
        <v>0</v>
      </c>
      <c r="I42" s="93">
        <f>SUMIF('P&amp;L1'!$C$15:$C$475,$D42,'P&amp;L1'!I$15:I$475)</f>
        <v>0</v>
      </c>
      <c r="J42" s="93">
        <f>SUMIF('P&amp;L1'!$C$15:$C$475,$D42,'P&amp;L1'!J$15:J$475)</f>
        <v>0</v>
      </c>
      <c r="K42" s="93">
        <f>SUMIF('P&amp;L1'!$C$15:$C$475,$D42,'P&amp;L1'!K$15:K$475)</f>
        <v>0</v>
      </c>
      <c r="L42" s="93">
        <f>SUMIF('P&amp;L1'!$C$15:$C$475,$D42,'P&amp;L1'!L$15:L$475)</f>
        <v>0</v>
      </c>
      <c r="M42" s="93">
        <f>SUMIF('P&amp;L1'!$C$15:$C$475,$D42,'P&amp;L1'!M$15:M$475)</f>
        <v>0</v>
      </c>
      <c r="N42" s="93">
        <f>SUMIF('P&amp;L1'!$C$15:$C$475,$D42,'P&amp;L1'!N$15:N$475)</f>
        <v>0</v>
      </c>
      <c r="O42" s="93">
        <f>SUMIF('P&amp;L1'!$C$15:$C$475,$D42,'P&amp;L1'!O$15:O$475)</f>
        <v>0</v>
      </c>
      <c r="P42" s="93">
        <f>SUMIF('P&amp;L1'!$C$15:$C$475,$D42,'P&amp;L1'!P$15:P$475)</f>
        <v>0</v>
      </c>
      <c r="Q42" s="93">
        <f>SUMIF('P&amp;L1'!$C$15:$C$475,$D42,'P&amp;L1'!Q$15:Q$475)</f>
        <v>0</v>
      </c>
      <c r="R42" s="93">
        <f>SUMIF('P&amp;L1'!$C$15:$C$475,$D42,'P&amp;L1'!R$15:R$475)</f>
        <v>0</v>
      </c>
      <c r="S42" s="93">
        <f>SUMIF('P&amp;L1'!$C$15:$C$475,$D42,'P&amp;L1'!S$15:S$475)</f>
        <v>0</v>
      </c>
      <c r="T42" s="93">
        <f>SUMIF('P&amp;L1'!$C$15:$C$475,$D42,'P&amp;L1'!T$15:T$475)</f>
        <v>0</v>
      </c>
      <c r="U42" s="93">
        <f>SUMIF('P&amp;L1'!$C$15:$C$475,$D42,'P&amp;L1'!U$15:U$475)</f>
        <v>0</v>
      </c>
      <c r="V42" s="93">
        <f>SUMIF('P&amp;L1'!$C$15:$C$475,$D42,'P&amp;L1'!V$15:V$475)</f>
        <v>0</v>
      </c>
      <c r="W42" s="93">
        <f>SUMIF('P&amp;L1'!$C$15:$C$475,$D42,'P&amp;L1'!W$15:W$475)</f>
        <v>0</v>
      </c>
      <c r="X42" s="93">
        <f>SUMIF('P&amp;L1'!$C$15:$C$475,$D42,'P&amp;L1'!X$15:X$475)</f>
        <v>0</v>
      </c>
      <c r="Y42" s="93">
        <f>SUMIF('P&amp;L1'!$C$15:$C$475,$D42,'P&amp;L1'!Y$15:Y$475)</f>
        <v>0</v>
      </c>
      <c r="Z42" s="93">
        <f>SUMIF('P&amp;L1'!$C$15:$C$475,$D42,'P&amp;L1'!Z$15:Z$475)</f>
        <v>0</v>
      </c>
      <c r="AA42" s="93">
        <f>SUMIF('P&amp;L1'!$C$15:$C$475,$D42,'P&amp;L1'!AA$15:AA$475)</f>
        <v>0</v>
      </c>
      <c r="AB42" s="94">
        <f>SUMIF('P&amp;L1'!$C$15:$C$475,$D42,'P&amp;L1'!AB$15:AB$475)</f>
        <v>0</v>
      </c>
      <c r="AD42" s="553">
        <f>SUMIF('P&amp;L1'!$C$15:$C$475,$D42,'P&amp;L1'!AD$15:AD$475)</f>
        <v>0</v>
      </c>
      <c r="AF42" s="553">
        <f>SUMIF('P&amp;L1'!$C$15:$C$475,$D42,'P&amp;L1'!AF$15:AF$475)</f>
        <v>0</v>
      </c>
      <c r="AH42" s="553">
        <f>SUMIF('P&amp;L1'!$C$15:$C$475,$D42,'P&amp;L1'!AH$15:AH$475)</f>
        <v>0</v>
      </c>
    </row>
    <row r="43" spans="4:34" outlineLevel="1" x14ac:dyDescent="0.2"/>
    <row r="44" spans="4:34" ht="13.5" outlineLevel="1" thickBot="1" x14ac:dyDescent="0.25">
      <c r="D44" s="269" t="str">
        <f>'Line Items'!D822</f>
        <v>Total Revenue</v>
      </c>
      <c r="E44" s="270"/>
      <c r="F44" s="271" t="str">
        <f>F42</f>
        <v>£000</v>
      </c>
      <c r="G44" s="272">
        <f t="shared" ref="G44:AB44" si="0">SUM(G15:G42)</f>
        <v>0</v>
      </c>
      <c r="H44" s="272">
        <f t="shared" si="0"/>
        <v>0</v>
      </c>
      <c r="I44" s="272">
        <f t="shared" si="0"/>
        <v>0</v>
      </c>
      <c r="J44" s="272">
        <f t="shared" si="0"/>
        <v>0</v>
      </c>
      <c r="K44" s="272">
        <f t="shared" si="0"/>
        <v>0</v>
      </c>
      <c r="L44" s="272">
        <f t="shared" si="0"/>
        <v>0</v>
      </c>
      <c r="M44" s="272">
        <f t="shared" si="0"/>
        <v>0</v>
      </c>
      <c r="N44" s="272">
        <f t="shared" si="0"/>
        <v>0</v>
      </c>
      <c r="O44" s="272">
        <f t="shared" si="0"/>
        <v>0</v>
      </c>
      <c r="P44" s="272">
        <f t="shared" si="0"/>
        <v>0</v>
      </c>
      <c r="Q44" s="272">
        <f t="shared" si="0"/>
        <v>0</v>
      </c>
      <c r="R44" s="272">
        <f t="shared" si="0"/>
        <v>0</v>
      </c>
      <c r="S44" s="272">
        <f t="shared" si="0"/>
        <v>0</v>
      </c>
      <c r="T44" s="272">
        <f t="shared" si="0"/>
        <v>0</v>
      </c>
      <c r="U44" s="272">
        <f t="shared" si="0"/>
        <v>0</v>
      </c>
      <c r="V44" s="272">
        <f t="shared" si="0"/>
        <v>0</v>
      </c>
      <c r="W44" s="272">
        <f t="shared" si="0"/>
        <v>0</v>
      </c>
      <c r="X44" s="272">
        <f t="shared" si="0"/>
        <v>0</v>
      </c>
      <c r="Y44" s="272">
        <f t="shared" si="0"/>
        <v>0</v>
      </c>
      <c r="Z44" s="272">
        <f t="shared" si="0"/>
        <v>0</v>
      </c>
      <c r="AA44" s="272">
        <f t="shared" si="0"/>
        <v>0</v>
      </c>
      <c r="AB44" s="273">
        <f t="shared" si="0"/>
        <v>0</v>
      </c>
      <c r="AD44" s="613">
        <f t="shared" ref="AD44" si="1">SUM(AD15:AD42)</f>
        <v>0</v>
      </c>
      <c r="AF44" s="613">
        <f t="shared" ref="AF44" si="2">SUM(AF15:AF42)</f>
        <v>0</v>
      </c>
      <c r="AH44" s="613">
        <f t="shared" ref="AH44" si="3">SUM(AH15:AH42)</f>
        <v>0</v>
      </c>
    </row>
    <row r="45" spans="4:34" ht="13.5" outlineLevel="1" thickTop="1" x14ac:dyDescent="0.2"/>
    <row r="46" spans="4:34" outlineLevel="1" x14ac:dyDescent="0.2">
      <c r="D46" s="100" t="str">
        <f>'Line Items'!D797</f>
        <v>Staff Costs: Trains</v>
      </c>
      <c r="E46" s="84"/>
      <c r="F46" s="186" t="str">
        <f>INDEX('P&amp;L1'!F$15:F$475,MATCH($D46,'P&amp;L1'!$C$15:$C$475,0))</f>
        <v>£000</v>
      </c>
      <c r="G46" s="85">
        <f>SUMIF('P&amp;L1'!$C$15:$C$475,$D46,'P&amp;L1'!G$15:G$475)</f>
        <v>0</v>
      </c>
      <c r="H46" s="85">
        <f>SUMIF('P&amp;L1'!$C$15:$C$475,$D46,'P&amp;L1'!H$15:H$475)</f>
        <v>0</v>
      </c>
      <c r="I46" s="280">
        <f>SUMIF('P&amp;L1'!$C$15:$C$475,$D46,'P&amp;L1'!I$15:I$475)</f>
        <v>0</v>
      </c>
      <c r="J46" s="85">
        <f>SUMIF('P&amp;L1'!$C$15:$C$475,$D46,'P&amp;L1'!J$15:J$475)</f>
        <v>0</v>
      </c>
      <c r="K46" s="85">
        <f>SUMIF('P&amp;L1'!$C$15:$C$475,$D46,'P&amp;L1'!K$15:K$475)</f>
        <v>0</v>
      </c>
      <c r="L46" s="85">
        <f>SUMIF('P&amp;L1'!$C$15:$C$475,$D46,'P&amp;L1'!L$15:L$475)</f>
        <v>0</v>
      </c>
      <c r="M46" s="85">
        <f>SUMIF('P&amp;L1'!$C$15:$C$475,$D46,'P&amp;L1'!M$15:M$475)</f>
        <v>0</v>
      </c>
      <c r="N46" s="85">
        <f>SUMIF('P&amp;L1'!$C$15:$C$475,$D46,'P&amp;L1'!N$15:N$475)</f>
        <v>0</v>
      </c>
      <c r="O46" s="85">
        <f>SUMIF('P&amp;L1'!$C$15:$C$475,$D46,'P&amp;L1'!O$15:O$475)</f>
        <v>0</v>
      </c>
      <c r="P46" s="85">
        <f>SUMIF('P&amp;L1'!$C$15:$C$475,$D46,'P&amp;L1'!P$15:P$475)</f>
        <v>0</v>
      </c>
      <c r="Q46" s="85">
        <f>SUMIF('P&amp;L1'!$C$15:$C$475,$D46,'P&amp;L1'!Q$15:Q$475)</f>
        <v>0</v>
      </c>
      <c r="R46" s="85">
        <f>SUMIF('P&amp;L1'!$C$15:$C$475,$D46,'P&amp;L1'!R$15:R$475)</f>
        <v>0</v>
      </c>
      <c r="S46" s="85">
        <f>SUMIF('P&amp;L1'!$C$15:$C$475,$D46,'P&amp;L1'!S$15:S$475)</f>
        <v>0</v>
      </c>
      <c r="T46" s="85">
        <f>SUMIF('P&amp;L1'!$C$15:$C$475,$D46,'P&amp;L1'!T$15:T$475)</f>
        <v>0</v>
      </c>
      <c r="U46" s="85">
        <f>SUMIF('P&amp;L1'!$C$15:$C$475,$D46,'P&amp;L1'!U$15:U$475)</f>
        <v>0</v>
      </c>
      <c r="V46" s="85">
        <f>SUMIF('P&amp;L1'!$C$15:$C$475,$D46,'P&amp;L1'!V$15:V$475)</f>
        <v>0</v>
      </c>
      <c r="W46" s="85">
        <f>SUMIF('P&amp;L1'!$C$15:$C$475,$D46,'P&amp;L1'!W$15:W$475)</f>
        <v>0</v>
      </c>
      <c r="X46" s="85">
        <f>SUMIF('P&amp;L1'!$C$15:$C$475,$D46,'P&amp;L1'!X$15:X$475)</f>
        <v>0</v>
      </c>
      <c r="Y46" s="85">
        <f>SUMIF('P&amp;L1'!$C$15:$C$475,$D46,'P&amp;L1'!Y$15:Y$475)</f>
        <v>0</v>
      </c>
      <c r="Z46" s="85">
        <f>SUMIF('P&amp;L1'!$C$15:$C$475,$D46,'P&amp;L1'!Z$15:Z$475)</f>
        <v>0</v>
      </c>
      <c r="AA46" s="85">
        <f>SUMIF('P&amp;L1'!$C$15:$C$475,$D46,'P&amp;L1'!AA$15:AA$475)</f>
        <v>0</v>
      </c>
      <c r="AB46" s="86">
        <f>SUMIF('P&amp;L1'!$C$15:$C$475,$D46,'P&amp;L1'!AB$15:AB$475)</f>
        <v>0</v>
      </c>
      <c r="AD46" s="551">
        <f>SUMIF('P&amp;L1'!$C$15:$C$475,$D46,'P&amp;L1'!AD$15:AD$475)</f>
        <v>0</v>
      </c>
      <c r="AF46" s="551">
        <f>SUMIF('P&amp;L1'!$C$15:$C$475,$D46,'P&amp;L1'!AF$15:AF$475)</f>
        <v>0</v>
      </c>
      <c r="AH46" s="551">
        <f>SUMIF('P&amp;L1'!$C$15:$C$475,$D46,'P&amp;L1'!AH$15:AH$475)</f>
        <v>0</v>
      </c>
    </row>
    <row r="47" spans="4:34" outlineLevel="1" x14ac:dyDescent="0.2">
      <c r="D47" s="106" t="str">
        <f>'Line Items'!D798</f>
        <v>Staff Costs: Stations</v>
      </c>
      <c r="E47" s="88"/>
      <c r="F47" s="107" t="str">
        <f>INDEX('P&amp;L1'!F$15:F$475,MATCH($D47,'P&amp;L1'!$C$15:$C$475,0))</f>
        <v>£000</v>
      </c>
      <c r="G47" s="89">
        <f>SUMIF('P&amp;L1'!$C$15:$C$475,$D47,'P&amp;L1'!G$15:G$475)</f>
        <v>0</v>
      </c>
      <c r="H47" s="89">
        <f>SUMIF('P&amp;L1'!$C$15:$C$475,$D47,'P&amp;L1'!H$15:H$475)</f>
        <v>0</v>
      </c>
      <c r="I47" s="281">
        <f>SUMIF('P&amp;L1'!$C$15:$C$475,$D47,'P&amp;L1'!I$15:I$475)</f>
        <v>0</v>
      </c>
      <c r="J47" s="89">
        <f>SUMIF('P&amp;L1'!$C$15:$C$475,$D47,'P&amp;L1'!J$15:J$475)</f>
        <v>0</v>
      </c>
      <c r="K47" s="89">
        <f>SUMIF('P&amp;L1'!$C$15:$C$475,$D47,'P&amp;L1'!K$15:K$475)</f>
        <v>0</v>
      </c>
      <c r="L47" s="89">
        <f>SUMIF('P&amp;L1'!$C$15:$C$475,$D47,'P&amp;L1'!L$15:L$475)</f>
        <v>0</v>
      </c>
      <c r="M47" s="89">
        <f>SUMIF('P&amp;L1'!$C$15:$C$475,$D47,'P&amp;L1'!M$15:M$475)</f>
        <v>0</v>
      </c>
      <c r="N47" s="89">
        <f>SUMIF('P&amp;L1'!$C$15:$C$475,$D47,'P&amp;L1'!N$15:N$475)</f>
        <v>0</v>
      </c>
      <c r="O47" s="89">
        <f>SUMIF('P&amp;L1'!$C$15:$C$475,$D47,'P&amp;L1'!O$15:O$475)</f>
        <v>0</v>
      </c>
      <c r="P47" s="89">
        <f>SUMIF('P&amp;L1'!$C$15:$C$475,$D47,'P&amp;L1'!P$15:P$475)</f>
        <v>0</v>
      </c>
      <c r="Q47" s="89">
        <f>SUMIF('P&amp;L1'!$C$15:$C$475,$D47,'P&amp;L1'!Q$15:Q$475)</f>
        <v>0</v>
      </c>
      <c r="R47" s="89">
        <f>SUMIF('P&amp;L1'!$C$15:$C$475,$D47,'P&amp;L1'!R$15:R$475)</f>
        <v>0</v>
      </c>
      <c r="S47" s="89">
        <f>SUMIF('P&amp;L1'!$C$15:$C$475,$D47,'P&amp;L1'!S$15:S$475)</f>
        <v>0</v>
      </c>
      <c r="T47" s="89">
        <f>SUMIF('P&amp;L1'!$C$15:$C$475,$D47,'P&amp;L1'!T$15:T$475)</f>
        <v>0</v>
      </c>
      <c r="U47" s="89">
        <f>SUMIF('P&amp;L1'!$C$15:$C$475,$D47,'P&amp;L1'!U$15:U$475)</f>
        <v>0</v>
      </c>
      <c r="V47" s="89">
        <f>SUMIF('P&amp;L1'!$C$15:$C$475,$D47,'P&amp;L1'!V$15:V$475)</f>
        <v>0</v>
      </c>
      <c r="W47" s="89">
        <f>SUMIF('P&amp;L1'!$C$15:$C$475,$D47,'P&amp;L1'!W$15:W$475)</f>
        <v>0</v>
      </c>
      <c r="X47" s="89">
        <f>SUMIF('P&amp;L1'!$C$15:$C$475,$D47,'P&amp;L1'!X$15:X$475)</f>
        <v>0</v>
      </c>
      <c r="Y47" s="89">
        <f>SUMIF('P&amp;L1'!$C$15:$C$475,$D47,'P&amp;L1'!Y$15:Y$475)</f>
        <v>0</v>
      </c>
      <c r="Z47" s="89">
        <f>SUMIF('P&amp;L1'!$C$15:$C$475,$D47,'P&amp;L1'!Z$15:Z$475)</f>
        <v>0</v>
      </c>
      <c r="AA47" s="89">
        <f>SUMIF('P&amp;L1'!$C$15:$C$475,$D47,'P&amp;L1'!AA$15:AA$475)</f>
        <v>0</v>
      </c>
      <c r="AB47" s="90">
        <f>SUMIF('P&amp;L1'!$C$15:$C$475,$D47,'P&amp;L1'!AB$15:AB$475)</f>
        <v>0</v>
      </c>
      <c r="AD47" s="552">
        <f>SUMIF('P&amp;L1'!$C$15:$C$475,$D47,'P&amp;L1'!AD$15:AD$475)</f>
        <v>0</v>
      </c>
      <c r="AF47" s="552">
        <f>SUMIF('P&amp;L1'!$C$15:$C$475,$D47,'P&amp;L1'!AF$15:AF$475)</f>
        <v>0</v>
      </c>
      <c r="AH47" s="552">
        <f>SUMIF('P&amp;L1'!$C$15:$C$475,$D47,'P&amp;L1'!AH$15:AH$475)</f>
        <v>0</v>
      </c>
    </row>
    <row r="48" spans="4:34" outlineLevel="1" x14ac:dyDescent="0.2">
      <c r="D48" s="106" t="str">
        <f>'Line Items'!D799</f>
        <v>Staff Costs: Depot</v>
      </c>
      <c r="E48" s="88"/>
      <c r="F48" s="107" t="str">
        <f>INDEX('P&amp;L1'!F$15:F$475,MATCH($D48,'P&amp;L1'!$C$15:$C$475,0))</f>
        <v>£000</v>
      </c>
      <c r="G48" s="89">
        <f>SUMIF('P&amp;L1'!$C$15:$C$475,$D48,'P&amp;L1'!G$15:G$475)</f>
        <v>0</v>
      </c>
      <c r="H48" s="89">
        <f>SUMIF('P&amp;L1'!$C$15:$C$475,$D48,'P&amp;L1'!H$15:H$475)</f>
        <v>0</v>
      </c>
      <c r="I48" s="281">
        <f>SUMIF('P&amp;L1'!$C$15:$C$475,$D48,'P&amp;L1'!I$15:I$475)</f>
        <v>0</v>
      </c>
      <c r="J48" s="89">
        <f>SUMIF('P&amp;L1'!$C$15:$C$475,$D48,'P&amp;L1'!J$15:J$475)</f>
        <v>0</v>
      </c>
      <c r="K48" s="89">
        <f>SUMIF('P&amp;L1'!$C$15:$C$475,$D48,'P&amp;L1'!K$15:K$475)</f>
        <v>0</v>
      </c>
      <c r="L48" s="89">
        <f>SUMIF('P&amp;L1'!$C$15:$C$475,$D48,'P&amp;L1'!L$15:L$475)</f>
        <v>0</v>
      </c>
      <c r="M48" s="89">
        <f>SUMIF('P&amp;L1'!$C$15:$C$475,$D48,'P&amp;L1'!M$15:M$475)</f>
        <v>0</v>
      </c>
      <c r="N48" s="89">
        <f>SUMIF('P&amp;L1'!$C$15:$C$475,$D48,'P&amp;L1'!N$15:N$475)</f>
        <v>0</v>
      </c>
      <c r="O48" s="89">
        <f>SUMIF('P&amp;L1'!$C$15:$C$475,$D48,'P&amp;L1'!O$15:O$475)</f>
        <v>0</v>
      </c>
      <c r="P48" s="89">
        <f>SUMIF('P&amp;L1'!$C$15:$C$475,$D48,'P&amp;L1'!P$15:P$475)</f>
        <v>0</v>
      </c>
      <c r="Q48" s="89">
        <f>SUMIF('P&amp;L1'!$C$15:$C$475,$D48,'P&amp;L1'!Q$15:Q$475)</f>
        <v>0</v>
      </c>
      <c r="R48" s="89">
        <f>SUMIF('P&amp;L1'!$C$15:$C$475,$D48,'P&amp;L1'!R$15:R$475)</f>
        <v>0</v>
      </c>
      <c r="S48" s="89">
        <f>SUMIF('P&amp;L1'!$C$15:$C$475,$D48,'P&amp;L1'!S$15:S$475)</f>
        <v>0</v>
      </c>
      <c r="T48" s="89">
        <f>SUMIF('P&amp;L1'!$C$15:$C$475,$D48,'P&amp;L1'!T$15:T$475)</f>
        <v>0</v>
      </c>
      <c r="U48" s="89">
        <f>SUMIF('P&amp;L1'!$C$15:$C$475,$D48,'P&amp;L1'!U$15:U$475)</f>
        <v>0</v>
      </c>
      <c r="V48" s="89">
        <f>SUMIF('P&amp;L1'!$C$15:$C$475,$D48,'P&amp;L1'!V$15:V$475)</f>
        <v>0</v>
      </c>
      <c r="W48" s="89">
        <f>SUMIF('P&amp;L1'!$C$15:$C$475,$D48,'P&amp;L1'!W$15:W$475)</f>
        <v>0</v>
      </c>
      <c r="X48" s="89">
        <f>SUMIF('P&amp;L1'!$C$15:$C$475,$D48,'P&amp;L1'!X$15:X$475)</f>
        <v>0</v>
      </c>
      <c r="Y48" s="89">
        <f>SUMIF('P&amp;L1'!$C$15:$C$475,$D48,'P&amp;L1'!Y$15:Y$475)</f>
        <v>0</v>
      </c>
      <c r="Z48" s="89">
        <f>SUMIF('P&amp;L1'!$C$15:$C$475,$D48,'P&amp;L1'!Z$15:Z$475)</f>
        <v>0</v>
      </c>
      <c r="AA48" s="89">
        <f>SUMIF('P&amp;L1'!$C$15:$C$475,$D48,'P&amp;L1'!AA$15:AA$475)</f>
        <v>0</v>
      </c>
      <c r="AB48" s="90">
        <f>SUMIF('P&amp;L1'!$C$15:$C$475,$D48,'P&amp;L1'!AB$15:AB$475)</f>
        <v>0</v>
      </c>
      <c r="AD48" s="552">
        <f>SUMIF('P&amp;L1'!$C$15:$C$475,$D48,'P&amp;L1'!AD$15:AD$475)</f>
        <v>0</v>
      </c>
      <c r="AF48" s="552">
        <f>SUMIF('P&amp;L1'!$C$15:$C$475,$D48,'P&amp;L1'!AF$15:AF$475)</f>
        <v>0</v>
      </c>
      <c r="AH48" s="552">
        <f>SUMIF('P&amp;L1'!$C$15:$C$475,$D48,'P&amp;L1'!AH$15:AH$475)</f>
        <v>0</v>
      </c>
    </row>
    <row r="49" spans="4:34" outlineLevel="1" x14ac:dyDescent="0.2">
      <c r="D49" s="106" t="str">
        <f>'Line Items'!D800</f>
        <v>Staff Costs: HQ</v>
      </c>
      <c r="E49" s="88"/>
      <c r="F49" s="107" t="str">
        <f>INDEX('P&amp;L1'!F$15:F$475,MATCH($D49,'P&amp;L1'!$C$15:$C$475,0))</f>
        <v>£000</v>
      </c>
      <c r="G49" s="89">
        <f>SUMIF('P&amp;L1'!$C$15:$C$475,$D49,'P&amp;L1'!G$15:G$475)</f>
        <v>0</v>
      </c>
      <c r="H49" s="89">
        <f>SUMIF('P&amp;L1'!$C$15:$C$475,$D49,'P&amp;L1'!H$15:H$475)</f>
        <v>0</v>
      </c>
      <c r="I49" s="281">
        <f>SUMIF('P&amp;L1'!$C$15:$C$475,$D49,'P&amp;L1'!I$15:I$475)</f>
        <v>0</v>
      </c>
      <c r="J49" s="89">
        <f>SUMIF('P&amp;L1'!$C$15:$C$475,$D49,'P&amp;L1'!J$15:J$475)</f>
        <v>0</v>
      </c>
      <c r="K49" s="89">
        <f>SUMIF('P&amp;L1'!$C$15:$C$475,$D49,'P&amp;L1'!K$15:K$475)</f>
        <v>0</v>
      </c>
      <c r="L49" s="89">
        <f>SUMIF('P&amp;L1'!$C$15:$C$475,$D49,'P&amp;L1'!L$15:L$475)</f>
        <v>0</v>
      </c>
      <c r="M49" s="89">
        <f>SUMIF('P&amp;L1'!$C$15:$C$475,$D49,'P&amp;L1'!M$15:M$475)</f>
        <v>0</v>
      </c>
      <c r="N49" s="89">
        <f>SUMIF('P&amp;L1'!$C$15:$C$475,$D49,'P&amp;L1'!N$15:N$475)</f>
        <v>0</v>
      </c>
      <c r="O49" s="89">
        <f>SUMIF('P&amp;L1'!$C$15:$C$475,$D49,'P&amp;L1'!O$15:O$475)</f>
        <v>0</v>
      </c>
      <c r="P49" s="89">
        <f>SUMIF('P&amp;L1'!$C$15:$C$475,$D49,'P&amp;L1'!P$15:P$475)</f>
        <v>0</v>
      </c>
      <c r="Q49" s="89">
        <f>SUMIF('P&amp;L1'!$C$15:$C$475,$D49,'P&amp;L1'!Q$15:Q$475)</f>
        <v>0</v>
      </c>
      <c r="R49" s="89">
        <f>SUMIF('P&amp;L1'!$C$15:$C$475,$D49,'P&amp;L1'!R$15:R$475)</f>
        <v>0</v>
      </c>
      <c r="S49" s="89">
        <f>SUMIF('P&amp;L1'!$C$15:$C$475,$D49,'P&amp;L1'!S$15:S$475)</f>
        <v>0</v>
      </c>
      <c r="T49" s="89">
        <f>SUMIF('P&amp;L1'!$C$15:$C$475,$D49,'P&amp;L1'!T$15:T$475)</f>
        <v>0</v>
      </c>
      <c r="U49" s="89">
        <f>SUMIF('P&amp;L1'!$C$15:$C$475,$D49,'P&amp;L1'!U$15:U$475)</f>
        <v>0</v>
      </c>
      <c r="V49" s="89">
        <f>SUMIF('P&amp;L1'!$C$15:$C$475,$D49,'P&amp;L1'!V$15:V$475)</f>
        <v>0</v>
      </c>
      <c r="W49" s="89">
        <f>SUMIF('P&amp;L1'!$C$15:$C$475,$D49,'P&amp;L1'!W$15:W$475)</f>
        <v>0</v>
      </c>
      <c r="X49" s="89">
        <f>SUMIF('P&amp;L1'!$C$15:$C$475,$D49,'P&amp;L1'!X$15:X$475)</f>
        <v>0</v>
      </c>
      <c r="Y49" s="89">
        <f>SUMIF('P&amp;L1'!$C$15:$C$475,$D49,'P&amp;L1'!Y$15:Y$475)</f>
        <v>0</v>
      </c>
      <c r="Z49" s="89">
        <f>SUMIF('P&amp;L1'!$C$15:$C$475,$D49,'P&amp;L1'!Z$15:Z$475)</f>
        <v>0</v>
      </c>
      <c r="AA49" s="89">
        <f>SUMIF('P&amp;L1'!$C$15:$C$475,$D49,'P&amp;L1'!AA$15:AA$475)</f>
        <v>0</v>
      </c>
      <c r="AB49" s="90">
        <f>SUMIF('P&amp;L1'!$C$15:$C$475,$D49,'P&amp;L1'!AB$15:AB$475)</f>
        <v>0</v>
      </c>
      <c r="AD49" s="552">
        <f>SUMIF('P&amp;L1'!$C$15:$C$475,$D49,'P&amp;L1'!AD$15:AD$475)</f>
        <v>0</v>
      </c>
      <c r="AF49" s="552">
        <f>SUMIF('P&amp;L1'!$C$15:$C$475,$D49,'P&amp;L1'!AF$15:AF$475)</f>
        <v>0</v>
      </c>
      <c r="AH49" s="552">
        <f>SUMIF('P&amp;L1'!$C$15:$C$475,$D49,'P&amp;L1'!AH$15:AH$475)</f>
        <v>0</v>
      </c>
    </row>
    <row r="50" spans="4:34" outlineLevel="1" x14ac:dyDescent="0.2">
      <c r="D50" s="106" t="str">
        <f>'Line Items'!D801</f>
        <v>Staff Costs: Other</v>
      </c>
      <c r="E50" s="88"/>
      <c r="F50" s="107" t="str">
        <f>INDEX('P&amp;L1'!F$15:F$475,MATCH($D50,'P&amp;L1'!$C$15:$C$475,0))</f>
        <v>£000</v>
      </c>
      <c r="G50" s="89">
        <f>SUMIF('P&amp;L1'!$C$15:$C$475,$D50,'P&amp;L1'!G$15:G$475)</f>
        <v>0</v>
      </c>
      <c r="H50" s="89">
        <f>SUMIF('P&amp;L1'!$C$15:$C$475,$D50,'P&amp;L1'!H$15:H$475)</f>
        <v>0</v>
      </c>
      <c r="I50" s="281">
        <f>SUMIF('P&amp;L1'!$C$15:$C$475,$D50,'P&amp;L1'!I$15:I$475)</f>
        <v>0</v>
      </c>
      <c r="J50" s="89">
        <f>SUMIF('P&amp;L1'!$C$15:$C$475,$D50,'P&amp;L1'!J$15:J$475)</f>
        <v>0</v>
      </c>
      <c r="K50" s="89">
        <f>SUMIF('P&amp;L1'!$C$15:$C$475,$D50,'P&amp;L1'!K$15:K$475)</f>
        <v>0</v>
      </c>
      <c r="L50" s="89">
        <f>SUMIF('P&amp;L1'!$C$15:$C$475,$D50,'P&amp;L1'!L$15:L$475)</f>
        <v>0</v>
      </c>
      <c r="M50" s="89">
        <f>SUMIF('P&amp;L1'!$C$15:$C$475,$D50,'P&amp;L1'!M$15:M$475)</f>
        <v>0</v>
      </c>
      <c r="N50" s="89">
        <f>SUMIF('P&amp;L1'!$C$15:$C$475,$D50,'P&amp;L1'!N$15:N$475)</f>
        <v>0</v>
      </c>
      <c r="O50" s="89">
        <f>SUMIF('P&amp;L1'!$C$15:$C$475,$D50,'P&amp;L1'!O$15:O$475)</f>
        <v>0</v>
      </c>
      <c r="P50" s="89">
        <f>SUMIF('P&amp;L1'!$C$15:$C$475,$D50,'P&amp;L1'!P$15:P$475)</f>
        <v>0</v>
      </c>
      <c r="Q50" s="89">
        <f>SUMIF('P&amp;L1'!$C$15:$C$475,$D50,'P&amp;L1'!Q$15:Q$475)</f>
        <v>0</v>
      </c>
      <c r="R50" s="89">
        <f>SUMIF('P&amp;L1'!$C$15:$C$475,$D50,'P&amp;L1'!R$15:R$475)</f>
        <v>0</v>
      </c>
      <c r="S50" s="89">
        <f>SUMIF('P&amp;L1'!$C$15:$C$475,$D50,'P&amp;L1'!S$15:S$475)</f>
        <v>0</v>
      </c>
      <c r="T50" s="89">
        <f>SUMIF('P&amp;L1'!$C$15:$C$475,$D50,'P&amp;L1'!T$15:T$475)</f>
        <v>0</v>
      </c>
      <c r="U50" s="89">
        <f>SUMIF('P&amp;L1'!$C$15:$C$475,$D50,'P&amp;L1'!U$15:U$475)</f>
        <v>0</v>
      </c>
      <c r="V50" s="89">
        <f>SUMIF('P&amp;L1'!$C$15:$C$475,$D50,'P&amp;L1'!V$15:V$475)</f>
        <v>0</v>
      </c>
      <c r="W50" s="89">
        <f>SUMIF('P&amp;L1'!$C$15:$C$475,$D50,'P&amp;L1'!W$15:W$475)</f>
        <v>0</v>
      </c>
      <c r="X50" s="89">
        <f>SUMIF('P&amp;L1'!$C$15:$C$475,$D50,'P&amp;L1'!X$15:X$475)</f>
        <v>0</v>
      </c>
      <c r="Y50" s="89">
        <f>SUMIF('P&amp;L1'!$C$15:$C$475,$D50,'P&amp;L1'!Y$15:Y$475)</f>
        <v>0</v>
      </c>
      <c r="Z50" s="89">
        <f>SUMIF('P&amp;L1'!$C$15:$C$475,$D50,'P&amp;L1'!Z$15:Z$475)</f>
        <v>0</v>
      </c>
      <c r="AA50" s="89">
        <f>SUMIF('P&amp;L1'!$C$15:$C$475,$D50,'P&amp;L1'!AA$15:AA$475)</f>
        <v>0</v>
      </c>
      <c r="AB50" s="90">
        <f>SUMIF('P&amp;L1'!$C$15:$C$475,$D50,'P&amp;L1'!AB$15:AB$475)</f>
        <v>0</v>
      </c>
      <c r="AD50" s="552">
        <f>SUMIF('P&amp;L1'!$C$15:$C$475,$D50,'P&amp;L1'!AD$15:AD$475)</f>
        <v>0</v>
      </c>
      <c r="AF50" s="552">
        <f>SUMIF('P&amp;L1'!$C$15:$C$475,$D50,'P&amp;L1'!AF$15:AF$475)</f>
        <v>0</v>
      </c>
      <c r="AH50" s="552">
        <f>SUMIF('P&amp;L1'!$C$15:$C$475,$D50,'P&amp;L1'!AH$15:AH$475)</f>
        <v>0</v>
      </c>
    </row>
    <row r="51" spans="4:34" outlineLevel="1" x14ac:dyDescent="0.2">
      <c r="D51" s="106" t="str">
        <f>'Line Items'!D802</f>
        <v>Other Operating Costs: Other Staff Costs</v>
      </c>
      <c r="E51" s="88"/>
      <c r="F51" s="107" t="str">
        <f>INDEX('P&amp;L1'!F$15:F$475,MATCH($D51,'P&amp;L1'!$C$15:$C$475,0))</f>
        <v>£000</v>
      </c>
      <c r="G51" s="89">
        <f>SUMIF('P&amp;L1'!$C$15:$C$475,$D51,'P&amp;L1'!G$15:G$475)</f>
        <v>0</v>
      </c>
      <c r="H51" s="89">
        <f>SUMIF('P&amp;L1'!$C$15:$C$475,$D51,'P&amp;L1'!H$15:H$475)</f>
        <v>0</v>
      </c>
      <c r="I51" s="281">
        <f>SUMIF('P&amp;L1'!$C$15:$C$475,$D51,'P&amp;L1'!I$15:I$475)</f>
        <v>0</v>
      </c>
      <c r="J51" s="89">
        <f>SUMIF('P&amp;L1'!$C$15:$C$475,$D51,'P&amp;L1'!J$15:J$475)</f>
        <v>0</v>
      </c>
      <c r="K51" s="89">
        <f>SUMIF('P&amp;L1'!$C$15:$C$475,$D51,'P&amp;L1'!K$15:K$475)</f>
        <v>0</v>
      </c>
      <c r="L51" s="89">
        <f>SUMIF('P&amp;L1'!$C$15:$C$475,$D51,'P&amp;L1'!L$15:L$475)</f>
        <v>0</v>
      </c>
      <c r="M51" s="89">
        <f>SUMIF('P&amp;L1'!$C$15:$C$475,$D51,'P&amp;L1'!M$15:M$475)</f>
        <v>0</v>
      </c>
      <c r="N51" s="89">
        <f>SUMIF('P&amp;L1'!$C$15:$C$475,$D51,'P&amp;L1'!N$15:N$475)</f>
        <v>0</v>
      </c>
      <c r="O51" s="89">
        <f>SUMIF('P&amp;L1'!$C$15:$C$475,$D51,'P&amp;L1'!O$15:O$475)</f>
        <v>0</v>
      </c>
      <c r="P51" s="89">
        <f>SUMIF('P&amp;L1'!$C$15:$C$475,$D51,'P&amp;L1'!P$15:P$475)</f>
        <v>0</v>
      </c>
      <c r="Q51" s="89">
        <f>SUMIF('P&amp;L1'!$C$15:$C$475,$D51,'P&amp;L1'!Q$15:Q$475)</f>
        <v>0</v>
      </c>
      <c r="R51" s="89">
        <f>SUMIF('P&amp;L1'!$C$15:$C$475,$D51,'P&amp;L1'!R$15:R$475)</f>
        <v>0</v>
      </c>
      <c r="S51" s="89">
        <f>SUMIF('P&amp;L1'!$C$15:$C$475,$D51,'P&amp;L1'!S$15:S$475)</f>
        <v>0</v>
      </c>
      <c r="T51" s="89">
        <f>SUMIF('P&amp;L1'!$C$15:$C$475,$D51,'P&amp;L1'!T$15:T$475)</f>
        <v>0</v>
      </c>
      <c r="U51" s="89">
        <f>SUMIF('P&amp;L1'!$C$15:$C$475,$D51,'P&amp;L1'!U$15:U$475)</f>
        <v>0</v>
      </c>
      <c r="V51" s="89">
        <f>SUMIF('P&amp;L1'!$C$15:$C$475,$D51,'P&amp;L1'!V$15:V$475)</f>
        <v>0</v>
      </c>
      <c r="W51" s="89">
        <f>SUMIF('P&amp;L1'!$C$15:$C$475,$D51,'P&amp;L1'!W$15:W$475)</f>
        <v>0</v>
      </c>
      <c r="X51" s="89">
        <f>SUMIF('P&amp;L1'!$C$15:$C$475,$D51,'P&amp;L1'!X$15:X$475)</f>
        <v>0</v>
      </c>
      <c r="Y51" s="89">
        <f>SUMIF('P&amp;L1'!$C$15:$C$475,$D51,'P&amp;L1'!Y$15:Y$475)</f>
        <v>0</v>
      </c>
      <c r="Z51" s="89">
        <f>SUMIF('P&amp;L1'!$C$15:$C$475,$D51,'P&amp;L1'!Z$15:Z$475)</f>
        <v>0</v>
      </c>
      <c r="AA51" s="89">
        <f>SUMIF('P&amp;L1'!$C$15:$C$475,$D51,'P&amp;L1'!AA$15:AA$475)</f>
        <v>0</v>
      </c>
      <c r="AB51" s="90">
        <f>SUMIF('P&amp;L1'!$C$15:$C$475,$D51,'P&amp;L1'!AB$15:AB$475)</f>
        <v>0</v>
      </c>
      <c r="AD51" s="552">
        <f>SUMIF('P&amp;L1'!$C$15:$C$475,$D51,'P&amp;L1'!AD$15:AD$475)</f>
        <v>0</v>
      </c>
      <c r="AF51" s="552">
        <f>SUMIF('P&amp;L1'!$C$15:$C$475,$D51,'P&amp;L1'!AF$15:AF$475)</f>
        <v>0</v>
      </c>
      <c r="AH51" s="552">
        <f>SUMIF('P&amp;L1'!$C$15:$C$475,$D51,'P&amp;L1'!AH$15:AH$475)</f>
        <v>0</v>
      </c>
    </row>
    <row r="52" spans="4:34" outlineLevel="1" x14ac:dyDescent="0.2">
      <c r="D52" s="106" t="str">
        <f>'Line Items'!D803</f>
        <v>Other Operating Costs: Station &amp; Train Operations</v>
      </c>
      <c r="E52" s="88"/>
      <c r="F52" s="107" t="str">
        <f>INDEX('P&amp;L1'!F$15:F$475,MATCH($D52,'P&amp;L1'!$C$15:$C$475,0))</f>
        <v>£000</v>
      </c>
      <c r="G52" s="89">
        <f>SUMIF('P&amp;L1'!$C$15:$C$475,$D52,'P&amp;L1'!G$15:G$475)</f>
        <v>0</v>
      </c>
      <c r="H52" s="89">
        <f>SUMIF('P&amp;L1'!$C$15:$C$475,$D52,'P&amp;L1'!H$15:H$475)</f>
        <v>0</v>
      </c>
      <c r="I52" s="281">
        <f>SUMIF('P&amp;L1'!$C$15:$C$475,$D52,'P&amp;L1'!I$15:I$475)</f>
        <v>0</v>
      </c>
      <c r="J52" s="89">
        <f>SUMIF('P&amp;L1'!$C$15:$C$475,$D52,'P&amp;L1'!J$15:J$475)</f>
        <v>0</v>
      </c>
      <c r="K52" s="89">
        <f>SUMIF('P&amp;L1'!$C$15:$C$475,$D52,'P&amp;L1'!K$15:K$475)</f>
        <v>0</v>
      </c>
      <c r="L52" s="89">
        <f>SUMIF('P&amp;L1'!$C$15:$C$475,$D52,'P&amp;L1'!L$15:L$475)</f>
        <v>0</v>
      </c>
      <c r="M52" s="89">
        <f>SUMIF('P&amp;L1'!$C$15:$C$475,$D52,'P&amp;L1'!M$15:M$475)</f>
        <v>0</v>
      </c>
      <c r="N52" s="89">
        <f>SUMIF('P&amp;L1'!$C$15:$C$475,$D52,'P&amp;L1'!N$15:N$475)</f>
        <v>0</v>
      </c>
      <c r="O52" s="89">
        <f>SUMIF('P&amp;L1'!$C$15:$C$475,$D52,'P&amp;L1'!O$15:O$475)</f>
        <v>0</v>
      </c>
      <c r="P52" s="89">
        <f>SUMIF('P&amp;L1'!$C$15:$C$475,$D52,'P&amp;L1'!P$15:P$475)</f>
        <v>0</v>
      </c>
      <c r="Q52" s="89">
        <f>SUMIF('P&amp;L1'!$C$15:$C$475,$D52,'P&amp;L1'!Q$15:Q$475)</f>
        <v>0</v>
      </c>
      <c r="R52" s="89">
        <f>SUMIF('P&amp;L1'!$C$15:$C$475,$D52,'P&amp;L1'!R$15:R$475)</f>
        <v>0</v>
      </c>
      <c r="S52" s="89">
        <f>SUMIF('P&amp;L1'!$C$15:$C$475,$D52,'P&amp;L1'!S$15:S$475)</f>
        <v>0</v>
      </c>
      <c r="T52" s="89">
        <f>SUMIF('P&amp;L1'!$C$15:$C$475,$D52,'P&amp;L1'!T$15:T$475)</f>
        <v>0</v>
      </c>
      <c r="U52" s="89">
        <f>SUMIF('P&amp;L1'!$C$15:$C$475,$D52,'P&amp;L1'!U$15:U$475)</f>
        <v>0</v>
      </c>
      <c r="V52" s="89">
        <f>SUMIF('P&amp;L1'!$C$15:$C$475,$D52,'P&amp;L1'!V$15:V$475)</f>
        <v>0</v>
      </c>
      <c r="W52" s="89">
        <f>SUMIF('P&amp;L1'!$C$15:$C$475,$D52,'P&amp;L1'!W$15:W$475)</f>
        <v>0</v>
      </c>
      <c r="X52" s="89">
        <f>SUMIF('P&amp;L1'!$C$15:$C$475,$D52,'P&amp;L1'!X$15:X$475)</f>
        <v>0</v>
      </c>
      <c r="Y52" s="89">
        <f>SUMIF('P&amp;L1'!$C$15:$C$475,$D52,'P&amp;L1'!Y$15:Y$475)</f>
        <v>0</v>
      </c>
      <c r="Z52" s="89">
        <f>SUMIF('P&amp;L1'!$C$15:$C$475,$D52,'P&amp;L1'!Z$15:Z$475)</f>
        <v>0</v>
      </c>
      <c r="AA52" s="89">
        <f>SUMIF('P&amp;L1'!$C$15:$C$475,$D52,'P&amp;L1'!AA$15:AA$475)</f>
        <v>0</v>
      </c>
      <c r="AB52" s="90">
        <f>SUMIF('P&amp;L1'!$C$15:$C$475,$D52,'P&amp;L1'!AB$15:AB$475)</f>
        <v>0</v>
      </c>
      <c r="AD52" s="552">
        <f>SUMIF('P&amp;L1'!$C$15:$C$475,$D52,'P&amp;L1'!AD$15:AD$475)</f>
        <v>0</v>
      </c>
      <c r="AF52" s="552">
        <f>SUMIF('P&amp;L1'!$C$15:$C$475,$D52,'P&amp;L1'!AF$15:AF$475)</f>
        <v>0</v>
      </c>
      <c r="AH52" s="552">
        <f>SUMIF('P&amp;L1'!$C$15:$C$475,$D52,'P&amp;L1'!AH$15:AH$475)</f>
        <v>0</v>
      </c>
    </row>
    <row r="53" spans="4:34" outlineLevel="1" x14ac:dyDescent="0.2">
      <c r="D53" s="106" t="str">
        <f>'Line Items'!D804</f>
        <v>Other Operating Costs: Rolling Stock Maintenance</v>
      </c>
      <c r="E53" s="88"/>
      <c r="F53" s="107" t="str">
        <f>INDEX('P&amp;L1'!F$15:F$475,MATCH($D53,'P&amp;L1'!$C$15:$C$475,0))</f>
        <v>£000</v>
      </c>
      <c r="G53" s="89">
        <f>SUMIF('P&amp;L1'!$C$15:$C$475,$D53,'P&amp;L1'!G$15:G$475)</f>
        <v>0</v>
      </c>
      <c r="H53" s="89">
        <f>SUMIF('P&amp;L1'!$C$15:$C$475,$D53,'P&amp;L1'!H$15:H$475)</f>
        <v>0</v>
      </c>
      <c r="I53" s="281">
        <f>SUMIF('P&amp;L1'!$C$15:$C$475,$D53,'P&amp;L1'!I$15:I$475)</f>
        <v>0</v>
      </c>
      <c r="J53" s="89">
        <f>SUMIF('P&amp;L1'!$C$15:$C$475,$D53,'P&amp;L1'!J$15:J$475)</f>
        <v>0</v>
      </c>
      <c r="K53" s="89">
        <f>SUMIF('P&amp;L1'!$C$15:$C$475,$D53,'P&amp;L1'!K$15:K$475)</f>
        <v>0</v>
      </c>
      <c r="L53" s="89">
        <f>SUMIF('P&amp;L1'!$C$15:$C$475,$D53,'P&amp;L1'!L$15:L$475)</f>
        <v>0</v>
      </c>
      <c r="M53" s="89">
        <f>SUMIF('P&amp;L1'!$C$15:$C$475,$D53,'P&amp;L1'!M$15:M$475)</f>
        <v>0</v>
      </c>
      <c r="N53" s="89">
        <f>SUMIF('P&amp;L1'!$C$15:$C$475,$D53,'P&amp;L1'!N$15:N$475)</f>
        <v>0</v>
      </c>
      <c r="O53" s="89">
        <f>SUMIF('P&amp;L1'!$C$15:$C$475,$D53,'P&amp;L1'!O$15:O$475)</f>
        <v>0</v>
      </c>
      <c r="P53" s="89">
        <f>SUMIF('P&amp;L1'!$C$15:$C$475,$D53,'P&amp;L1'!P$15:P$475)</f>
        <v>0</v>
      </c>
      <c r="Q53" s="89">
        <f>SUMIF('P&amp;L1'!$C$15:$C$475,$D53,'P&amp;L1'!Q$15:Q$475)</f>
        <v>0</v>
      </c>
      <c r="R53" s="89">
        <f>SUMIF('P&amp;L1'!$C$15:$C$475,$D53,'P&amp;L1'!R$15:R$475)</f>
        <v>0</v>
      </c>
      <c r="S53" s="89">
        <f>SUMIF('P&amp;L1'!$C$15:$C$475,$D53,'P&amp;L1'!S$15:S$475)</f>
        <v>0</v>
      </c>
      <c r="T53" s="89">
        <f>SUMIF('P&amp;L1'!$C$15:$C$475,$D53,'P&amp;L1'!T$15:T$475)</f>
        <v>0</v>
      </c>
      <c r="U53" s="89">
        <f>SUMIF('P&amp;L1'!$C$15:$C$475,$D53,'P&amp;L1'!U$15:U$475)</f>
        <v>0</v>
      </c>
      <c r="V53" s="89">
        <f>SUMIF('P&amp;L1'!$C$15:$C$475,$D53,'P&amp;L1'!V$15:V$475)</f>
        <v>0</v>
      </c>
      <c r="W53" s="89">
        <f>SUMIF('P&amp;L1'!$C$15:$C$475,$D53,'P&amp;L1'!W$15:W$475)</f>
        <v>0</v>
      </c>
      <c r="X53" s="89">
        <f>SUMIF('P&amp;L1'!$C$15:$C$475,$D53,'P&amp;L1'!X$15:X$475)</f>
        <v>0</v>
      </c>
      <c r="Y53" s="89">
        <f>SUMIF('P&amp;L1'!$C$15:$C$475,$D53,'P&amp;L1'!Y$15:Y$475)</f>
        <v>0</v>
      </c>
      <c r="Z53" s="89">
        <f>SUMIF('P&amp;L1'!$C$15:$C$475,$D53,'P&amp;L1'!Z$15:Z$475)</f>
        <v>0</v>
      </c>
      <c r="AA53" s="89">
        <f>SUMIF('P&amp;L1'!$C$15:$C$475,$D53,'P&amp;L1'!AA$15:AA$475)</f>
        <v>0</v>
      </c>
      <c r="AB53" s="90">
        <f>SUMIF('P&amp;L1'!$C$15:$C$475,$D53,'P&amp;L1'!AB$15:AB$475)</f>
        <v>0</v>
      </c>
      <c r="AD53" s="552">
        <f>SUMIF('P&amp;L1'!$C$15:$C$475,$D53,'P&amp;L1'!AD$15:AD$475)</f>
        <v>0</v>
      </c>
      <c r="AF53" s="552">
        <f>SUMIF('P&amp;L1'!$C$15:$C$475,$D53,'P&amp;L1'!AF$15:AF$475)</f>
        <v>0</v>
      </c>
      <c r="AH53" s="552">
        <f>SUMIF('P&amp;L1'!$C$15:$C$475,$D53,'P&amp;L1'!AH$15:AH$475)</f>
        <v>0</v>
      </c>
    </row>
    <row r="54" spans="4:34" outlineLevel="1" x14ac:dyDescent="0.2">
      <c r="D54" s="106" t="str">
        <f>'Line Items'!D805</f>
        <v>Other Operating Costs: Industry &amp; Professional Services</v>
      </c>
      <c r="E54" s="88"/>
      <c r="F54" s="107" t="str">
        <f>INDEX('P&amp;L1'!F$15:F$475,MATCH($D54,'P&amp;L1'!$C$15:$C$475,0))</f>
        <v>£000</v>
      </c>
      <c r="G54" s="89">
        <f>SUMIF('P&amp;L1'!$C$15:$C$475,$D54,'P&amp;L1'!G$15:G$475)</f>
        <v>0</v>
      </c>
      <c r="H54" s="89">
        <f>SUMIF('P&amp;L1'!$C$15:$C$475,$D54,'P&amp;L1'!H$15:H$475)</f>
        <v>0</v>
      </c>
      <c r="I54" s="281">
        <f>SUMIF('P&amp;L1'!$C$15:$C$475,$D54,'P&amp;L1'!I$15:I$475)</f>
        <v>0</v>
      </c>
      <c r="J54" s="89">
        <f>SUMIF('P&amp;L1'!$C$15:$C$475,$D54,'P&amp;L1'!J$15:J$475)</f>
        <v>0</v>
      </c>
      <c r="K54" s="89">
        <f>SUMIF('P&amp;L1'!$C$15:$C$475,$D54,'P&amp;L1'!K$15:K$475)</f>
        <v>0</v>
      </c>
      <c r="L54" s="89">
        <f>SUMIF('P&amp;L1'!$C$15:$C$475,$D54,'P&amp;L1'!L$15:L$475)</f>
        <v>0</v>
      </c>
      <c r="M54" s="89">
        <f>SUMIF('P&amp;L1'!$C$15:$C$475,$D54,'P&amp;L1'!M$15:M$475)</f>
        <v>0</v>
      </c>
      <c r="N54" s="89">
        <f>SUMIF('P&amp;L1'!$C$15:$C$475,$D54,'P&amp;L1'!N$15:N$475)</f>
        <v>0</v>
      </c>
      <c r="O54" s="89">
        <f>SUMIF('P&amp;L1'!$C$15:$C$475,$D54,'P&amp;L1'!O$15:O$475)</f>
        <v>0</v>
      </c>
      <c r="P54" s="89">
        <f>SUMIF('P&amp;L1'!$C$15:$C$475,$D54,'P&amp;L1'!P$15:P$475)</f>
        <v>0</v>
      </c>
      <c r="Q54" s="89">
        <f>SUMIF('P&amp;L1'!$C$15:$C$475,$D54,'P&amp;L1'!Q$15:Q$475)</f>
        <v>0</v>
      </c>
      <c r="R54" s="89">
        <f>SUMIF('P&amp;L1'!$C$15:$C$475,$D54,'P&amp;L1'!R$15:R$475)</f>
        <v>0</v>
      </c>
      <c r="S54" s="89">
        <f>SUMIF('P&amp;L1'!$C$15:$C$475,$D54,'P&amp;L1'!S$15:S$475)</f>
        <v>0</v>
      </c>
      <c r="T54" s="89">
        <f>SUMIF('P&amp;L1'!$C$15:$C$475,$D54,'P&amp;L1'!T$15:T$475)</f>
        <v>0</v>
      </c>
      <c r="U54" s="89">
        <f>SUMIF('P&amp;L1'!$C$15:$C$475,$D54,'P&amp;L1'!U$15:U$475)</f>
        <v>0</v>
      </c>
      <c r="V54" s="89">
        <f>SUMIF('P&amp;L1'!$C$15:$C$475,$D54,'P&amp;L1'!V$15:V$475)</f>
        <v>0</v>
      </c>
      <c r="W54" s="89">
        <f>SUMIF('P&amp;L1'!$C$15:$C$475,$D54,'P&amp;L1'!W$15:W$475)</f>
        <v>0</v>
      </c>
      <c r="X54" s="89">
        <f>SUMIF('P&amp;L1'!$C$15:$C$475,$D54,'P&amp;L1'!X$15:X$475)</f>
        <v>0</v>
      </c>
      <c r="Y54" s="89">
        <f>SUMIF('P&amp;L1'!$C$15:$C$475,$D54,'P&amp;L1'!Y$15:Y$475)</f>
        <v>0</v>
      </c>
      <c r="Z54" s="89">
        <f>SUMIF('P&amp;L1'!$C$15:$C$475,$D54,'P&amp;L1'!Z$15:Z$475)</f>
        <v>0</v>
      </c>
      <c r="AA54" s="89">
        <f>SUMIF('P&amp;L1'!$C$15:$C$475,$D54,'P&amp;L1'!AA$15:AA$475)</f>
        <v>0</v>
      </c>
      <c r="AB54" s="90">
        <f>SUMIF('P&amp;L1'!$C$15:$C$475,$D54,'P&amp;L1'!AB$15:AB$475)</f>
        <v>0</v>
      </c>
      <c r="AD54" s="552">
        <f>SUMIF('P&amp;L1'!$C$15:$C$475,$D54,'P&amp;L1'!AD$15:AD$475)</f>
        <v>0</v>
      </c>
      <c r="AF54" s="552">
        <f>SUMIF('P&amp;L1'!$C$15:$C$475,$D54,'P&amp;L1'!AF$15:AF$475)</f>
        <v>0</v>
      </c>
      <c r="AH54" s="552">
        <f>SUMIF('P&amp;L1'!$C$15:$C$475,$D54,'P&amp;L1'!AH$15:AH$475)</f>
        <v>0</v>
      </c>
    </row>
    <row r="55" spans="4:34" outlineLevel="1" x14ac:dyDescent="0.2">
      <c r="D55" s="106" t="str">
        <f>'Line Items'!D806</f>
        <v>Other Operating Costs: Administrative Costs &amp; Other</v>
      </c>
      <c r="E55" s="88"/>
      <c r="F55" s="107" t="str">
        <f>INDEX('P&amp;L1'!F$15:F$475,MATCH($D55,'P&amp;L1'!$C$15:$C$475,0))</f>
        <v>£000</v>
      </c>
      <c r="G55" s="89">
        <f>SUMIF('P&amp;L1'!$C$15:$C$475,$D55,'P&amp;L1'!G$15:G$475)</f>
        <v>0</v>
      </c>
      <c r="H55" s="89">
        <f>SUMIF('P&amp;L1'!$C$15:$C$475,$D55,'P&amp;L1'!H$15:H$475)</f>
        <v>0</v>
      </c>
      <c r="I55" s="281">
        <f>SUMIF('P&amp;L1'!$C$15:$C$475,$D55,'P&amp;L1'!I$15:I$475)</f>
        <v>0</v>
      </c>
      <c r="J55" s="89">
        <f>SUMIF('P&amp;L1'!$C$15:$C$475,$D55,'P&amp;L1'!J$15:J$475)</f>
        <v>0</v>
      </c>
      <c r="K55" s="89">
        <f>SUMIF('P&amp;L1'!$C$15:$C$475,$D55,'P&amp;L1'!K$15:K$475)</f>
        <v>0</v>
      </c>
      <c r="L55" s="89">
        <f>SUMIF('P&amp;L1'!$C$15:$C$475,$D55,'P&amp;L1'!L$15:L$475)</f>
        <v>0</v>
      </c>
      <c r="M55" s="89">
        <f>SUMIF('P&amp;L1'!$C$15:$C$475,$D55,'P&amp;L1'!M$15:M$475)</f>
        <v>0</v>
      </c>
      <c r="N55" s="89">
        <f>SUMIF('P&amp;L1'!$C$15:$C$475,$D55,'P&amp;L1'!N$15:N$475)</f>
        <v>0</v>
      </c>
      <c r="O55" s="89">
        <f>SUMIF('P&amp;L1'!$C$15:$C$475,$D55,'P&amp;L1'!O$15:O$475)</f>
        <v>0</v>
      </c>
      <c r="P55" s="89">
        <f>SUMIF('P&amp;L1'!$C$15:$C$475,$D55,'P&amp;L1'!P$15:P$475)</f>
        <v>0</v>
      </c>
      <c r="Q55" s="89">
        <f>SUMIF('P&amp;L1'!$C$15:$C$475,$D55,'P&amp;L1'!Q$15:Q$475)</f>
        <v>0</v>
      </c>
      <c r="R55" s="89">
        <f>SUMIF('P&amp;L1'!$C$15:$C$475,$D55,'P&amp;L1'!R$15:R$475)</f>
        <v>0</v>
      </c>
      <c r="S55" s="89">
        <f>SUMIF('P&amp;L1'!$C$15:$C$475,$D55,'P&amp;L1'!S$15:S$475)</f>
        <v>0</v>
      </c>
      <c r="T55" s="89">
        <f>SUMIF('P&amp;L1'!$C$15:$C$475,$D55,'P&amp;L1'!T$15:T$475)</f>
        <v>0</v>
      </c>
      <c r="U55" s="89">
        <f>SUMIF('P&amp;L1'!$C$15:$C$475,$D55,'P&amp;L1'!U$15:U$475)</f>
        <v>0</v>
      </c>
      <c r="V55" s="89">
        <f>SUMIF('P&amp;L1'!$C$15:$C$475,$D55,'P&amp;L1'!V$15:V$475)</f>
        <v>0</v>
      </c>
      <c r="W55" s="89">
        <f>SUMIF('P&amp;L1'!$C$15:$C$475,$D55,'P&amp;L1'!W$15:W$475)</f>
        <v>0</v>
      </c>
      <c r="X55" s="89">
        <f>SUMIF('P&amp;L1'!$C$15:$C$475,$D55,'P&amp;L1'!X$15:X$475)</f>
        <v>0</v>
      </c>
      <c r="Y55" s="89">
        <f>SUMIF('P&amp;L1'!$C$15:$C$475,$D55,'P&amp;L1'!Y$15:Y$475)</f>
        <v>0</v>
      </c>
      <c r="Z55" s="89">
        <f>SUMIF('P&amp;L1'!$C$15:$C$475,$D55,'P&amp;L1'!Z$15:Z$475)</f>
        <v>0</v>
      </c>
      <c r="AA55" s="89">
        <f>SUMIF('P&amp;L1'!$C$15:$C$475,$D55,'P&amp;L1'!AA$15:AA$475)</f>
        <v>0</v>
      </c>
      <c r="AB55" s="90">
        <f>SUMIF('P&amp;L1'!$C$15:$C$475,$D55,'P&amp;L1'!AB$15:AB$475)</f>
        <v>0</v>
      </c>
      <c r="AD55" s="552">
        <f>SUMIF('P&amp;L1'!$C$15:$C$475,$D55,'P&amp;L1'!AD$15:AD$475)</f>
        <v>0</v>
      </c>
      <c r="AF55" s="552">
        <f>SUMIF('P&amp;L1'!$C$15:$C$475,$D55,'P&amp;L1'!AF$15:AF$475)</f>
        <v>0</v>
      </c>
      <c r="AH55" s="552">
        <f>SUMIF('P&amp;L1'!$C$15:$C$475,$D55,'P&amp;L1'!AH$15:AH$475)</f>
        <v>0</v>
      </c>
    </row>
    <row r="56" spans="4:34" outlineLevel="1" x14ac:dyDescent="0.2">
      <c r="D56" s="106" t="str">
        <f>'Line Items'!D807</f>
        <v>Other Operating Costs: Non-Cash Costs</v>
      </c>
      <c r="E56" s="88"/>
      <c r="F56" s="107" t="str">
        <f>INDEX('P&amp;L1'!F$15:F$475,MATCH($D56,'P&amp;L1'!$C$15:$C$475,0))</f>
        <v>£000</v>
      </c>
      <c r="G56" s="89">
        <f>SUMIF('P&amp;L1'!$C$15:$C$475,$D56,'P&amp;L1'!G$15:G$475)</f>
        <v>0</v>
      </c>
      <c r="H56" s="89">
        <f>SUMIF('P&amp;L1'!$C$15:$C$475,$D56,'P&amp;L1'!H$15:H$475)</f>
        <v>0</v>
      </c>
      <c r="I56" s="281">
        <f>SUMIF('P&amp;L1'!$C$15:$C$475,$D56,'P&amp;L1'!I$15:I$475)</f>
        <v>0</v>
      </c>
      <c r="J56" s="89">
        <f>SUMIF('P&amp;L1'!$C$15:$C$475,$D56,'P&amp;L1'!J$15:J$475)</f>
        <v>0</v>
      </c>
      <c r="K56" s="89">
        <f>SUMIF('P&amp;L1'!$C$15:$C$475,$D56,'P&amp;L1'!K$15:K$475)</f>
        <v>0</v>
      </c>
      <c r="L56" s="89">
        <f>SUMIF('P&amp;L1'!$C$15:$C$475,$D56,'P&amp;L1'!L$15:L$475)</f>
        <v>0</v>
      </c>
      <c r="M56" s="89">
        <f>SUMIF('P&amp;L1'!$C$15:$C$475,$D56,'P&amp;L1'!M$15:M$475)</f>
        <v>0</v>
      </c>
      <c r="N56" s="89">
        <f>SUMIF('P&amp;L1'!$C$15:$C$475,$D56,'P&amp;L1'!N$15:N$475)</f>
        <v>0</v>
      </c>
      <c r="O56" s="89">
        <f>SUMIF('P&amp;L1'!$C$15:$C$475,$D56,'P&amp;L1'!O$15:O$475)</f>
        <v>0</v>
      </c>
      <c r="P56" s="89">
        <f>SUMIF('P&amp;L1'!$C$15:$C$475,$D56,'P&amp;L1'!P$15:P$475)</f>
        <v>0</v>
      </c>
      <c r="Q56" s="89">
        <f>SUMIF('P&amp;L1'!$C$15:$C$475,$D56,'P&amp;L1'!Q$15:Q$475)</f>
        <v>0</v>
      </c>
      <c r="R56" s="89">
        <f>SUMIF('P&amp;L1'!$C$15:$C$475,$D56,'P&amp;L1'!R$15:R$475)</f>
        <v>0</v>
      </c>
      <c r="S56" s="89">
        <f>SUMIF('P&amp;L1'!$C$15:$C$475,$D56,'P&amp;L1'!S$15:S$475)</f>
        <v>0</v>
      </c>
      <c r="T56" s="89">
        <f>SUMIF('P&amp;L1'!$C$15:$C$475,$D56,'P&amp;L1'!T$15:T$475)</f>
        <v>0</v>
      </c>
      <c r="U56" s="89">
        <f>SUMIF('P&amp;L1'!$C$15:$C$475,$D56,'P&amp;L1'!U$15:U$475)</f>
        <v>0</v>
      </c>
      <c r="V56" s="89">
        <f>SUMIF('P&amp;L1'!$C$15:$C$475,$D56,'P&amp;L1'!V$15:V$475)</f>
        <v>0</v>
      </c>
      <c r="W56" s="89">
        <f>SUMIF('P&amp;L1'!$C$15:$C$475,$D56,'P&amp;L1'!W$15:W$475)</f>
        <v>0</v>
      </c>
      <c r="X56" s="89">
        <f>SUMIF('P&amp;L1'!$C$15:$C$475,$D56,'P&amp;L1'!X$15:X$475)</f>
        <v>0</v>
      </c>
      <c r="Y56" s="89">
        <f>SUMIF('P&amp;L1'!$C$15:$C$475,$D56,'P&amp;L1'!Y$15:Y$475)</f>
        <v>0</v>
      </c>
      <c r="Z56" s="89">
        <f>SUMIF('P&amp;L1'!$C$15:$C$475,$D56,'P&amp;L1'!Z$15:Z$475)</f>
        <v>0</v>
      </c>
      <c r="AA56" s="89">
        <f>SUMIF('P&amp;L1'!$C$15:$C$475,$D56,'P&amp;L1'!AA$15:AA$475)</f>
        <v>0</v>
      </c>
      <c r="AB56" s="90">
        <f>SUMIF('P&amp;L1'!$C$15:$C$475,$D56,'P&amp;L1'!AB$15:AB$475)</f>
        <v>0</v>
      </c>
      <c r="AD56" s="552">
        <f>SUMIF('P&amp;L1'!$C$15:$C$475,$D56,'P&amp;L1'!AD$15:AD$475)</f>
        <v>0</v>
      </c>
      <c r="AF56" s="552">
        <f>SUMIF('P&amp;L1'!$C$15:$C$475,$D56,'P&amp;L1'!AF$15:AF$475)</f>
        <v>0</v>
      </c>
      <c r="AH56" s="552">
        <f>SUMIF('P&amp;L1'!$C$15:$C$475,$D56,'P&amp;L1'!AH$15:AH$475)</f>
        <v>0</v>
      </c>
    </row>
    <row r="57" spans="4:34" outlineLevel="1" x14ac:dyDescent="0.2">
      <c r="D57" s="106" t="str">
        <f>'Line Items'!D808</f>
        <v>Rolling Stock Charges</v>
      </c>
      <c r="E57" s="88"/>
      <c r="F57" s="107" t="str">
        <f>INDEX('P&amp;L1'!F$15:F$475,MATCH($D57,'P&amp;L1'!$C$15:$C$475,0))</f>
        <v>£000</v>
      </c>
      <c r="G57" s="89">
        <f>SUMIF('P&amp;L1'!$C$15:$C$475,$D57,'P&amp;L1'!G$15:G$475)</f>
        <v>0</v>
      </c>
      <c r="H57" s="89">
        <f>SUMIF('P&amp;L1'!$C$15:$C$475,$D57,'P&amp;L1'!H$15:H$475)</f>
        <v>0</v>
      </c>
      <c r="I57" s="281">
        <f>SUMIF('P&amp;L1'!$C$15:$C$475,$D57,'P&amp;L1'!I$15:I$475)</f>
        <v>0</v>
      </c>
      <c r="J57" s="89">
        <f>SUMIF('P&amp;L1'!$C$15:$C$475,$D57,'P&amp;L1'!J$15:J$475)</f>
        <v>0</v>
      </c>
      <c r="K57" s="89">
        <f>SUMIF('P&amp;L1'!$C$15:$C$475,$D57,'P&amp;L1'!K$15:K$475)</f>
        <v>0</v>
      </c>
      <c r="L57" s="89">
        <f>SUMIF('P&amp;L1'!$C$15:$C$475,$D57,'P&amp;L1'!L$15:L$475)</f>
        <v>0</v>
      </c>
      <c r="M57" s="89">
        <f>SUMIF('P&amp;L1'!$C$15:$C$475,$D57,'P&amp;L1'!M$15:M$475)</f>
        <v>0</v>
      </c>
      <c r="N57" s="89">
        <f>SUMIF('P&amp;L1'!$C$15:$C$475,$D57,'P&amp;L1'!N$15:N$475)</f>
        <v>0</v>
      </c>
      <c r="O57" s="89">
        <f>SUMIF('P&amp;L1'!$C$15:$C$475,$D57,'P&amp;L1'!O$15:O$475)</f>
        <v>0</v>
      </c>
      <c r="P57" s="89">
        <f>SUMIF('P&amp;L1'!$C$15:$C$475,$D57,'P&amp;L1'!P$15:P$475)</f>
        <v>0</v>
      </c>
      <c r="Q57" s="89">
        <f>SUMIF('P&amp;L1'!$C$15:$C$475,$D57,'P&amp;L1'!Q$15:Q$475)</f>
        <v>0</v>
      </c>
      <c r="R57" s="89">
        <f>SUMIF('P&amp;L1'!$C$15:$C$475,$D57,'P&amp;L1'!R$15:R$475)</f>
        <v>0</v>
      </c>
      <c r="S57" s="89">
        <f>SUMIF('P&amp;L1'!$C$15:$C$475,$D57,'P&amp;L1'!S$15:S$475)</f>
        <v>0</v>
      </c>
      <c r="T57" s="89">
        <f>SUMIF('P&amp;L1'!$C$15:$C$475,$D57,'P&amp;L1'!T$15:T$475)</f>
        <v>0</v>
      </c>
      <c r="U57" s="89">
        <f>SUMIF('P&amp;L1'!$C$15:$C$475,$D57,'P&amp;L1'!U$15:U$475)</f>
        <v>0</v>
      </c>
      <c r="V57" s="89">
        <f>SUMIF('P&amp;L1'!$C$15:$C$475,$D57,'P&amp;L1'!V$15:V$475)</f>
        <v>0</v>
      </c>
      <c r="W57" s="89">
        <f>SUMIF('P&amp;L1'!$C$15:$C$475,$D57,'P&amp;L1'!W$15:W$475)</f>
        <v>0</v>
      </c>
      <c r="X57" s="89">
        <f>SUMIF('P&amp;L1'!$C$15:$C$475,$D57,'P&amp;L1'!X$15:X$475)</f>
        <v>0</v>
      </c>
      <c r="Y57" s="89">
        <f>SUMIF('P&amp;L1'!$C$15:$C$475,$D57,'P&amp;L1'!Y$15:Y$475)</f>
        <v>0</v>
      </c>
      <c r="Z57" s="89">
        <f>SUMIF('P&amp;L1'!$C$15:$C$475,$D57,'P&amp;L1'!Z$15:Z$475)</f>
        <v>0</v>
      </c>
      <c r="AA57" s="89">
        <f>SUMIF('P&amp;L1'!$C$15:$C$475,$D57,'P&amp;L1'!AA$15:AA$475)</f>
        <v>0</v>
      </c>
      <c r="AB57" s="90">
        <f>SUMIF('P&amp;L1'!$C$15:$C$475,$D57,'P&amp;L1'!AB$15:AB$475)</f>
        <v>0</v>
      </c>
      <c r="AD57" s="552">
        <f>SUMIF('P&amp;L1'!$C$15:$C$475,$D57,'P&amp;L1'!AD$15:AD$475)</f>
        <v>0</v>
      </c>
      <c r="AF57" s="552">
        <f>SUMIF('P&amp;L1'!$C$15:$C$475,$D57,'P&amp;L1'!AF$15:AF$475)</f>
        <v>0</v>
      </c>
      <c r="AH57" s="552">
        <f>SUMIF('P&amp;L1'!$C$15:$C$475,$D57,'P&amp;L1'!AH$15:AH$475)</f>
        <v>0</v>
      </c>
    </row>
    <row r="58" spans="4:34" outlineLevel="1" x14ac:dyDescent="0.2">
      <c r="D58" s="106" t="str">
        <f>'Line Items'!D809</f>
        <v>Infrastructure Charges: Secondary Station Access Charges</v>
      </c>
      <c r="E58" s="88"/>
      <c r="F58" s="107" t="str">
        <f>INDEX('P&amp;L1'!F$15:F$475,MATCH($D58,'P&amp;L1'!$C$15:$C$475,0))</f>
        <v>£000</v>
      </c>
      <c r="G58" s="89">
        <f>SUMIF('P&amp;L1'!$C$15:$C$475,$D58,'P&amp;L1'!G$15:G$475)</f>
        <v>0</v>
      </c>
      <c r="H58" s="89">
        <f>SUMIF('P&amp;L1'!$C$15:$C$475,$D58,'P&amp;L1'!H$15:H$475)</f>
        <v>0</v>
      </c>
      <c r="I58" s="281">
        <f>SUMIF('P&amp;L1'!$C$15:$C$475,$D58,'P&amp;L1'!I$15:I$475)</f>
        <v>0</v>
      </c>
      <c r="J58" s="89">
        <f>SUMIF('P&amp;L1'!$C$15:$C$475,$D58,'P&amp;L1'!J$15:J$475)</f>
        <v>0</v>
      </c>
      <c r="K58" s="89">
        <f>SUMIF('P&amp;L1'!$C$15:$C$475,$D58,'P&amp;L1'!K$15:K$475)</f>
        <v>0</v>
      </c>
      <c r="L58" s="89">
        <f>SUMIF('P&amp;L1'!$C$15:$C$475,$D58,'P&amp;L1'!L$15:L$475)</f>
        <v>0</v>
      </c>
      <c r="M58" s="89">
        <f>SUMIF('P&amp;L1'!$C$15:$C$475,$D58,'P&amp;L1'!M$15:M$475)</f>
        <v>0</v>
      </c>
      <c r="N58" s="89">
        <f>SUMIF('P&amp;L1'!$C$15:$C$475,$D58,'P&amp;L1'!N$15:N$475)</f>
        <v>0</v>
      </c>
      <c r="O58" s="89">
        <f>SUMIF('P&amp;L1'!$C$15:$C$475,$D58,'P&amp;L1'!O$15:O$475)</f>
        <v>0</v>
      </c>
      <c r="P58" s="89">
        <f>SUMIF('P&amp;L1'!$C$15:$C$475,$D58,'P&amp;L1'!P$15:P$475)</f>
        <v>0</v>
      </c>
      <c r="Q58" s="89">
        <f>SUMIF('P&amp;L1'!$C$15:$C$475,$D58,'P&amp;L1'!Q$15:Q$475)</f>
        <v>0</v>
      </c>
      <c r="R58" s="89">
        <f>SUMIF('P&amp;L1'!$C$15:$C$475,$D58,'P&amp;L1'!R$15:R$475)</f>
        <v>0</v>
      </c>
      <c r="S58" s="89">
        <f>SUMIF('P&amp;L1'!$C$15:$C$475,$D58,'P&amp;L1'!S$15:S$475)</f>
        <v>0</v>
      </c>
      <c r="T58" s="89">
        <f>SUMIF('P&amp;L1'!$C$15:$C$475,$D58,'P&amp;L1'!T$15:T$475)</f>
        <v>0</v>
      </c>
      <c r="U58" s="89">
        <f>SUMIF('P&amp;L1'!$C$15:$C$475,$D58,'P&amp;L1'!U$15:U$475)</f>
        <v>0</v>
      </c>
      <c r="V58" s="89">
        <f>SUMIF('P&amp;L1'!$C$15:$C$475,$D58,'P&amp;L1'!V$15:V$475)</f>
        <v>0</v>
      </c>
      <c r="W58" s="89">
        <f>SUMIF('P&amp;L1'!$C$15:$C$475,$D58,'P&amp;L1'!W$15:W$475)</f>
        <v>0</v>
      </c>
      <c r="X58" s="89">
        <f>SUMIF('P&amp;L1'!$C$15:$C$475,$D58,'P&amp;L1'!X$15:X$475)</f>
        <v>0</v>
      </c>
      <c r="Y58" s="89">
        <f>SUMIF('P&amp;L1'!$C$15:$C$475,$D58,'P&amp;L1'!Y$15:Y$475)</f>
        <v>0</v>
      </c>
      <c r="Z58" s="89">
        <f>SUMIF('P&amp;L1'!$C$15:$C$475,$D58,'P&amp;L1'!Z$15:Z$475)</f>
        <v>0</v>
      </c>
      <c r="AA58" s="89">
        <f>SUMIF('P&amp;L1'!$C$15:$C$475,$D58,'P&amp;L1'!AA$15:AA$475)</f>
        <v>0</v>
      </c>
      <c r="AB58" s="90">
        <f>SUMIF('P&amp;L1'!$C$15:$C$475,$D58,'P&amp;L1'!AB$15:AB$475)</f>
        <v>0</v>
      </c>
      <c r="AD58" s="552">
        <f>SUMIF('P&amp;L1'!$C$15:$C$475,$D58,'P&amp;L1'!AD$15:AD$475)</f>
        <v>0</v>
      </c>
      <c r="AF58" s="552">
        <f>SUMIF('P&amp;L1'!$C$15:$C$475,$D58,'P&amp;L1'!AF$15:AF$475)</f>
        <v>0</v>
      </c>
      <c r="AH58" s="552">
        <f>SUMIF('P&amp;L1'!$C$15:$C$475,$D58,'P&amp;L1'!AH$15:AH$475)</f>
        <v>0</v>
      </c>
    </row>
    <row r="59" spans="4:34" outlineLevel="1" x14ac:dyDescent="0.2">
      <c r="D59" s="106" t="str">
        <f>'Line Items'!D810</f>
        <v>Infrastructure Charges: Track Access Charges</v>
      </c>
      <c r="E59" s="88"/>
      <c r="F59" s="107" t="str">
        <f>INDEX('P&amp;L1'!F$15:F$475,MATCH($D59,'P&amp;L1'!$C$15:$C$475,0))</f>
        <v>£000</v>
      </c>
      <c r="G59" s="89">
        <f>SUMIF('P&amp;L1'!$C$15:$C$475,$D59,'P&amp;L1'!G$15:G$475)</f>
        <v>0</v>
      </c>
      <c r="H59" s="89">
        <f>SUMIF('P&amp;L1'!$C$15:$C$475,$D59,'P&amp;L1'!H$15:H$475)</f>
        <v>0</v>
      </c>
      <c r="I59" s="281">
        <f>SUMIF('P&amp;L1'!$C$15:$C$475,$D59,'P&amp;L1'!I$15:I$475)</f>
        <v>0</v>
      </c>
      <c r="J59" s="89">
        <f>SUMIF('P&amp;L1'!$C$15:$C$475,$D59,'P&amp;L1'!J$15:J$475)</f>
        <v>0</v>
      </c>
      <c r="K59" s="89">
        <f>SUMIF('P&amp;L1'!$C$15:$C$475,$D59,'P&amp;L1'!K$15:K$475)</f>
        <v>0</v>
      </c>
      <c r="L59" s="89">
        <f>SUMIF('P&amp;L1'!$C$15:$C$475,$D59,'P&amp;L1'!L$15:L$475)</f>
        <v>0</v>
      </c>
      <c r="M59" s="89">
        <f>SUMIF('P&amp;L1'!$C$15:$C$475,$D59,'P&amp;L1'!M$15:M$475)</f>
        <v>0</v>
      </c>
      <c r="N59" s="89">
        <f>SUMIF('P&amp;L1'!$C$15:$C$475,$D59,'P&amp;L1'!N$15:N$475)</f>
        <v>0</v>
      </c>
      <c r="O59" s="89">
        <f>SUMIF('P&amp;L1'!$C$15:$C$475,$D59,'P&amp;L1'!O$15:O$475)</f>
        <v>0</v>
      </c>
      <c r="P59" s="89">
        <f>SUMIF('P&amp;L1'!$C$15:$C$475,$D59,'P&amp;L1'!P$15:P$475)</f>
        <v>0</v>
      </c>
      <c r="Q59" s="89">
        <f>SUMIF('P&amp;L1'!$C$15:$C$475,$D59,'P&amp;L1'!Q$15:Q$475)</f>
        <v>0</v>
      </c>
      <c r="R59" s="89">
        <f>SUMIF('P&amp;L1'!$C$15:$C$475,$D59,'P&amp;L1'!R$15:R$475)</f>
        <v>0</v>
      </c>
      <c r="S59" s="89">
        <f>SUMIF('P&amp;L1'!$C$15:$C$475,$D59,'P&amp;L1'!S$15:S$475)</f>
        <v>0</v>
      </c>
      <c r="T59" s="89">
        <f>SUMIF('P&amp;L1'!$C$15:$C$475,$D59,'P&amp;L1'!T$15:T$475)</f>
        <v>0</v>
      </c>
      <c r="U59" s="89">
        <f>SUMIF('P&amp;L1'!$C$15:$C$475,$D59,'P&amp;L1'!U$15:U$475)</f>
        <v>0</v>
      </c>
      <c r="V59" s="89">
        <f>SUMIF('P&amp;L1'!$C$15:$C$475,$D59,'P&amp;L1'!V$15:V$475)</f>
        <v>0</v>
      </c>
      <c r="W59" s="89">
        <f>SUMIF('P&amp;L1'!$C$15:$C$475,$D59,'P&amp;L1'!W$15:W$475)</f>
        <v>0</v>
      </c>
      <c r="X59" s="89">
        <f>SUMIF('P&amp;L1'!$C$15:$C$475,$D59,'P&amp;L1'!X$15:X$475)</f>
        <v>0</v>
      </c>
      <c r="Y59" s="89">
        <f>SUMIF('P&amp;L1'!$C$15:$C$475,$D59,'P&amp;L1'!Y$15:Y$475)</f>
        <v>0</v>
      </c>
      <c r="Z59" s="89">
        <f>SUMIF('P&amp;L1'!$C$15:$C$475,$D59,'P&amp;L1'!Z$15:Z$475)</f>
        <v>0</v>
      </c>
      <c r="AA59" s="89">
        <f>SUMIF('P&amp;L1'!$C$15:$C$475,$D59,'P&amp;L1'!AA$15:AA$475)</f>
        <v>0</v>
      </c>
      <c r="AB59" s="90">
        <f>SUMIF('P&amp;L1'!$C$15:$C$475,$D59,'P&amp;L1'!AB$15:AB$475)</f>
        <v>0</v>
      </c>
      <c r="AD59" s="552">
        <f>SUMIF('P&amp;L1'!$C$15:$C$475,$D59,'P&amp;L1'!AD$15:AD$475)</f>
        <v>0</v>
      </c>
      <c r="AF59" s="552">
        <f>SUMIF('P&amp;L1'!$C$15:$C$475,$D59,'P&amp;L1'!AF$15:AF$475)</f>
        <v>0</v>
      </c>
      <c r="AH59" s="552">
        <f>SUMIF('P&amp;L1'!$C$15:$C$475,$D59,'P&amp;L1'!AH$15:AH$475)</f>
        <v>0</v>
      </c>
    </row>
    <row r="60" spans="4:34" outlineLevel="1" x14ac:dyDescent="0.2">
      <c r="D60" s="106" t="str">
        <f>'Line Items'!D811</f>
        <v>Infrastructure Charges: Station &amp; Depot Access Charges</v>
      </c>
      <c r="E60" s="88"/>
      <c r="F60" s="107" t="str">
        <f>INDEX('P&amp;L1'!F$15:F$475,MATCH($D60,'P&amp;L1'!$C$15:$C$475,0))</f>
        <v>£000</v>
      </c>
      <c r="G60" s="89">
        <f>SUMIF('P&amp;L1'!$C$15:$C$475,$D60,'P&amp;L1'!G$15:G$475)</f>
        <v>0</v>
      </c>
      <c r="H60" s="89">
        <f>SUMIF('P&amp;L1'!$C$15:$C$475,$D60,'P&amp;L1'!H$15:H$475)</f>
        <v>0</v>
      </c>
      <c r="I60" s="281">
        <f>SUMIF('P&amp;L1'!$C$15:$C$475,$D60,'P&amp;L1'!I$15:I$475)</f>
        <v>0</v>
      </c>
      <c r="J60" s="89">
        <f>SUMIF('P&amp;L1'!$C$15:$C$475,$D60,'P&amp;L1'!J$15:J$475)</f>
        <v>0</v>
      </c>
      <c r="K60" s="89">
        <f>SUMIF('P&amp;L1'!$C$15:$C$475,$D60,'P&amp;L1'!K$15:K$475)</f>
        <v>0</v>
      </c>
      <c r="L60" s="89">
        <f>SUMIF('P&amp;L1'!$C$15:$C$475,$D60,'P&amp;L1'!L$15:L$475)</f>
        <v>0</v>
      </c>
      <c r="M60" s="89">
        <f>SUMIF('P&amp;L1'!$C$15:$C$475,$D60,'P&amp;L1'!M$15:M$475)</f>
        <v>0</v>
      </c>
      <c r="N60" s="89">
        <f>SUMIF('P&amp;L1'!$C$15:$C$475,$D60,'P&amp;L1'!N$15:N$475)</f>
        <v>0</v>
      </c>
      <c r="O60" s="89">
        <f>SUMIF('P&amp;L1'!$C$15:$C$475,$D60,'P&amp;L1'!O$15:O$475)</f>
        <v>0</v>
      </c>
      <c r="P60" s="89">
        <f>SUMIF('P&amp;L1'!$C$15:$C$475,$D60,'P&amp;L1'!P$15:P$475)</f>
        <v>0</v>
      </c>
      <c r="Q60" s="89">
        <f>SUMIF('P&amp;L1'!$C$15:$C$475,$D60,'P&amp;L1'!Q$15:Q$475)</f>
        <v>0</v>
      </c>
      <c r="R60" s="89">
        <f>SUMIF('P&amp;L1'!$C$15:$C$475,$D60,'P&amp;L1'!R$15:R$475)</f>
        <v>0</v>
      </c>
      <c r="S60" s="89">
        <f>SUMIF('P&amp;L1'!$C$15:$C$475,$D60,'P&amp;L1'!S$15:S$475)</f>
        <v>0</v>
      </c>
      <c r="T60" s="89">
        <f>SUMIF('P&amp;L1'!$C$15:$C$475,$D60,'P&amp;L1'!T$15:T$475)</f>
        <v>0</v>
      </c>
      <c r="U60" s="89">
        <f>SUMIF('P&amp;L1'!$C$15:$C$475,$D60,'P&amp;L1'!U$15:U$475)</f>
        <v>0</v>
      </c>
      <c r="V60" s="89">
        <f>SUMIF('P&amp;L1'!$C$15:$C$475,$D60,'P&amp;L1'!V$15:V$475)</f>
        <v>0</v>
      </c>
      <c r="W60" s="89">
        <f>SUMIF('P&amp;L1'!$C$15:$C$475,$D60,'P&amp;L1'!W$15:W$475)</f>
        <v>0</v>
      </c>
      <c r="X60" s="89">
        <f>SUMIF('P&amp;L1'!$C$15:$C$475,$D60,'P&amp;L1'!X$15:X$475)</f>
        <v>0</v>
      </c>
      <c r="Y60" s="89">
        <f>SUMIF('P&amp;L1'!$C$15:$C$475,$D60,'P&amp;L1'!Y$15:Y$475)</f>
        <v>0</v>
      </c>
      <c r="Z60" s="89">
        <f>SUMIF('P&amp;L1'!$C$15:$C$475,$D60,'P&amp;L1'!Z$15:Z$475)</f>
        <v>0</v>
      </c>
      <c r="AA60" s="89">
        <f>SUMIF('P&amp;L1'!$C$15:$C$475,$D60,'P&amp;L1'!AA$15:AA$475)</f>
        <v>0</v>
      </c>
      <c r="AB60" s="90">
        <f>SUMIF('P&amp;L1'!$C$15:$C$475,$D60,'P&amp;L1'!AB$15:AB$475)</f>
        <v>0</v>
      </c>
      <c r="AD60" s="552">
        <f>SUMIF('P&amp;L1'!$C$15:$C$475,$D60,'P&amp;L1'!AD$15:AD$475)</f>
        <v>0</v>
      </c>
      <c r="AF60" s="552">
        <f>SUMIF('P&amp;L1'!$C$15:$C$475,$D60,'P&amp;L1'!AF$15:AF$475)</f>
        <v>0</v>
      </c>
      <c r="AH60" s="552">
        <f>SUMIF('P&amp;L1'!$C$15:$C$475,$D60,'P&amp;L1'!AH$15:AH$475)</f>
        <v>0</v>
      </c>
    </row>
    <row r="61" spans="4:34" outlineLevel="1" x14ac:dyDescent="0.2">
      <c r="D61" s="106" t="str">
        <f>'Line Items'!D812</f>
        <v>Infrastructure Charges: EC4T</v>
      </c>
      <c r="E61" s="88"/>
      <c r="F61" s="107" t="str">
        <f>INDEX('P&amp;L1'!F$15:F$475,MATCH($D61,'P&amp;L1'!$C$15:$C$475,0))</f>
        <v>£000</v>
      </c>
      <c r="G61" s="89">
        <f>SUMIF('P&amp;L1'!$C$15:$C$475,$D61,'P&amp;L1'!G$15:G$475)</f>
        <v>0</v>
      </c>
      <c r="H61" s="89">
        <f>SUMIF('P&amp;L1'!$C$15:$C$475,$D61,'P&amp;L1'!H$15:H$475)</f>
        <v>0</v>
      </c>
      <c r="I61" s="281">
        <f>SUMIF('P&amp;L1'!$C$15:$C$475,$D61,'P&amp;L1'!I$15:I$475)</f>
        <v>0</v>
      </c>
      <c r="J61" s="89">
        <f>SUMIF('P&amp;L1'!$C$15:$C$475,$D61,'P&amp;L1'!J$15:J$475)</f>
        <v>0</v>
      </c>
      <c r="K61" s="89">
        <f>SUMIF('P&amp;L1'!$C$15:$C$475,$D61,'P&amp;L1'!K$15:K$475)</f>
        <v>0</v>
      </c>
      <c r="L61" s="89">
        <f>SUMIF('P&amp;L1'!$C$15:$C$475,$D61,'P&amp;L1'!L$15:L$475)</f>
        <v>0</v>
      </c>
      <c r="M61" s="89">
        <f>SUMIF('P&amp;L1'!$C$15:$C$475,$D61,'P&amp;L1'!M$15:M$475)</f>
        <v>0</v>
      </c>
      <c r="N61" s="89">
        <f>SUMIF('P&amp;L1'!$C$15:$C$475,$D61,'P&amp;L1'!N$15:N$475)</f>
        <v>0</v>
      </c>
      <c r="O61" s="89">
        <f>SUMIF('P&amp;L1'!$C$15:$C$475,$D61,'P&amp;L1'!O$15:O$475)</f>
        <v>0</v>
      </c>
      <c r="P61" s="89">
        <f>SUMIF('P&amp;L1'!$C$15:$C$475,$D61,'P&amp;L1'!P$15:P$475)</f>
        <v>0</v>
      </c>
      <c r="Q61" s="89">
        <f>SUMIF('P&amp;L1'!$C$15:$C$475,$D61,'P&amp;L1'!Q$15:Q$475)</f>
        <v>0</v>
      </c>
      <c r="R61" s="89">
        <f>SUMIF('P&amp;L1'!$C$15:$C$475,$D61,'P&amp;L1'!R$15:R$475)</f>
        <v>0</v>
      </c>
      <c r="S61" s="89">
        <f>SUMIF('P&amp;L1'!$C$15:$C$475,$D61,'P&amp;L1'!S$15:S$475)</f>
        <v>0</v>
      </c>
      <c r="T61" s="89">
        <f>SUMIF('P&amp;L1'!$C$15:$C$475,$D61,'P&amp;L1'!T$15:T$475)</f>
        <v>0</v>
      </c>
      <c r="U61" s="89">
        <f>SUMIF('P&amp;L1'!$C$15:$C$475,$D61,'P&amp;L1'!U$15:U$475)</f>
        <v>0</v>
      </c>
      <c r="V61" s="89">
        <f>SUMIF('P&amp;L1'!$C$15:$C$475,$D61,'P&amp;L1'!V$15:V$475)</f>
        <v>0</v>
      </c>
      <c r="W61" s="89">
        <f>SUMIF('P&amp;L1'!$C$15:$C$475,$D61,'P&amp;L1'!W$15:W$475)</f>
        <v>0</v>
      </c>
      <c r="X61" s="89">
        <f>SUMIF('P&amp;L1'!$C$15:$C$475,$D61,'P&amp;L1'!X$15:X$475)</f>
        <v>0</v>
      </c>
      <c r="Y61" s="89">
        <f>SUMIF('P&amp;L1'!$C$15:$C$475,$D61,'P&amp;L1'!Y$15:Y$475)</f>
        <v>0</v>
      </c>
      <c r="Z61" s="89">
        <f>SUMIF('P&amp;L1'!$C$15:$C$475,$D61,'P&amp;L1'!Z$15:Z$475)</f>
        <v>0</v>
      </c>
      <c r="AA61" s="89">
        <f>SUMIF('P&amp;L1'!$C$15:$C$475,$D61,'P&amp;L1'!AA$15:AA$475)</f>
        <v>0</v>
      </c>
      <c r="AB61" s="90">
        <f>SUMIF('P&amp;L1'!$C$15:$C$475,$D61,'P&amp;L1'!AB$15:AB$475)</f>
        <v>0</v>
      </c>
      <c r="AD61" s="552">
        <f>SUMIF('P&amp;L1'!$C$15:$C$475,$D61,'P&amp;L1'!AD$15:AD$475)</f>
        <v>0</v>
      </c>
      <c r="AF61" s="552">
        <f>SUMIF('P&amp;L1'!$C$15:$C$475,$D61,'P&amp;L1'!AF$15:AF$475)</f>
        <v>0</v>
      </c>
      <c r="AH61" s="552">
        <f>SUMIF('P&amp;L1'!$C$15:$C$475,$D61,'P&amp;L1'!AH$15:AH$475)</f>
        <v>0</v>
      </c>
    </row>
    <row r="62" spans="4:34" outlineLevel="1" x14ac:dyDescent="0.2">
      <c r="D62" s="106" t="str">
        <f>'Line Items'!D813</f>
        <v>Infrastructure Charges: Other Network Rail Charges</v>
      </c>
      <c r="E62" s="88"/>
      <c r="F62" s="107" t="str">
        <f>INDEX('P&amp;L1'!F$15:F$475,MATCH($D62,'P&amp;L1'!$C$15:$C$475,0))</f>
        <v>£000</v>
      </c>
      <c r="G62" s="89">
        <f>SUMIF('P&amp;L1'!$C$15:$C$475,$D62,'P&amp;L1'!G$15:G$475)</f>
        <v>0</v>
      </c>
      <c r="H62" s="89">
        <f>SUMIF('P&amp;L1'!$C$15:$C$475,$D62,'P&amp;L1'!H$15:H$475)</f>
        <v>0</v>
      </c>
      <c r="I62" s="281">
        <f>SUMIF('P&amp;L1'!$C$15:$C$475,$D62,'P&amp;L1'!I$15:I$475)</f>
        <v>0</v>
      </c>
      <c r="J62" s="89">
        <f>SUMIF('P&amp;L1'!$C$15:$C$475,$D62,'P&amp;L1'!J$15:J$475)</f>
        <v>0</v>
      </c>
      <c r="K62" s="89">
        <f>SUMIF('P&amp;L1'!$C$15:$C$475,$D62,'P&amp;L1'!K$15:K$475)</f>
        <v>0</v>
      </c>
      <c r="L62" s="89">
        <f>SUMIF('P&amp;L1'!$C$15:$C$475,$D62,'P&amp;L1'!L$15:L$475)</f>
        <v>0</v>
      </c>
      <c r="M62" s="89">
        <f>SUMIF('P&amp;L1'!$C$15:$C$475,$D62,'P&amp;L1'!M$15:M$475)</f>
        <v>0</v>
      </c>
      <c r="N62" s="89">
        <f>SUMIF('P&amp;L1'!$C$15:$C$475,$D62,'P&amp;L1'!N$15:N$475)</f>
        <v>0</v>
      </c>
      <c r="O62" s="89">
        <f>SUMIF('P&amp;L1'!$C$15:$C$475,$D62,'P&amp;L1'!O$15:O$475)</f>
        <v>0</v>
      </c>
      <c r="P62" s="89">
        <f>SUMIF('P&amp;L1'!$C$15:$C$475,$D62,'P&amp;L1'!P$15:P$475)</f>
        <v>0</v>
      </c>
      <c r="Q62" s="89">
        <f>SUMIF('P&amp;L1'!$C$15:$C$475,$D62,'P&amp;L1'!Q$15:Q$475)</f>
        <v>0</v>
      </c>
      <c r="R62" s="89">
        <f>SUMIF('P&amp;L1'!$C$15:$C$475,$D62,'P&amp;L1'!R$15:R$475)</f>
        <v>0</v>
      </c>
      <c r="S62" s="89">
        <f>SUMIF('P&amp;L1'!$C$15:$C$475,$D62,'P&amp;L1'!S$15:S$475)</f>
        <v>0</v>
      </c>
      <c r="T62" s="89">
        <f>SUMIF('P&amp;L1'!$C$15:$C$475,$D62,'P&amp;L1'!T$15:T$475)</f>
        <v>0</v>
      </c>
      <c r="U62" s="89">
        <f>SUMIF('P&amp;L1'!$C$15:$C$475,$D62,'P&amp;L1'!U$15:U$475)</f>
        <v>0</v>
      </c>
      <c r="V62" s="89">
        <f>SUMIF('P&amp;L1'!$C$15:$C$475,$D62,'P&amp;L1'!V$15:V$475)</f>
        <v>0</v>
      </c>
      <c r="W62" s="89">
        <f>SUMIF('P&amp;L1'!$C$15:$C$475,$D62,'P&amp;L1'!W$15:W$475)</f>
        <v>0</v>
      </c>
      <c r="X62" s="89">
        <f>SUMIF('P&amp;L1'!$C$15:$C$475,$D62,'P&amp;L1'!X$15:X$475)</f>
        <v>0</v>
      </c>
      <c r="Y62" s="89">
        <f>SUMIF('P&amp;L1'!$C$15:$C$475,$D62,'P&amp;L1'!Y$15:Y$475)</f>
        <v>0</v>
      </c>
      <c r="Z62" s="89">
        <f>SUMIF('P&amp;L1'!$C$15:$C$475,$D62,'P&amp;L1'!Z$15:Z$475)</f>
        <v>0</v>
      </c>
      <c r="AA62" s="89">
        <f>SUMIF('P&amp;L1'!$C$15:$C$475,$D62,'P&amp;L1'!AA$15:AA$475)</f>
        <v>0</v>
      </c>
      <c r="AB62" s="90">
        <f>SUMIF('P&amp;L1'!$C$15:$C$475,$D62,'P&amp;L1'!AB$15:AB$475)</f>
        <v>0</v>
      </c>
      <c r="AD62" s="552">
        <f>SUMIF('P&amp;L1'!$C$15:$C$475,$D62,'P&amp;L1'!AD$15:AD$475)</f>
        <v>0</v>
      </c>
      <c r="AF62" s="552">
        <f>SUMIF('P&amp;L1'!$C$15:$C$475,$D62,'P&amp;L1'!AF$15:AF$475)</f>
        <v>0</v>
      </c>
      <c r="AH62" s="552">
        <f>SUMIF('P&amp;L1'!$C$15:$C$475,$D62,'P&amp;L1'!AH$15:AH$475)</f>
        <v>0</v>
      </c>
    </row>
    <row r="63" spans="4:34" outlineLevel="1" x14ac:dyDescent="0.2">
      <c r="D63" s="106" t="str">
        <f>'Line Items'!D814</f>
        <v>Infrastructure Charges: ROSCO Funded Infrastructure (Spare)</v>
      </c>
      <c r="E63" s="88"/>
      <c r="F63" s="107" t="str">
        <f>INDEX('P&amp;L1'!F$15:F$475,MATCH($D63,'P&amp;L1'!$C$15:$C$475,0))</f>
        <v>£000</v>
      </c>
      <c r="G63" s="89">
        <f>SUMIF('P&amp;L1'!$C$15:$C$475,$D63,'P&amp;L1'!G$15:G$475)</f>
        <v>0</v>
      </c>
      <c r="H63" s="89">
        <f>SUMIF('P&amp;L1'!$C$15:$C$475,$D63,'P&amp;L1'!H$15:H$475)</f>
        <v>0</v>
      </c>
      <c r="I63" s="281">
        <f>SUMIF('P&amp;L1'!$C$15:$C$475,$D63,'P&amp;L1'!I$15:I$475)</f>
        <v>0</v>
      </c>
      <c r="J63" s="89">
        <f>SUMIF('P&amp;L1'!$C$15:$C$475,$D63,'P&amp;L1'!J$15:J$475)</f>
        <v>0</v>
      </c>
      <c r="K63" s="89">
        <f>SUMIF('P&amp;L1'!$C$15:$C$475,$D63,'P&amp;L1'!K$15:K$475)</f>
        <v>0</v>
      </c>
      <c r="L63" s="89">
        <f>SUMIF('P&amp;L1'!$C$15:$C$475,$D63,'P&amp;L1'!L$15:L$475)</f>
        <v>0</v>
      </c>
      <c r="M63" s="89">
        <f>SUMIF('P&amp;L1'!$C$15:$C$475,$D63,'P&amp;L1'!M$15:M$475)</f>
        <v>0</v>
      </c>
      <c r="N63" s="89">
        <f>SUMIF('P&amp;L1'!$C$15:$C$475,$D63,'P&amp;L1'!N$15:N$475)</f>
        <v>0</v>
      </c>
      <c r="O63" s="89">
        <f>SUMIF('P&amp;L1'!$C$15:$C$475,$D63,'P&amp;L1'!O$15:O$475)</f>
        <v>0</v>
      </c>
      <c r="P63" s="89">
        <f>SUMIF('P&amp;L1'!$C$15:$C$475,$D63,'P&amp;L1'!P$15:P$475)</f>
        <v>0</v>
      </c>
      <c r="Q63" s="89">
        <f>SUMIF('P&amp;L1'!$C$15:$C$475,$D63,'P&amp;L1'!Q$15:Q$475)</f>
        <v>0</v>
      </c>
      <c r="R63" s="89">
        <f>SUMIF('P&amp;L1'!$C$15:$C$475,$D63,'P&amp;L1'!R$15:R$475)</f>
        <v>0</v>
      </c>
      <c r="S63" s="89">
        <f>SUMIF('P&amp;L1'!$C$15:$C$475,$D63,'P&amp;L1'!S$15:S$475)</f>
        <v>0</v>
      </c>
      <c r="T63" s="89">
        <f>SUMIF('P&amp;L1'!$C$15:$C$475,$D63,'P&amp;L1'!T$15:T$475)</f>
        <v>0</v>
      </c>
      <c r="U63" s="89">
        <f>SUMIF('P&amp;L1'!$C$15:$C$475,$D63,'P&amp;L1'!U$15:U$475)</f>
        <v>0</v>
      </c>
      <c r="V63" s="89">
        <f>SUMIF('P&amp;L1'!$C$15:$C$475,$D63,'P&amp;L1'!V$15:V$475)</f>
        <v>0</v>
      </c>
      <c r="W63" s="89">
        <f>SUMIF('P&amp;L1'!$C$15:$C$475,$D63,'P&amp;L1'!W$15:W$475)</f>
        <v>0</v>
      </c>
      <c r="X63" s="89">
        <f>SUMIF('P&amp;L1'!$C$15:$C$475,$D63,'P&amp;L1'!X$15:X$475)</f>
        <v>0</v>
      </c>
      <c r="Y63" s="89">
        <f>SUMIF('P&amp;L1'!$C$15:$C$475,$D63,'P&amp;L1'!Y$15:Y$475)</f>
        <v>0</v>
      </c>
      <c r="Z63" s="89">
        <f>SUMIF('P&amp;L1'!$C$15:$C$475,$D63,'P&amp;L1'!Z$15:Z$475)</f>
        <v>0</v>
      </c>
      <c r="AA63" s="89">
        <f>SUMIF('P&amp;L1'!$C$15:$C$475,$D63,'P&amp;L1'!AA$15:AA$475)</f>
        <v>0</v>
      </c>
      <c r="AB63" s="90">
        <f>SUMIF('P&amp;L1'!$C$15:$C$475,$D63,'P&amp;L1'!AB$15:AB$475)</f>
        <v>0</v>
      </c>
      <c r="AD63" s="552">
        <f>SUMIF('P&amp;L1'!$C$15:$C$475,$D63,'P&amp;L1'!AD$15:AD$475)</f>
        <v>0</v>
      </c>
      <c r="AF63" s="552">
        <f>SUMIF('P&amp;L1'!$C$15:$C$475,$D63,'P&amp;L1'!AF$15:AF$475)</f>
        <v>0</v>
      </c>
      <c r="AH63" s="552">
        <f>SUMIF('P&amp;L1'!$C$15:$C$475,$D63,'P&amp;L1'!AH$15:AH$475)</f>
        <v>0</v>
      </c>
    </row>
    <row r="64" spans="4:34" outlineLevel="1" x14ac:dyDescent="0.2">
      <c r="D64" s="106" t="str">
        <f>'Line Items'!D815</f>
        <v>Infrastructure Charges: Privately Funded Infrastructure (Spare)</v>
      </c>
      <c r="E64" s="88"/>
      <c r="F64" s="107" t="str">
        <f>INDEX('P&amp;L1'!F$15:F$475,MATCH($D64,'P&amp;L1'!$C$15:$C$475,0))</f>
        <v>£000</v>
      </c>
      <c r="G64" s="89">
        <f>SUMIF('P&amp;L1'!$C$15:$C$475,$D64,'P&amp;L1'!G$15:G$475)</f>
        <v>0</v>
      </c>
      <c r="H64" s="89">
        <f>SUMIF('P&amp;L1'!$C$15:$C$475,$D64,'P&amp;L1'!H$15:H$475)</f>
        <v>0</v>
      </c>
      <c r="I64" s="281">
        <f>SUMIF('P&amp;L1'!$C$15:$C$475,$D64,'P&amp;L1'!I$15:I$475)</f>
        <v>0</v>
      </c>
      <c r="J64" s="89">
        <f>SUMIF('P&amp;L1'!$C$15:$C$475,$D64,'P&amp;L1'!J$15:J$475)</f>
        <v>0</v>
      </c>
      <c r="K64" s="89">
        <f>SUMIF('P&amp;L1'!$C$15:$C$475,$D64,'P&amp;L1'!K$15:K$475)</f>
        <v>0</v>
      </c>
      <c r="L64" s="89">
        <f>SUMIF('P&amp;L1'!$C$15:$C$475,$D64,'P&amp;L1'!L$15:L$475)</f>
        <v>0</v>
      </c>
      <c r="M64" s="89">
        <f>SUMIF('P&amp;L1'!$C$15:$C$475,$D64,'P&amp;L1'!M$15:M$475)</f>
        <v>0</v>
      </c>
      <c r="N64" s="89">
        <f>SUMIF('P&amp;L1'!$C$15:$C$475,$D64,'P&amp;L1'!N$15:N$475)</f>
        <v>0</v>
      </c>
      <c r="O64" s="89">
        <f>SUMIF('P&amp;L1'!$C$15:$C$475,$D64,'P&amp;L1'!O$15:O$475)</f>
        <v>0</v>
      </c>
      <c r="P64" s="89">
        <f>SUMIF('P&amp;L1'!$C$15:$C$475,$D64,'P&amp;L1'!P$15:P$475)</f>
        <v>0</v>
      </c>
      <c r="Q64" s="89">
        <f>SUMIF('P&amp;L1'!$C$15:$C$475,$D64,'P&amp;L1'!Q$15:Q$475)</f>
        <v>0</v>
      </c>
      <c r="R64" s="89">
        <f>SUMIF('P&amp;L1'!$C$15:$C$475,$D64,'P&amp;L1'!R$15:R$475)</f>
        <v>0</v>
      </c>
      <c r="S64" s="89">
        <f>SUMIF('P&amp;L1'!$C$15:$C$475,$D64,'P&amp;L1'!S$15:S$475)</f>
        <v>0</v>
      </c>
      <c r="T64" s="89">
        <f>SUMIF('P&amp;L1'!$C$15:$C$475,$D64,'P&amp;L1'!T$15:T$475)</f>
        <v>0</v>
      </c>
      <c r="U64" s="89">
        <f>SUMIF('P&amp;L1'!$C$15:$C$475,$D64,'P&amp;L1'!U$15:U$475)</f>
        <v>0</v>
      </c>
      <c r="V64" s="89">
        <f>SUMIF('P&amp;L1'!$C$15:$C$475,$D64,'P&amp;L1'!V$15:V$475)</f>
        <v>0</v>
      </c>
      <c r="W64" s="89">
        <f>SUMIF('P&amp;L1'!$C$15:$C$475,$D64,'P&amp;L1'!W$15:W$475)</f>
        <v>0</v>
      </c>
      <c r="X64" s="89">
        <f>SUMIF('P&amp;L1'!$C$15:$C$475,$D64,'P&amp;L1'!X$15:X$475)</f>
        <v>0</v>
      </c>
      <c r="Y64" s="89">
        <f>SUMIF('P&amp;L1'!$C$15:$C$475,$D64,'P&amp;L1'!Y$15:Y$475)</f>
        <v>0</v>
      </c>
      <c r="Z64" s="89">
        <f>SUMIF('P&amp;L1'!$C$15:$C$475,$D64,'P&amp;L1'!Z$15:Z$475)</f>
        <v>0</v>
      </c>
      <c r="AA64" s="89">
        <f>SUMIF('P&amp;L1'!$C$15:$C$475,$D64,'P&amp;L1'!AA$15:AA$475)</f>
        <v>0</v>
      </c>
      <c r="AB64" s="90">
        <f>SUMIF('P&amp;L1'!$C$15:$C$475,$D64,'P&amp;L1'!AB$15:AB$475)</f>
        <v>0</v>
      </c>
      <c r="AD64" s="552">
        <f>SUMIF('P&amp;L1'!$C$15:$C$475,$D64,'P&amp;L1'!AD$15:AD$475)</f>
        <v>0</v>
      </c>
      <c r="AF64" s="552">
        <f>SUMIF('P&amp;L1'!$C$15:$C$475,$D64,'P&amp;L1'!AF$15:AF$475)</f>
        <v>0</v>
      </c>
      <c r="AH64" s="552">
        <f>SUMIF('P&amp;L1'!$C$15:$C$475,$D64,'P&amp;L1'!AH$15:AH$475)</f>
        <v>0</v>
      </c>
    </row>
    <row r="65" spans="4:34" outlineLevel="1" x14ac:dyDescent="0.2">
      <c r="D65" s="106" t="str">
        <f>'Line Items'!D816</f>
        <v>Infrastructure Charges: Other Funded Infrastructure (Spare)</v>
      </c>
      <c r="E65" s="88"/>
      <c r="F65" s="107" t="str">
        <f>INDEX('P&amp;L1'!F$15:F$475,MATCH($D65,'P&amp;L1'!$C$15:$C$475,0))</f>
        <v>£000</v>
      </c>
      <c r="G65" s="89">
        <f>SUMIF('P&amp;L1'!$C$15:$C$475,$D65,'P&amp;L1'!G$15:G$475)</f>
        <v>0</v>
      </c>
      <c r="H65" s="89">
        <f>SUMIF('P&amp;L1'!$C$15:$C$475,$D65,'P&amp;L1'!H$15:H$475)</f>
        <v>0</v>
      </c>
      <c r="I65" s="281">
        <f>SUMIF('P&amp;L1'!$C$15:$C$475,$D65,'P&amp;L1'!I$15:I$475)</f>
        <v>0</v>
      </c>
      <c r="J65" s="89">
        <f>SUMIF('P&amp;L1'!$C$15:$C$475,$D65,'P&amp;L1'!J$15:J$475)</f>
        <v>0</v>
      </c>
      <c r="K65" s="89">
        <f>SUMIF('P&amp;L1'!$C$15:$C$475,$D65,'P&amp;L1'!K$15:K$475)</f>
        <v>0</v>
      </c>
      <c r="L65" s="89">
        <f>SUMIF('P&amp;L1'!$C$15:$C$475,$D65,'P&amp;L1'!L$15:L$475)</f>
        <v>0</v>
      </c>
      <c r="M65" s="89">
        <f>SUMIF('P&amp;L1'!$C$15:$C$475,$D65,'P&amp;L1'!M$15:M$475)</f>
        <v>0</v>
      </c>
      <c r="N65" s="89">
        <f>SUMIF('P&amp;L1'!$C$15:$C$475,$D65,'P&amp;L1'!N$15:N$475)</f>
        <v>0</v>
      </c>
      <c r="O65" s="89">
        <f>SUMIF('P&amp;L1'!$C$15:$C$475,$D65,'P&amp;L1'!O$15:O$475)</f>
        <v>0</v>
      </c>
      <c r="P65" s="89">
        <f>SUMIF('P&amp;L1'!$C$15:$C$475,$D65,'P&amp;L1'!P$15:P$475)</f>
        <v>0</v>
      </c>
      <c r="Q65" s="89">
        <f>SUMIF('P&amp;L1'!$C$15:$C$475,$D65,'P&amp;L1'!Q$15:Q$475)</f>
        <v>0</v>
      </c>
      <c r="R65" s="89">
        <f>SUMIF('P&amp;L1'!$C$15:$C$475,$D65,'P&amp;L1'!R$15:R$475)</f>
        <v>0</v>
      </c>
      <c r="S65" s="89">
        <f>SUMIF('P&amp;L1'!$C$15:$C$475,$D65,'P&amp;L1'!S$15:S$475)</f>
        <v>0</v>
      </c>
      <c r="T65" s="89">
        <f>SUMIF('P&amp;L1'!$C$15:$C$475,$D65,'P&amp;L1'!T$15:T$475)</f>
        <v>0</v>
      </c>
      <c r="U65" s="89">
        <f>SUMIF('P&amp;L1'!$C$15:$C$475,$D65,'P&amp;L1'!U$15:U$475)</f>
        <v>0</v>
      </c>
      <c r="V65" s="89">
        <f>SUMIF('P&amp;L1'!$C$15:$C$475,$D65,'P&amp;L1'!V$15:V$475)</f>
        <v>0</v>
      </c>
      <c r="W65" s="89">
        <f>SUMIF('P&amp;L1'!$C$15:$C$475,$D65,'P&amp;L1'!W$15:W$475)</f>
        <v>0</v>
      </c>
      <c r="X65" s="89">
        <f>SUMIF('P&amp;L1'!$C$15:$C$475,$D65,'P&amp;L1'!X$15:X$475)</f>
        <v>0</v>
      </c>
      <c r="Y65" s="89">
        <f>SUMIF('P&amp;L1'!$C$15:$C$475,$D65,'P&amp;L1'!Y$15:Y$475)</f>
        <v>0</v>
      </c>
      <c r="Z65" s="89">
        <f>SUMIF('P&amp;L1'!$C$15:$C$475,$D65,'P&amp;L1'!Z$15:Z$475)</f>
        <v>0</v>
      </c>
      <c r="AA65" s="89">
        <f>SUMIF('P&amp;L1'!$C$15:$C$475,$D65,'P&amp;L1'!AA$15:AA$475)</f>
        <v>0</v>
      </c>
      <c r="AB65" s="90">
        <f>SUMIF('P&amp;L1'!$C$15:$C$475,$D65,'P&amp;L1'!AB$15:AB$475)</f>
        <v>0</v>
      </c>
      <c r="AD65" s="552">
        <f>SUMIF('P&amp;L1'!$C$15:$C$475,$D65,'P&amp;L1'!AD$15:AD$475)</f>
        <v>0</v>
      </c>
      <c r="AF65" s="552">
        <f>SUMIF('P&amp;L1'!$C$15:$C$475,$D65,'P&amp;L1'!AF$15:AF$475)</f>
        <v>0</v>
      </c>
      <c r="AH65" s="552">
        <f>SUMIF('P&amp;L1'!$C$15:$C$475,$D65,'P&amp;L1'!AH$15:AH$475)</f>
        <v>0</v>
      </c>
    </row>
    <row r="66" spans="4:34" outlineLevel="1" x14ac:dyDescent="0.2">
      <c r="D66" s="106" t="str">
        <f>'Line Items'!D817</f>
        <v>Performance Regimes: Net Schedule 8 Payments</v>
      </c>
      <c r="E66" s="88"/>
      <c r="F66" s="107" t="str">
        <f>INDEX('P&amp;L1'!F$15:F$475,MATCH($D66,'P&amp;L1'!$C$15:$C$475,0))</f>
        <v>£000</v>
      </c>
      <c r="G66" s="89">
        <f>SUMIF('P&amp;L1'!$C$15:$C$475,$D66,'P&amp;L1'!G$15:G$475)</f>
        <v>0</v>
      </c>
      <c r="H66" s="89">
        <f>SUMIF('P&amp;L1'!$C$15:$C$475,$D66,'P&amp;L1'!H$15:H$475)</f>
        <v>0</v>
      </c>
      <c r="I66" s="281">
        <f>SUMIF('P&amp;L1'!$C$15:$C$475,$D66,'P&amp;L1'!I$15:I$475)</f>
        <v>0</v>
      </c>
      <c r="J66" s="89">
        <f>SUMIF('P&amp;L1'!$C$15:$C$475,$D66,'P&amp;L1'!J$15:J$475)</f>
        <v>0</v>
      </c>
      <c r="K66" s="89">
        <f>SUMIF('P&amp;L1'!$C$15:$C$475,$D66,'P&amp;L1'!K$15:K$475)</f>
        <v>0</v>
      </c>
      <c r="L66" s="89">
        <f>SUMIF('P&amp;L1'!$C$15:$C$475,$D66,'P&amp;L1'!L$15:L$475)</f>
        <v>0</v>
      </c>
      <c r="M66" s="89">
        <f>SUMIF('P&amp;L1'!$C$15:$C$475,$D66,'P&amp;L1'!M$15:M$475)</f>
        <v>0</v>
      </c>
      <c r="N66" s="89">
        <f>SUMIF('P&amp;L1'!$C$15:$C$475,$D66,'P&amp;L1'!N$15:N$475)</f>
        <v>0</v>
      </c>
      <c r="O66" s="89">
        <f>SUMIF('P&amp;L1'!$C$15:$C$475,$D66,'P&amp;L1'!O$15:O$475)</f>
        <v>0</v>
      </c>
      <c r="P66" s="89">
        <f>SUMIF('P&amp;L1'!$C$15:$C$475,$D66,'P&amp;L1'!P$15:P$475)</f>
        <v>0</v>
      </c>
      <c r="Q66" s="89">
        <f>SUMIF('P&amp;L1'!$C$15:$C$475,$D66,'P&amp;L1'!Q$15:Q$475)</f>
        <v>0</v>
      </c>
      <c r="R66" s="89">
        <f>SUMIF('P&amp;L1'!$C$15:$C$475,$D66,'P&amp;L1'!R$15:R$475)</f>
        <v>0</v>
      </c>
      <c r="S66" s="89">
        <f>SUMIF('P&amp;L1'!$C$15:$C$475,$D66,'P&amp;L1'!S$15:S$475)</f>
        <v>0</v>
      </c>
      <c r="T66" s="89">
        <f>SUMIF('P&amp;L1'!$C$15:$C$475,$D66,'P&amp;L1'!T$15:T$475)</f>
        <v>0</v>
      </c>
      <c r="U66" s="89">
        <f>SUMIF('P&amp;L1'!$C$15:$C$475,$D66,'P&amp;L1'!U$15:U$475)</f>
        <v>0</v>
      </c>
      <c r="V66" s="89">
        <f>SUMIF('P&amp;L1'!$C$15:$C$475,$D66,'P&amp;L1'!V$15:V$475)</f>
        <v>0</v>
      </c>
      <c r="W66" s="89">
        <f>SUMIF('P&amp;L1'!$C$15:$C$475,$D66,'P&amp;L1'!W$15:W$475)</f>
        <v>0</v>
      </c>
      <c r="X66" s="89">
        <f>SUMIF('P&amp;L1'!$C$15:$C$475,$D66,'P&amp;L1'!X$15:X$475)</f>
        <v>0</v>
      </c>
      <c r="Y66" s="89">
        <f>SUMIF('P&amp;L1'!$C$15:$C$475,$D66,'P&amp;L1'!Y$15:Y$475)</f>
        <v>0</v>
      </c>
      <c r="Z66" s="89">
        <f>SUMIF('P&amp;L1'!$C$15:$C$475,$D66,'P&amp;L1'!Z$15:Z$475)</f>
        <v>0</v>
      </c>
      <c r="AA66" s="89">
        <f>SUMIF('P&amp;L1'!$C$15:$C$475,$D66,'P&amp;L1'!AA$15:AA$475)</f>
        <v>0</v>
      </c>
      <c r="AB66" s="90">
        <f>SUMIF('P&amp;L1'!$C$15:$C$475,$D66,'P&amp;L1'!AB$15:AB$475)</f>
        <v>0</v>
      </c>
      <c r="AD66" s="552">
        <f>SUMIF('P&amp;L1'!$C$15:$C$475,$D66,'P&amp;L1'!AD$15:AD$475)</f>
        <v>0</v>
      </c>
      <c r="AF66" s="552">
        <f>SUMIF('P&amp;L1'!$C$15:$C$475,$D66,'P&amp;L1'!AF$15:AF$475)</f>
        <v>0</v>
      </c>
      <c r="AH66" s="552">
        <f>SUMIF('P&amp;L1'!$C$15:$C$475,$D66,'P&amp;L1'!AH$15:AH$475)</f>
        <v>0</v>
      </c>
    </row>
    <row r="67" spans="4:34" outlineLevel="1" x14ac:dyDescent="0.2">
      <c r="D67" s="117" t="str">
        <f>'Line Items'!D818</f>
        <v>Performance Regimes: Other Performance Measures</v>
      </c>
      <c r="E67" s="177"/>
      <c r="F67" s="118" t="str">
        <f>INDEX('P&amp;L1'!F$15:F$475,MATCH($D67,'P&amp;L1'!$C$15:$C$475,0))</f>
        <v>£000</v>
      </c>
      <c r="G67" s="93">
        <f>SUMIF('P&amp;L1'!$C$15:$C$475,$D67,'P&amp;L1'!G$15:G$475)</f>
        <v>0</v>
      </c>
      <c r="H67" s="93">
        <f>SUMIF('P&amp;L1'!$C$15:$C$475,$D67,'P&amp;L1'!H$15:H$475)</f>
        <v>0</v>
      </c>
      <c r="I67" s="282">
        <f>SUMIF('P&amp;L1'!$C$15:$C$475,$D67,'P&amp;L1'!I$15:I$475)</f>
        <v>0</v>
      </c>
      <c r="J67" s="93">
        <f>SUMIF('P&amp;L1'!$C$15:$C$475,$D67,'P&amp;L1'!J$15:J$475)</f>
        <v>0</v>
      </c>
      <c r="K67" s="93">
        <f>SUMIF('P&amp;L1'!$C$15:$C$475,$D67,'P&amp;L1'!K$15:K$475)</f>
        <v>0</v>
      </c>
      <c r="L67" s="93">
        <f>SUMIF('P&amp;L1'!$C$15:$C$475,$D67,'P&amp;L1'!L$15:L$475)</f>
        <v>0</v>
      </c>
      <c r="M67" s="93">
        <f>SUMIF('P&amp;L1'!$C$15:$C$475,$D67,'P&amp;L1'!M$15:M$475)</f>
        <v>0</v>
      </c>
      <c r="N67" s="93">
        <f>SUMIF('P&amp;L1'!$C$15:$C$475,$D67,'P&amp;L1'!N$15:N$475)</f>
        <v>0</v>
      </c>
      <c r="O67" s="93">
        <f>SUMIF('P&amp;L1'!$C$15:$C$475,$D67,'P&amp;L1'!O$15:O$475)</f>
        <v>0</v>
      </c>
      <c r="P67" s="93">
        <f>SUMIF('P&amp;L1'!$C$15:$C$475,$D67,'P&amp;L1'!P$15:P$475)</f>
        <v>0</v>
      </c>
      <c r="Q67" s="93">
        <f>SUMIF('P&amp;L1'!$C$15:$C$475,$D67,'P&amp;L1'!Q$15:Q$475)</f>
        <v>0</v>
      </c>
      <c r="R67" s="93">
        <f>SUMIF('P&amp;L1'!$C$15:$C$475,$D67,'P&amp;L1'!R$15:R$475)</f>
        <v>0</v>
      </c>
      <c r="S67" s="93">
        <f>SUMIF('P&amp;L1'!$C$15:$C$475,$D67,'P&amp;L1'!S$15:S$475)</f>
        <v>0</v>
      </c>
      <c r="T67" s="93">
        <f>SUMIF('P&amp;L1'!$C$15:$C$475,$D67,'P&amp;L1'!T$15:T$475)</f>
        <v>0</v>
      </c>
      <c r="U67" s="93">
        <f>SUMIF('P&amp;L1'!$C$15:$C$475,$D67,'P&amp;L1'!U$15:U$475)</f>
        <v>0</v>
      </c>
      <c r="V67" s="93">
        <f>SUMIF('P&amp;L1'!$C$15:$C$475,$D67,'P&amp;L1'!V$15:V$475)</f>
        <v>0</v>
      </c>
      <c r="W67" s="93">
        <f>SUMIF('P&amp;L1'!$C$15:$C$475,$D67,'P&amp;L1'!W$15:W$475)</f>
        <v>0</v>
      </c>
      <c r="X67" s="93">
        <f>SUMIF('P&amp;L1'!$C$15:$C$475,$D67,'P&amp;L1'!X$15:X$475)</f>
        <v>0</v>
      </c>
      <c r="Y67" s="93">
        <f>SUMIF('P&amp;L1'!$C$15:$C$475,$D67,'P&amp;L1'!Y$15:Y$475)</f>
        <v>0</v>
      </c>
      <c r="Z67" s="93">
        <f>SUMIF('P&amp;L1'!$C$15:$C$475,$D67,'P&amp;L1'!Z$15:Z$475)</f>
        <v>0</v>
      </c>
      <c r="AA67" s="93">
        <f>SUMIF('P&amp;L1'!$C$15:$C$475,$D67,'P&amp;L1'!AA$15:AA$475)</f>
        <v>0</v>
      </c>
      <c r="AB67" s="94">
        <f>SUMIF('P&amp;L1'!$C$15:$C$475,$D67,'P&amp;L1'!AB$15:AB$475)</f>
        <v>0</v>
      </c>
      <c r="AD67" s="553">
        <f>SUMIF('P&amp;L1'!$C$15:$C$475,$D67,'P&amp;L1'!AD$15:AD$475)</f>
        <v>0</v>
      </c>
      <c r="AF67" s="553">
        <f>SUMIF('P&amp;L1'!$C$15:$C$475,$D67,'P&amp;L1'!AF$15:AF$475)</f>
        <v>0</v>
      </c>
      <c r="AH67" s="553">
        <f>SUMIF('P&amp;L1'!$C$15:$C$475,$D67,'P&amp;L1'!AH$15:AH$475)</f>
        <v>0</v>
      </c>
    </row>
    <row r="68" spans="4:34" outlineLevel="1" x14ac:dyDescent="0.2"/>
    <row r="69" spans="4:34" ht="13.5" outlineLevel="1" thickBot="1" x14ac:dyDescent="0.25">
      <c r="D69" s="269" t="str">
        <f>'Line Items'!D823</f>
        <v>Total Costs</v>
      </c>
      <c r="E69" s="270"/>
      <c r="F69" s="271" t="str">
        <f>F67</f>
        <v>£000</v>
      </c>
      <c r="G69" s="272">
        <f t="shared" ref="G69:AB69" si="4">SUM(G46:G67)</f>
        <v>0</v>
      </c>
      <c r="H69" s="272">
        <f t="shared" si="4"/>
        <v>0</v>
      </c>
      <c r="I69" s="272">
        <f t="shared" si="4"/>
        <v>0</v>
      </c>
      <c r="J69" s="272">
        <f t="shared" si="4"/>
        <v>0</v>
      </c>
      <c r="K69" s="272">
        <f t="shared" si="4"/>
        <v>0</v>
      </c>
      <c r="L69" s="272">
        <f t="shared" si="4"/>
        <v>0</v>
      </c>
      <c r="M69" s="272">
        <f t="shared" si="4"/>
        <v>0</v>
      </c>
      <c r="N69" s="272">
        <f t="shared" si="4"/>
        <v>0</v>
      </c>
      <c r="O69" s="272">
        <f t="shared" si="4"/>
        <v>0</v>
      </c>
      <c r="P69" s="272">
        <f t="shared" si="4"/>
        <v>0</v>
      </c>
      <c r="Q69" s="272">
        <f t="shared" si="4"/>
        <v>0</v>
      </c>
      <c r="R69" s="272">
        <f t="shared" si="4"/>
        <v>0</v>
      </c>
      <c r="S69" s="272">
        <f t="shared" si="4"/>
        <v>0</v>
      </c>
      <c r="T69" s="272">
        <f t="shared" si="4"/>
        <v>0</v>
      </c>
      <c r="U69" s="272">
        <f t="shared" si="4"/>
        <v>0</v>
      </c>
      <c r="V69" s="272">
        <f t="shared" si="4"/>
        <v>0</v>
      </c>
      <c r="W69" s="272">
        <f t="shared" si="4"/>
        <v>0</v>
      </c>
      <c r="X69" s="272">
        <f t="shared" si="4"/>
        <v>0</v>
      </c>
      <c r="Y69" s="272">
        <f t="shared" si="4"/>
        <v>0</v>
      </c>
      <c r="Z69" s="272">
        <f t="shared" si="4"/>
        <v>0</v>
      </c>
      <c r="AA69" s="272">
        <f t="shared" si="4"/>
        <v>0</v>
      </c>
      <c r="AB69" s="273">
        <f t="shared" si="4"/>
        <v>0</v>
      </c>
      <c r="AD69" s="613">
        <f t="shared" ref="AD69" si="5">SUM(AD46:AD67)</f>
        <v>0</v>
      </c>
      <c r="AF69" s="613">
        <f t="shared" ref="AF69" si="6">SUM(AF46:AF67)</f>
        <v>0</v>
      </c>
      <c r="AH69" s="613">
        <f t="shared" ref="AH69" si="7">SUM(AH46:AH67)</f>
        <v>0</v>
      </c>
    </row>
    <row r="70" spans="4:34" ht="13.5" outlineLevel="1" thickTop="1" x14ac:dyDescent="0.2"/>
    <row r="71" spans="4:34" ht="13.5" outlineLevel="1" thickBot="1" x14ac:dyDescent="0.25">
      <c r="D71" s="269" t="str">
        <f>'Line Items'!D824</f>
        <v>Operating Profit / (Loss) Before Exceptionals &amp; Contingencies</v>
      </c>
      <c r="E71" s="270"/>
      <c r="F71" s="271" t="str">
        <f>F69</f>
        <v>£000</v>
      </c>
      <c r="G71" s="272">
        <f t="shared" ref="G71:AB71" si="8">SUM(G44,G69)</f>
        <v>0</v>
      </c>
      <c r="H71" s="272">
        <f t="shared" si="8"/>
        <v>0</v>
      </c>
      <c r="I71" s="272">
        <f t="shared" si="8"/>
        <v>0</v>
      </c>
      <c r="J71" s="272">
        <f t="shared" si="8"/>
        <v>0</v>
      </c>
      <c r="K71" s="272">
        <f t="shared" si="8"/>
        <v>0</v>
      </c>
      <c r="L71" s="272">
        <f t="shared" si="8"/>
        <v>0</v>
      </c>
      <c r="M71" s="272">
        <f t="shared" si="8"/>
        <v>0</v>
      </c>
      <c r="N71" s="272">
        <f t="shared" si="8"/>
        <v>0</v>
      </c>
      <c r="O71" s="272">
        <f t="shared" si="8"/>
        <v>0</v>
      </c>
      <c r="P71" s="272">
        <f t="shared" si="8"/>
        <v>0</v>
      </c>
      <c r="Q71" s="272">
        <f t="shared" si="8"/>
        <v>0</v>
      </c>
      <c r="R71" s="272">
        <f t="shared" si="8"/>
        <v>0</v>
      </c>
      <c r="S71" s="272">
        <f t="shared" si="8"/>
        <v>0</v>
      </c>
      <c r="T71" s="272">
        <f t="shared" si="8"/>
        <v>0</v>
      </c>
      <c r="U71" s="272">
        <f t="shared" si="8"/>
        <v>0</v>
      </c>
      <c r="V71" s="272">
        <f t="shared" si="8"/>
        <v>0</v>
      </c>
      <c r="W71" s="272">
        <f t="shared" si="8"/>
        <v>0</v>
      </c>
      <c r="X71" s="272">
        <f t="shared" si="8"/>
        <v>0</v>
      </c>
      <c r="Y71" s="272">
        <f t="shared" si="8"/>
        <v>0</v>
      </c>
      <c r="Z71" s="272">
        <f t="shared" si="8"/>
        <v>0</v>
      </c>
      <c r="AA71" s="272">
        <f t="shared" si="8"/>
        <v>0</v>
      </c>
      <c r="AB71" s="273">
        <f t="shared" si="8"/>
        <v>0</v>
      </c>
      <c r="AD71" s="613">
        <f t="shared" ref="AD71" si="9">SUM(AD44,AD69)</f>
        <v>0</v>
      </c>
      <c r="AF71" s="613">
        <f t="shared" ref="AF71" si="10">SUM(AF44,AF69)</f>
        <v>0</v>
      </c>
      <c r="AH71" s="613">
        <f t="shared" ref="AH71" si="11">SUM(AH44,AH69)</f>
        <v>0</v>
      </c>
    </row>
    <row r="72" spans="4:34" ht="13.5" outlineLevel="1" thickTop="1" x14ac:dyDescent="0.2">
      <c r="I72" s="283"/>
      <c r="J72" s="283"/>
      <c r="K72" s="283"/>
      <c r="L72" s="283"/>
      <c r="M72" s="283"/>
      <c r="N72" s="283"/>
      <c r="O72" s="283"/>
      <c r="P72" s="283"/>
      <c r="Q72" s="283"/>
      <c r="R72" s="283"/>
      <c r="S72" s="283"/>
      <c r="T72" s="283"/>
      <c r="U72" s="283"/>
      <c r="V72" s="283"/>
      <c r="W72" s="283"/>
      <c r="X72" s="283"/>
      <c r="Y72" s="283"/>
      <c r="Z72" s="283"/>
      <c r="AD72" s="283"/>
      <c r="AF72" s="283"/>
      <c r="AH72" s="283"/>
    </row>
    <row r="73" spans="4:34" outlineLevel="1" x14ac:dyDescent="0.2">
      <c r="D73" s="100" t="str">
        <f>'Line Items'!D825</f>
        <v>Exceptionals</v>
      </c>
      <c r="E73" s="84"/>
      <c r="F73" s="186" t="str">
        <f>INDEX('P&amp;L1'!F$15:F$475,MATCH($D73,'P&amp;L1'!$C$15:$C$475,0))</f>
        <v>£000</v>
      </c>
      <c r="G73" s="85">
        <f>SUMIF('P&amp;L1'!$C$15:$C$475,$D73,'P&amp;L1'!G$15:G$475)</f>
        <v>0</v>
      </c>
      <c r="H73" s="85">
        <f>SUMIF('P&amp;L1'!$C$15:$C$475,$D73,'P&amp;L1'!H$15:H$475)</f>
        <v>0</v>
      </c>
      <c r="I73" s="85">
        <f>SUMIF('P&amp;L1'!$C$15:$C$475,$D73,'P&amp;L1'!I$15:I$475)</f>
        <v>0</v>
      </c>
      <c r="J73" s="85">
        <f>SUMIF('P&amp;L1'!$C$15:$C$475,$D73,'P&amp;L1'!J$15:J$475)</f>
        <v>0</v>
      </c>
      <c r="K73" s="85">
        <f>SUMIF('P&amp;L1'!$C$15:$C$475,$D73,'P&amp;L1'!K$15:K$475)</f>
        <v>0</v>
      </c>
      <c r="L73" s="85">
        <f>SUMIF('P&amp;L1'!$C$15:$C$475,$D73,'P&amp;L1'!L$15:L$475)</f>
        <v>0</v>
      </c>
      <c r="M73" s="85">
        <f>SUMIF('P&amp;L1'!$C$15:$C$475,$D73,'P&amp;L1'!M$15:M$475)</f>
        <v>0</v>
      </c>
      <c r="N73" s="85">
        <f>SUMIF('P&amp;L1'!$C$15:$C$475,$D73,'P&amp;L1'!N$15:N$475)</f>
        <v>0</v>
      </c>
      <c r="O73" s="85">
        <f>SUMIF('P&amp;L1'!$C$15:$C$475,$D73,'P&amp;L1'!O$15:O$475)</f>
        <v>0</v>
      </c>
      <c r="P73" s="85">
        <f>SUMIF('P&amp;L1'!$C$15:$C$475,$D73,'P&amp;L1'!P$15:P$475)</f>
        <v>0</v>
      </c>
      <c r="Q73" s="85">
        <f>SUMIF('P&amp;L1'!$C$15:$C$475,$D73,'P&amp;L1'!Q$15:Q$475)</f>
        <v>0</v>
      </c>
      <c r="R73" s="85">
        <f>SUMIF('P&amp;L1'!$C$15:$C$475,$D73,'P&amp;L1'!R$15:R$475)</f>
        <v>0</v>
      </c>
      <c r="S73" s="85">
        <f>SUMIF('P&amp;L1'!$C$15:$C$475,$D73,'P&amp;L1'!S$15:S$475)</f>
        <v>0</v>
      </c>
      <c r="T73" s="85">
        <f>SUMIF('P&amp;L1'!$C$15:$C$475,$D73,'P&amp;L1'!T$15:T$475)</f>
        <v>0</v>
      </c>
      <c r="U73" s="85">
        <f>SUMIF('P&amp;L1'!$C$15:$C$475,$D73,'P&amp;L1'!U$15:U$475)</f>
        <v>0</v>
      </c>
      <c r="V73" s="85">
        <f>SUMIF('P&amp;L1'!$C$15:$C$475,$D73,'P&amp;L1'!V$15:V$475)</f>
        <v>0</v>
      </c>
      <c r="W73" s="85">
        <f>SUMIF('P&amp;L1'!$C$15:$C$475,$D73,'P&amp;L1'!W$15:W$475)</f>
        <v>0</v>
      </c>
      <c r="X73" s="85">
        <f>SUMIF('P&amp;L1'!$C$15:$C$475,$D73,'P&amp;L1'!X$15:X$475)</f>
        <v>0</v>
      </c>
      <c r="Y73" s="85">
        <f>SUMIF('P&amp;L1'!$C$15:$C$475,$D73,'P&amp;L1'!Y$15:Y$475)</f>
        <v>0</v>
      </c>
      <c r="Z73" s="85">
        <f>SUMIF('P&amp;L1'!$C$15:$C$475,$D73,'P&amp;L1'!Z$15:Z$475)</f>
        <v>0</v>
      </c>
      <c r="AA73" s="85">
        <f>SUMIF('P&amp;L1'!$C$15:$C$475,$D73,'P&amp;L1'!AA$15:AA$475)</f>
        <v>0</v>
      </c>
      <c r="AB73" s="86">
        <f>SUMIF('P&amp;L1'!$C$15:$C$475,$D73,'P&amp;L1'!AB$15:AB$475)</f>
        <v>0</v>
      </c>
      <c r="AD73" s="551">
        <f>SUMIF('P&amp;L1'!$C$15:$C$475,$D73,'P&amp;L1'!AD$15:AD$475)</f>
        <v>0</v>
      </c>
      <c r="AF73" s="551">
        <f>SUMIF('P&amp;L1'!$C$15:$C$475,$D73,'P&amp;L1'!AF$15:AF$475)</f>
        <v>0</v>
      </c>
      <c r="AH73" s="551">
        <f>SUMIF('P&amp;L1'!$C$15:$C$475,$D73,'P&amp;L1'!AH$15:AH$475)</f>
        <v>0</v>
      </c>
    </row>
    <row r="74" spans="4:34" outlineLevel="1" x14ac:dyDescent="0.2">
      <c r="D74" s="117" t="str">
        <f>'Line Items'!D826</f>
        <v>Contingencies</v>
      </c>
      <c r="E74" s="177"/>
      <c r="F74" s="118" t="str">
        <f>INDEX('P&amp;L1'!F$15:F$475,MATCH($D74,'P&amp;L1'!$C$15:$C$475,0))</f>
        <v>£000</v>
      </c>
      <c r="G74" s="93">
        <f>SUMIF('P&amp;L1'!$C$15:$C$475,$D74,'P&amp;L1'!G$15:G$475)</f>
        <v>0</v>
      </c>
      <c r="H74" s="93">
        <f>SUMIF('P&amp;L1'!$C$15:$C$475,$D74,'P&amp;L1'!H$15:H$475)</f>
        <v>0</v>
      </c>
      <c r="I74" s="93">
        <f>SUMIF('P&amp;L1'!$C$15:$C$475,$D74,'P&amp;L1'!I$15:I$475)</f>
        <v>0</v>
      </c>
      <c r="J74" s="93">
        <f>SUMIF('P&amp;L1'!$C$15:$C$475,$D74,'P&amp;L1'!J$15:J$475)</f>
        <v>0</v>
      </c>
      <c r="K74" s="93">
        <f>SUMIF('P&amp;L1'!$C$15:$C$475,$D74,'P&amp;L1'!K$15:K$475)</f>
        <v>0</v>
      </c>
      <c r="L74" s="93">
        <f>SUMIF('P&amp;L1'!$C$15:$C$475,$D74,'P&amp;L1'!L$15:L$475)</f>
        <v>0</v>
      </c>
      <c r="M74" s="93">
        <f>SUMIF('P&amp;L1'!$C$15:$C$475,$D74,'P&amp;L1'!M$15:M$475)</f>
        <v>0</v>
      </c>
      <c r="N74" s="93">
        <f>SUMIF('P&amp;L1'!$C$15:$C$475,$D74,'P&amp;L1'!N$15:N$475)</f>
        <v>0</v>
      </c>
      <c r="O74" s="93">
        <f>SUMIF('P&amp;L1'!$C$15:$C$475,$D74,'P&amp;L1'!O$15:O$475)</f>
        <v>0</v>
      </c>
      <c r="P74" s="93">
        <f>SUMIF('P&amp;L1'!$C$15:$C$475,$D74,'P&amp;L1'!P$15:P$475)</f>
        <v>0</v>
      </c>
      <c r="Q74" s="93">
        <f>SUMIF('P&amp;L1'!$C$15:$C$475,$D74,'P&amp;L1'!Q$15:Q$475)</f>
        <v>0</v>
      </c>
      <c r="R74" s="93">
        <f>SUMIF('P&amp;L1'!$C$15:$C$475,$D74,'P&amp;L1'!R$15:R$475)</f>
        <v>0</v>
      </c>
      <c r="S74" s="93">
        <f>SUMIF('P&amp;L1'!$C$15:$C$475,$D74,'P&amp;L1'!S$15:S$475)</f>
        <v>0</v>
      </c>
      <c r="T74" s="93">
        <f>SUMIF('P&amp;L1'!$C$15:$C$475,$D74,'P&amp;L1'!T$15:T$475)</f>
        <v>0</v>
      </c>
      <c r="U74" s="93">
        <f>SUMIF('P&amp;L1'!$C$15:$C$475,$D74,'P&amp;L1'!U$15:U$475)</f>
        <v>0</v>
      </c>
      <c r="V74" s="93">
        <f>SUMIF('P&amp;L1'!$C$15:$C$475,$D74,'P&amp;L1'!V$15:V$475)</f>
        <v>0</v>
      </c>
      <c r="W74" s="93">
        <f>SUMIF('P&amp;L1'!$C$15:$C$475,$D74,'P&amp;L1'!W$15:W$475)</f>
        <v>0</v>
      </c>
      <c r="X74" s="93">
        <f>SUMIF('P&amp;L1'!$C$15:$C$475,$D74,'P&amp;L1'!X$15:X$475)</f>
        <v>0</v>
      </c>
      <c r="Y74" s="93">
        <f>SUMIF('P&amp;L1'!$C$15:$C$475,$D74,'P&amp;L1'!Y$15:Y$475)</f>
        <v>0</v>
      </c>
      <c r="Z74" s="93">
        <f>SUMIF('P&amp;L1'!$C$15:$C$475,$D74,'P&amp;L1'!Z$15:Z$475)</f>
        <v>0</v>
      </c>
      <c r="AA74" s="93">
        <f>SUMIF('P&amp;L1'!$C$15:$C$475,$D74,'P&amp;L1'!AA$15:AA$475)</f>
        <v>0</v>
      </c>
      <c r="AB74" s="94">
        <f>SUMIF('P&amp;L1'!$C$15:$C$475,$D74,'P&amp;L1'!AB$15:AB$475)</f>
        <v>0</v>
      </c>
      <c r="AD74" s="553">
        <f>SUMIF('P&amp;L1'!$C$15:$C$475,$D74,'P&amp;L1'!AD$15:AD$475)</f>
        <v>0</v>
      </c>
      <c r="AF74" s="553">
        <f>SUMIF('P&amp;L1'!$C$15:$C$475,$D74,'P&amp;L1'!AF$15:AF$475)</f>
        <v>0</v>
      </c>
      <c r="AH74" s="553">
        <f>SUMIF('P&amp;L1'!$C$15:$C$475,$D74,'P&amp;L1'!AH$15:AH$475)</f>
        <v>0</v>
      </c>
    </row>
    <row r="75" spans="4:34" outlineLevel="1" x14ac:dyDescent="0.2"/>
    <row r="76" spans="4:34" ht="13.5" outlineLevel="1" thickBot="1" x14ac:dyDescent="0.25">
      <c r="D76" s="269" t="str">
        <f>'Line Items'!D827</f>
        <v>Operating Profit / (Loss) After Exceptionals &amp; Contingencies</v>
      </c>
      <c r="E76" s="270"/>
      <c r="F76" s="271" t="str">
        <f>F74</f>
        <v>£000</v>
      </c>
      <c r="G76" s="272">
        <f t="shared" ref="G76:AB76" si="12">SUM(G71,G73:G74)</f>
        <v>0</v>
      </c>
      <c r="H76" s="272">
        <f t="shared" si="12"/>
        <v>0</v>
      </c>
      <c r="I76" s="272">
        <f t="shared" si="12"/>
        <v>0</v>
      </c>
      <c r="J76" s="272">
        <f t="shared" si="12"/>
        <v>0</v>
      </c>
      <c r="K76" s="272">
        <f t="shared" si="12"/>
        <v>0</v>
      </c>
      <c r="L76" s="272">
        <f t="shared" si="12"/>
        <v>0</v>
      </c>
      <c r="M76" s="272">
        <f t="shared" si="12"/>
        <v>0</v>
      </c>
      <c r="N76" s="272">
        <f t="shared" si="12"/>
        <v>0</v>
      </c>
      <c r="O76" s="272">
        <f t="shared" si="12"/>
        <v>0</v>
      </c>
      <c r="P76" s="272">
        <f t="shared" si="12"/>
        <v>0</v>
      </c>
      <c r="Q76" s="272">
        <f t="shared" si="12"/>
        <v>0</v>
      </c>
      <c r="R76" s="272">
        <f t="shared" si="12"/>
        <v>0</v>
      </c>
      <c r="S76" s="272">
        <f t="shared" si="12"/>
        <v>0</v>
      </c>
      <c r="T76" s="272">
        <f t="shared" si="12"/>
        <v>0</v>
      </c>
      <c r="U76" s="272">
        <f t="shared" si="12"/>
        <v>0</v>
      </c>
      <c r="V76" s="272">
        <f t="shared" si="12"/>
        <v>0</v>
      </c>
      <c r="W76" s="272">
        <f t="shared" si="12"/>
        <v>0</v>
      </c>
      <c r="X76" s="272">
        <f t="shared" si="12"/>
        <v>0</v>
      </c>
      <c r="Y76" s="272">
        <f t="shared" si="12"/>
        <v>0</v>
      </c>
      <c r="Z76" s="272">
        <f t="shared" si="12"/>
        <v>0</v>
      </c>
      <c r="AA76" s="272">
        <f t="shared" si="12"/>
        <v>0</v>
      </c>
      <c r="AB76" s="273">
        <f t="shared" si="12"/>
        <v>0</v>
      </c>
      <c r="AD76" s="613">
        <f t="shared" ref="AD76" si="13">SUM(AD71,AD73:AD74)</f>
        <v>0</v>
      </c>
      <c r="AF76" s="613">
        <f t="shared" ref="AF76" si="14">SUM(AF71,AF73:AF74)</f>
        <v>0</v>
      </c>
      <c r="AH76" s="613">
        <f t="shared" ref="AH76" si="15">SUM(AH71,AH73:AH74)</f>
        <v>0</v>
      </c>
    </row>
    <row r="77" spans="4:34" ht="13.5" outlineLevel="1" thickTop="1" x14ac:dyDescent="0.2"/>
    <row r="78" spans="4:34" outlineLevel="1" x14ac:dyDescent="0.2">
      <c r="D78" s="100" t="str">
        <f>'Line Items'!D828</f>
        <v>Interest received on cash balance</v>
      </c>
      <c r="E78" s="84"/>
      <c r="F78" s="186" t="str">
        <f>'P&amp;L1'!F479</f>
        <v>£000</v>
      </c>
      <c r="G78" s="85">
        <f>'P&amp;L1'!G479</f>
        <v>0</v>
      </c>
      <c r="H78" s="85">
        <f>'P&amp;L1'!H479</f>
        <v>0</v>
      </c>
      <c r="I78" s="85">
        <f>'P&amp;L1'!I479</f>
        <v>0</v>
      </c>
      <c r="J78" s="85">
        <f>'P&amp;L1'!J479</f>
        <v>0</v>
      </c>
      <c r="K78" s="85">
        <f>'P&amp;L1'!K479</f>
        <v>0</v>
      </c>
      <c r="L78" s="85">
        <f>'P&amp;L1'!L479</f>
        <v>0</v>
      </c>
      <c r="M78" s="85">
        <f>'P&amp;L1'!M479</f>
        <v>0</v>
      </c>
      <c r="N78" s="85">
        <f>'P&amp;L1'!N479</f>
        <v>0</v>
      </c>
      <c r="O78" s="85">
        <f>'P&amp;L1'!O479</f>
        <v>0</v>
      </c>
      <c r="P78" s="85">
        <f>'P&amp;L1'!P479</f>
        <v>0</v>
      </c>
      <c r="Q78" s="85">
        <f>'P&amp;L1'!Q479</f>
        <v>0</v>
      </c>
      <c r="R78" s="85">
        <f>'P&amp;L1'!R479</f>
        <v>0</v>
      </c>
      <c r="S78" s="85">
        <f>'P&amp;L1'!S479</f>
        <v>0</v>
      </c>
      <c r="T78" s="85">
        <f>'P&amp;L1'!T479</f>
        <v>0</v>
      </c>
      <c r="U78" s="85">
        <f>'P&amp;L1'!U479</f>
        <v>0</v>
      </c>
      <c r="V78" s="85">
        <f>'P&amp;L1'!V479</f>
        <v>0</v>
      </c>
      <c r="W78" s="85">
        <f>'P&amp;L1'!W479</f>
        <v>0</v>
      </c>
      <c r="X78" s="85">
        <f>'P&amp;L1'!X479</f>
        <v>0</v>
      </c>
      <c r="Y78" s="85">
        <f>'P&amp;L1'!Y479</f>
        <v>0</v>
      </c>
      <c r="Z78" s="85">
        <f>'P&amp;L1'!Z479</f>
        <v>0</v>
      </c>
      <c r="AA78" s="85">
        <f>'P&amp;L1'!AA479</f>
        <v>0</v>
      </c>
      <c r="AB78" s="86">
        <f>'P&amp;L1'!AB479</f>
        <v>0</v>
      </c>
      <c r="AD78" s="551">
        <f>'P&amp;L1'!AD479</f>
        <v>0</v>
      </c>
      <c r="AF78" s="551">
        <f>'P&amp;L1'!AF479</f>
        <v>0</v>
      </c>
      <c r="AH78" s="551">
        <f>'P&amp;L1'!AH479</f>
        <v>0</v>
      </c>
    </row>
    <row r="79" spans="4:34" outlineLevel="1" x14ac:dyDescent="0.2">
      <c r="D79" s="106" t="str">
        <f>'Line Items'!D829</f>
        <v>Interest paid on cash balance</v>
      </c>
      <c r="E79" s="88"/>
      <c r="F79" s="107" t="str">
        <f>'P&amp;L1'!F480</f>
        <v>£000</v>
      </c>
      <c r="G79" s="89">
        <f>'P&amp;L1'!G480</f>
        <v>0</v>
      </c>
      <c r="H79" s="89">
        <f>'P&amp;L1'!H480</f>
        <v>0</v>
      </c>
      <c r="I79" s="89">
        <f>'P&amp;L1'!I480</f>
        <v>0</v>
      </c>
      <c r="J79" s="89">
        <f>'P&amp;L1'!J480</f>
        <v>0</v>
      </c>
      <c r="K79" s="89">
        <f>'P&amp;L1'!K480</f>
        <v>0</v>
      </c>
      <c r="L79" s="89">
        <f>'P&amp;L1'!L480</f>
        <v>0</v>
      </c>
      <c r="M79" s="89">
        <f>'P&amp;L1'!M480</f>
        <v>0</v>
      </c>
      <c r="N79" s="89">
        <f>'P&amp;L1'!N480</f>
        <v>0</v>
      </c>
      <c r="O79" s="89">
        <f>'P&amp;L1'!O480</f>
        <v>0</v>
      </c>
      <c r="P79" s="89">
        <f>'P&amp;L1'!P480</f>
        <v>0</v>
      </c>
      <c r="Q79" s="89">
        <f>'P&amp;L1'!Q480</f>
        <v>0</v>
      </c>
      <c r="R79" s="89">
        <f>'P&amp;L1'!R480</f>
        <v>0</v>
      </c>
      <c r="S79" s="89">
        <f>'P&amp;L1'!S480</f>
        <v>0</v>
      </c>
      <c r="T79" s="89">
        <f>'P&amp;L1'!T480</f>
        <v>0</v>
      </c>
      <c r="U79" s="89">
        <f>'P&amp;L1'!U480</f>
        <v>0</v>
      </c>
      <c r="V79" s="89">
        <f>'P&amp;L1'!V480</f>
        <v>0</v>
      </c>
      <c r="W79" s="89">
        <f>'P&amp;L1'!W480</f>
        <v>0</v>
      </c>
      <c r="X79" s="89">
        <f>'P&amp;L1'!X480</f>
        <v>0</v>
      </c>
      <c r="Y79" s="89">
        <f>'P&amp;L1'!Y480</f>
        <v>0</v>
      </c>
      <c r="Z79" s="89">
        <f>'P&amp;L1'!Z480</f>
        <v>0</v>
      </c>
      <c r="AA79" s="89">
        <f>'P&amp;L1'!AA480</f>
        <v>0</v>
      </c>
      <c r="AB79" s="90">
        <f>'P&amp;L1'!AB480</f>
        <v>0</v>
      </c>
      <c r="AD79" s="552">
        <f>'P&amp;L1'!AD480</f>
        <v>0</v>
      </c>
      <c r="AF79" s="552">
        <f>'P&amp;L1'!AF480</f>
        <v>0</v>
      </c>
      <c r="AH79" s="552">
        <f>'P&amp;L1'!AH480</f>
        <v>0</v>
      </c>
    </row>
    <row r="80" spans="4:34" outlineLevel="1" x14ac:dyDescent="0.2">
      <c r="D80" s="106" t="str">
        <f>'Line Items'!D830</f>
        <v>Interest &amp; Fees paid on Commercial Debt AFC</v>
      </c>
      <c r="E80" s="88"/>
      <c r="F80" s="107" t="str">
        <f>'P&amp;L1'!F481</f>
        <v>£000</v>
      </c>
      <c r="G80" s="89">
        <f>'P&amp;L1'!G481</f>
        <v>0</v>
      </c>
      <c r="H80" s="89">
        <f>'P&amp;L1'!H481</f>
        <v>0</v>
      </c>
      <c r="I80" s="89">
        <f>'P&amp;L1'!I481</f>
        <v>0</v>
      </c>
      <c r="J80" s="89">
        <f>'P&amp;L1'!J481</f>
        <v>0</v>
      </c>
      <c r="K80" s="89">
        <f>'P&amp;L1'!K481</f>
        <v>0</v>
      </c>
      <c r="L80" s="89">
        <f>'P&amp;L1'!L481</f>
        <v>0</v>
      </c>
      <c r="M80" s="89">
        <f>'P&amp;L1'!M481</f>
        <v>0</v>
      </c>
      <c r="N80" s="89">
        <f>'P&amp;L1'!N481</f>
        <v>0</v>
      </c>
      <c r="O80" s="89">
        <f>'P&amp;L1'!O481</f>
        <v>0</v>
      </c>
      <c r="P80" s="89">
        <f>'P&amp;L1'!P481</f>
        <v>0</v>
      </c>
      <c r="Q80" s="89">
        <f>'P&amp;L1'!Q481</f>
        <v>0</v>
      </c>
      <c r="R80" s="89">
        <f>'P&amp;L1'!R481</f>
        <v>0</v>
      </c>
      <c r="S80" s="89">
        <f>'P&amp;L1'!S481</f>
        <v>0</v>
      </c>
      <c r="T80" s="89">
        <f>'P&amp;L1'!T481</f>
        <v>0</v>
      </c>
      <c r="U80" s="89">
        <f>'P&amp;L1'!U481</f>
        <v>0</v>
      </c>
      <c r="V80" s="89">
        <f>'P&amp;L1'!V481</f>
        <v>0</v>
      </c>
      <c r="W80" s="89">
        <f>'P&amp;L1'!W481</f>
        <v>0</v>
      </c>
      <c r="X80" s="89">
        <f>'P&amp;L1'!X481</f>
        <v>0</v>
      </c>
      <c r="Y80" s="89">
        <f>'P&amp;L1'!Y481</f>
        <v>0</v>
      </c>
      <c r="Z80" s="89">
        <f>'P&amp;L1'!Z481</f>
        <v>0</v>
      </c>
      <c r="AA80" s="89">
        <f>'P&amp;L1'!AA481</f>
        <v>0</v>
      </c>
      <c r="AB80" s="90">
        <f>'P&amp;L1'!AB481</f>
        <v>0</v>
      </c>
      <c r="AD80" s="552">
        <f>'P&amp;L1'!AD481</f>
        <v>0</v>
      </c>
      <c r="AF80" s="552">
        <f>'P&amp;L1'!AF481</f>
        <v>0</v>
      </c>
      <c r="AH80" s="552">
        <f>'P&amp;L1'!AH481</f>
        <v>0</v>
      </c>
    </row>
    <row r="81" spans="4:34" outlineLevel="1" x14ac:dyDescent="0.2">
      <c r="D81" s="106" t="str">
        <f>'Line Items'!D831</f>
        <v>Interest &amp; Fees paid on Shareholder Loan AFC (excl. PCS)</v>
      </c>
      <c r="E81" s="88"/>
      <c r="F81" s="107" t="str">
        <f>'P&amp;L1'!F482</f>
        <v>£000</v>
      </c>
      <c r="G81" s="89">
        <f>'P&amp;L1'!G482</f>
        <v>0</v>
      </c>
      <c r="H81" s="89">
        <f>'P&amp;L1'!H482</f>
        <v>0</v>
      </c>
      <c r="I81" s="89">
        <f>'P&amp;L1'!I482</f>
        <v>0</v>
      </c>
      <c r="J81" s="89">
        <f>'P&amp;L1'!J482</f>
        <v>0</v>
      </c>
      <c r="K81" s="89">
        <f>'P&amp;L1'!K482</f>
        <v>0</v>
      </c>
      <c r="L81" s="89">
        <f>'P&amp;L1'!L482</f>
        <v>0</v>
      </c>
      <c r="M81" s="89">
        <f>'P&amp;L1'!M482</f>
        <v>0</v>
      </c>
      <c r="N81" s="89">
        <f>'P&amp;L1'!N482</f>
        <v>0</v>
      </c>
      <c r="O81" s="89">
        <f>'P&amp;L1'!O482</f>
        <v>0</v>
      </c>
      <c r="P81" s="89">
        <f>'P&amp;L1'!P482</f>
        <v>0</v>
      </c>
      <c r="Q81" s="89">
        <f>'P&amp;L1'!Q482</f>
        <v>0</v>
      </c>
      <c r="R81" s="89">
        <f>'P&amp;L1'!R482</f>
        <v>0</v>
      </c>
      <c r="S81" s="89">
        <f>'P&amp;L1'!S482</f>
        <v>0</v>
      </c>
      <c r="T81" s="89">
        <f>'P&amp;L1'!T482</f>
        <v>0</v>
      </c>
      <c r="U81" s="89">
        <f>'P&amp;L1'!U482</f>
        <v>0</v>
      </c>
      <c r="V81" s="89">
        <f>'P&amp;L1'!V482</f>
        <v>0</v>
      </c>
      <c r="W81" s="89">
        <f>'P&amp;L1'!W482</f>
        <v>0</v>
      </c>
      <c r="X81" s="89">
        <f>'P&amp;L1'!X482</f>
        <v>0</v>
      </c>
      <c r="Y81" s="89">
        <f>'P&amp;L1'!Y482</f>
        <v>0</v>
      </c>
      <c r="Z81" s="89">
        <f>'P&amp;L1'!Z482</f>
        <v>0</v>
      </c>
      <c r="AA81" s="89">
        <f>'P&amp;L1'!AA482</f>
        <v>0</v>
      </c>
      <c r="AB81" s="90">
        <f>'P&amp;L1'!AB482</f>
        <v>0</v>
      </c>
      <c r="AD81" s="552">
        <f>'P&amp;L1'!AD482</f>
        <v>0</v>
      </c>
      <c r="AF81" s="552">
        <f>'P&amp;L1'!AF482</f>
        <v>0</v>
      </c>
      <c r="AH81" s="552">
        <f>'P&amp;L1'!AH482</f>
        <v>0</v>
      </c>
    </row>
    <row r="82" spans="4:34" outlineLevel="1" x14ac:dyDescent="0.2">
      <c r="D82" s="106" t="str">
        <f>'Line Items'!D832</f>
        <v>Interest &amp; Fees paid on Parent Company Support</v>
      </c>
      <c r="E82" s="88"/>
      <c r="F82" s="107" t="str">
        <f>'P&amp;L1'!F483</f>
        <v>£000</v>
      </c>
      <c r="G82" s="89">
        <f>'P&amp;L1'!G483</f>
        <v>0</v>
      </c>
      <c r="H82" s="89">
        <f>'P&amp;L1'!H483</f>
        <v>0</v>
      </c>
      <c r="I82" s="89">
        <f>'P&amp;L1'!I483</f>
        <v>0</v>
      </c>
      <c r="J82" s="89">
        <f>'P&amp;L1'!J483</f>
        <v>0</v>
      </c>
      <c r="K82" s="89">
        <f>'P&amp;L1'!K483</f>
        <v>0</v>
      </c>
      <c r="L82" s="89">
        <f>'P&amp;L1'!L483</f>
        <v>0</v>
      </c>
      <c r="M82" s="89">
        <f>'P&amp;L1'!M483</f>
        <v>0</v>
      </c>
      <c r="N82" s="89">
        <f>'P&amp;L1'!N483</f>
        <v>0</v>
      </c>
      <c r="O82" s="89">
        <f>'P&amp;L1'!O483</f>
        <v>0</v>
      </c>
      <c r="P82" s="89">
        <f>'P&amp;L1'!P483</f>
        <v>0</v>
      </c>
      <c r="Q82" s="89">
        <f>'P&amp;L1'!Q483</f>
        <v>0</v>
      </c>
      <c r="R82" s="89">
        <f>'P&amp;L1'!R483</f>
        <v>0</v>
      </c>
      <c r="S82" s="89">
        <f>'P&amp;L1'!S483</f>
        <v>0</v>
      </c>
      <c r="T82" s="89">
        <f>'P&amp;L1'!T483</f>
        <v>0</v>
      </c>
      <c r="U82" s="89">
        <f>'P&amp;L1'!U483</f>
        <v>0</v>
      </c>
      <c r="V82" s="89">
        <f>'P&amp;L1'!V483</f>
        <v>0</v>
      </c>
      <c r="W82" s="89">
        <f>'P&amp;L1'!W483</f>
        <v>0</v>
      </c>
      <c r="X82" s="89">
        <f>'P&amp;L1'!X483</f>
        <v>0</v>
      </c>
      <c r="Y82" s="89">
        <f>'P&amp;L1'!Y483</f>
        <v>0</v>
      </c>
      <c r="Z82" s="89">
        <f>'P&amp;L1'!Z483</f>
        <v>0</v>
      </c>
      <c r="AA82" s="89">
        <f>'P&amp;L1'!AA483</f>
        <v>0</v>
      </c>
      <c r="AB82" s="90">
        <f>'P&amp;L1'!AB483</f>
        <v>0</v>
      </c>
      <c r="AD82" s="552">
        <f>'P&amp;L1'!AD483</f>
        <v>0</v>
      </c>
      <c r="AF82" s="552">
        <f>'P&amp;L1'!AF483</f>
        <v>0</v>
      </c>
      <c r="AH82" s="552">
        <f>'P&amp;L1'!AH483</f>
        <v>0</v>
      </c>
    </row>
    <row r="83" spans="4:34" outlineLevel="1" x14ac:dyDescent="0.2">
      <c r="D83" s="106" t="str">
        <f>'Line Items'!D833</f>
        <v>Performance Bond Costs</v>
      </c>
      <c r="E83" s="88"/>
      <c r="F83" s="107" t="str">
        <f>'P&amp;L1'!F484</f>
        <v>£000</v>
      </c>
      <c r="G83" s="89">
        <f>'P&amp;L1'!G484</f>
        <v>0</v>
      </c>
      <c r="H83" s="89">
        <f>'P&amp;L1'!H484</f>
        <v>0</v>
      </c>
      <c r="I83" s="89">
        <f>'P&amp;L1'!I484</f>
        <v>0</v>
      </c>
      <c r="J83" s="89">
        <f>'P&amp;L1'!J484</f>
        <v>0</v>
      </c>
      <c r="K83" s="89">
        <f>'P&amp;L1'!K484</f>
        <v>0</v>
      </c>
      <c r="L83" s="89">
        <f>'P&amp;L1'!L484</f>
        <v>0</v>
      </c>
      <c r="M83" s="89">
        <f>'P&amp;L1'!M484</f>
        <v>0</v>
      </c>
      <c r="N83" s="89">
        <f>'P&amp;L1'!N484</f>
        <v>0</v>
      </c>
      <c r="O83" s="89">
        <f>'P&amp;L1'!O484</f>
        <v>0</v>
      </c>
      <c r="P83" s="89">
        <f>'P&amp;L1'!P484</f>
        <v>0</v>
      </c>
      <c r="Q83" s="89">
        <f>'P&amp;L1'!Q484</f>
        <v>0</v>
      </c>
      <c r="R83" s="89">
        <f>'P&amp;L1'!R484</f>
        <v>0</v>
      </c>
      <c r="S83" s="89">
        <f>'P&amp;L1'!S484</f>
        <v>0</v>
      </c>
      <c r="T83" s="89">
        <f>'P&amp;L1'!T484</f>
        <v>0</v>
      </c>
      <c r="U83" s="89">
        <f>'P&amp;L1'!U484</f>
        <v>0</v>
      </c>
      <c r="V83" s="89">
        <f>'P&amp;L1'!V484</f>
        <v>0</v>
      </c>
      <c r="W83" s="89">
        <f>'P&amp;L1'!W484</f>
        <v>0</v>
      </c>
      <c r="X83" s="89">
        <f>'P&amp;L1'!X484</f>
        <v>0</v>
      </c>
      <c r="Y83" s="89">
        <f>'P&amp;L1'!Y484</f>
        <v>0</v>
      </c>
      <c r="Z83" s="89">
        <f>'P&amp;L1'!Z484</f>
        <v>0</v>
      </c>
      <c r="AA83" s="89">
        <f>'P&amp;L1'!AA484</f>
        <v>0</v>
      </c>
      <c r="AB83" s="90">
        <f>'P&amp;L1'!AB484</f>
        <v>0</v>
      </c>
      <c r="AD83" s="552">
        <f>'P&amp;L1'!AD484</f>
        <v>0</v>
      </c>
      <c r="AF83" s="552">
        <f>'P&amp;L1'!AF484</f>
        <v>0</v>
      </c>
      <c r="AH83" s="552">
        <f>'P&amp;L1'!AH484</f>
        <v>0</v>
      </c>
    </row>
    <row r="84" spans="4:34" outlineLevel="1" x14ac:dyDescent="0.2">
      <c r="D84" s="106" t="str">
        <f>'Line Items'!D834</f>
        <v>PCS Bond Costs</v>
      </c>
      <c r="E84" s="88"/>
      <c r="F84" s="107" t="str">
        <f>'P&amp;L1'!F485</f>
        <v>£000</v>
      </c>
      <c r="G84" s="89">
        <f>'P&amp;L1'!G485</f>
        <v>0</v>
      </c>
      <c r="H84" s="89">
        <f>'P&amp;L1'!H485</f>
        <v>0</v>
      </c>
      <c r="I84" s="89">
        <f>'P&amp;L1'!I485</f>
        <v>0</v>
      </c>
      <c r="J84" s="89">
        <f>'P&amp;L1'!J485</f>
        <v>0</v>
      </c>
      <c r="K84" s="89">
        <f>'P&amp;L1'!K485</f>
        <v>0</v>
      </c>
      <c r="L84" s="89">
        <f>'P&amp;L1'!L485</f>
        <v>0</v>
      </c>
      <c r="M84" s="89">
        <f>'P&amp;L1'!M485</f>
        <v>0</v>
      </c>
      <c r="N84" s="89">
        <f>'P&amp;L1'!N485</f>
        <v>0</v>
      </c>
      <c r="O84" s="89">
        <f>'P&amp;L1'!O485</f>
        <v>0</v>
      </c>
      <c r="P84" s="89">
        <f>'P&amp;L1'!P485</f>
        <v>0</v>
      </c>
      <c r="Q84" s="89">
        <f>'P&amp;L1'!Q485</f>
        <v>0</v>
      </c>
      <c r="R84" s="89">
        <f>'P&amp;L1'!R485</f>
        <v>0</v>
      </c>
      <c r="S84" s="89">
        <f>'P&amp;L1'!S485</f>
        <v>0</v>
      </c>
      <c r="T84" s="89">
        <f>'P&amp;L1'!T485</f>
        <v>0</v>
      </c>
      <c r="U84" s="89">
        <f>'P&amp;L1'!U485</f>
        <v>0</v>
      </c>
      <c r="V84" s="89">
        <f>'P&amp;L1'!V485</f>
        <v>0</v>
      </c>
      <c r="W84" s="89">
        <f>'P&amp;L1'!W485</f>
        <v>0</v>
      </c>
      <c r="X84" s="89">
        <f>'P&amp;L1'!X485</f>
        <v>0</v>
      </c>
      <c r="Y84" s="89">
        <f>'P&amp;L1'!Y485</f>
        <v>0</v>
      </c>
      <c r="Z84" s="89">
        <f>'P&amp;L1'!Z485</f>
        <v>0</v>
      </c>
      <c r="AA84" s="89">
        <f>'P&amp;L1'!AA485</f>
        <v>0</v>
      </c>
      <c r="AB84" s="90">
        <f>'P&amp;L1'!AB485</f>
        <v>0</v>
      </c>
      <c r="AD84" s="552">
        <f>'P&amp;L1'!AD485</f>
        <v>0</v>
      </c>
      <c r="AF84" s="552">
        <f>'P&amp;L1'!AF485</f>
        <v>0</v>
      </c>
      <c r="AH84" s="552">
        <f>'P&amp;L1'!AH485</f>
        <v>0</v>
      </c>
    </row>
    <row r="85" spans="4:34" outlineLevel="1" x14ac:dyDescent="0.2">
      <c r="D85" s="106" t="str">
        <f>'Line Items'!D835</f>
        <v>Season Ticket Bond Costs</v>
      </c>
      <c r="E85" s="88"/>
      <c r="F85" s="107" t="str">
        <f>'P&amp;L1'!F486</f>
        <v>£000</v>
      </c>
      <c r="G85" s="89">
        <f>'P&amp;L1'!G486</f>
        <v>0</v>
      </c>
      <c r="H85" s="89">
        <f>'P&amp;L1'!H486</f>
        <v>0</v>
      </c>
      <c r="I85" s="89">
        <f>'P&amp;L1'!I486</f>
        <v>0</v>
      </c>
      <c r="J85" s="89">
        <f>'P&amp;L1'!J486</f>
        <v>0</v>
      </c>
      <c r="K85" s="89">
        <f>'P&amp;L1'!K486</f>
        <v>0</v>
      </c>
      <c r="L85" s="89">
        <f>'P&amp;L1'!L486</f>
        <v>0</v>
      </c>
      <c r="M85" s="89">
        <f>'P&amp;L1'!M486</f>
        <v>0</v>
      </c>
      <c r="N85" s="89">
        <f>'P&amp;L1'!N486</f>
        <v>0</v>
      </c>
      <c r="O85" s="89">
        <f>'P&amp;L1'!O486</f>
        <v>0</v>
      </c>
      <c r="P85" s="89">
        <f>'P&amp;L1'!P486</f>
        <v>0</v>
      </c>
      <c r="Q85" s="89">
        <f>'P&amp;L1'!Q486</f>
        <v>0</v>
      </c>
      <c r="R85" s="89">
        <f>'P&amp;L1'!R486</f>
        <v>0</v>
      </c>
      <c r="S85" s="89">
        <f>'P&amp;L1'!S486</f>
        <v>0</v>
      </c>
      <c r="T85" s="89">
        <f>'P&amp;L1'!T486</f>
        <v>0</v>
      </c>
      <c r="U85" s="89">
        <f>'P&amp;L1'!U486</f>
        <v>0</v>
      </c>
      <c r="V85" s="89">
        <f>'P&amp;L1'!V486</f>
        <v>0</v>
      </c>
      <c r="W85" s="89">
        <f>'P&amp;L1'!W486</f>
        <v>0</v>
      </c>
      <c r="X85" s="89">
        <f>'P&amp;L1'!X486</f>
        <v>0</v>
      </c>
      <c r="Y85" s="89">
        <f>'P&amp;L1'!Y486</f>
        <v>0</v>
      </c>
      <c r="Z85" s="89">
        <f>'P&amp;L1'!Z486</f>
        <v>0</v>
      </c>
      <c r="AA85" s="89">
        <f>'P&amp;L1'!AA486</f>
        <v>0</v>
      </c>
      <c r="AB85" s="90">
        <f>'P&amp;L1'!AB486</f>
        <v>0</v>
      </c>
      <c r="AD85" s="552">
        <f>'P&amp;L1'!AD486</f>
        <v>0</v>
      </c>
      <c r="AF85" s="552">
        <f>'P&amp;L1'!AF486</f>
        <v>0</v>
      </c>
      <c r="AH85" s="552">
        <f>'P&amp;L1'!AH486</f>
        <v>0</v>
      </c>
    </row>
    <row r="86" spans="4:34" outlineLevel="1" x14ac:dyDescent="0.2">
      <c r="D86" s="106" t="str">
        <f>'Line Items'!D836</f>
        <v>Profit/loss on disposal</v>
      </c>
      <c r="E86" s="88"/>
      <c r="F86" s="107" t="str">
        <f>'P&amp;L1'!F487</f>
        <v>£000</v>
      </c>
      <c r="G86" s="89">
        <f>'P&amp;L1'!G487</f>
        <v>0</v>
      </c>
      <c r="H86" s="89">
        <f>'P&amp;L1'!H487</f>
        <v>0</v>
      </c>
      <c r="I86" s="89">
        <f>'P&amp;L1'!I487</f>
        <v>0</v>
      </c>
      <c r="J86" s="89">
        <f>'P&amp;L1'!J487</f>
        <v>0</v>
      </c>
      <c r="K86" s="89">
        <f>'P&amp;L1'!K487</f>
        <v>0</v>
      </c>
      <c r="L86" s="89">
        <f>'P&amp;L1'!L487</f>
        <v>0</v>
      </c>
      <c r="M86" s="89">
        <f>'P&amp;L1'!M487</f>
        <v>0</v>
      </c>
      <c r="N86" s="89">
        <f>'P&amp;L1'!N487</f>
        <v>0</v>
      </c>
      <c r="O86" s="89">
        <f>'P&amp;L1'!O487</f>
        <v>0</v>
      </c>
      <c r="P86" s="89">
        <f>'P&amp;L1'!P487</f>
        <v>0</v>
      </c>
      <c r="Q86" s="89">
        <f>'P&amp;L1'!Q487</f>
        <v>0</v>
      </c>
      <c r="R86" s="89">
        <f>'P&amp;L1'!R487</f>
        <v>0</v>
      </c>
      <c r="S86" s="89">
        <f>'P&amp;L1'!S487</f>
        <v>0</v>
      </c>
      <c r="T86" s="89">
        <f>'P&amp;L1'!T487</f>
        <v>0</v>
      </c>
      <c r="U86" s="89">
        <f>'P&amp;L1'!U487</f>
        <v>0</v>
      </c>
      <c r="V86" s="89">
        <f>'P&amp;L1'!V487</f>
        <v>0</v>
      </c>
      <c r="W86" s="89">
        <f>'P&amp;L1'!W487</f>
        <v>0</v>
      </c>
      <c r="X86" s="89">
        <f>'P&amp;L1'!X487</f>
        <v>0</v>
      </c>
      <c r="Y86" s="89">
        <f>'P&amp;L1'!Y487</f>
        <v>0</v>
      </c>
      <c r="Z86" s="89">
        <f>'P&amp;L1'!Z487</f>
        <v>0</v>
      </c>
      <c r="AA86" s="89">
        <f>'P&amp;L1'!AA487</f>
        <v>0</v>
      </c>
      <c r="AB86" s="90">
        <f>'P&amp;L1'!AB487</f>
        <v>0</v>
      </c>
      <c r="AD86" s="552">
        <f>'P&amp;L1'!AD487</f>
        <v>0</v>
      </c>
      <c r="AF86" s="552">
        <f>'P&amp;L1'!AF487</f>
        <v>0</v>
      </c>
      <c r="AH86" s="552">
        <f>'P&amp;L1'!AH487</f>
        <v>0</v>
      </c>
    </row>
    <row r="87" spans="4:34" outlineLevel="1" x14ac:dyDescent="0.2">
      <c r="D87" s="106" t="str">
        <f>'Line Items'!D837</f>
        <v>[Totals and Below the Line Items Line 16]</v>
      </c>
      <c r="E87" s="88"/>
      <c r="F87" s="107" t="str">
        <f>'P&amp;L1'!F488</f>
        <v>£000</v>
      </c>
      <c r="G87" s="89">
        <f>'P&amp;L1'!G488</f>
        <v>0</v>
      </c>
      <c r="H87" s="89">
        <f>'P&amp;L1'!H488</f>
        <v>0</v>
      </c>
      <c r="I87" s="89">
        <f>'P&amp;L1'!I488</f>
        <v>0</v>
      </c>
      <c r="J87" s="89">
        <f>'P&amp;L1'!J488</f>
        <v>0</v>
      </c>
      <c r="K87" s="89">
        <f>'P&amp;L1'!K488</f>
        <v>0</v>
      </c>
      <c r="L87" s="89">
        <f>'P&amp;L1'!L488</f>
        <v>0</v>
      </c>
      <c r="M87" s="89">
        <f>'P&amp;L1'!M488</f>
        <v>0</v>
      </c>
      <c r="N87" s="89">
        <f>'P&amp;L1'!N488</f>
        <v>0</v>
      </c>
      <c r="O87" s="89">
        <f>'P&amp;L1'!O488</f>
        <v>0</v>
      </c>
      <c r="P87" s="89">
        <f>'P&amp;L1'!P488</f>
        <v>0</v>
      </c>
      <c r="Q87" s="89">
        <f>'P&amp;L1'!Q488</f>
        <v>0</v>
      </c>
      <c r="R87" s="89">
        <f>'P&amp;L1'!R488</f>
        <v>0</v>
      </c>
      <c r="S87" s="89">
        <f>'P&amp;L1'!S488</f>
        <v>0</v>
      </c>
      <c r="T87" s="89">
        <f>'P&amp;L1'!T488</f>
        <v>0</v>
      </c>
      <c r="U87" s="89">
        <f>'P&amp;L1'!U488</f>
        <v>0</v>
      </c>
      <c r="V87" s="89">
        <f>'P&amp;L1'!V488</f>
        <v>0</v>
      </c>
      <c r="W87" s="89">
        <f>'P&amp;L1'!W488</f>
        <v>0</v>
      </c>
      <c r="X87" s="89">
        <f>'P&amp;L1'!X488</f>
        <v>0</v>
      </c>
      <c r="Y87" s="89">
        <f>'P&amp;L1'!Y488</f>
        <v>0</v>
      </c>
      <c r="Z87" s="89">
        <f>'P&amp;L1'!Z488</f>
        <v>0</v>
      </c>
      <c r="AA87" s="89">
        <f>'P&amp;L1'!AA488</f>
        <v>0</v>
      </c>
      <c r="AB87" s="90">
        <f>'P&amp;L1'!AB488</f>
        <v>0</v>
      </c>
      <c r="AD87" s="552">
        <f>'P&amp;L1'!AD488</f>
        <v>0</v>
      </c>
      <c r="AF87" s="552">
        <f>'P&amp;L1'!AF488</f>
        <v>0</v>
      </c>
      <c r="AH87" s="552">
        <f>'P&amp;L1'!AH488</f>
        <v>0</v>
      </c>
    </row>
    <row r="88" spans="4:34" outlineLevel="1" x14ac:dyDescent="0.2">
      <c r="D88" s="106" t="str">
        <f>'Line Items'!D838</f>
        <v>[Totals and Below the Line Items Line 17]</v>
      </c>
      <c r="E88" s="88"/>
      <c r="F88" s="107" t="str">
        <f>'P&amp;L1'!F489</f>
        <v>£000</v>
      </c>
      <c r="G88" s="89">
        <f>'P&amp;L1'!G489</f>
        <v>0</v>
      </c>
      <c r="H88" s="89">
        <f>'P&amp;L1'!H489</f>
        <v>0</v>
      </c>
      <c r="I88" s="89">
        <f>'P&amp;L1'!I489</f>
        <v>0</v>
      </c>
      <c r="J88" s="89">
        <f>'P&amp;L1'!J489</f>
        <v>0</v>
      </c>
      <c r="K88" s="89">
        <f>'P&amp;L1'!K489</f>
        <v>0</v>
      </c>
      <c r="L88" s="89">
        <f>'P&amp;L1'!L489</f>
        <v>0</v>
      </c>
      <c r="M88" s="89">
        <f>'P&amp;L1'!M489</f>
        <v>0</v>
      </c>
      <c r="N88" s="89">
        <f>'P&amp;L1'!N489</f>
        <v>0</v>
      </c>
      <c r="O88" s="89">
        <f>'P&amp;L1'!O489</f>
        <v>0</v>
      </c>
      <c r="P88" s="89">
        <f>'P&amp;L1'!P489</f>
        <v>0</v>
      </c>
      <c r="Q88" s="89">
        <f>'P&amp;L1'!Q489</f>
        <v>0</v>
      </c>
      <c r="R88" s="89">
        <f>'P&amp;L1'!R489</f>
        <v>0</v>
      </c>
      <c r="S88" s="89">
        <f>'P&amp;L1'!S489</f>
        <v>0</v>
      </c>
      <c r="T88" s="89">
        <f>'P&amp;L1'!T489</f>
        <v>0</v>
      </c>
      <c r="U88" s="89">
        <f>'P&amp;L1'!U489</f>
        <v>0</v>
      </c>
      <c r="V88" s="89">
        <f>'P&amp;L1'!V489</f>
        <v>0</v>
      </c>
      <c r="W88" s="89">
        <f>'P&amp;L1'!W489</f>
        <v>0</v>
      </c>
      <c r="X88" s="89">
        <f>'P&amp;L1'!X489</f>
        <v>0</v>
      </c>
      <c r="Y88" s="89">
        <f>'P&amp;L1'!Y489</f>
        <v>0</v>
      </c>
      <c r="Z88" s="89">
        <f>'P&amp;L1'!Z489</f>
        <v>0</v>
      </c>
      <c r="AA88" s="89">
        <f>'P&amp;L1'!AA489</f>
        <v>0</v>
      </c>
      <c r="AB88" s="90">
        <f>'P&amp;L1'!AB489</f>
        <v>0</v>
      </c>
      <c r="AD88" s="552">
        <f>'P&amp;L1'!AD489</f>
        <v>0</v>
      </c>
      <c r="AF88" s="552">
        <f>'P&amp;L1'!AF489</f>
        <v>0</v>
      </c>
      <c r="AH88" s="552">
        <f>'P&amp;L1'!AH489</f>
        <v>0</v>
      </c>
    </row>
    <row r="89" spans="4:34" outlineLevel="1" x14ac:dyDescent="0.2">
      <c r="D89" s="106" t="str">
        <f>'Line Items'!D839</f>
        <v>[Totals and Below the Line Items Line 18]</v>
      </c>
      <c r="E89" s="88"/>
      <c r="F89" s="107" t="str">
        <f>'P&amp;L1'!F490</f>
        <v>£000</v>
      </c>
      <c r="G89" s="89">
        <f>'P&amp;L1'!G490</f>
        <v>0</v>
      </c>
      <c r="H89" s="89">
        <f>'P&amp;L1'!H490</f>
        <v>0</v>
      </c>
      <c r="I89" s="89">
        <f>'P&amp;L1'!I490</f>
        <v>0</v>
      </c>
      <c r="J89" s="89">
        <f>'P&amp;L1'!J490</f>
        <v>0</v>
      </c>
      <c r="K89" s="89">
        <f>'P&amp;L1'!K490</f>
        <v>0</v>
      </c>
      <c r="L89" s="89">
        <f>'P&amp;L1'!L490</f>
        <v>0</v>
      </c>
      <c r="M89" s="89">
        <f>'P&amp;L1'!M490</f>
        <v>0</v>
      </c>
      <c r="N89" s="89">
        <f>'P&amp;L1'!N490</f>
        <v>0</v>
      </c>
      <c r="O89" s="89">
        <f>'P&amp;L1'!O490</f>
        <v>0</v>
      </c>
      <c r="P89" s="89">
        <f>'P&amp;L1'!P490</f>
        <v>0</v>
      </c>
      <c r="Q89" s="89">
        <f>'P&amp;L1'!Q490</f>
        <v>0</v>
      </c>
      <c r="R89" s="89">
        <f>'P&amp;L1'!R490</f>
        <v>0</v>
      </c>
      <c r="S89" s="89">
        <f>'P&amp;L1'!S490</f>
        <v>0</v>
      </c>
      <c r="T89" s="89">
        <f>'P&amp;L1'!T490</f>
        <v>0</v>
      </c>
      <c r="U89" s="89">
        <f>'P&amp;L1'!U490</f>
        <v>0</v>
      </c>
      <c r="V89" s="89">
        <f>'P&amp;L1'!V490</f>
        <v>0</v>
      </c>
      <c r="W89" s="89">
        <f>'P&amp;L1'!W490</f>
        <v>0</v>
      </c>
      <c r="X89" s="89">
        <f>'P&amp;L1'!X490</f>
        <v>0</v>
      </c>
      <c r="Y89" s="89">
        <f>'P&amp;L1'!Y490</f>
        <v>0</v>
      </c>
      <c r="Z89" s="89">
        <f>'P&amp;L1'!Z490</f>
        <v>0</v>
      </c>
      <c r="AA89" s="89">
        <f>'P&amp;L1'!AA490</f>
        <v>0</v>
      </c>
      <c r="AB89" s="90">
        <f>'P&amp;L1'!AB490</f>
        <v>0</v>
      </c>
      <c r="AD89" s="552">
        <f>'P&amp;L1'!AD490</f>
        <v>0</v>
      </c>
      <c r="AF89" s="552">
        <f>'P&amp;L1'!AF490</f>
        <v>0</v>
      </c>
      <c r="AH89" s="552">
        <f>'P&amp;L1'!AH490</f>
        <v>0</v>
      </c>
    </row>
    <row r="90" spans="4:34" outlineLevel="1" x14ac:dyDescent="0.2">
      <c r="D90" s="106" t="str">
        <f>'Line Items'!D840</f>
        <v>[Totals and Below the Line Items Line 19]</v>
      </c>
      <c r="E90" s="88"/>
      <c r="F90" s="107" t="str">
        <f>'P&amp;L1'!F491</f>
        <v>£000</v>
      </c>
      <c r="G90" s="89">
        <f>'P&amp;L1'!G491</f>
        <v>0</v>
      </c>
      <c r="H90" s="89">
        <f>'P&amp;L1'!H491</f>
        <v>0</v>
      </c>
      <c r="I90" s="89">
        <f>'P&amp;L1'!I491</f>
        <v>0</v>
      </c>
      <c r="J90" s="89">
        <f>'P&amp;L1'!J491</f>
        <v>0</v>
      </c>
      <c r="K90" s="89">
        <f>'P&amp;L1'!K491</f>
        <v>0</v>
      </c>
      <c r="L90" s="89">
        <f>'P&amp;L1'!L491</f>
        <v>0</v>
      </c>
      <c r="M90" s="89">
        <f>'P&amp;L1'!M491</f>
        <v>0</v>
      </c>
      <c r="N90" s="89">
        <f>'P&amp;L1'!N491</f>
        <v>0</v>
      </c>
      <c r="O90" s="89">
        <f>'P&amp;L1'!O491</f>
        <v>0</v>
      </c>
      <c r="P90" s="89">
        <f>'P&amp;L1'!P491</f>
        <v>0</v>
      </c>
      <c r="Q90" s="89">
        <f>'P&amp;L1'!Q491</f>
        <v>0</v>
      </c>
      <c r="R90" s="89">
        <f>'P&amp;L1'!R491</f>
        <v>0</v>
      </c>
      <c r="S90" s="89">
        <f>'P&amp;L1'!S491</f>
        <v>0</v>
      </c>
      <c r="T90" s="89">
        <f>'P&amp;L1'!T491</f>
        <v>0</v>
      </c>
      <c r="U90" s="89">
        <f>'P&amp;L1'!U491</f>
        <v>0</v>
      </c>
      <c r="V90" s="89">
        <f>'P&amp;L1'!V491</f>
        <v>0</v>
      </c>
      <c r="W90" s="89">
        <f>'P&amp;L1'!W491</f>
        <v>0</v>
      </c>
      <c r="X90" s="89">
        <f>'P&amp;L1'!X491</f>
        <v>0</v>
      </c>
      <c r="Y90" s="89">
        <f>'P&amp;L1'!Y491</f>
        <v>0</v>
      </c>
      <c r="Z90" s="89">
        <f>'P&amp;L1'!Z491</f>
        <v>0</v>
      </c>
      <c r="AA90" s="89">
        <f>'P&amp;L1'!AA491</f>
        <v>0</v>
      </c>
      <c r="AB90" s="90">
        <f>'P&amp;L1'!AB491</f>
        <v>0</v>
      </c>
      <c r="AD90" s="552">
        <f>'P&amp;L1'!AD491</f>
        <v>0</v>
      </c>
      <c r="AF90" s="552">
        <f>'P&amp;L1'!AF491</f>
        <v>0</v>
      </c>
      <c r="AH90" s="552">
        <f>'P&amp;L1'!AH491</f>
        <v>0</v>
      </c>
    </row>
    <row r="91" spans="4:34" outlineLevel="1" x14ac:dyDescent="0.2">
      <c r="D91" s="117" t="str">
        <f>'Line Items'!D841</f>
        <v>[Totals and Below the Line Items Line 20]</v>
      </c>
      <c r="E91" s="177"/>
      <c r="F91" s="118" t="str">
        <f>'P&amp;L1'!F492</f>
        <v>£000</v>
      </c>
      <c r="G91" s="93">
        <f>'P&amp;L1'!G492</f>
        <v>0</v>
      </c>
      <c r="H91" s="93">
        <f>'P&amp;L1'!H492</f>
        <v>0</v>
      </c>
      <c r="I91" s="93">
        <f>'P&amp;L1'!I492</f>
        <v>0</v>
      </c>
      <c r="J91" s="93">
        <f>'P&amp;L1'!J492</f>
        <v>0</v>
      </c>
      <c r="K91" s="93">
        <f>'P&amp;L1'!K492</f>
        <v>0</v>
      </c>
      <c r="L91" s="93">
        <f>'P&amp;L1'!L492</f>
        <v>0</v>
      </c>
      <c r="M91" s="93">
        <f>'P&amp;L1'!M492</f>
        <v>0</v>
      </c>
      <c r="N91" s="93">
        <f>'P&amp;L1'!N492</f>
        <v>0</v>
      </c>
      <c r="O91" s="93">
        <f>'P&amp;L1'!O492</f>
        <v>0</v>
      </c>
      <c r="P91" s="93">
        <f>'P&amp;L1'!P492</f>
        <v>0</v>
      </c>
      <c r="Q91" s="93">
        <f>'P&amp;L1'!Q492</f>
        <v>0</v>
      </c>
      <c r="R91" s="93">
        <f>'P&amp;L1'!R492</f>
        <v>0</v>
      </c>
      <c r="S91" s="93">
        <f>'P&amp;L1'!S492</f>
        <v>0</v>
      </c>
      <c r="T91" s="93">
        <f>'P&amp;L1'!T492</f>
        <v>0</v>
      </c>
      <c r="U91" s="93">
        <f>'P&amp;L1'!U492</f>
        <v>0</v>
      </c>
      <c r="V91" s="93">
        <f>'P&amp;L1'!V492</f>
        <v>0</v>
      </c>
      <c r="W91" s="93">
        <f>'P&amp;L1'!W492</f>
        <v>0</v>
      </c>
      <c r="X91" s="93">
        <f>'P&amp;L1'!X492</f>
        <v>0</v>
      </c>
      <c r="Y91" s="93">
        <f>'P&amp;L1'!Y492</f>
        <v>0</v>
      </c>
      <c r="Z91" s="93">
        <f>'P&amp;L1'!Z492</f>
        <v>0</v>
      </c>
      <c r="AA91" s="93">
        <f>'P&amp;L1'!AA492</f>
        <v>0</v>
      </c>
      <c r="AB91" s="94">
        <f>'P&amp;L1'!AB492</f>
        <v>0</v>
      </c>
      <c r="AD91" s="553">
        <f>'P&amp;L1'!AD492</f>
        <v>0</v>
      </c>
      <c r="AF91" s="553">
        <f>'P&amp;L1'!AF492</f>
        <v>0</v>
      </c>
      <c r="AH91" s="553">
        <f>'P&amp;L1'!AH492</f>
        <v>0</v>
      </c>
    </row>
    <row r="92" spans="4:34" outlineLevel="1" x14ac:dyDescent="0.2"/>
    <row r="93" spans="4:34" ht="13.5" outlineLevel="1" thickBot="1" x14ac:dyDescent="0.25">
      <c r="D93" s="269" t="str">
        <f>'Line Items'!D842</f>
        <v>Operating Profit / (Loss) After Financing Costs</v>
      </c>
      <c r="E93" s="270"/>
      <c r="F93" s="271" t="str">
        <f>F91</f>
        <v>£000</v>
      </c>
      <c r="G93" s="272">
        <f t="shared" ref="G93:AB93" si="16">SUM(G76,G78:G91)</f>
        <v>0</v>
      </c>
      <c r="H93" s="272">
        <f t="shared" si="16"/>
        <v>0</v>
      </c>
      <c r="I93" s="272">
        <f t="shared" si="16"/>
        <v>0</v>
      </c>
      <c r="J93" s="272">
        <f t="shared" si="16"/>
        <v>0</v>
      </c>
      <c r="K93" s="272">
        <f t="shared" si="16"/>
        <v>0</v>
      </c>
      <c r="L93" s="272">
        <f t="shared" si="16"/>
        <v>0</v>
      </c>
      <c r="M93" s="272">
        <f t="shared" si="16"/>
        <v>0</v>
      </c>
      <c r="N93" s="272">
        <f t="shared" si="16"/>
        <v>0</v>
      </c>
      <c r="O93" s="272">
        <f t="shared" si="16"/>
        <v>0</v>
      </c>
      <c r="P93" s="272">
        <f t="shared" si="16"/>
        <v>0</v>
      </c>
      <c r="Q93" s="272">
        <f t="shared" si="16"/>
        <v>0</v>
      </c>
      <c r="R93" s="272">
        <f t="shared" si="16"/>
        <v>0</v>
      </c>
      <c r="S93" s="272">
        <f t="shared" si="16"/>
        <v>0</v>
      </c>
      <c r="T93" s="272">
        <f t="shared" si="16"/>
        <v>0</v>
      </c>
      <c r="U93" s="272">
        <f t="shared" si="16"/>
        <v>0</v>
      </c>
      <c r="V93" s="272">
        <f t="shared" si="16"/>
        <v>0</v>
      </c>
      <c r="W93" s="272">
        <f t="shared" si="16"/>
        <v>0</v>
      </c>
      <c r="X93" s="272">
        <f t="shared" si="16"/>
        <v>0</v>
      </c>
      <c r="Y93" s="272">
        <f t="shared" si="16"/>
        <v>0</v>
      </c>
      <c r="Z93" s="272">
        <f t="shared" si="16"/>
        <v>0</v>
      </c>
      <c r="AA93" s="272">
        <f t="shared" si="16"/>
        <v>0</v>
      </c>
      <c r="AB93" s="273">
        <f t="shared" si="16"/>
        <v>0</v>
      </c>
      <c r="AD93" s="613">
        <f t="shared" ref="AD93" si="17">SUM(AD76,AD78:AD91)</f>
        <v>0</v>
      </c>
      <c r="AF93" s="613">
        <f t="shared" ref="AF93" si="18">SUM(AF76,AF78:AF91)</f>
        <v>0</v>
      </c>
      <c r="AH93" s="613">
        <f t="shared" ref="AH93" si="19">SUM(AH76,AH78:AH91)</f>
        <v>0</v>
      </c>
    </row>
    <row r="94" spans="4:34" ht="13.5" outlineLevel="1" thickTop="1" x14ac:dyDescent="0.2"/>
    <row r="95" spans="4:34" outlineLevel="1" x14ac:dyDescent="0.2">
      <c r="D95" s="100" t="str">
        <f>'Line Items'!D843</f>
        <v>Financial Subsidy / (Premium)</v>
      </c>
      <c r="E95" s="84"/>
      <c r="F95" s="186" t="str">
        <f>'P&amp;L1'!F496</f>
        <v>£000</v>
      </c>
      <c r="G95" s="395">
        <f>'P&amp;L1'!G496</f>
        <v>0</v>
      </c>
      <c r="H95" s="395">
        <f>'P&amp;L1'!H496</f>
        <v>0</v>
      </c>
      <c r="I95" s="395">
        <f>'P&amp;L1'!I496</f>
        <v>0</v>
      </c>
      <c r="J95" s="395">
        <f>'P&amp;L1'!J496</f>
        <v>0</v>
      </c>
      <c r="K95" s="395">
        <f>'P&amp;L1'!K496</f>
        <v>0</v>
      </c>
      <c r="L95" s="395">
        <f>'P&amp;L1'!L496</f>
        <v>0</v>
      </c>
      <c r="M95" s="395">
        <f>'P&amp;L1'!M496</f>
        <v>0</v>
      </c>
      <c r="N95" s="395">
        <f>'P&amp;L1'!N496</f>
        <v>0</v>
      </c>
      <c r="O95" s="395">
        <f>'P&amp;L1'!O496</f>
        <v>0</v>
      </c>
      <c r="P95" s="395">
        <f>'P&amp;L1'!P496</f>
        <v>0</v>
      </c>
      <c r="Q95" s="395">
        <f>'P&amp;L1'!Q496</f>
        <v>0</v>
      </c>
      <c r="R95" s="395">
        <f>'P&amp;L1'!R496</f>
        <v>0</v>
      </c>
      <c r="S95" s="395">
        <f>'P&amp;L1'!S496</f>
        <v>0</v>
      </c>
      <c r="T95" s="395">
        <f>'P&amp;L1'!T496</f>
        <v>0</v>
      </c>
      <c r="U95" s="395">
        <f>'P&amp;L1'!U496</f>
        <v>0</v>
      </c>
      <c r="V95" s="395">
        <f>'P&amp;L1'!V496</f>
        <v>0</v>
      </c>
      <c r="W95" s="395">
        <f>'P&amp;L1'!W496</f>
        <v>0</v>
      </c>
      <c r="X95" s="395">
        <f>'P&amp;L1'!X496</f>
        <v>0</v>
      </c>
      <c r="Y95" s="395">
        <f>'P&amp;L1'!Y496</f>
        <v>0</v>
      </c>
      <c r="Z95" s="395">
        <f>'P&amp;L1'!Z496</f>
        <v>0</v>
      </c>
      <c r="AA95" s="395">
        <f>'P&amp;L1'!AA496</f>
        <v>0</v>
      </c>
      <c r="AB95" s="396">
        <f>'P&amp;L1'!AB496</f>
        <v>0</v>
      </c>
      <c r="AC95" s="498"/>
      <c r="AD95" s="551">
        <f>'P&amp;L1'!AD496</f>
        <v>0</v>
      </c>
      <c r="AE95" s="498"/>
      <c r="AF95" s="551">
        <f>'P&amp;L1'!AF496</f>
        <v>0</v>
      </c>
      <c r="AG95" s="498"/>
      <c r="AH95" s="551">
        <f>'P&amp;L1'!AH496</f>
        <v>0</v>
      </c>
    </row>
    <row r="96" spans="4:34" outlineLevel="1" x14ac:dyDescent="0.2">
      <c r="D96" s="106" t="str">
        <f>'Line Items'!D844</f>
        <v>GDP Adjustment</v>
      </c>
      <c r="E96" s="88"/>
      <c r="F96" s="107" t="str">
        <f>'P&amp;L1'!F497</f>
        <v>£000</v>
      </c>
      <c r="G96" s="252">
        <f>'P&amp;L1'!G497</f>
        <v>0</v>
      </c>
      <c r="H96" s="252">
        <f>'P&amp;L1'!H497</f>
        <v>0</v>
      </c>
      <c r="I96" s="252">
        <f>'P&amp;L1'!I497</f>
        <v>0</v>
      </c>
      <c r="J96" s="252">
        <f>'P&amp;L1'!J497</f>
        <v>0</v>
      </c>
      <c r="K96" s="252">
        <f>'P&amp;L1'!K497</f>
        <v>0</v>
      </c>
      <c r="L96" s="252">
        <f>'P&amp;L1'!L497</f>
        <v>0</v>
      </c>
      <c r="M96" s="252">
        <f>'P&amp;L1'!M497</f>
        <v>0</v>
      </c>
      <c r="N96" s="252">
        <f>'P&amp;L1'!N497</f>
        <v>0</v>
      </c>
      <c r="O96" s="252">
        <f>'P&amp;L1'!O497</f>
        <v>0</v>
      </c>
      <c r="P96" s="252">
        <f>'P&amp;L1'!P497</f>
        <v>0</v>
      </c>
      <c r="Q96" s="252">
        <f>'P&amp;L1'!Q497</f>
        <v>0</v>
      </c>
      <c r="R96" s="252">
        <f>'P&amp;L1'!R497</f>
        <v>0</v>
      </c>
      <c r="S96" s="252">
        <f>'P&amp;L1'!S497</f>
        <v>0</v>
      </c>
      <c r="T96" s="252">
        <f>'P&amp;L1'!T497</f>
        <v>0</v>
      </c>
      <c r="U96" s="252">
        <f>'P&amp;L1'!U497</f>
        <v>0</v>
      </c>
      <c r="V96" s="252">
        <f>'P&amp;L1'!V497</f>
        <v>0</v>
      </c>
      <c r="W96" s="252">
        <f>'P&amp;L1'!W497</f>
        <v>0</v>
      </c>
      <c r="X96" s="252">
        <f>'P&amp;L1'!X497</f>
        <v>0</v>
      </c>
      <c r="Y96" s="252">
        <f>'P&amp;L1'!Y497</f>
        <v>0</v>
      </c>
      <c r="Z96" s="252">
        <f>'P&amp;L1'!Z497</f>
        <v>0</v>
      </c>
      <c r="AA96" s="252">
        <f>'P&amp;L1'!AA497</f>
        <v>0</v>
      </c>
      <c r="AB96" s="500">
        <f>'P&amp;L1'!AB497</f>
        <v>0</v>
      </c>
      <c r="AC96" s="498"/>
      <c r="AD96" s="552">
        <f>'P&amp;L1'!AD497</f>
        <v>0</v>
      </c>
      <c r="AE96" s="498"/>
      <c r="AF96" s="552">
        <f>'P&amp;L1'!AF497</f>
        <v>0</v>
      </c>
      <c r="AG96" s="498"/>
      <c r="AH96" s="552">
        <f>'P&amp;L1'!AH497</f>
        <v>0</v>
      </c>
    </row>
    <row r="97" spans="4:34" outlineLevel="1" x14ac:dyDescent="0.2">
      <c r="D97" s="106" t="str">
        <f>'Line Items'!D845</f>
        <v>CLE Adjustment</v>
      </c>
      <c r="E97" s="88"/>
      <c r="F97" s="107" t="str">
        <f>'P&amp;L1'!F498</f>
        <v>£000</v>
      </c>
      <c r="G97" s="252">
        <f>'P&amp;L1'!G498</f>
        <v>0</v>
      </c>
      <c r="H97" s="252">
        <f>'P&amp;L1'!H498</f>
        <v>0</v>
      </c>
      <c r="I97" s="252">
        <f>'P&amp;L1'!I498</f>
        <v>0</v>
      </c>
      <c r="J97" s="252">
        <f>'P&amp;L1'!J498</f>
        <v>0</v>
      </c>
      <c r="K97" s="252">
        <f>'P&amp;L1'!K498</f>
        <v>0</v>
      </c>
      <c r="L97" s="252">
        <f>'P&amp;L1'!L498</f>
        <v>0</v>
      </c>
      <c r="M97" s="252">
        <f>'P&amp;L1'!M498</f>
        <v>0</v>
      </c>
      <c r="N97" s="252">
        <f>'P&amp;L1'!N498</f>
        <v>0</v>
      </c>
      <c r="O97" s="252">
        <f>'P&amp;L1'!O498</f>
        <v>0</v>
      </c>
      <c r="P97" s="252">
        <f>'P&amp;L1'!P498</f>
        <v>0</v>
      </c>
      <c r="Q97" s="252">
        <f>'P&amp;L1'!Q498</f>
        <v>0</v>
      </c>
      <c r="R97" s="252">
        <f>'P&amp;L1'!R498</f>
        <v>0</v>
      </c>
      <c r="S97" s="252">
        <f>'P&amp;L1'!S498</f>
        <v>0</v>
      </c>
      <c r="T97" s="252">
        <f>'P&amp;L1'!T498</f>
        <v>0</v>
      </c>
      <c r="U97" s="252">
        <f>'P&amp;L1'!U498</f>
        <v>0</v>
      </c>
      <c r="V97" s="252">
        <f>'P&amp;L1'!V498</f>
        <v>0</v>
      </c>
      <c r="W97" s="252">
        <f>'P&amp;L1'!W498</f>
        <v>0</v>
      </c>
      <c r="X97" s="252">
        <f>'P&amp;L1'!X498</f>
        <v>0</v>
      </c>
      <c r="Y97" s="252">
        <f>'P&amp;L1'!Y498</f>
        <v>0</v>
      </c>
      <c r="Z97" s="252">
        <f>'P&amp;L1'!Z498</f>
        <v>0</v>
      </c>
      <c r="AA97" s="252">
        <f>'P&amp;L1'!AA498</f>
        <v>0</v>
      </c>
      <c r="AB97" s="500">
        <f>'P&amp;L1'!AB498</f>
        <v>0</v>
      </c>
      <c r="AC97" s="498"/>
      <c r="AD97" s="552">
        <f>'P&amp;L1'!AD498</f>
        <v>0</v>
      </c>
      <c r="AE97" s="498"/>
      <c r="AF97" s="552">
        <f>'P&amp;L1'!AF498</f>
        <v>0</v>
      </c>
      <c r="AG97" s="498"/>
      <c r="AH97" s="552">
        <f>'P&amp;L1'!AH498</f>
        <v>0</v>
      </c>
    </row>
    <row r="98" spans="4:34" outlineLevel="1" x14ac:dyDescent="0.2">
      <c r="D98" s="117" t="str">
        <f>'Line Items'!D846</f>
        <v>DfT Profit Share</v>
      </c>
      <c r="E98" s="177"/>
      <c r="F98" s="118" t="str">
        <f>'P&amp;L1'!F499</f>
        <v>£000</v>
      </c>
      <c r="G98" s="394">
        <f>'P&amp;L1'!G499</f>
        <v>0</v>
      </c>
      <c r="H98" s="394">
        <f>'P&amp;L1'!H499</f>
        <v>0</v>
      </c>
      <c r="I98" s="394">
        <f>'P&amp;L1'!I499</f>
        <v>0</v>
      </c>
      <c r="J98" s="394">
        <f>'P&amp;L1'!J499</f>
        <v>0</v>
      </c>
      <c r="K98" s="394">
        <f>'P&amp;L1'!K499</f>
        <v>0</v>
      </c>
      <c r="L98" s="394">
        <f>'P&amp;L1'!L499</f>
        <v>0</v>
      </c>
      <c r="M98" s="394">
        <f>'P&amp;L1'!M499</f>
        <v>0</v>
      </c>
      <c r="N98" s="394">
        <f>'P&amp;L1'!N499</f>
        <v>0</v>
      </c>
      <c r="O98" s="394">
        <f>'P&amp;L1'!O499</f>
        <v>0</v>
      </c>
      <c r="P98" s="394">
        <f>'P&amp;L1'!P499</f>
        <v>0</v>
      </c>
      <c r="Q98" s="394">
        <f>'P&amp;L1'!Q499</f>
        <v>0</v>
      </c>
      <c r="R98" s="394">
        <f>'P&amp;L1'!R499</f>
        <v>0</v>
      </c>
      <c r="S98" s="394">
        <f>'P&amp;L1'!S499</f>
        <v>0</v>
      </c>
      <c r="T98" s="394">
        <f>'P&amp;L1'!T499</f>
        <v>0</v>
      </c>
      <c r="U98" s="394">
        <f>'P&amp;L1'!U499</f>
        <v>0</v>
      </c>
      <c r="V98" s="394">
        <f>'P&amp;L1'!V499</f>
        <v>0</v>
      </c>
      <c r="W98" s="394">
        <f>'P&amp;L1'!W499</f>
        <v>0</v>
      </c>
      <c r="X98" s="394">
        <f>'P&amp;L1'!X499</f>
        <v>0</v>
      </c>
      <c r="Y98" s="394">
        <f>'P&amp;L1'!Y499</f>
        <v>0</v>
      </c>
      <c r="Z98" s="394">
        <f>'P&amp;L1'!Z499</f>
        <v>0</v>
      </c>
      <c r="AA98" s="394">
        <f>'P&amp;L1'!AA499</f>
        <v>0</v>
      </c>
      <c r="AB98" s="776">
        <f>'P&amp;L1'!AB499</f>
        <v>0</v>
      </c>
      <c r="AC98" s="498"/>
      <c r="AD98" s="553">
        <f>'P&amp;L1'!AD499</f>
        <v>0</v>
      </c>
      <c r="AE98" s="498"/>
      <c r="AF98" s="553">
        <f>'P&amp;L1'!AF499</f>
        <v>0</v>
      </c>
      <c r="AG98" s="498"/>
      <c r="AH98" s="553">
        <f>'P&amp;L1'!AH499</f>
        <v>0</v>
      </c>
    </row>
    <row r="99" spans="4:34" outlineLevel="1" x14ac:dyDescent="0.2">
      <c r="D99" s="88"/>
      <c r="E99" s="88"/>
    </row>
    <row r="100" spans="4:34" ht="13.5" outlineLevel="1" thickBot="1" x14ac:dyDescent="0.25">
      <c r="D100" s="269" t="str">
        <f>'Line Items'!D847</f>
        <v>Profit / (Loss) Before Taxation</v>
      </c>
      <c r="E100" s="270"/>
      <c r="F100" s="271" t="str">
        <f>F98</f>
        <v>£000</v>
      </c>
      <c r="G100" s="272">
        <f t="shared" ref="G100:AB100" si="20">SUM(G93,G95:G98)</f>
        <v>0</v>
      </c>
      <c r="H100" s="272">
        <f t="shared" si="20"/>
        <v>0</v>
      </c>
      <c r="I100" s="272">
        <f t="shared" si="20"/>
        <v>0</v>
      </c>
      <c r="J100" s="272">
        <f t="shared" si="20"/>
        <v>0</v>
      </c>
      <c r="K100" s="272">
        <f t="shared" si="20"/>
        <v>0</v>
      </c>
      <c r="L100" s="272">
        <f t="shared" si="20"/>
        <v>0</v>
      </c>
      <c r="M100" s="272">
        <f t="shared" si="20"/>
        <v>0</v>
      </c>
      <c r="N100" s="272">
        <f t="shared" si="20"/>
        <v>0</v>
      </c>
      <c r="O100" s="272">
        <f t="shared" si="20"/>
        <v>0</v>
      </c>
      <c r="P100" s="272">
        <f t="shared" si="20"/>
        <v>0</v>
      </c>
      <c r="Q100" s="272">
        <f t="shared" si="20"/>
        <v>0</v>
      </c>
      <c r="R100" s="272">
        <f t="shared" si="20"/>
        <v>0</v>
      </c>
      <c r="S100" s="272">
        <f t="shared" si="20"/>
        <v>0</v>
      </c>
      <c r="T100" s="272">
        <f t="shared" si="20"/>
        <v>0</v>
      </c>
      <c r="U100" s="272">
        <f t="shared" si="20"/>
        <v>0</v>
      </c>
      <c r="V100" s="272">
        <f t="shared" si="20"/>
        <v>0</v>
      </c>
      <c r="W100" s="272">
        <f t="shared" si="20"/>
        <v>0</v>
      </c>
      <c r="X100" s="272">
        <f t="shared" si="20"/>
        <v>0</v>
      </c>
      <c r="Y100" s="272">
        <f t="shared" si="20"/>
        <v>0</v>
      </c>
      <c r="Z100" s="272">
        <f t="shared" si="20"/>
        <v>0</v>
      </c>
      <c r="AA100" s="272">
        <f t="shared" si="20"/>
        <v>0</v>
      </c>
      <c r="AB100" s="273">
        <f t="shared" si="20"/>
        <v>0</v>
      </c>
      <c r="AD100" s="613">
        <f t="shared" ref="AD100" si="21">SUM(AD93,AD95:AD98)</f>
        <v>0</v>
      </c>
      <c r="AF100" s="613">
        <f t="shared" ref="AF100" si="22">SUM(AF93,AF95:AF98)</f>
        <v>0</v>
      </c>
      <c r="AH100" s="613">
        <f t="shared" ref="AH100" si="23">SUM(AH93,AH95:AH98)</f>
        <v>0</v>
      </c>
    </row>
    <row r="101" spans="4:34" ht="13.5" outlineLevel="1" thickTop="1" x14ac:dyDescent="0.2"/>
    <row r="102" spans="4:34" outlineLevel="1" x14ac:dyDescent="0.2">
      <c r="D102" s="290" t="str">
        <f>'Line Items'!D848</f>
        <v>Corporation Tax - Current Tax</v>
      </c>
      <c r="E102" s="291"/>
      <c r="F102" s="236" t="str">
        <f>'P&amp;L1'!F503</f>
        <v>£000</v>
      </c>
      <c r="G102" s="292">
        <f>'P&amp;L1'!G503</f>
        <v>0</v>
      </c>
      <c r="H102" s="292">
        <f>'P&amp;L1'!H503</f>
        <v>0</v>
      </c>
      <c r="I102" s="292">
        <f>'P&amp;L1'!I503</f>
        <v>0</v>
      </c>
      <c r="J102" s="292">
        <f>'P&amp;L1'!J503</f>
        <v>0</v>
      </c>
      <c r="K102" s="292">
        <f>'P&amp;L1'!K503</f>
        <v>0</v>
      </c>
      <c r="L102" s="292">
        <f>'P&amp;L1'!L503</f>
        <v>0</v>
      </c>
      <c r="M102" s="292">
        <f>'P&amp;L1'!M503</f>
        <v>0</v>
      </c>
      <c r="N102" s="292">
        <f>'P&amp;L1'!N503</f>
        <v>0</v>
      </c>
      <c r="O102" s="292">
        <f>'P&amp;L1'!O503</f>
        <v>0</v>
      </c>
      <c r="P102" s="292">
        <f>'P&amp;L1'!P503</f>
        <v>0</v>
      </c>
      <c r="Q102" s="292">
        <f>'P&amp;L1'!Q503</f>
        <v>0</v>
      </c>
      <c r="R102" s="292">
        <f>'P&amp;L1'!R503</f>
        <v>0</v>
      </c>
      <c r="S102" s="292">
        <f>'P&amp;L1'!S503</f>
        <v>0</v>
      </c>
      <c r="T102" s="292">
        <f>'P&amp;L1'!T503</f>
        <v>0</v>
      </c>
      <c r="U102" s="292">
        <f>'P&amp;L1'!U503</f>
        <v>0</v>
      </c>
      <c r="V102" s="292">
        <f>'P&amp;L1'!V503</f>
        <v>0</v>
      </c>
      <c r="W102" s="292">
        <f>'P&amp;L1'!W503</f>
        <v>0</v>
      </c>
      <c r="X102" s="292">
        <f>'P&amp;L1'!X503</f>
        <v>0</v>
      </c>
      <c r="Y102" s="292">
        <f>'P&amp;L1'!Y503</f>
        <v>0</v>
      </c>
      <c r="Z102" s="292">
        <f>'P&amp;L1'!Z503</f>
        <v>0</v>
      </c>
      <c r="AA102" s="292">
        <f>'P&amp;L1'!AA503</f>
        <v>0</v>
      </c>
      <c r="AB102" s="293">
        <f>'P&amp;L1'!AB503</f>
        <v>0</v>
      </c>
      <c r="AD102" s="619">
        <f>'P&amp;L1'!AD503</f>
        <v>0</v>
      </c>
      <c r="AF102" s="619">
        <f>'P&amp;L1'!AF503</f>
        <v>0</v>
      </c>
      <c r="AH102" s="619">
        <f>'P&amp;L1'!AH503</f>
        <v>0</v>
      </c>
    </row>
    <row r="103" spans="4:34" outlineLevel="1" x14ac:dyDescent="0.2"/>
    <row r="104" spans="4:34" outlineLevel="1" x14ac:dyDescent="0.2">
      <c r="D104" s="290" t="str">
        <f>'Line Items'!D849</f>
        <v>Deferred Tax</v>
      </c>
      <c r="E104" s="291"/>
      <c r="F104" s="236" t="str">
        <f>'P&amp;L1'!F505</f>
        <v>£000</v>
      </c>
      <c r="G104" s="292">
        <f>'P&amp;L1'!G505</f>
        <v>0</v>
      </c>
      <c r="H104" s="292">
        <f>'P&amp;L1'!H505</f>
        <v>0</v>
      </c>
      <c r="I104" s="292">
        <f>'P&amp;L1'!I505</f>
        <v>0</v>
      </c>
      <c r="J104" s="292">
        <f>'P&amp;L1'!J505</f>
        <v>0</v>
      </c>
      <c r="K104" s="292">
        <f>'P&amp;L1'!K505</f>
        <v>0</v>
      </c>
      <c r="L104" s="292">
        <f>'P&amp;L1'!L505</f>
        <v>0</v>
      </c>
      <c r="M104" s="292">
        <f>'P&amp;L1'!M505</f>
        <v>0</v>
      </c>
      <c r="N104" s="292">
        <f>'P&amp;L1'!N505</f>
        <v>0</v>
      </c>
      <c r="O104" s="292">
        <f>'P&amp;L1'!O505</f>
        <v>0</v>
      </c>
      <c r="P104" s="292">
        <f>'P&amp;L1'!P505</f>
        <v>0</v>
      </c>
      <c r="Q104" s="292">
        <f>'P&amp;L1'!Q505</f>
        <v>0</v>
      </c>
      <c r="R104" s="292">
        <f>'P&amp;L1'!R505</f>
        <v>0</v>
      </c>
      <c r="S104" s="292">
        <f>'P&amp;L1'!S505</f>
        <v>0</v>
      </c>
      <c r="T104" s="292">
        <f>'P&amp;L1'!T505</f>
        <v>0</v>
      </c>
      <c r="U104" s="292">
        <f>'P&amp;L1'!U505</f>
        <v>0</v>
      </c>
      <c r="V104" s="292">
        <f>'P&amp;L1'!V505</f>
        <v>0</v>
      </c>
      <c r="W104" s="292">
        <f>'P&amp;L1'!W505</f>
        <v>0</v>
      </c>
      <c r="X104" s="292">
        <f>'P&amp;L1'!X505</f>
        <v>0</v>
      </c>
      <c r="Y104" s="292">
        <f>'P&amp;L1'!Y505</f>
        <v>0</v>
      </c>
      <c r="Z104" s="292">
        <f>'P&amp;L1'!Z505</f>
        <v>0</v>
      </c>
      <c r="AA104" s="292">
        <f>'P&amp;L1'!AA505</f>
        <v>0</v>
      </c>
      <c r="AB104" s="293">
        <f>'P&amp;L1'!AB505</f>
        <v>0</v>
      </c>
      <c r="AD104" s="619">
        <f>'P&amp;L1'!AD505</f>
        <v>0</v>
      </c>
      <c r="AF104" s="619">
        <f>'P&amp;L1'!AF505</f>
        <v>0</v>
      </c>
      <c r="AH104" s="619">
        <f>'P&amp;L1'!AH505</f>
        <v>0</v>
      </c>
    </row>
    <row r="105" spans="4:34" outlineLevel="1" x14ac:dyDescent="0.2"/>
    <row r="106" spans="4:34" ht="13.5" outlineLevel="1" thickBot="1" x14ac:dyDescent="0.25">
      <c r="D106" s="269" t="str">
        <f>'Line Items'!D850</f>
        <v>Profit / (Loss) After Taxation</v>
      </c>
      <c r="E106" s="270"/>
      <c r="F106" s="271" t="str">
        <f>F104</f>
        <v>£000</v>
      </c>
      <c r="G106" s="272">
        <f>SUM(G100,G102,G104)</f>
        <v>0</v>
      </c>
      <c r="H106" s="272">
        <f t="shared" ref="H106:AB106" si="24">SUM(H100,H102,H104)</f>
        <v>0</v>
      </c>
      <c r="I106" s="272">
        <f t="shared" si="24"/>
        <v>0</v>
      </c>
      <c r="J106" s="272">
        <f t="shared" si="24"/>
        <v>0</v>
      </c>
      <c r="K106" s="272">
        <f t="shared" si="24"/>
        <v>0</v>
      </c>
      <c r="L106" s="272">
        <f t="shared" si="24"/>
        <v>0</v>
      </c>
      <c r="M106" s="272">
        <f t="shared" si="24"/>
        <v>0</v>
      </c>
      <c r="N106" s="272">
        <f t="shared" si="24"/>
        <v>0</v>
      </c>
      <c r="O106" s="272">
        <f t="shared" si="24"/>
        <v>0</v>
      </c>
      <c r="P106" s="272">
        <f t="shared" si="24"/>
        <v>0</v>
      </c>
      <c r="Q106" s="272">
        <f t="shared" si="24"/>
        <v>0</v>
      </c>
      <c r="R106" s="272">
        <f t="shared" si="24"/>
        <v>0</v>
      </c>
      <c r="S106" s="272">
        <f t="shared" si="24"/>
        <v>0</v>
      </c>
      <c r="T106" s="272">
        <f t="shared" si="24"/>
        <v>0</v>
      </c>
      <c r="U106" s="272">
        <f t="shared" si="24"/>
        <v>0</v>
      </c>
      <c r="V106" s="272">
        <f t="shared" si="24"/>
        <v>0</v>
      </c>
      <c r="W106" s="272">
        <f t="shared" si="24"/>
        <v>0</v>
      </c>
      <c r="X106" s="272">
        <f t="shared" si="24"/>
        <v>0</v>
      </c>
      <c r="Y106" s="272">
        <f t="shared" si="24"/>
        <v>0</v>
      </c>
      <c r="Z106" s="272">
        <f t="shared" si="24"/>
        <v>0</v>
      </c>
      <c r="AA106" s="272">
        <f t="shared" si="24"/>
        <v>0</v>
      </c>
      <c r="AB106" s="273">
        <f t="shared" si="24"/>
        <v>0</v>
      </c>
      <c r="AD106" s="613">
        <f t="shared" ref="AD106" si="25">SUM(AD100,AD102,AD104)</f>
        <v>0</v>
      </c>
      <c r="AF106" s="613">
        <f t="shared" ref="AF106" si="26">SUM(AF100,AF102,AF104)</f>
        <v>0</v>
      </c>
      <c r="AH106" s="613">
        <f t="shared" ref="AH106" si="27">SUM(AH100,AH102,AH104)</f>
        <v>0</v>
      </c>
    </row>
    <row r="107" spans="4:34" ht="13.5" outlineLevel="1" thickTop="1" x14ac:dyDescent="0.2"/>
    <row r="108" spans="4:34" outlineLevel="1" x14ac:dyDescent="0.2">
      <c r="D108" s="290" t="str">
        <f>'Line Items'!D851</f>
        <v>Dividends declared</v>
      </c>
      <c r="E108" s="291"/>
      <c r="F108" s="236" t="str">
        <f>'P&amp;L1'!F509</f>
        <v>£000</v>
      </c>
      <c r="G108" s="292">
        <f>'P&amp;L1'!G509</f>
        <v>0</v>
      </c>
      <c r="H108" s="292">
        <f>'P&amp;L1'!H509</f>
        <v>0</v>
      </c>
      <c r="I108" s="292">
        <f>'P&amp;L1'!I509</f>
        <v>0</v>
      </c>
      <c r="J108" s="292">
        <f>'P&amp;L1'!J509</f>
        <v>0</v>
      </c>
      <c r="K108" s="292">
        <f>'P&amp;L1'!K509</f>
        <v>0</v>
      </c>
      <c r="L108" s="292">
        <f>'P&amp;L1'!L509</f>
        <v>0</v>
      </c>
      <c r="M108" s="292">
        <f>'P&amp;L1'!M509</f>
        <v>0</v>
      </c>
      <c r="N108" s="292">
        <f>'P&amp;L1'!N509</f>
        <v>0</v>
      </c>
      <c r="O108" s="292">
        <f>'P&amp;L1'!O509</f>
        <v>0</v>
      </c>
      <c r="P108" s="292">
        <f>'P&amp;L1'!P509</f>
        <v>0</v>
      </c>
      <c r="Q108" s="292">
        <f>'P&amp;L1'!Q509</f>
        <v>0</v>
      </c>
      <c r="R108" s="292">
        <f>'P&amp;L1'!R509</f>
        <v>0</v>
      </c>
      <c r="S108" s="292">
        <f>'P&amp;L1'!S509</f>
        <v>0</v>
      </c>
      <c r="T108" s="292">
        <f>'P&amp;L1'!T509</f>
        <v>0</v>
      </c>
      <c r="U108" s="292">
        <f>'P&amp;L1'!U509</f>
        <v>0</v>
      </c>
      <c r="V108" s="292">
        <f>'P&amp;L1'!V509</f>
        <v>0</v>
      </c>
      <c r="W108" s="292">
        <f>'P&amp;L1'!W509</f>
        <v>0</v>
      </c>
      <c r="X108" s="292">
        <f>'P&amp;L1'!X509</f>
        <v>0</v>
      </c>
      <c r="Y108" s="292">
        <f>'P&amp;L1'!Y509</f>
        <v>0</v>
      </c>
      <c r="Z108" s="292">
        <f>'P&amp;L1'!Z509</f>
        <v>0</v>
      </c>
      <c r="AA108" s="292">
        <f>'P&amp;L1'!AA509</f>
        <v>0</v>
      </c>
      <c r="AB108" s="293">
        <f>'P&amp;L1'!AB509</f>
        <v>0</v>
      </c>
      <c r="AD108" s="619">
        <f>'P&amp;L1'!AD509</f>
        <v>0</v>
      </c>
      <c r="AF108" s="619">
        <f>'P&amp;L1'!AF509</f>
        <v>0</v>
      </c>
      <c r="AH108" s="619">
        <f>'P&amp;L1'!AH509</f>
        <v>0</v>
      </c>
    </row>
    <row r="109" spans="4:34" outlineLevel="1" x14ac:dyDescent="0.2"/>
    <row r="110" spans="4:34" ht="13.5" outlineLevel="1" thickBot="1" x14ac:dyDescent="0.25">
      <c r="D110" s="269" t="str">
        <f>'Line Items'!D852</f>
        <v>Profit / (Loss)</v>
      </c>
      <c r="E110" s="270"/>
      <c r="F110" s="271" t="str">
        <f>F108</f>
        <v>£000</v>
      </c>
      <c r="G110" s="272">
        <f t="shared" ref="G110:AB110" si="28">SUM(G106,G108)</f>
        <v>0</v>
      </c>
      <c r="H110" s="272">
        <f t="shared" si="28"/>
        <v>0</v>
      </c>
      <c r="I110" s="272">
        <f t="shared" si="28"/>
        <v>0</v>
      </c>
      <c r="J110" s="272">
        <f t="shared" si="28"/>
        <v>0</v>
      </c>
      <c r="K110" s="272">
        <f t="shared" si="28"/>
        <v>0</v>
      </c>
      <c r="L110" s="272">
        <f t="shared" si="28"/>
        <v>0</v>
      </c>
      <c r="M110" s="272">
        <f t="shared" si="28"/>
        <v>0</v>
      </c>
      <c r="N110" s="272">
        <f t="shared" si="28"/>
        <v>0</v>
      </c>
      <c r="O110" s="272">
        <f t="shared" si="28"/>
        <v>0</v>
      </c>
      <c r="P110" s="272">
        <f t="shared" si="28"/>
        <v>0</v>
      </c>
      <c r="Q110" s="272">
        <f t="shared" si="28"/>
        <v>0</v>
      </c>
      <c r="R110" s="272">
        <f t="shared" si="28"/>
        <v>0</v>
      </c>
      <c r="S110" s="272">
        <f t="shared" si="28"/>
        <v>0</v>
      </c>
      <c r="T110" s="272">
        <f t="shared" si="28"/>
        <v>0</v>
      </c>
      <c r="U110" s="272">
        <f t="shared" si="28"/>
        <v>0</v>
      </c>
      <c r="V110" s="272">
        <f t="shared" si="28"/>
        <v>0</v>
      </c>
      <c r="W110" s="272">
        <f t="shared" si="28"/>
        <v>0</v>
      </c>
      <c r="X110" s="272">
        <f t="shared" si="28"/>
        <v>0</v>
      </c>
      <c r="Y110" s="272">
        <f t="shared" si="28"/>
        <v>0</v>
      </c>
      <c r="Z110" s="272">
        <f t="shared" si="28"/>
        <v>0</v>
      </c>
      <c r="AA110" s="272">
        <f t="shared" si="28"/>
        <v>0</v>
      </c>
      <c r="AB110" s="273">
        <f t="shared" si="28"/>
        <v>0</v>
      </c>
      <c r="AD110" s="613">
        <f t="shared" ref="AD110" si="29">SUM(AD106,AD108)</f>
        <v>0</v>
      </c>
      <c r="AF110" s="613">
        <f t="shared" ref="AF110" si="30">SUM(AF106,AF108)</f>
        <v>0</v>
      </c>
      <c r="AH110" s="613">
        <f t="shared" ref="AH110" si="31">SUM(AH106,AH108)</f>
        <v>0</v>
      </c>
    </row>
    <row r="111" spans="4:34" ht="13.5" outlineLevel="1" thickTop="1" x14ac:dyDescent="0.2"/>
    <row r="112" spans="4:34" ht="13.5" outlineLevel="1" thickBot="1" x14ac:dyDescent="0.25">
      <c r="D112" s="269" t="str">
        <f>'Line Items'!D853</f>
        <v>Retained Profit / (Loss)</v>
      </c>
      <c r="E112" s="270"/>
      <c r="F112" s="271" t="str">
        <f>F110</f>
        <v>£000</v>
      </c>
      <c r="G112" s="272">
        <f>'P&amp;L1'!G513</f>
        <v>0</v>
      </c>
      <c r="H112" s="272">
        <f>'P&amp;L1'!H513</f>
        <v>0</v>
      </c>
      <c r="I112" s="272">
        <f>'P&amp;L1'!I513</f>
        <v>0</v>
      </c>
      <c r="J112" s="272">
        <f>'P&amp;L1'!J513</f>
        <v>0</v>
      </c>
      <c r="K112" s="272">
        <f>'P&amp;L1'!K513</f>
        <v>0</v>
      </c>
      <c r="L112" s="272">
        <f>'P&amp;L1'!L513</f>
        <v>0</v>
      </c>
      <c r="M112" s="272">
        <f>'P&amp;L1'!M513</f>
        <v>0</v>
      </c>
      <c r="N112" s="272">
        <f>'P&amp;L1'!N513</f>
        <v>0</v>
      </c>
      <c r="O112" s="272">
        <f>'P&amp;L1'!O513</f>
        <v>0</v>
      </c>
      <c r="P112" s="272">
        <f>'P&amp;L1'!P513</f>
        <v>0</v>
      </c>
      <c r="Q112" s="272">
        <f>'P&amp;L1'!Q513</f>
        <v>0</v>
      </c>
      <c r="R112" s="272">
        <f>'P&amp;L1'!R513</f>
        <v>0</v>
      </c>
      <c r="S112" s="272">
        <f>'P&amp;L1'!S513</f>
        <v>0</v>
      </c>
      <c r="T112" s="272">
        <f>'P&amp;L1'!T513</f>
        <v>0</v>
      </c>
      <c r="U112" s="272">
        <f>'P&amp;L1'!U513</f>
        <v>0</v>
      </c>
      <c r="V112" s="272">
        <f>'P&amp;L1'!V513</f>
        <v>0</v>
      </c>
      <c r="W112" s="272">
        <f>'P&amp;L1'!W513</f>
        <v>0</v>
      </c>
      <c r="X112" s="272">
        <f>'P&amp;L1'!X513</f>
        <v>0</v>
      </c>
      <c r="Y112" s="272">
        <f>'P&amp;L1'!Y513</f>
        <v>0</v>
      </c>
      <c r="Z112" s="272">
        <f>'P&amp;L1'!Z513</f>
        <v>0</v>
      </c>
      <c r="AA112" s="272">
        <f>'P&amp;L1'!AA513</f>
        <v>0</v>
      </c>
      <c r="AB112" s="273">
        <f>'P&amp;L1'!AB513</f>
        <v>0</v>
      </c>
      <c r="AD112" s="613">
        <f>'P&amp;L1'!AD513</f>
        <v>0</v>
      </c>
      <c r="AF112" s="613">
        <f>'P&amp;L1'!AF513</f>
        <v>0</v>
      </c>
      <c r="AH112" s="613">
        <f>'P&amp;L1'!AH513</f>
        <v>0</v>
      </c>
    </row>
    <row r="113" spans="2:34" ht="13.5" outlineLevel="1" thickTop="1" x14ac:dyDescent="0.2">
      <c r="D113" s="294" t="s">
        <v>531</v>
      </c>
      <c r="E113" s="294"/>
      <c r="F113" s="295"/>
      <c r="G113" s="295" t="b">
        <f>ABS(G110-'P&amp;L1'!G$511)&lt;CheckTolerance</f>
        <v>1</v>
      </c>
      <c r="H113" s="295" t="b">
        <f>ABS(H110-'P&amp;L1'!H$511)&lt;CheckTolerance</f>
        <v>1</v>
      </c>
      <c r="I113" s="295" t="b">
        <f>ABS(I110-'P&amp;L1'!I$511)&lt;CheckTolerance</f>
        <v>1</v>
      </c>
      <c r="J113" s="295" t="b">
        <f>ABS(J110-'P&amp;L1'!J$511)&lt;CheckTolerance</f>
        <v>1</v>
      </c>
      <c r="K113" s="295" t="b">
        <f>ABS(K110-'P&amp;L1'!K$511)&lt;CheckTolerance</f>
        <v>1</v>
      </c>
      <c r="L113" s="295" t="b">
        <f>ABS(L110-'P&amp;L1'!L$511)&lt;CheckTolerance</f>
        <v>1</v>
      </c>
      <c r="M113" s="295" t="b">
        <f>ABS(M110-'P&amp;L1'!M$511)&lt;CheckTolerance</f>
        <v>1</v>
      </c>
      <c r="N113" s="295" t="b">
        <f>ABS(N110-'P&amp;L1'!N$511)&lt;CheckTolerance</f>
        <v>1</v>
      </c>
      <c r="O113" s="295" t="b">
        <f>ABS(O110-'P&amp;L1'!O$511)&lt;CheckTolerance</f>
        <v>1</v>
      </c>
      <c r="P113" s="295" t="b">
        <f>ABS(P110-'P&amp;L1'!P$511)&lt;CheckTolerance</f>
        <v>1</v>
      </c>
      <c r="Q113" s="295" t="b">
        <f>ABS(Q110-'P&amp;L1'!Q$511)&lt;CheckTolerance</f>
        <v>1</v>
      </c>
      <c r="R113" s="295" t="b">
        <f>ABS(R110-'P&amp;L1'!R$511)&lt;CheckTolerance</f>
        <v>1</v>
      </c>
      <c r="S113" s="295" t="b">
        <f>ABS(S110-'P&amp;L1'!S$511)&lt;CheckTolerance</f>
        <v>1</v>
      </c>
      <c r="T113" s="295" t="b">
        <f>ABS(T110-'P&amp;L1'!T$511)&lt;CheckTolerance</f>
        <v>1</v>
      </c>
      <c r="U113" s="295" t="b">
        <f>ABS(U110-'P&amp;L1'!U$511)&lt;CheckTolerance</f>
        <v>1</v>
      </c>
      <c r="V113" s="295" t="b">
        <f>ABS(V110-'P&amp;L1'!V$511)&lt;CheckTolerance</f>
        <v>1</v>
      </c>
      <c r="W113" s="295" t="b">
        <f>ABS(W110-'P&amp;L1'!W$511)&lt;CheckTolerance</f>
        <v>1</v>
      </c>
      <c r="X113" s="295" t="b">
        <f>ABS(X110-'P&amp;L1'!X$511)&lt;CheckTolerance</f>
        <v>1</v>
      </c>
      <c r="Y113" s="295" t="b">
        <f>ABS(Y110-'P&amp;L1'!Y$511)&lt;CheckTolerance</f>
        <v>1</v>
      </c>
      <c r="Z113" s="295" t="b">
        <f>ABS(Z110-'P&amp;L1'!Z$511)&lt;CheckTolerance</f>
        <v>1</v>
      </c>
      <c r="AA113" s="295" t="b">
        <f>ABS(AA110-'P&amp;L1'!AA$511)&lt;CheckTolerance</f>
        <v>1</v>
      </c>
      <c r="AB113" s="295" t="b">
        <f>ABS(AB110-'P&amp;L1'!AB$511)&lt;CheckTolerance</f>
        <v>1</v>
      </c>
      <c r="AD113" s="295" t="b">
        <f>ABS(AD110-'P&amp;L1'!AD$511)&lt;CheckTolerance</f>
        <v>1</v>
      </c>
      <c r="AF113" s="295" t="b">
        <f>ABS(AF110-'P&amp;L1'!AF$511)&lt;CheckTolerance</f>
        <v>1</v>
      </c>
      <c r="AH113" s="295" t="b">
        <f>ABS(AH110-'P&amp;L1'!AH$511)&lt;CheckTolerance</f>
        <v>1</v>
      </c>
    </row>
    <row r="114" spans="2:34" collapsed="1" x14ac:dyDescent="0.2"/>
    <row r="115" spans="2:34" ht="16.5" x14ac:dyDescent="0.25">
      <c r="B115" s="5" t="s">
        <v>20</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row>
  </sheetData>
  <mergeCells count="3">
    <mergeCell ref="D9:E9"/>
    <mergeCell ref="F9:F11"/>
    <mergeCell ref="D10:E11"/>
  </mergeCells>
  <pageMargins left="0.39370078740157483" right="0.39370078740157483" top="0.39370078740157483" bottom="0.39370078740157483" header="0.31496062992125984" footer="0.31496062992125984"/>
  <pageSetup paperSize="8" scale="80" fitToHeight="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outlinePr summaryBelow="0"/>
    <pageSetUpPr fitToPage="1"/>
  </sheetPr>
  <dimension ref="B2:G26"/>
  <sheetViews>
    <sheetView showGridLines="0" zoomScale="85" zoomScaleNormal="85" zoomScaleSheetLayoutView="85" workbookViewId="0">
      <pane ySplit="9" topLeftCell="A10" activePane="bottomLeft" state="frozen"/>
      <selection activeCell="A10" sqref="A10"/>
      <selection pane="bottomLeft"/>
    </sheetView>
  </sheetViews>
  <sheetFormatPr defaultColWidth="8.85546875" defaultRowHeight="12.75" outlineLevelRow="1" x14ac:dyDescent="0.2"/>
  <cols>
    <col min="1" max="1" width="3.28515625" style="3" customWidth="1"/>
    <col min="2" max="5" width="6.42578125" style="3" customWidth="1"/>
    <col min="6" max="6" width="49.28515625" style="3" customWidth="1"/>
    <col min="7" max="7" width="70.140625" style="3" customWidth="1"/>
    <col min="8" max="16384" width="8.85546875" style="3"/>
  </cols>
  <sheetData>
    <row r="2" spans="2:7" x14ac:dyDescent="0.2">
      <c r="B2" s="1" t="str">
        <f>'Template Cover'!B2</f>
        <v>Owner:</v>
      </c>
      <c r="C2" s="2"/>
      <c r="D2" s="2"/>
      <c r="E2" s="2"/>
      <c r="F2" s="2" t="str">
        <f>Owner</f>
        <v>[Bidder Name]</v>
      </c>
      <c r="G2" s="2"/>
    </row>
    <row r="3" spans="2:7" x14ac:dyDescent="0.2">
      <c r="B3" s="1" t="str">
        <f>'Template Cover'!B3</f>
        <v>Project:</v>
      </c>
      <c r="C3" s="2"/>
      <c r="D3" s="2"/>
      <c r="E3" s="2"/>
      <c r="F3" s="2" t="str">
        <f>Project</f>
        <v>East Anglia Franchise</v>
      </c>
      <c r="G3" s="2"/>
    </row>
    <row r="4" spans="2:7" x14ac:dyDescent="0.2">
      <c r="B4" s="1" t="str">
        <f>'Template Cover'!B4</f>
        <v>Sheet:</v>
      </c>
      <c r="C4" s="2"/>
      <c r="D4" s="2"/>
      <c r="E4" s="2"/>
      <c r="F4" s="2" t="str">
        <f ca="1">MID(CELL("filename",$A$1),FIND("]",CELL("filename",$A$1))+1,99)</f>
        <v>Template Control</v>
      </c>
      <c r="G4" s="2"/>
    </row>
    <row r="5" spans="2:7" x14ac:dyDescent="0.2">
      <c r="B5" s="1" t="str">
        <f>'Template Cover'!B5</f>
        <v>Version:</v>
      </c>
      <c r="C5" s="2"/>
      <c r="D5" s="2"/>
      <c r="E5" s="2"/>
      <c r="F5" s="2">
        <f>Version</f>
        <v>1</v>
      </c>
      <c r="G5" s="2"/>
    </row>
    <row r="6" spans="2:7" x14ac:dyDescent="0.2">
      <c r="B6" s="1" t="str">
        <f>'Template Cover'!B6</f>
        <v>Date:</v>
      </c>
      <c r="C6" s="4"/>
      <c r="D6" s="4"/>
      <c r="E6" s="4"/>
      <c r="F6" s="4">
        <f ca="1">TODAY()</f>
        <v>42264</v>
      </c>
      <c r="G6" s="4"/>
    </row>
    <row r="7" spans="2:7" x14ac:dyDescent="0.2">
      <c r="B7" s="1" t="str">
        <f>'Template Cover'!B7</f>
        <v>Filename:</v>
      </c>
      <c r="C7" s="2"/>
      <c r="D7" s="2"/>
      <c r="E7" s="2"/>
      <c r="F7" s="2" t="str">
        <f ca="1">LEFT(CELL("FILENAME",$A$1),FIND("]",CELL("FILENAME",$A$1)))</f>
        <v>C:\Users\DFT\Downloads\itt\[EA-financial-model-template v1.1 for ITT issue.xlsx]</v>
      </c>
      <c r="G7" s="2"/>
    </row>
    <row r="10" spans="2:7" ht="16.5" x14ac:dyDescent="0.25">
      <c r="B10" s="5" t="s">
        <v>21</v>
      </c>
      <c r="C10" s="5"/>
      <c r="D10" s="5"/>
      <c r="E10" s="5"/>
      <c r="F10" s="5"/>
      <c r="G10" s="5"/>
    </row>
    <row r="12" spans="2:7" ht="15" x14ac:dyDescent="0.25">
      <c r="B12" s="15" t="s">
        <v>22</v>
      </c>
      <c r="C12" s="15"/>
      <c r="D12" s="15"/>
      <c r="E12" s="15"/>
      <c r="F12" s="15"/>
      <c r="G12" s="15"/>
    </row>
    <row r="13" spans="2:7" outlineLevel="1" x14ac:dyDescent="0.2"/>
    <row r="14" spans="2:7" outlineLevel="1" x14ac:dyDescent="0.2"/>
    <row r="15" spans="2:7" outlineLevel="1" x14ac:dyDescent="0.2">
      <c r="E15" s="33" t="s">
        <v>23</v>
      </c>
      <c r="F15" s="34" t="s">
        <v>608</v>
      </c>
      <c r="G15" s="3" t="s">
        <v>24</v>
      </c>
    </row>
    <row r="16" spans="2:7" outlineLevel="1" x14ac:dyDescent="0.2">
      <c r="E16" s="33"/>
    </row>
    <row r="17" spans="2:7" outlineLevel="1" x14ac:dyDescent="0.2">
      <c r="E17" s="33" t="s">
        <v>25</v>
      </c>
      <c r="F17" s="35" t="str">
        <f>IF(RN_Switch="Real",Timeline!$C$16,"n/a")</f>
        <v>n/a</v>
      </c>
    </row>
    <row r="18" spans="2:7" outlineLevel="1" x14ac:dyDescent="0.2">
      <c r="E18" s="33"/>
    </row>
    <row r="19" spans="2:7" outlineLevel="1" x14ac:dyDescent="0.2">
      <c r="E19" s="33" t="s">
        <v>26</v>
      </c>
      <c r="F19" s="36">
        <f>Version</f>
        <v>1</v>
      </c>
    </row>
    <row r="21" spans="2:7" ht="15" x14ac:dyDescent="0.25">
      <c r="B21" s="15" t="s">
        <v>27</v>
      </c>
      <c r="C21" s="15"/>
      <c r="D21" s="15"/>
      <c r="E21" s="15"/>
      <c r="F21" s="15"/>
      <c r="G21" s="15"/>
    </row>
    <row r="22" spans="2:7" outlineLevel="1" x14ac:dyDescent="0.2"/>
    <row r="23" spans="2:7" outlineLevel="1" x14ac:dyDescent="0.2">
      <c r="E23" s="33" t="s">
        <v>28</v>
      </c>
      <c r="F23" s="680" t="s">
        <v>29</v>
      </c>
      <c r="G23" s="3" t="str">
        <f>"Bidders should specify the model option names in Line Items tab, rows "&amp;ROW('Line Items'!D1083)&amp;":"&amp;ROW('Line Items'!D1103)</f>
        <v>Bidders should specify the model option names in Line Items tab, rows 1083:1103</v>
      </c>
    </row>
    <row r="26" spans="2:7" ht="16.5" x14ac:dyDescent="0.25">
      <c r="B26" s="5" t="s">
        <v>20</v>
      </c>
      <c r="C26" s="5"/>
      <c r="D26" s="5"/>
      <c r="E26" s="5"/>
      <c r="F26" s="5"/>
      <c r="G26" s="5"/>
    </row>
  </sheetData>
  <dataValidations count="1">
    <dataValidation type="list" allowBlank="1" showInputMessage="1" showErrorMessage="1" sqref="F23">
      <formula1>Model_Option</formula1>
    </dataValidation>
  </dataValidations>
  <pageMargins left="0.39370078740157483" right="0.39370078740157483" top="0.39370078740157483" bottom="0.39370078740157483" header="0.31496062992125984" footer="0.31496062992125984"/>
  <pageSetup paperSize="8" fitToHeight="9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'Line Items'!$D$1078:$D$1079</xm:f>
          </x14:formula1>
          <xm:sqref>F15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outlinePr summaryBelow="0"/>
    <pageSetUpPr fitToPage="1"/>
  </sheetPr>
  <dimension ref="B2:AH72"/>
  <sheetViews>
    <sheetView showGridLines="0" zoomScale="85" zoomScaleNormal="85" zoomScaleSheetLayoutView="85" workbookViewId="0">
      <pane xSplit="6" ySplit="14" topLeftCell="G15" activePane="bottomRight" state="frozen"/>
      <selection activeCell="AD29" sqref="AD29"/>
      <selection pane="topRight" activeCell="AD29" sqref="AD29"/>
      <selection pane="bottomLeft" activeCell="AD29" sqref="AD29"/>
      <selection pane="bottomRight"/>
    </sheetView>
  </sheetViews>
  <sheetFormatPr defaultColWidth="8.85546875" defaultRowHeight="12.75" outlineLevelRow="1" outlineLevelCol="1" x14ac:dyDescent="0.2"/>
  <cols>
    <col min="1" max="3" width="3.28515625" style="3" customWidth="1"/>
    <col min="4" max="4" width="12.42578125" style="3" customWidth="1"/>
    <col min="5" max="5" width="47.28515625" style="3" customWidth="1"/>
    <col min="6" max="21" width="11.28515625" style="3" customWidth="1"/>
    <col min="22" max="28" width="11.28515625" style="3" customWidth="1" outlineLevel="1"/>
    <col min="29" max="29" width="3.42578125" style="3" customWidth="1"/>
    <col min="30" max="30" width="11.28515625" style="3" customWidth="1"/>
    <col min="31" max="31" width="3.42578125" style="3" customWidth="1"/>
    <col min="32" max="32" width="11.28515625" style="3" customWidth="1"/>
    <col min="33" max="33" width="3.42578125" style="3" customWidth="1"/>
    <col min="34" max="34" width="11.28515625" style="3" customWidth="1"/>
    <col min="35" max="16384" width="8.85546875" style="3"/>
  </cols>
  <sheetData>
    <row r="2" spans="2:34"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row>
    <row r="3" spans="2:34"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row>
    <row r="4" spans="2:34" x14ac:dyDescent="0.2">
      <c r="B4" s="1" t="str">
        <f>'Template Cover'!B4</f>
        <v>Sheet:</v>
      </c>
      <c r="C4" s="2"/>
      <c r="D4" s="2"/>
      <c r="E4" s="2"/>
      <c r="F4" s="2"/>
      <c r="G4" s="2" t="str">
        <f ca="1">MID(CELL("filename",$A$1),FIND("]",CELL("filename",$A$1))+1,99)</f>
        <v>P&amp;L3</v>
      </c>
      <c r="H4" s="2"/>
      <c r="I4" s="2"/>
      <c r="J4" s="2"/>
      <c r="K4" s="2"/>
      <c r="L4" s="2"/>
      <c r="M4" s="2"/>
      <c r="N4" s="2"/>
      <c r="O4" s="2"/>
      <c r="P4" s="2"/>
      <c r="Q4" s="2"/>
      <c r="R4" s="2"/>
      <c r="S4" s="2"/>
      <c r="T4" s="2"/>
      <c r="U4" s="2"/>
      <c r="V4" s="2"/>
      <c r="W4" s="2"/>
      <c r="X4" s="2"/>
      <c r="Y4" s="2"/>
      <c r="Z4" s="2"/>
      <c r="AA4" s="2"/>
      <c r="AB4" s="2"/>
      <c r="AC4" s="2"/>
      <c r="AD4" s="2"/>
      <c r="AE4" s="2"/>
      <c r="AF4" s="2"/>
      <c r="AG4" s="2"/>
      <c r="AH4" s="2"/>
    </row>
    <row r="5" spans="2:34"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row>
    <row r="6" spans="2:34"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row>
    <row r="7" spans="2:34"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row>
    <row r="9" spans="2:34" ht="38.25" x14ac:dyDescent="0.2">
      <c r="D9" s="793" t="str">
        <f>RN_Switch</f>
        <v>Nominal</v>
      </c>
      <c r="E9" s="812"/>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row>
    <row r="10" spans="2:34" ht="25.5" x14ac:dyDescent="0.2">
      <c r="D10" s="797" t="str">
        <f>Option_Switch</f>
        <v>Base Model</v>
      </c>
      <c r="E10" s="813"/>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row>
    <row r="11" spans="2:34" x14ac:dyDescent="0.2">
      <c r="D11" s="799"/>
      <c r="E11" s="814"/>
      <c r="F11" s="792" t="s">
        <v>85</v>
      </c>
      <c r="G11" s="649" t="str">
        <f>IF(Timeline!G30="","",Timeline!G30)</f>
        <v/>
      </c>
      <c r="H11" s="649"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row>
    <row r="13" spans="2:34" ht="16.5" x14ac:dyDescent="0.25">
      <c r="B13" s="5" t="s">
        <v>528</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2:34" outlineLevel="1" x14ac:dyDescent="0.2"/>
    <row r="15" spans="2:34" outlineLevel="1" x14ac:dyDescent="0.2">
      <c r="D15" s="100" t="str">
        <f>'Line Items'!D759</f>
        <v>Passenger Fares Revenue</v>
      </c>
      <c r="E15" s="84"/>
      <c r="F15" s="186" t="str">
        <f>INDEX('P&amp;L1'!F$15:F$475,MATCH($D15,'P&amp;L1'!$B$15:$B$475,0))</f>
        <v>£000</v>
      </c>
      <c r="G15" s="85">
        <f>SUMIF('P&amp;L1'!$B$15:$B$475,$D15,'P&amp;L1'!G$15:G$475)</f>
        <v>0</v>
      </c>
      <c r="H15" s="85">
        <f>SUMIF('P&amp;L1'!$B$15:$B$475,$D15,'P&amp;L1'!H$15:H$475)</f>
        <v>0</v>
      </c>
      <c r="I15" s="85">
        <f>SUMIF('P&amp;L1'!$B$15:$B$475,$D15,'P&amp;L1'!I$15:I$475)</f>
        <v>0</v>
      </c>
      <c r="J15" s="85">
        <f>SUMIF('P&amp;L1'!$B$15:$B$475,$D15,'P&amp;L1'!J$15:J$475)</f>
        <v>0</v>
      </c>
      <c r="K15" s="85">
        <f>SUMIF('P&amp;L1'!$B$15:$B$475,$D15,'P&amp;L1'!K$15:K$475)</f>
        <v>0</v>
      </c>
      <c r="L15" s="85">
        <f>SUMIF('P&amp;L1'!$B$15:$B$475,$D15,'P&amp;L1'!L$15:L$475)</f>
        <v>0</v>
      </c>
      <c r="M15" s="85">
        <f>SUMIF('P&amp;L1'!$B$15:$B$475,$D15,'P&amp;L1'!M$15:M$475)</f>
        <v>0</v>
      </c>
      <c r="N15" s="85">
        <f>SUMIF('P&amp;L1'!$B$15:$B$475,$D15,'P&amp;L1'!N$15:N$475)</f>
        <v>0</v>
      </c>
      <c r="O15" s="85">
        <f>SUMIF('P&amp;L1'!$B$15:$B$475,$D15,'P&amp;L1'!O$15:O$475)</f>
        <v>0</v>
      </c>
      <c r="P15" s="85">
        <f>SUMIF('P&amp;L1'!$B$15:$B$475,$D15,'P&amp;L1'!P$15:P$475)</f>
        <v>0</v>
      </c>
      <c r="Q15" s="85">
        <f>SUMIF('P&amp;L1'!$B$15:$B$475,$D15,'P&amp;L1'!Q$15:Q$475)</f>
        <v>0</v>
      </c>
      <c r="R15" s="85">
        <f>SUMIF('P&amp;L1'!$B$15:$B$475,$D15,'P&amp;L1'!R$15:R$475)</f>
        <v>0</v>
      </c>
      <c r="S15" s="85">
        <f>SUMIF('P&amp;L1'!$B$15:$B$475,$D15,'P&amp;L1'!S$15:S$475)</f>
        <v>0</v>
      </c>
      <c r="T15" s="85">
        <f>SUMIF('P&amp;L1'!$B$15:$B$475,$D15,'P&amp;L1'!T$15:T$475)</f>
        <v>0</v>
      </c>
      <c r="U15" s="85">
        <f>SUMIF('P&amp;L1'!$B$15:$B$475,$D15,'P&amp;L1'!U$15:U$475)</f>
        <v>0</v>
      </c>
      <c r="V15" s="85">
        <f>SUMIF('P&amp;L1'!$B$15:$B$475,$D15,'P&amp;L1'!V$15:V$475)</f>
        <v>0</v>
      </c>
      <c r="W15" s="85">
        <f>SUMIF('P&amp;L1'!$B$15:$B$475,$D15,'P&amp;L1'!W$15:W$475)</f>
        <v>0</v>
      </c>
      <c r="X15" s="85">
        <f>SUMIF('P&amp;L1'!$B$15:$B$475,$D15,'P&amp;L1'!X$15:X$475)</f>
        <v>0</v>
      </c>
      <c r="Y15" s="85">
        <f>SUMIF('P&amp;L1'!$B$15:$B$475,$D15,'P&amp;L1'!Y$15:Y$475)</f>
        <v>0</v>
      </c>
      <c r="Z15" s="85">
        <f>SUMIF('P&amp;L1'!$B$15:$B$475,$D15,'P&amp;L1'!Z$15:Z$475)</f>
        <v>0</v>
      </c>
      <c r="AA15" s="85">
        <f>SUMIF('P&amp;L1'!$B$15:$B$475,$D15,'P&amp;L1'!AA$15:AA$475)</f>
        <v>0</v>
      </c>
      <c r="AB15" s="86">
        <f>SUMIF('P&amp;L1'!$B$15:$B$475,$D15,'P&amp;L1'!AB$15:AB$475)</f>
        <v>0</v>
      </c>
      <c r="AD15" s="551">
        <f>SUMIF('P&amp;L1'!$B$15:$B$475,$D15,'P&amp;L1'!AD$15:AD$475)</f>
        <v>0</v>
      </c>
      <c r="AF15" s="551">
        <f>SUMIF('P&amp;L1'!$B$15:$B$475,$D15,'P&amp;L1'!AF$15:AF$475)</f>
        <v>0</v>
      </c>
      <c r="AH15" s="551">
        <f>SUMIF('P&amp;L1'!$B$15:$B$475,$D15,'P&amp;L1'!AH$15:AH$475)</f>
        <v>0</v>
      </c>
    </row>
    <row r="16" spans="2:34" outlineLevel="1" x14ac:dyDescent="0.2">
      <c r="D16" s="117" t="str">
        <f>'Line Items'!D760</f>
        <v>Other Revenue</v>
      </c>
      <c r="E16" s="177"/>
      <c r="F16" s="118" t="str">
        <f>INDEX('P&amp;L1'!F$15:F$475,MATCH($D16,'P&amp;L1'!$B$15:$B$475,0))</f>
        <v>£000</v>
      </c>
      <c r="G16" s="93">
        <f>SUMIF('P&amp;L1'!$B$15:$B$475,$D16,'P&amp;L1'!G$15:G$475)</f>
        <v>0</v>
      </c>
      <c r="H16" s="93">
        <f>SUMIF('P&amp;L1'!$B$15:$B$475,$D16,'P&amp;L1'!H$15:H$475)</f>
        <v>0</v>
      </c>
      <c r="I16" s="93">
        <f>SUMIF('P&amp;L1'!$B$15:$B$475,$D16,'P&amp;L1'!I$15:I$475)</f>
        <v>0</v>
      </c>
      <c r="J16" s="93">
        <f>SUMIF('P&amp;L1'!$B$15:$B$475,$D16,'P&amp;L1'!J$15:J$475)</f>
        <v>0</v>
      </c>
      <c r="K16" s="93">
        <f>SUMIF('P&amp;L1'!$B$15:$B$475,$D16,'P&amp;L1'!K$15:K$475)</f>
        <v>0</v>
      </c>
      <c r="L16" s="93">
        <f>SUMIF('P&amp;L1'!$B$15:$B$475,$D16,'P&amp;L1'!L$15:L$475)</f>
        <v>0</v>
      </c>
      <c r="M16" s="93">
        <f>SUMIF('P&amp;L1'!$B$15:$B$475,$D16,'P&amp;L1'!M$15:M$475)</f>
        <v>0</v>
      </c>
      <c r="N16" s="93">
        <f>SUMIF('P&amp;L1'!$B$15:$B$475,$D16,'P&amp;L1'!N$15:N$475)</f>
        <v>0</v>
      </c>
      <c r="O16" s="93">
        <f>SUMIF('P&amp;L1'!$B$15:$B$475,$D16,'P&amp;L1'!O$15:O$475)</f>
        <v>0</v>
      </c>
      <c r="P16" s="93">
        <f>SUMIF('P&amp;L1'!$B$15:$B$475,$D16,'P&amp;L1'!P$15:P$475)</f>
        <v>0</v>
      </c>
      <c r="Q16" s="93">
        <f>SUMIF('P&amp;L1'!$B$15:$B$475,$D16,'P&amp;L1'!Q$15:Q$475)</f>
        <v>0</v>
      </c>
      <c r="R16" s="93">
        <f>SUMIF('P&amp;L1'!$B$15:$B$475,$D16,'P&amp;L1'!R$15:R$475)</f>
        <v>0</v>
      </c>
      <c r="S16" s="93">
        <f>SUMIF('P&amp;L1'!$B$15:$B$475,$D16,'P&amp;L1'!S$15:S$475)</f>
        <v>0</v>
      </c>
      <c r="T16" s="93">
        <f>SUMIF('P&amp;L1'!$B$15:$B$475,$D16,'P&amp;L1'!T$15:T$475)</f>
        <v>0</v>
      </c>
      <c r="U16" s="93">
        <f>SUMIF('P&amp;L1'!$B$15:$B$475,$D16,'P&amp;L1'!U$15:U$475)</f>
        <v>0</v>
      </c>
      <c r="V16" s="93">
        <f>SUMIF('P&amp;L1'!$B$15:$B$475,$D16,'P&amp;L1'!V$15:V$475)</f>
        <v>0</v>
      </c>
      <c r="W16" s="93">
        <f>SUMIF('P&amp;L1'!$B$15:$B$475,$D16,'P&amp;L1'!W$15:W$475)</f>
        <v>0</v>
      </c>
      <c r="X16" s="93">
        <f>SUMIF('P&amp;L1'!$B$15:$B$475,$D16,'P&amp;L1'!X$15:X$475)</f>
        <v>0</v>
      </c>
      <c r="Y16" s="93">
        <f>SUMIF('P&amp;L1'!$B$15:$B$475,$D16,'P&amp;L1'!Y$15:Y$475)</f>
        <v>0</v>
      </c>
      <c r="Z16" s="93">
        <f>SUMIF('P&amp;L1'!$B$15:$B$475,$D16,'P&amp;L1'!Z$15:Z$475)</f>
        <v>0</v>
      </c>
      <c r="AA16" s="93">
        <f>SUMIF('P&amp;L1'!$B$15:$B$475,$D16,'P&amp;L1'!AA$15:AA$475)</f>
        <v>0</v>
      </c>
      <c r="AB16" s="94">
        <f>SUMIF('P&amp;L1'!$B$15:$B$475,$D16,'P&amp;L1'!AB$15:AB$475)</f>
        <v>0</v>
      </c>
      <c r="AD16" s="553">
        <f>SUMIF('P&amp;L1'!$B$15:$B$475,$D16,'P&amp;L1'!AD$15:AD$475)</f>
        <v>0</v>
      </c>
      <c r="AF16" s="553">
        <f>SUMIF('P&amp;L1'!$B$15:$B$475,$D16,'P&amp;L1'!AF$15:AF$475)</f>
        <v>0</v>
      </c>
      <c r="AH16" s="553">
        <f>SUMIF('P&amp;L1'!$B$15:$B$475,$D16,'P&amp;L1'!AH$15:AH$475)</f>
        <v>0</v>
      </c>
    </row>
    <row r="17" spans="4:34" outlineLevel="1" x14ac:dyDescent="0.2"/>
    <row r="18" spans="4:34" ht="13.5" outlineLevel="1" thickBot="1" x14ac:dyDescent="0.25">
      <c r="D18" s="269" t="str">
        <f>'Line Items'!D822</f>
        <v>Total Revenue</v>
      </c>
      <c r="E18" s="270"/>
      <c r="F18" s="271" t="str">
        <f>F16</f>
        <v>£000</v>
      </c>
      <c r="G18" s="272">
        <f t="shared" ref="G18:AB18" si="0">SUM(G15:G16)</f>
        <v>0</v>
      </c>
      <c r="H18" s="272">
        <f t="shared" si="0"/>
        <v>0</v>
      </c>
      <c r="I18" s="272">
        <f t="shared" si="0"/>
        <v>0</v>
      </c>
      <c r="J18" s="272">
        <f t="shared" si="0"/>
        <v>0</v>
      </c>
      <c r="K18" s="272">
        <f t="shared" si="0"/>
        <v>0</v>
      </c>
      <c r="L18" s="272">
        <f t="shared" si="0"/>
        <v>0</v>
      </c>
      <c r="M18" s="272">
        <f t="shared" si="0"/>
        <v>0</v>
      </c>
      <c r="N18" s="272">
        <f t="shared" si="0"/>
        <v>0</v>
      </c>
      <c r="O18" s="272">
        <f t="shared" si="0"/>
        <v>0</v>
      </c>
      <c r="P18" s="272">
        <f t="shared" si="0"/>
        <v>0</v>
      </c>
      <c r="Q18" s="272">
        <f t="shared" si="0"/>
        <v>0</v>
      </c>
      <c r="R18" s="272">
        <f t="shared" si="0"/>
        <v>0</v>
      </c>
      <c r="S18" s="272">
        <f t="shared" si="0"/>
        <v>0</v>
      </c>
      <c r="T18" s="272">
        <f t="shared" si="0"/>
        <v>0</v>
      </c>
      <c r="U18" s="272">
        <f t="shared" si="0"/>
        <v>0</v>
      </c>
      <c r="V18" s="272">
        <f t="shared" si="0"/>
        <v>0</v>
      </c>
      <c r="W18" s="272">
        <f t="shared" si="0"/>
        <v>0</v>
      </c>
      <c r="X18" s="272">
        <f t="shared" si="0"/>
        <v>0</v>
      </c>
      <c r="Y18" s="272">
        <f t="shared" si="0"/>
        <v>0</v>
      </c>
      <c r="Z18" s="272">
        <f t="shared" si="0"/>
        <v>0</v>
      </c>
      <c r="AA18" s="272">
        <f t="shared" si="0"/>
        <v>0</v>
      </c>
      <c r="AB18" s="273">
        <f t="shared" si="0"/>
        <v>0</v>
      </c>
      <c r="AD18" s="613">
        <f t="shared" ref="AD18" si="1">SUM(AD15:AD16)</f>
        <v>0</v>
      </c>
      <c r="AF18" s="613">
        <f t="shared" ref="AF18" si="2">SUM(AF15:AF16)</f>
        <v>0</v>
      </c>
      <c r="AH18" s="613">
        <f t="shared" ref="AH18" si="3">SUM(AH15:AH16)</f>
        <v>0</v>
      </c>
    </row>
    <row r="19" spans="4:34" ht="13.5" outlineLevel="1" thickTop="1" x14ac:dyDescent="0.2"/>
    <row r="20" spans="4:34" outlineLevel="1" x14ac:dyDescent="0.2">
      <c r="D20" s="100" t="str">
        <f>'Line Items'!D761</f>
        <v>Staff Costs</v>
      </c>
      <c r="E20" s="84"/>
      <c r="F20" s="186" t="str">
        <f>INDEX('P&amp;L1'!F$15:F$475,MATCH($D20,'P&amp;L1'!$B$15:$B$475,0))</f>
        <v>£000</v>
      </c>
      <c r="G20" s="85">
        <f>SUMIF('P&amp;L1'!$B$15:$B$475,$D20,'P&amp;L1'!G$15:G$475)</f>
        <v>0</v>
      </c>
      <c r="H20" s="85">
        <f>SUMIF('P&amp;L1'!$B$15:$B$475,$D20,'P&amp;L1'!H$15:H$475)</f>
        <v>0</v>
      </c>
      <c r="I20" s="85">
        <f>SUMIF('P&amp;L1'!$B$15:$B$475,$D20,'P&amp;L1'!I$15:I$475)</f>
        <v>0</v>
      </c>
      <c r="J20" s="85">
        <f>SUMIF('P&amp;L1'!$B$15:$B$475,$D20,'P&amp;L1'!J$15:J$475)</f>
        <v>0</v>
      </c>
      <c r="K20" s="85">
        <f>SUMIF('P&amp;L1'!$B$15:$B$475,$D20,'P&amp;L1'!K$15:K$475)</f>
        <v>0</v>
      </c>
      <c r="L20" s="85">
        <f>SUMIF('P&amp;L1'!$B$15:$B$475,$D20,'P&amp;L1'!L$15:L$475)</f>
        <v>0</v>
      </c>
      <c r="M20" s="85">
        <f>SUMIF('P&amp;L1'!$B$15:$B$475,$D20,'P&amp;L1'!M$15:M$475)</f>
        <v>0</v>
      </c>
      <c r="N20" s="85">
        <f>SUMIF('P&amp;L1'!$B$15:$B$475,$D20,'P&amp;L1'!N$15:N$475)</f>
        <v>0</v>
      </c>
      <c r="O20" s="85">
        <f>SUMIF('P&amp;L1'!$B$15:$B$475,$D20,'P&amp;L1'!O$15:O$475)</f>
        <v>0</v>
      </c>
      <c r="P20" s="85">
        <f>SUMIF('P&amp;L1'!$B$15:$B$475,$D20,'P&amp;L1'!P$15:P$475)</f>
        <v>0</v>
      </c>
      <c r="Q20" s="85">
        <f>SUMIF('P&amp;L1'!$B$15:$B$475,$D20,'P&amp;L1'!Q$15:Q$475)</f>
        <v>0</v>
      </c>
      <c r="R20" s="85">
        <f>SUMIF('P&amp;L1'!$B$15:$B$475,$D20,'P&amp;L1'!R$15:R$475)</f>
        <v>0</v>
      </c>
      <c r="S20" s="85">
        <f>SUMIF('P&amp;L1'!$B$15:$B$475,$D20,'P&amp;L1'!S$15:S$475)</f>
        <v>0</v>
      </c>
      <c r="T20" s="85">
        <f>SUMIF('P&amp;L1'!$B$15:$B$475,$D20,'P&amp;L1'!T$15:T$475)</f>
        <v>0</v>
      </c>
      <c r="U20" s="85">
        <f>SUMIF('P&amp;L1'!$B$15:$B$475,$D20,'P&amp;L1'!U$15:U$475)</f>
        <v>0</v>
      </c>
      <c r="V20" s="85">
        <f>SUMIF('P&amp;L1'!$B$15:$B$475,$D20,'P&amp;L1'!V$15:V$475)</f>
        <v>0</v>
      </c>
      <c r="W20" s="85">
        <f>SUMIF('P&amp;L1'!$B$15:$B$475,$D20,'P&amp;L1'!W$15:W$475)</f>
        <v>0</v>
      </c>
      <c r="X20" s="85">
        <f>SUMIF('P&amp;L1'!$B$15:$B$475,$D20,'P&amp;L1'!X$15:X$475)</f>
        <v>0</v>
      </c>
      <c r="Y20" s="85">
        <f>SUMIF('P&amp;L1'!$B$15:$B$475,$D20,'P&amp;L1'!Y$15:Y$475)</f>
        <v>0</v>
      </c>
      <c r="Z20" s="85">
        <f>SUMIF('P&amp;L1'!$B$15:$B$475,$D20,'P&amp;L1'!Z$15:Z$475)</f>
        <v>0</v>
      </c>
      <c r="AA20" s="85">
        <f>SUMIF('P&amp;L1'!$B$15:$B$475,$D20,'P&amp;L1'!AA$15:AA$475)</f>
        <v>0</v>
      </c>
      <c r="AB20" s="86">
        <f>SUMIF('P&amp;L1'!$B$15:$B$475,$D20,'P&amp;L1'!AB$15:AB$475)</f>
        <v>0</v>
      </c>
      <c r="AD20" s="551">
        <f>SUMIF('P&amp;L1'!$B$15:$B$475,$D20,'P&amp;L1'!AD$15:AD$475)</f>
        <v>0</v>
      </c>
      <c r="AF20" s="551">
        <f>SUMIF('P&amp;L1'!$B$15:$B$475,$D20,'P&amp;L1'!AF$15:AF$475)</f>
        <v>0</v>
      </c>
      <c r="AH20" s="551">
        <f>SUMIF('P&amp;L1'!$B$15:$B$475,$D20,'P&amp;L1'!AH$15:AH$475)</f>
        <v>0</v>
      </c>
    </row>
    <row r="21" spans="4:34" outlineLevel="1" x14ac:dyDescent="0.2">
      <c r="D21" s="106" t="str">
        <f>'Line Items'!D762</f>
        <v>Other Operating Costs</v>
      </c>
      <c r="E21" s="88"/>
      <c r="F21" s="107" t="str">
        <f>INDEX('P&amp;L1'!F$15:F$475,MATCH($D21,'P&amp;L1'!$B$15:$B$475,0))</f>
        <v>£000</v>
      </c>
      <c r="G21" s="89">
        <f>SUMIF('P&amp;L1'!$B$15:$B$475,$D21,'P&amp;L1'!G$15:G$475)</f>
        <v>0</v>
      </c>
      <c r="H21" s="89">
        <f>SUMIF('P&amp;L1'!$B$15:$B$475,$D21,'P&amp;L1'!H$15:H$475)</f>
        <v>0</v>
      </c>
      <c r="I21" s="89">
        <f>SUMIF('P&amp;L1'!$B$15:$B$475,$D21,'P&amp;L1'!I$15:I$475)</f>
        <v>0</v>
      </c>
      <c r="J21" s="89">
        <f>SUMIF('P&amp;L1'!$B$15:$B$475,$D21,'P&amp;L1'!J$15:J$475)</f>
        <v>0</v>
      </c>
      <c r="K21" s="89">
        <f>SUMIF('P&amp;L1'!$B$15:$B$475,$D21,'P&amp;L1'!K$15:K$475)</f>
        <v>0</v>
      </c>
      <c r="L21" s="89">
        <f>SUMIF('P&amp;L1'!$B$15:$B$475,$D21,'P&amp;L1'!L$15:L$475)</f>
        <v>0</v>
      </c>
      <c r="M21" s="89">
        <f>SUMIF('P&amp;L1'!$B$15:$B$475,$D21,'P&amp;L1'!M$15:M$475)</f>
        <v>0</v>
      </c>
      <c r="N21" s="89">
        <f>SUMIF('P&amp;L1'!$B$15:$B$475,$D21,'P&amp;L1'!N$15:N$475)</f>
        <v>0</v>
      </c>
      <c r="O21" s="89">
        <f>SUMIF('P&amp;L1'!$B$15:$B$475,$D21,'P&amp;L1'!O$15:O$475)</f>
        <v>0</v>
      </c>
      <c r="P21" s="89">
        <f>SUMIF('P&amp;L1'!$B$15:$B$475,$D21,'P&amp;L1'!P$15:P$475)</f>
        <v>0</v>
      </c>
      <c r="Q21" s="89">
        <f>SUMIF('P&amp;L1'!$B$15:$B$475,$D21,'P&amp;L1'!Q$15:Q$475)</f>
        <v>0</v>
      </c>
      <c r="R21" s="89">
        <f>SUMIF('P&amp;L1'!$B$15:$B$475,$D21,'P&amp;L1'!R$15:R$475)</f>
        <v>0</v>
      </c>
      <c r="S21" s="89">
        <f>SUMIF('P&amp;L1'!$B$15:$B$475,$D21,'P&amp;L1'!S$15:S$475)</f>
        <v>0</v>
      </c>
      <c r="T21" s="89">
        <f>SUMIF('P&amp;L1'!$B$15:$B$475,$D21,'P&amp;L1'!T$15:T$475)</f>
        <v>0</v>
      </c>
      <c r="U21" s="89">
        <f>SUMIF('P&amp;L1'!$B$15:$B$475,$D21,'P&amp;L1'!U$15:U$475)</f>
        <v>0</v>
      </c>
      <c r="V21" s="89">
        <f>SUMIF('P&amp;L1'!$B$15:$B$475,$D21,'P&amp;L1'!V$15:V$475)</f>
        <v>0</v>
      </c>
      <c r="W21" s="89">
        <f>SUMIF('P&amp;L1'!$B$15:$B$475,$D21,'P&amp;L1'!W$15:W$475)</f>
        <v>0</v>
      </c>
      <c r="X21" s="89">
        <f>SUMIF('P&amp;L1'!$B$15:$B$475,$D21,'P&amp;L1'!X$15:X$475)</f>
        <v>0</v>
      </c>
      <c r="Y21" s="89">
        <f>SUMIF('P&amp;L1'!$B$15:$B$475,$D21,'P&amp;L1'!Y$15:Y$475)</f>
        <v>0</v>
      </c>
      <c r="Z21" s="89">
        <f>SUMIF('P&amp;L1'!$B$15:$B$475,$D21,'P&amp;L1'!Z$15:Z$475)</f>
        <v>0</v>
      </c>
      <c r="AA21" s="89">
        <f>SUMIF('P&amp;L1'!$B$15:$B$475,$D21,'P&amp;L1'!AA$15:AA$475)</f>
        <v>0</v>
      </c>
      <c r="AB21" s="90">
        <f>SUMIF('P&amp;L1'!$B$15:$B$475,$D21,'P&amp;L1'!AB$15:AB$475)</f>
        <v>0</v>
      </c>
      <c r="AD21" s="552">
        <f>SUMIF('P&amp;L1'!$B$15:$B$475,$D21,'P&amp;L1'!AD$15:AD$475)</f>
        <v>0</v>
      </c>
      <c r="AF21" s="552">
        <f>SUMIF('P&amp;L1'!$B$15:$B$475,$D21,'P&amp;L1'!AF$15:AF$475)</f>
        <v>0</v>
      </c>
      <c r="AH21" s="552">
        <f>SUMIF('P&amp;L1'!$B$15:$B$475,$D21,'P&amp;L1'!AH$15:AH$475)</f>
        <v>0</v>
      </c>
    </row>
    <row r="22" spans="4:34" outlineLevel="1" x14ac:dyDescent="0.2">
      <c r="D22" s="106" t="str">
        <f>'Line Items'!D763</f>
        <v>Rolling Stock Charges</v>
      </c>
      <c r="E22" s="88"/>
      <c r="F22" s="107" t="str">
        <f>INDEX('P&amp;L1'!F$15:F$475,MATCH($D22,'P&amp;L1'!$B$15:$B$475,0))</f>
        <v>£000</v>
      </c>
      <c r="G22" s="89">
        <f>SUMIF('P&amp;L1'!$B$15:$B$475,$D22,'P&amp;L1'!G$15:G$475)</f>
        <v>0</v>
      </c>
      <c r="H22" s="89">
        <f>SUMIF('P&amp;L1'!$B$15:$B$475,$D22,'P&amp;L1'!H$15:H$475)</f>
        <v>0</v>
      </c>
      <c r="I22" s="89">
        <f>SUMIF('P&amp;L1'!$B$15:$B$475,$D22,'P&amp;L1'!I$15:I$475)</f>
        <v>0</v>
      </c>
      <c r="J22" s="89">
        <f>SUMIF('P&amp;L1'!$B$15:$B$475,$D22,'P&amp;L1'!J$15:J$475)</f>
        <v>0</v>
      </c>
      <c r="K22" s="89">
        <f>SUMIF('P&amp;L1'!$B$15:$B$475,$D22,'P&amp;L1'!K$15:K$475)</f>
        <v>0</v>
      </c>
      <c r="L22" s="89">
        <f>SUMIF('P&amp;L1'!$B$15:$B$475,$D22,'P&amp;L1'!L$15:L$475)</f>
        <v>0</v>
      </c>
      <c r="M22" s="89">
        <f>SUMIF('P&amp;L1'!$B$15:$B$475,$D22,'P&amp;L1'!M$15:M$475)</f>
        <v>0</v>
      </c>
      <c r="N22" s="89">
        <f>SUMIF('P&amp;L1'!$B$15:$B$475,$D22,'P&amp;L1'!N$15:N$475)</f>
        <v>0</v>
      </c>
      <c r="O22" s="89">
        <f>SUMIF('P&amp;L1'!$B$15:$B$475,$D22,'P&amp;L1'!O$15:O$475)</f>
        <v>0</v>
      </c>
      <c r="P22" s="89">
        <f>SUMIF('P&amp;L1'!$B$15:$B$475,$D22,'P&amp;L1'!P$15:P$475)</f>
        <v>0</v>
      </c>
      <c r="Q22" s="89">
        <f>SUMIF('P&amp;L1'!$B$15:$B$475,$D22,'P&amp;L1'!Q$15:Q$475)</f>
        <v>0</v>
      </c>
      <c r="R22" s="89">
        <f>SUMIF('P&amp;L1'!$B$15:$B$475,$D22,'P&amp;L1'!R$15:R$475)</f>
        <v>0</v>
      </c>
      <c r="S22" s="89">
        <f>SUMIF('P&amp;L1'!$B$15:$B$475,$D22,'P&amp;L1'!S$15:S$475)</f>
        <v>0</v>
      </c>
      <c r="T22" s="89">
        <f>SUMIF('P&amp;L1'!$B$15:$B$475,$D22,'P&amp;L1'!T$15:T$475)</f>
        <v>0</v>
      </c>
      <c r="U22" s="89">
        <f>SUMIF('P&amp;L1'!$B$15:$B$475,$D22,'P&amp;L1'!U$15:U$475)</f>
        <v>0</v>
      </c>
      <c r="V22" s="89">
        <f>SUMIF('P&amp;L1'!$B$15:$B$475,$D22,'P&amp;L1'!V$15:V$475)</f>
        <v>0</v>
      </c>
      <c r="W22" s="89">
        <f>SUMIF('P&amp;L1'!$B$15:$B$475,$D22,'P&amp;L1'!W$15:W$475)</f>
        <v>0</v>
      </c>
      <c r="X22" s="89">
        <f>SUMIF('P&amp;L1'!$B$15:$B$475,$D22,'P&amp;L1'!X$15:X$475)</f>
        <v>0</v>
      </c>
      <c r="Y22" s="89">
        <f>SUMIF('P&amp;L1'!$B$15:$B$475,$D22,'P&amp;L1'!Y$15:Y$475)</f>
        <v>0</v>
      </c>
      <c r="Z22" s="89">
        <f>SUMIF('P&amp;L1'!$B$15:$B$475,$D22,'P&amp;L1'!Z$15:Z$475)</f>
        <v>0</v>
      </c>
      <c r="AA22" s="89">
        <f>SUMIF('P&amp;L1'!$B$15:$B$475,$D22,'P&amp;L1'!AA$15:AA$475)</f>
        <v>0</v>
      </c>
      <c r="AB22" s="90">
        <f>SUMIF('P&amp;L1'!$B$15:$B$475,$D22,'P&amp;L1'!AB$15:AB$475)</f>
        <v>0</v>
      </c>
      <c r="AD22" s="552">
        <f>SUMIF('P&amp;L1'!$B$15:$B$475,$D22,'P&amp;L1'!AD$15:AD$475)</f>
        <v>0</v>
      </c>
      <c r="AF22" s="552">
        <f>SUMIF('P&amp;L1'!$B$15:$B$475,$D22,'P&amp;L1'!AF$15:AF$475)</f>
        <v>0</v>
      </c>
      <c r="AH22" s="552">
        <f>SUMIF('P&amp;L1'!$B$15:$B$475,$D22,'P&amp;L1'!AH$15:AH$475)</f>
        <v>0</v>
      </c>
    </row>
    <row r="23" spans="4:34" outlineLevel="1" x14ac:dyDescent="0.2">
      <c r="D23" s="106" t="str">
        <f>'Line Items'!D764</f>
        <v>Infrastructure Charges</v>
      </c>
      <c r="E23" s="88"/>
      <c r="F23" s="107" t="str">
        <f>INDEX('P&amp;L1'!F$15:F$475,MATCH($D23,'P&amp;L1'!$B$15:$B$475,0))</f>
        <v>£000</v>
      </c>
      <c r="G23" s="89">
        <f>SUMIF('P&amp;L1'!$B$15:$B$475,$D23,'P&amp;L1'!G$15:G$475)</f>
        <v>0</v>
      </c>
      <c r="H23" s="89">
        <f>SUMIF('P&amp;L1'!$B$15:$B$475,$D23,'P&amp;L1'!H$15:H$475)</f>
        <v>0</v>
      </c>
      <c r="I23" s="89">
        <f>SUMIF('P&amp;L1'!$B$15:$B$475,$D23,'P&amp;L1'!I$15:I$475)</f>
        <v>0</v>
      </c>
      <c r="J23" s="89">
        <f>SUMIF('P&amp;L1'!$B$15:$B$475,$D23,'P&amp;L1'!J$15:J$475)</f>
        <v>0</v>
      </c>
      <c r="K23" s="89">
        <f>SUMIF('P&amp;L1'!$B$15:$B$475,$D23,'P&amp;L1'!K$15:K$475)</f>
        <v>0</v>
      </c>
      <c r="L23" s="89">
        <f>SUMIF('P&amp;L1'!$B$15:$B$475,$D23,'P&amp;L1'!L$15:L$475)</f>
        <v>0</v>
      </c>
      <c r="M23" s="89">
        <f>SUMIF('P&amp;L1'!$B$15:$B$475,$D23,'P&amp;L1'!M$15:M$475)</f>
        <v>0</v>
      </c>
      <c r="N23" s="89">
        <f>SUMIF('P&amp;L1'!$B$15:$B$475,$D23,'P&amp;L1'!N$15:N$475)</f>
        <v>0</v>
      </c>
      <c r="O23" s="89">
        <f>SUMIF('P&amp;L1'!$B$15:$B$475,$D23,'P&amp;L1'!O$15:O$475)</f>
        <v>0</v>
      </c>
      <c r="P23" s="89">
        <f>SUMIF('P&amp;L1'!$B$15:$B$475,$D23,'P&amp;L1'!P$15:P$475)</f>
        <v>0</v>
      </c>
      <c r="Q23" s="89">
        <f>SUMIF('P&amp;L1'!$B$15:$B$475,$D23,'P&amp;L1'!Q$15:Q$475)</f>
        <v>0</v>
      </c>
      <c r="R23" s="89">
        <f>SUMIF('P&amp;L1'!$B$15:$B$475,$D23,'P&amp;L1'!R$15:R$475)</f>
        <v>0</v>
      </c>
      <c r="S23" s="89">
        <f>SUMIF('P&amp;L1'!$B$15:$B$475,$D23,'P&amp;L1'!S$15:S$475)</f>
        <v>0</v>
      </c>
      <c r="T23" s="89">
        <f>SUMIF('P&amp;L1'!$B$15:$B$475,$D23,'P&amp;L1'!T$15:T$475)</f>
        <v>0</v>
      </c>
      <c r="U23" s="89">
        <f>SUMIF('P&amp;L1'!$B$15:$B$475,$D23,'P&amp;L1'!U$15:U$475)</f>
        <v>0</v>
      </c>
      <c r="V23" s="89">
        <f>SUMIF('P&amp;L1'!$B$15:$B$475,$D23,'P&amp;L1'!V$15:V$475)</f>
        <v>0</v>
      </c>
      <c r="W23" s="89">
        <f>SUMIF('P&amp;L1'!$B$15:$B$475,$D23,'P&amp;L1'!W$15:W$475)</f>
        <v>0</v>
      </c>
      <c r="X23" s="89">
        <f>SUMIF('P&amp;L1'!$B$15:$B$475,$D23,'P&amp;L1'!X$15:X$475)</f>
        <v>0</v>
      </c>
      <c r="Y23" s="89">
        <f>SUMIF('P&amp;L1'!$B$15:$B$475,$D23,'P&amp;L1'!Y$15:Y$475)</f>
        <v>0</v>
      </c>
      <c r="Z23" s="89">
        <f>SUMIF('P&amp;L1'!$B$15:$B$475,$D23,'P&amp;L1'!Z$15:Z$475)</f>
        <v>0</v>
      </c>
      <c r="AA23" s="89">
        <f>SUMIF('P&amp;L1'!$B$15:$B$475,$D23,'P&amp;L1'!AA$15:AA$475)</f>
        <v>0</v>
      </c>
      <c r="AB23" s="90">
        <f>SUMIF('P&amp;L1'!$B$15:$B$475,$D23,'P&amp;L1'!AB$15:AB$475)</f>
        <v>0</v>
      </c>
      <c r="AD23" s="552">
        <f>SUMIF('P&amp;L1'!$B$15:$B$475,$D23,'P&amp;L1'!AD$15:AD$475)</f>
        <v>0</v>
      </c>
      <c r="AF23" s="552">
        <f>SUMIF('P&amp;L1'!$B$15:$B$475,$D23,'P&amp;L1'!AF$15:AF$475)</f>
        <v>0</v>
      </c>
      <c r="AH23" s="552">
        <f>SUMIF('P&amp;L1'!$B$15:$B$475,$D23,'P&amp;L1'!AH$15:AH$475)</f>
        <v>0</v>
      </c>
    </row>
    <row r="24" spans="4:34" outlineLevel="1" x14ac:dyDescent="0.2">
      <c r="D24" s="117" t="str">
        <f>'Line Items'!D765</f>
        <v>Performance Regimes</v>
      </c>
      <c r="E24" s="177"/>
      <c r="F24" s="118" t="str">
        <f>INDEX('P&amp;L1'!F$15:F$475,MATCH($D24,'P&amp;L1'!$B$15:$B$475,0))</f>
        <v>£000</v>
      </c>
      <c r="G24" s="93">
        <f>SUMIF('P&amp;L1'!$B$15:$B$475,$D24,'P&amp;L1'!G$15:G$475)</f>
        <v>0</v>
      </c>
      <c r="H24" s="93">
        <f>SUMIF('P&amp;L1'!$B$15:$B$475,$D24,'P&amp;L1'!H$15:H$475)</f>
        <v>0</v>
      </c>
      <c r="I24" s="93">
        <f>SUMIF('P&amp;L1'!$B$15:$B$475,$D24,'P&amp;L1'!I$15:I$475)</f>
        <v>0</v>
      </c>
      <c r="J24" s="93">
        <f>SUMIF('P&amp;L1'!$B$15:$B$475,$D24,'P&amp;L1'!J$15:J$475)</f>
        <v>0</v>
      </c>
      <c r="K24" s="93">
        <f>SUMIF('P&amp;L1'!$B$15:$B$475,$D24,'P&amp;L1'!K$15:K$475)</f>
        <v>0</v>
      </c>
      <c r="L24" s="93">
        <f>SUMIF('P&amp;L1'!$B$15:$B$475,$D24,'P&amp;L1'!L$15:L$475)</f>
        <v>0</v>
      </c>
      <c r="M24" s="93">
        <f>SUMIF('P&amp;L1'!$B$15:$B$475,$D24,'P&amp;L1'!M$15:M$475)</f>
        <v>0</v>
      </c>
      <c r="N24" s="93">
        <f>SUMIF('P&amp;L1'!$B$15:$B$475,$D24,'P&amp;L1'!N$15:N$475)</f>
        <v>0</v>
      </c>
      <c r="O24" s="93">
        <f>SUMIF('P&amp;L1'!$B$15:$B$475,$D24,'P&amp;L1'!O$15:O$475)</f>
        <v>0</v>
      </c>
      <c r="P24" s="93">
        <f>SUMIF('P&amp;L1'!$B$15:$B$475,$D24,'P&amp;L1'!P$15:P$475)</f>
        <v>0</v>
      </c>
      <c r="Q24" s="93">
        <f>SUMIF('P&amp;L1'!$B$15:$B$475,$D24,'P&amp;L1'!Q$15:Q$475)</f>
        <v>0</v>
      </c>
      <c r="R24" s="93">
        <f>SUMIF('P&amp;L1'!$B$15:$B$475,$D24,'P&amp;L1'!R$15:R$475)</f>
        <v>0</v>
      </c>
      <c r="S24" s="93">
        <f>SUMIF('P&amp;L1'!$B$15:$B$475,$D24,'P&amp;L1'!S$15:S$475)</f>
        <v>0</v>
      </c>
      <c r="T24" s="93">
        <f>SUMIF('P&amp;L1'!$B$15:$B$475,$D24,'P&amp;L1'!T$15:T$475)</f>
        <v>0</v>
      </c>
      <c r="U24" s="93">
        <f>SUMIF('P&amp;L1'!$B$15:$B$475,$D24,'P&amp;L1'!U$15:U$475)</f>
        <v>0</v>
      </c>
      <c r="V24" s="93">
        <f>SUMIF('P&amp;L1'!$B$15:$B$475,$D24,'P&amp;L1'!V$15:V$475)</f>
        <v>0</v>
      </c>
      <c r="W24" s="93">
        <f>SUMIF('P&amp;L1'!$B$15:$B$475,$D24,'P&amp;L1'!W$15:W$475)</f>
        <v>0</v>
      </c>
      <c r="X24" s="93">
        <f>SUMIF('P&amp;L1'!$B$15:$B$475,$D24,'P&amp;L1'!X$15:X$475)</f>
        <v>0</v>
      </c>
      <c r="Y24" s="93">
        <f>SUMIF('P&amp;L1'!$B$15:$B$475,$D24,'P&amp;L1'!Y$15:Y$475)</f>
        <v>0</v>
      </c>
      <c r="Z24" s="93">
        <f>SUMIF('P&amp;L1'!$B$15:$B$475,$D24,'P&amp;L1'!Z$15:Z$475)</f>
        <v>0</v>
      </c>
      <c r="AA24" s="93">
        <f>SUMIF('P&amp;L1'!$B$15:$B$475,$D24,'P&amp;L1'!AA$15:AA$475)</f>
        <v>0</v>
      </c>
      <c r="AB24" s="94">
        <f>SUMIF('P&amp;L1'!$B$15:$B$475,$D24,'P&amp;L1'!AB$15:AB$475)</f>
        <v>0</v>
      </c>
      <c r="AD24" s="553">
        <f>SUMIF('P&amp;L1'!$B$15:$B$475,$D24,'P&amp;L1'!AD$15:AD$475)</f>
        <v>0</v>
      </c>
      <c r="AF24" s="553">
        <f>SUMIF('P&amp;L1'!$B$15:$B$475,$D24,'P&amp;L1'!AF$15:AF$475)</f>
        <v>0</v>
      </c>
      <c r="AH24" s="553">
        <f>SUMIF('P&amp;L1'!$B$15:$B$475,$D24,'P&amp;L1'!AH$15:AH$475)</f>
        <v>0</v>
      </c>
    </row>
    <row r="25" spans="4:34" outlineLevel="1" x14ac:dyDescent="0.2">
      <c r="I25" s="250"/>
      <c r="Z25" s="250"/>
    </row>
    <row r="26" spans="4:34" ht="13.5" outlineLevel="1" thickBot="1" x14ac:dyDescent="0.25">
      <c r="D26" s="269" t="str">
        <f>'Line Items'!D823</f>
        <v>Total Costs</v>
      </c>
      <c r="E26" s="270"/>
      <c r="F26" s="271" t="str">
        <f>F24</f>
        <v>£000</v>
      </c>
      <c r="G26" s="272">
        <f t="shared" ref="G26:AB26" si="4">SUM(G20:G24)</f>
        <v>0</v>
      </c>
      <c r="H26" s="272">
        <f t="shared" si="4"/>
        <v>0</v>
      </c>
      <c r="I26" s="272">
        <f t="shared" si="4"/>
        <v>0</v>
      </c>
      <c r="J26" s="272">
        <f t="shared" si="4"/>
        <v>0</v>
      </c>
      <c r="K26" s="272">
        <f t="shared" si="4"/>
        <v>0</v>
      </c>
      <c r="L26" s="272">
        <f t="shared" si="4"/>
        <v>0</v>
      </c>
      <c r="M26" s="272">
        <f t="shared" si="4"/>
        <v>0</v>
      </c>
      <c r="N26" s="272">
        <f t="shared" si="4"/>
        <v>0</v>
      </c>
      <c r="O26" s="272">
        <f t="shared" si="4"/>
        <v>0</v>
      </c>
      <c r="P26" s="272">
        <f t="shared" si="4"/>
        <v>0</v>
      </c>
      <c r="Q26" s="272">
        <f t="shared" si="4"/>
        <v>0</v>
      </c>
      <c r="R26" s="272">
        <f t="shared" si="4"/>
        <v>0</v>
      </c>
      <c r="S26" s="272">
        <f t="shared" si="4"/>
        <v>0</v>
      </c>
      <c r="T26" s="272">
        <f t="shared" si="4"/>
        <v>0</v>
      </c>
      <c r="U26" s="272">
        <f t="shared" si="4"/>
        <v>0</v>
      </c>
      <c r="V26" s="272">
        <f t="shared" si="4"/>
        <v>0</v>
      </c>
      <c r="W26" s="272">
        <f t="shared" si="4"/>
        <v>0</v>
      </c>
      <c r="X26" s="272">
        <f t="shared" si="4"/>
        <v>0</v>
      </c>
      <c r="Y26" s="272">
        <f t="shared" si="4"/>
        <v>0</v>
      </c>
      <c r="Z26" s="272">
        <f t="shared" si="4"/>
        <v>0</v>
      </c>
      <c r="AA26" s="272">
        <f t="shared" si="4"/>
        <v>0</v>
      </c>
      <c r="AB26" s="273">
        <f t="shared" si="4"/>
        <v>0</v>
      </c>
      <c r="AD26" s="613">
        <f t="shared" ref="AD26" si="5">SUM(AD20:AD24)</f>
        <v>0</v>
      </c>
      <c r="AF26" s="613">
        <f t="shared" ref="AF26" si="6">SUM(AF20:AF24)</f>
        <v>0</v>
      </c>
      <c r="AH26" s="613">
        <f t="shared" ref="AH26" si="7">SUM(AH20:AH24)</f>
        <v>0</v>
      </c>
    </row>
    <row r="27" spans="4:34" ht="13.5" outlineLevel="1" thickTop="1" x14ac:dyDescent="0.2">
      <c r="I27" s="250"/>
    </row>
    <row r="28" spans="4:34" ht="13.5" outlineLevel="1" thickBot="1" x14ac:dyDescent="0.25">
      <c r="D28" s="269" t="str">
        <f>'Line Items'!D824</f>
        <v>Operating Profit / (Loss) Before Exceptionals &amp; Contingencies</v>
      </c>
      <c r="E28" s="270"/>
      <c r="F28" s="271" t="str">
        <f>F26</f>
        <v>£000</v>
      </c>
      <c r="G28" s="272">
        <f t="shared" ref="G28:AB28" si="8">SUM(G18,G26)</f>
        <v>0</v>
      </c>
      <c r="H28" s="272">
        <f t="shared" si="8"/>
        <v>0</v>
      </c>
      <c r="I28" s="272">
        <f t="shared" si="8"/>
        <v>0</v>
      </c>
      <c r="J28" s="272">
        <f t="shared" si="8"/>
        <v>0</v>
      </c>
      <c r="K28" s="272">
        <f t="shared" si="8"/>
        <v>0</v>
      </c>
      <c r="L28" s="272">
        <f t="shared" si="8"/>
        <v>0</v>
      </c>
      <c r="M28" s="272">
        <f t="shared" si="8"/>
        <v>0</v>
      </c>
      <c r="N28" s="272">
        <f t="shared" si="8"/>
        <v>0</v>
      </c>
      <c r="O28" s="272">
        <f t="shared" si="8"/>
        <v>0</v>
      </c>
      <c r="P28" s="272">
        <f t="shared" si="8"/>
        <v>0</v>
      </c>
      <c r="Q28" s="272">
        <f t="shared" si="8"/>
        <v>0</v>
      </c>
      <c r="R28" s="272">
        <f t="shared" si="8"/>
        <v>0</v>
      </c>
      <c r="S28" s="272">
        <f t="shared" si="8"/>
        <v>0</v>
      </c>
      <c r="T28" s="272">
        <f t="shared" si="8"/>
        <v>0</v>
      </c>
      <c r="U28" s="272">
        <f t="shared" si="8"/>
        <v>0</v>
      </c>
      <c r="V28" s="272">
        <f t="shared" si="8"/>
        <v>0</v>
      </c>
      <c r="W28" s="272">
        <f t="shared" si="8"/>
        <v>0</v>
      </c>
      <c r="X28" s="272">
        <f t="shared" si="8"/>
        <v>0</v>
      </c>
      <c r="Y28" s="272">
        <f t="shared" si="8"/>
        <v>0</v>
      </c>
      <c r="Z28" s="272">
        <f t="shared" si="8"/>
        <v>0</v>
      </c>
      <c r="AA28" s="272">
        <f t="shared" si="8"/>
        <v>0</v>
      </c>
      <c r="AB28" s="273">
        <f t="shared" si="8"/>
        <v>0</v>
      </c>
      <c r="AD28" s="613">
        <f t="shared" ref="AD28" si="9">SUM(AD18,AD26)</f>
        <v>0</v>
      </c>
      <c r="AF28" s="613">
        <f t="shared" ref="AF28" si="10">SUM(AF18,AF26)</f>
        <v>0</v>
      </c>
      <c r="AH28" s="613">
        <f t="shared" ref="AH28" si="11">SUM(AH18,AH26)</f>
        <v>0</v>
      </c>
    </row>
    <row r="29" spans="4:34" ht="13.5" outlineLevel="1" thickTop="1" x14ac:dyDescent="0.2"/>
    <row r="30" spans="4:34" outlineLevel="1" x14ac:dyDescent="0.2">
      <c r="D30" s="100" t="str">
        <f>'Line Items'!D825</f>
        <v>Exceptionals</v>
      </c>
      <c r="E30" s="84"/>
      <c r="F30" s="186" t="str">
        <f>INDEX('P&amp;L1'!F$15:F$475,MATCH($D30,'P&amp;L1'!$B$15:$B$475,0))</f>
        <v>£000</v>
      </c>
      <c r="G30" s="85">
        <f>SUMIF('P&amp;L1'!$B$15:$B$475,$D30,'P&amp;L1'!G$15:G$475)</f>
        <v>0</v>
      </c>
      <c r="H30" s="85">
        <f>SUMIF('P&amp;L1'!$B$15:$B$475,$D30,'P&amp;L1'!H$15:H$475)</f>
        <v>0</v>
      </c>
      <c r="I30" s="85">
        <f>SUMIF('P&amp;L1'!$B$15:$B$475,$D30,'P&amp;L1'!I$15:I$475)</f>
        <v>0</v>
      </c>
      <c r="J30" s="85">
        <f>SUMIF('P&amp;L1'!$B$15:$B$475,$D30,'P&amp;L1'!J$15:J$475)</f>
        <v>0</v>
      </c>
      <c r="K30" s="85">
        <f>SUMIF('P&amp;L1'!$B$15:$B$475,$D30,'P&amp;L1'!K$15:K$475)</f>
        <v>0</v>
      </c>
      <c r="L30" s="85">
        <f>SUMIF('P&amp;L1'!$B$15:$B$475,$D30,'P&amp;L1'!L$15:L$475)</f>
        <v>0</v>
      </c>
      <c r="M30" s="85">
        <f>SUMIF('P&amp;L1'!$B$15:$B$475,$D30,'P&amp;L1'!M$15:M$475)</f>
        <v>0</v>
      </c>
      <c r="N30" s="85">
        <f>SUMIF('P&amp;L1'!$B$15:$B$475,$D30,'P&amp;L1'!N$15:N$475)</f>
        <v>0</v>
      </c>
      <c r="O30" s="85">
        <f>SUMIF('P&amp;L1'!$B$15:$B$475,$D30,'P&amp;L1'!O$15:O$475)</f>
        <v>0</v>
      </c>
      <c r="P30" s="85">
        <f>SUMIF('P&amp;L1'!$B$15:$B$475,$D30,'P&amp;L1'!P$15:P$475)</f>
        <v>0</v>
      </c>
      <c r="Q30" s="85">
        <f>SUMIF('P&amp;L1'!$B$15:$B$475,$D30,'P&amp;L1'!Q$15:Q$475)</f>
        <v>0</v>
      </c>
      <c r="R30" s="85">
        <f>SUMIF('P&amp;L1'!$B$15:$B$475,$D30,'P&amp;L1'!R$15:R$475)</f>
        <v>0</v>
      </c>
      <c r="S30" s="85">
        <f>SUMIF('P&amp;L1'!$B$15:$B$475,$D30,'P&amp;L1'!S$15:S$475)</f>
        <v>0</v>
      </c>
      <c r="T30" s="85">
        <f>SUMIF('P&amp;L1'!$B$15:$B$475,$D30,'P&amp;L1'!T$15:T$475)</f>
        <v>0</v>
      </c>
      <c r="U30" s="85">
        <f>SUMIF('P&amp;L1'!$B$15:$B$475,$D30,'P&amp;L1'!U$15:U$475)</f>
        <v>0</v>
      </c>
      <c r="V30" s="85">
        <f>SUMIF('P&amp;L1'!$B$15:$B$475,$D30,'P&amp;L1'!V$15:V$475)</f>
        <v>0</v>
      </c>
      <c r="W30" s="85">
        <f>SUMIF('P&amp;L1'!$B$15:$B$475,$D30,'P&amp;L1'!W$15:W$475)</f>
        <v>0</v>
      </c>
      <c r="X30" s="85">
        <f>SUMIF('P&amp;L1'!$B$15:$B$475,$D30,'P&amp;L1'!X$15:X$475)</f>
        <v>0</v>
      </c>
      <c r="Y30" s="85">
        <f>SUMIF('P&amp;L1'!$B$15:$B$475,$D30,'P&amp;L1'!Y$15:Y$475)</f>
        <v>0</v>
      </c>
      <c r="Z30" s="85">
        <f>SUMIF('P&amp;L1'!$B$15:$B$475,$D30,'P&amp;L1'!Z$15:Z$475)</f>
        <v>0</v>
      </c>
      <c r="AA30" s="85">
        <f>SUMIF('P&amp;L1'!$B$15:$B$475,$D30,'P&amp;L1'!AA$15:AA$475)</f>
        <v>0</v>
      </c>
      <c r="AB30" s="86">
        <f>SUMIF('P&amp;L1'!$B$15:$B$475,$D30,'P&amp;L1'!AB$15:AB$475)</f>
        <v>0</v>
      </c>
      <c r="AD30" s="551">
        <f>SUMIF('P&amp;L1'!$B$15:$B$475,$D30,'P&amp;L1'!AD$15:AD$475)</f>
        <v>0</v>
      </c>
      <c r="AF30" s="551">
        <f>SUMIF('P&amp;L1'!$B$15:$B$475,$D30,'P&amp;L1'!AF$15:AF$475)</f>
        <v>0</v>
      </c>
      <c r="AH30" s="551">
        <f>SUMIF('P&amp;L1'!$B$15:$B$475,$D30,'P&amp;L1'!AH$15:AH$475)</f>
        <v>0</v>
      </c>
    </row>
    <row r="31" spans="4:34" outlineLevel="1" x14ac:dyDescent="0.2">
      <c r="D31" s="117" t="str">
        <f>'Line Items'!D826</f>
        <v>Contingencies</v>
      </c>
      <c r="E31" s="177"/>
      <c r="F31" s="118" t="str">
        <f>INDEX('P&amp;L1'!F$15:F$475,MATCH($D31,'P&amp;L1'!$B$15:$B$475,0))</f>
        <v>£000</v>
      </c>
      <c r="G31" s="93">
        <f>SUMIF('P&amp;L1'!$B$15:$B$475,$D31,'P&amp;L1'!G$15:G$475)</f>
        <v>0</v>
      </c>
      <c r="H31" s="93">
        <f>SUMIF('P&amp;L1'!$B$15:$B$475,$D31,'P&amp;L1'!H$15:H$475)</f>
        <v>0</v>
      </c>
      <c r="I31" s="93">
        <f>SUMIF('P&amp;L1'!$B$15:$B$475,$D31,'P&amp;L1'!I$15:I$475)</f>
        <v>0</v>
      </c>
      <c r="J31" s="93">
        <f>SUMIF('P&amp;L1'!$B$15:$B$475,$D31,'P&amp;L1'!J$15:J$475)</f>
        <v>0</v>
      </c>
      <c r="K31" s="93">
        <f>SUMIF('P&amp;L1'!$B$15:$B$475,$D31,'P&amp;L1'!K$15:K$475)</f>
        <v>0</v>
      </c>
      <c r="L31" s="93">
        <f>SUMIF('P&amp;L1'!$B$15:$B$475,$D31,'P&amp;L1'!L$15:L$475)</f>
        <v>0</v>
      </c>
      <c r="M31" s="93">
        <f>SUMIF('P&amp;L1'!$B$15:$B$475,$D31,'P&amp;L1'!M$15:M$475)</f>
        <v>0</v>
      </c>
      <c r="N31" s="93">
        <f>SUMIF('P&amp;L1'!$B$15:$B$475,$D31,'P&amp;L1'!N$15:N$475)</f>
        <v>0</v>
      </c>
      <c r="O31" s="93">
        <f>SUMIF('P&amp;L1'!$B$15:$B$475,$D31,'P&amp;L1'!O$15:O$475)</f>
        <v>0</v>
      </c>
      <c r="P31" s="93">
        <f>SUMIF('P&amp;L1'!$B$15:$B$475,$D31,'P&amp;L1'!P$15:P$475)</f>
        <v>0</v>
      </c>
      <c r="Q31" s="93">
        <f>SUMIF('P&amp;L1'!$B$15:$B$475,$D31,'P&amp;L1'!Q$15:Q$475)</f>
        <v>0</v>
      </c>
      <c r="R31" s="93">
        <f>SUMIF('P&amp;L1'!$B$15:$B$475,$D31,'P&amp;L1'!R$15:R$475)</f>
        <v>0</v>
      </c>
      <c r="S31" s="93">
        <f>SUMIF('P&amp;L1'!$B$15:$B$475,$D31,'P&amp;L1'!S$15:S$475)</f>
        <v>0</v>
      </c>
      <c r="T31" s="93">
        <f>SUMIF('P&amp;L1'!$B$15:$B$475,$D31,'P&amp;L1'!T$15:T$475)</f>
        <v>0</v>
      </c>
      <c r="U31" s="93">
        <f>SUMIF('P&amp;L1'!$B$15:$B$475,$D31,'P&amp;L1'!U$15:U$475)</f>
        <v>0</v>
      </c>
      <c r="V31" s="93">
        <f>SUMIF('P&amp;L1'!$B$15:$B$475,$D31,'P&amp;L1'!V$15:V$475)</f>
        <v>0</v>
      </c>
      <c r="W31" s="93">
        <f>SUMIF('P&amp;L1'!$B$15:$B$475,$D31,'P&amp;L1'!W$15:W$475)</f>
        <v>0</v>
      </c>
      <c r="X31" s="93">
        <f>SUMIF('P&amp;L1'!$B$15:$B$475,$D31,'P&amp;L1'!X$15:X$475)</f>
        <v>0</v>
      </c>
      <c r="Y31" s="93">
        <f>SUMIF('P&amp;L1'!$B$15:$B$475,$D31,'P&amp;L1'!Y$15:Y$475)</f>
        <v>0</v>
      </c>
      <c r="Z31" s="93">
        <f>SUMIF('P&amp;L1'!$B$15:$B$475,$D31,'P&amp;L1'!Z$15:Z$475)</f>
        <v>0</v>
      </c>
      <c r="AA31" s="93">
        <f>SUMIF('P&amp;L1'!$B$15:$B$475,$D31,'P&amp;L1'!AA$15:AA$475)</f>
        <v>0</v>
      </c>
      <c r="AB31" s="94">
        <f>SUMIF('P&amp;L1'!$B$15:$B$475,$D31,'P&amp;L1'!AB$15:AB$475)</f>
        <v>0</v>
      </c>
      <c r="AD31" s="553">
        <f>SUMIF('P&amp;L1'!$B$15:$B$475,$D31,'P&amp;L1'!AD$15:AD$475)</f>
        <v>0</v>
      </c>
      <c r="AF31" s="553">
        <f>SUMIF('P&amp;L1'!$B$15:$B$475,$D31,'P&amp;L1'!AF$15:AF$475)</f>
        <v>0</v>
      </c>
      <c r="AH31" s="553">
        <f>SUMIF('P&amp;L1'!$B$15:$B$475,$D31,'P&amp;L1'!AH$15:AH$475)</f>
        <v>0</v>
      </c>
    </row>
    <row r="32" spans="4:34" outlineLevel="1" x14ac:dyDescent="0.2"/>
    <row r="33" spans="4:34" ht="13.5" outlineLevel="1" thickBot="1" x14ac:dyDescent="0.25">
      <c r="D33" s="269" t="str">
        <f>'Line Items'!D827</f>
        <v>Operating Profit / (Loss) After Exceptionals &amp; Contingencies</v>
      </c>
      <c r="E33" s="270"/>
      <c r="F33" s="271" t="str">
        <f>F31</f>
        <v>£000</v>
      </c>
      <c r="G33" s="272">
        <f t="shared" ref="G33:AB33" si="12">SUM(G28,G30:G31)</f>
        <v>0</v>
      </c>
      <c r="H33" s="272">
        <f t="shared" si="12"/>
        <v>0</v>
      </c>
      <c r="I33" s="272">
        <f t="shared" si="12"/>
        <v>0</v>
      </c>
      <c r="J33" s="272">
        <f t="shared" si="12"/>
        <v>0</v>
      </c>
      <c r="K33" s="272">
        <f t="shared" si="12"/>
        <v>0</v>
      </c>
      <c r="L33" s="272">
        <f t="shared" si="12"/>
        <v>0</v>
      </c>
      <c r="M33" s="272">
        <f t="shared" si="12"/>
        <v>0</v>
      </c>
      <c r="N33" s="272">
        <f t="shared" si="12"/>
        <v>0</v>
      </c>
      <c r="O33" s="272">
        <f t="shared" si="12"/>
        <v>0</v>
      </c>
      <c r="P33" s="272">
        <f t="shared" si="12"/>
        <v>0</v>
      </c>
      <c r="Q33" s="272">
        <f t="shared" si="12"/>
        <v>0</v>
      </c>
      <c r="R33" s="272">
        <f t="shared" si="12"/>
        <v>0</v>
      </c>
      <c r="S33" s="272">
        <f t="shared" si="12"/>
        <v>0</v>
      </c>
      <c r="T33" s="272">
        <f t="shared" si="12"/>
        <v>0</v>
      </c>
      <c r="U33" s="272">
        <f t="shared" si="12"/>
        <v>0</v>
      </c>
      <c r="V33" s="272">
        <f t="shared" si="12"/>
        <v>0</v>
      </c>
      <c r="W33" s="272">
        <f t="shared" si="12"/>
        <v>0</v>
      </c>
      <c r="X33" s="272">
        <f t="shared" si="12"/>
        <v>0</v>
      </c>
      <c r="Y33" s="272">
        <f t="shared" si="12"/>
        <v>0</v>
      </c>
      <c r="Z33" s="272">
        <f t="shared" si="12"/>
        <v>0</v>
      </c>
      <c r="AA33" s="272">
        <f t="shared" si="12"/>
        <v>0</v>
      </c>
      <c r="AB33" s="273">
        <f t="shared" si="12"/>
        <v>0</v>
      </c>
      <c r="AD33" s="613">
        <f t="shared" ref="AD33" si="13">SUM(AD28,AD30:AD31)</f>
        <v>0</v>
      </c>
      <c r="AF33" s="613">
        <f t="shared" ref="AF33" si="14">SUM(AF28,AF30:AF31)</f>
        <v>0</v>
      </c>
      <c r="AH33" s="613">
        <f t="shared" ref="AH33" si="15">SUM(AH28,AH30:AH31)</f>
        <v>0</v>
      </c>
    </row>
    <row r="34" spans="4:34" ht="13.5" outlineLevel="1" thickTop="1" x14ac:dyDescent="0.2"/>
    <row r="35" spans="4:34" outlineLevel="1" x14ac:dyDescent="0.2">
      <c r="D35" s="100" t="str">
        <f>'Line Items'!D828</f>
        <v>Interest received on cash balance</v>
      </c>
      <c r="E35" s="84"/>
      <c r="F35" s="186" t="str">
        <f>'P&amp;L1'!F479</f>
        <v>£000</v>
      </c>
      <c r="G35" s="85">
        <f>'P&amp;L1'!G479</f>
        <v>0</v>
      </c>
      <c r="H35" s="85">
        <f>'P&amp;L1'!H479</f>
        <v>0</v>
      </c>
      <c r="I35" s="85">
        <f>'P&amp;L1'!I479</f>
        <v>0</v>
      </c>
      <c r="J35" s="85">
        <f>'P&amp;L1'!J479</f>
        <v>0</v>
      </c>
      <c r="K35" s="85">
        <f>'P&amp;L1'!K479</f>
        <v>0</v>
      </c>
      <c r="L35" s="85">
        <f>'P&amp;L1'!L479</f>
        <v>0</v>
      </c>
      <c r="M35" s="85">
        <f>'P&amp;L1'!M479</f>
        <v>0</v>
      </c>
      <c r="N35" s="85">
        <f>'P&amp;L1'!N479</f>
        <v>0</v>
      </c>
      <c r="O35" s="85">
        <f>'P&amp;L1'!O479</f>
        <v>0</v>
      </c>
      <c r="P35" s="85">
        <f>'P&amp;L1'!P479</f>
        <v>0</v>
      </c>
      <c r="Q35" s="85">
        <f>'P&amp;L1'!Q479</f>
        <v>0</v>
      </c>
      <c r="R35" s="85">
        <f>'P&amp;L1'!R479</f>
        <v>0</v>
      </c>
      <c r="S35" s="85">
        <f>'P&amp;L1'!S479</f>
        <v>0</v>
      </c>
      <c r="T35" s="85">
        <f>'P&amp;L1'!T479</f>
        <v>0</v>
      </c>
      <c r="U35" s="85">
        <f>'P&amp;L1'!U479</f>
        <v>0</v>
      </c>
      <c r="V35" s="85">
        <f>'P&amp;L1'!V479</f>
        <v>0</v>
      </c>
      <c r="W35" s="85">
        <f>'P&amp;L1'!W479</f>
        <v>0</v>
      </c>
      <c r="X35" s="85">
        <f>'P&amp;L1'!X479</f>
        <v>0</v>
      </c>
      <c r="Y35" s="85">
        <f>'P&amp;L1'!Y479</f>
        <v>0</v>
      </c>
      <c r="Z35" s="85">
        <f>'P&amp;L1'!Z479</f>
        <v>0</v>
      </c>
      <c r="AA35" s="85">
        <f>'P&amp;L1'!AA479</f>
        <v>0</v>
      </c>
      <c r="AB35" s="86">
        <f>'P&amp;L1'!AB479</f>
        <v>0</v>
      </c>
      <c r="AD35" s="551">
        <f>'P&amp;L1'!AD479</f>
        <v>0</v>
      </c>
      <c r="AF35" s="551">
        <f>'P&amp;L1'!AF479</f>
        <v>0</v>
      </c>
      <c r="AH35" s="551">
        <f>'P&amp;L1'!AH479</f>
        <v>0</v>
      </c>
    </row>
    <row r="36" spans="4:34" outlineLevel="1" x14ac:dyDescent="0.2">
      <c r="D36" s="106" t="str">
        <f>'Line Items'!D829</f>
        <v>Interest paid on cash balance</v>
      </c>
      <c r="E36" s="88"/>
      <c r="F36" s="107" t="str">
        <f>'P&amp;L1'!F480</f>
        <v>£000</v>
      </c>
      <c r="G36" s="89">
        <f>'P&amp;L1'!G480</f>
        <v>0</v>
      </c>
      <c r="H36" s="89">
        <f>'P&amp;L1'!H480</f>
        <v>0</v>
      </c>
      <c r="I36" s="89">
        <f>'P&amp;L1'!I480</f>
        <v>0</v>
      </c>
      <c r="J36" s="89">
        <f>'P&amp;L1'!J480</f>
        <v>0</v>
      </c>
      <c r="K36" s="89">
        <f>'P&amp;L1'!K480</f>
        <v>0</v>
      </c>
      <c r="L36" s="89">
        <f>'P&amp;L1'!L480</f>
        <v>0</v>
      </c>
      <c r="M36" s="89">
        <f>'P&amp;L1'!M480</f>
        <v>0</v>
      </c>
      <c r="N36" s="89">
        <f>'P&amp;L1'!N480</f>
        <v>0</v>
      </c>
      <c r="O36" s="89">
        <f>'P&amp;L1'!O480</f>
        <v>0</v>
      </c>
      <c r="P36" s="89">
        <f>'P&amp;L1'!P480</f>
        <v>0</v>
      </c>
      <c r="Q36" s="89">
        <f>'P&amp;L1'!Q480</f>
        <v>0</v>
      </c>
      <c r="R36" s="89">
        <f>'P&amp;L1'!R480</f>
        <v>0</v>
      </c>
      <c r="S36" s="89">
        <f>'P&amp;L1'!S480</f>
        <v>0</v>
      </c>
      <c r="T36" s="89">
        <f>'P&amp;L1'!T480</f>
        <v>0</v>
      </c>
      <c r="U36" s="89">
        <f>'P&amp;L1'!U480</f>
        <v>0</v>
      </c>
      <c r="V36" s="89">
        <f>'P&amp;L1'!V480</f>
        <v>0</v>
      </c>
      <c r="W36" s="89">
        <f>'P&amp;L1'!W480</f>
        <v>0</v>
      </c>
      <c r="X36" s="89">
        <f>'P&amp;L1'!X480</f>
        <v>0</v>
      </c>
      <c r="Y36" s="89">
        <f>'P&amp;L1'!Y480</f>
        <v>0</v>
      </c>
      <c r="Z36" s="89">
        <f>'P&amp;L1'!Z480</f>
        <v>0</v>
      </c>
      <c r="AA36" s="89">
        <f>'P&amp;L1'!AA480</f>
        <v>0</v>
      </c>
      <c r="AB36" s="90">
        <f>'P&amp;L1'!AB480</f>
        <v>0</v>
      </c>
      <c r="AD36" s="552">
        <f>'P&amp;L1'!AD480</f>
        <v>0</v>
      </c>
      <c r="AF36" s="552">
        <f>'P&amp;L1'!AF480</f>
        <v>0</v>
      </c>
      <c r="AH36" s="552">
        <f>'P&amp;L1'!AH480</f>
        <v>0</v>
      </c>
    </row>
    <row r="37" spans="4:34" outlineLevel="1" x14ac:dyDescent="0.2">
      <c r="D37" s="106" t="str">
        <f>'Line Items'!D830</f>
        <v>Interest &amp; Fees paid on Commercial Debt AFC</v>
      </c>
      <c r="E37" s="88"/>
      <c r="F37" s="107" t="str">
        <f>'P&amp;L1'!F481</f>
        <v>£000</v>
      </c>
      <c r="G37" s="89">
        <f>'P&amp;L1'!G481</f>
        <v>0</v>
      </c>
      <c r="H37" s="89">
        <f>'P&amp;L1'!H481</f>
        <v>0</v>
      </c>
      <c r="I37" s="89">
        <f>'P&amp;L1'!I481</f>
        <v>0</v>
      </c>
      <c r="J37" s="89">
        <f>'P&amp;L1'!J481</f>
        <v>0</v>
      </c>
      <c r="K37" s="89">
        <f>'P&amp;L1'!K481</f>
        <v>0</v>
      </c>
      <c r="L37" s="89">
        <f>'P&amp;L1'!L481</f>
        <v>0</v>
      </c>
      <c r="M37" s="89">
        <f>'P&amp;L1'!M481</f>
        <v>0</v>
      </c>
      <c r="N37" s="89">
        <f>'P&amp;L1'!N481</f>
        <v>0</v>
      </c>
      <c r="O37" s="89">
        <f>'P&amp;L1'!O481</f>
        <v>0</v>
      </c>
      <c r="P37" s="89">
        <f>'P&amp;L1'!P481</f>
        <v>0</v>
      </c>
      <c r="Q37" s="89">
        <f>'P&amp;L1'!Q481</f>
        <v>0</v>
      </c>
      <c r="R37" s="89">
        <f>'P&amp;L1'!R481</f>
        <v>0</v>
      </c>
      <c r="S37" s="89">
        <f>'P&amp;L1'!S481</f>
        <v>0</v>
      </c>
      <c r="T37" s="89">
        <f>'P&amp;L1'!T481</f>
        <v>0</v>
      </c>
      <c r="U37" s="89">
        <f>'P&amp;L1'!U481</f>
        <v>0</v>
      </c>
      <c r="V37" s="89">
        <f>'P&amp;L1'!V481</f>
        <v>0</v>
      </c>
      <c r="W37" s="89">
        <f>'P&amp;L1'!W481</f>
        <v>0</v>
      </c>
      <c r="X37" s="89">
        <f>'P&amp;L1'!X481</f>
        <v>0</v>
      </c>
      <c r="Y37" s="89">
        <f>'P&amp;L1'!Y481</f>
        <v>0</v>
      </c>
      <c r="Z37" s="89">
        <f>'P&amp;L1'!Z481</f>
        <v>0</v>
      </c>
      <c r="AA37" s="89">
        <f>'P&amp;L1'!AA481</f>
        <v>0</v>
      </c>
      <c r="AB37" s="90">
        <f>'P&amp;L1'!AB481</f>
        <v>0</v>
      </c>
      <c r="AD37" s="552">
        <f>'P&amp;L1'!AD481</f>
        <v>0</v>
      </c>
      <c r="AF37" s="552">
        <f>'P&amp;L1'!AF481</f>
        <v>0</v>
      </c>
      <c r="AH37" s="552">
        <f>'P&amp;L1'!AH481</f>
        <v>0</v>
      </c>
    </row>
    <row r="38" spans="4:34" outlineLevel="1" x14ac:dyDescent="0.2">
      <c r="D38" s="106" t="str">
        <f>'Line Items'!D831</f>
        <v>Interest &amp; Fees paid on Shareholder Loan AFC (excl. PCS)</v>
      </c>
      <c r="E38" s="88"/>
      <c r="F38" s="107" t="str">
        <f>'P&amp;L1'!F482</f>
        <v>£000</v>
      </c>
      <c r="G38" s="89">
        <f>'P&amp;L1'!G482</f>
        <v>0</v>
      </c>
      <c r="H38" s="89">
        <f>'P&amp;L1'!H482</f>
        <v>0</v>
      </c>
      <c r="I38" s="89">
        <f>'P&amp;L1'!I482</f>
        <v>0</v>
      </c>
      <c r="J38" s="89">
        <f>'P&amp;L1'!J482</f>
        <v>0</v>
      </c>
      <c r="K38" s="89">
        <f>'P&amp;L1'!K482</f>
        <v>0</v>
      </c>
      <c r="L38" s="89">
        <f>'P&amp;L1'!L482</f>
        <v>0</v>
      </c>
      <c r="M38" s="89">
        <f>'P&amp;L1'!M482</f>
        <v>0</v>
      </c>
      <c r="N38" s="89">
        <f>'P&amp;L1'!N482</f>
        <v>0</v>
      </c>
      <c r="O38" s="89">
        <f>'P&amp;L1'!O482</f>
        <v>0</v>
      </c>
      <c r="P38" s="89">
        <f>'P&amp;L1'!P482</f>
        <v>0</v>
      </c>
      <c r="Q38" s="89">
        <f>'P&amp;L1'!Q482</f>
        <v>0</v>
      </c>
      <c r="R38" s="89">
        <f>'P&amp;L1'!R482</f>
        <v>0</v>
      </c>
      <c r="S38" s="89">
        <f>'P&amp;L1'!S482</f>
        <v>0</v>
      </c>
      <c r="T38" s="89">
        <f>'P&amp;L1'!T482</f>
        <v>0</v>
      </c>
      <c r="U38" s="89">
        <f>'P&amp;L1'!U482</f>
        <v>0</v>
      </c>
      <c r="V38" s="89">
        <f>'P&amp;L1'!V482</f>
        <v>0</v>
      </c>
      <c r="W38" s="89">
        <f>'P&amp;L1'!W482</f>
        <v>0</v>
      </c>
      <c r="X38" s="89">
        <f>'P&amp;L1'!X482</f>
        <v>0</v>
      </c>
      <c r="Y38" s="89">
        <f>'P&amp;L1'!Y482</f>
        <v>0</v>
      </c>
      <c r="Z38" s="89">
        <f>'P&amp;L1'!Z482</f>
        <v>0</v>
      </c>
      <c r="AA38" s="89">
        <f>'P&amp;L1'!AA482</f>
        <v>0</v>
      </c>
      <c r="AB38" s="90">
        <f>'P&amp;L1'!AB482</f>
        <v>0</v>
      </c>
      <c r="AD38" s="552">
        <f>'P&amp;L1'!AD482</f>
        <v>0</v>
      </c>
      <c r="AF38" s="552">
        <f>'P&amp;L1'!AF482</f>
        <v>0</v>
      </c>
      <c r="AH38" s="552">
        <f>'P&amp;L1'!AH482</f>
        <v>0</v>
      </c>
    </row>
    <row r="39" spans="4:34" outlineLevel="1" x14ac:dyDescent="0.2">
      <c r="D39" s="106" t="str">
        <f>'Line Items'!D832</f>
        <v>Interest &amp; Fees paid on Parent Company Support</v>
      </c>
      <c r="E39" s="88"/>
      <c r="F39" s="107" t="str">
        <f>'P&amp;L1'!F483</f>
        <v>£000</v>
      </c>
      <c r="G39" s="89">
        <f>'P&amp;L1'!G483</f>
        <v>0</v>
      </c>
      <c r="H39" s="89">
        <f>'P&amp;L1'!H483</f>
        <v>0</v>
      </c>
      <c r="I39" s="89">
        <f>'P&amp;L1'!I483</f>
        <v>0</v>
      </c>
      <c r="J39" s="89">
        <f>'P&amp;L1'!J483</f>
        <v>0</v>
      </c>
      <c r="K39" s="89">
        <f>'P&amp;L1'!K483</f>
        <v>0</v>
      </c>
      <c r="L39" s="89">
        <f>'P&amp;L1'!L483</f>
        <v>0</v>
      </c>
      <c r="M39" s="89">
        <f>'P&amp;L1'!M483</f>
        <v>0</v>
      </c>
      <c r="N39" s="89">
        <f>'P&amp;L1'!N483</f>
        <v>0</v>
      </c>
      <c r="O39" s="89">
        <f>'P&amp;L1'!O483</f>
        <v>0</v>
      </c>
      <c r="P39" s="89">
        <f>'P&amp;L1'!P483</f>
        <v>0</v>
      </c>
      <c r="Q39" s="89">
        <f>'P&amp;L1'!Q483</f>
        <v>0</v>
      </c>
      <c r="R39" s="89">
        <f>'P&amp;L1'!R483</f>
        <v>0</v>
      </c>
      <c r="S39" s="89">
        <f>'P&amp;L1'!S483</f>
        <v>0</v>
      </c>
      <c r="T39" s="89">
        <f>'P&amp;L1'!T483</f>
        <v>0</v>
      </c>
      <c r="U39" s="89">
        <f>'P&amp;L1'!U483</f>
        <v>0</v>
      </c>
      <c r="V39" s="89">
        <f>'P&amp;L1'!V483</f>
        <v>0</v>
      </c>
      <c r="W39" s="89">
        <f>'P&amp;L1'!W483</f>
        <v>0</v>
      </c>
      <c r="X39" s="89">
        <f>'P&amp;L1'!X483</f>
        <v>0</v>
      </c>
      <c r="Y39" s="89">
        <f>'P&amp;L1'!Y483</f>
        <v>0</v>
      </c>
      <c r="Z39" s="89">
        <f>'P&amp;L1'!Z483</f>
        <v>0</v>
      </c>
      <c r="AA39" s="89">
        <f>'P&amp;L1'!AA483</f>
        <v>0</v>
      </c>
      <c r="AB39" s="90">
        <f>'P&amp;L1'!AB483</f>
        <v>0</v>
      </c>
      <c r="AD39" s="552">
        <f>'P&amp;L1'!AD483</f>
        <v>0</v>
      </c>
      <c r="AF39" s="552">
        <f>'P&amp;L1'!AF483</f>
        <v>0</v>
      </c>
      <c r="AH39" s="552">
        <f>'P&amp;L1'!AH483</f>
        <v>0</v>
      </c>
    </row>
    <row r="40" spans="4:34" outlineLevel="1" x14ac:dyDescent="0.2">
      <c r="D40" s="106" t="str">
        <f>'Line Items'!D833</f>
        <v>Performance Bond Costs</v>
      </c>
      <c r="E40" s="88"/>
      <c r="F40" s="107" t="str">
        <f>'P&amp;L1'!F484</f>
        <v>£000</v>
      </c>
      <c r="G40" s="89">
        <f>'P&amp;L1'!G484</f>
        <v>0</v>
      </c>
      <c r="H40" s="89">
        <f>'P&amp;L1'!H484</f>
        <v>0</v>
      </c>
      <c r="I40" s="89">
        <f>'P&amp;L1'!I484</f>
        <v>0</v>
      </c>
      <c r="J40" s="89">
        <f>'P&amp;L1'!J484</f>
        <v>0</v>
      </c>
      <c r="K40" s="89">
        <f>'P&amp;L1'!K484</f>
        <v>0</v>
      </c>
      <c r="L40" s="89">
        <f>'P&amp;L1'!L484</f>
        <v>0</v>
      </c>
      <c r="M40" s="89">
        <f>'P&amp;L1'!M484</f>
        <v>0</v>
      </c>
      <c r="N40" s="89">
        <f>'P&amp;L1'!N484</f>
        <v>0</v>
      </c>
      <c r="O40" s="89">
        <f>'P&amp;L1'!O484</f>
        <v>0</v>
      </c>
      <c r="P40" s="89">
        <f>'P&amp;L1'!P484</f>
        <v>0</v>
      </c>
      <c r="Q40" s="89">
        <f>'P&amp;L1'!Q484</f>
        <v>0</v>
      </c>
      <c r="R40" s="89">
        <f>'P&amp;L1'!R484</f>
        <v>0</v>
      </c>
      <c r="S40" s="89">
        <f>'P&amp;L1'!S484</f>
        <v>0</v>
      </c>
      <c r="T40" s="89">
        <f>'P&amp;L1'!T484</f>
        <v>0</v>
      </c>
      <c r="U40" s="89">
        <f>'P&amp;L1'!U484</f>
        <v>0</v>
      </c>
      <c r="V40" s="89">
        <f>'P&amp;L1'!V484</f>
        <v>0</v>
      </c>
      <c r="W40" s="89">
        <f>'P&amp;L1'!W484</f>
        <v>0</v>
      </c>
      <c r="X40" s="89">
        <f>'P&amp;L1'!X484</f>
        <v>0</v>
      </c>
      <c r="Y40" s="89">
        <f>'P&amp;L1'!Y484</f>
        <v>0</v>
      </c>
      <c r="Z40" s="89">
        <f>'P&amp;L1'!Z484</f>
        <v>0</v>
      </c>
      <c r="AA40" s="89">
        <f>'P&amp;L1'!AA484</f>
        <v>0</v>
      </c>
      <c r="AB40" s="90">
        <f>'P&amp;L1'!AB484</f>
        <v>0</v>
      </c>
      <c r="AD40" s="552">
        <f>'P&amp;L1'!AD484</f>
        <v>0</v>
      </c>
      <c r="AF40" s="552">
        <f>'P&amp;L1'!AF484</f>
        <v>0</v>
      </c>
      <c r="AH40" s="552">
        <f>'P&amp;L1'!AH484</f>
        <v>0</v>
      </c>
    </row>
    <row r="41" spans="4:34" outlineLevel="1" x14ac:dyDescent="0.2">
      <c r="D41" s="106" t="str">
        <f>'Line Items'!D834</f>
        <v>PCS Bond Costs</v>
      </c>
      <c r="E41" s="88"/>
      <c r="F41" s="107" t="str">
        <f>'P&amp;L1'!F485</f>
        <v>£000</v>
      </c>
      <c r="G41" s="89">
        <f>'P&amp;L1'!G485</f>
        <v>0</v>
      </c>
      <c r="H41" s="89">
        <f>'P&amp;L1'!H485</f>
        <v>0</v>
      </c>
      <c r="I41" s="89">
        <f>'P&amp;L1'!I485</f>
        <v>0</v>
      </c>
      <c r="J41" s="89">
        <f>'P&amp;L1'!J485</f>
        <v>0</v>
      </c>
      <c r="K41" s="89">
        <f>'P&amp;L1'!K485</f>
        <v>0</v>
      </c>
      <c r="L41" s="89">
        <f>'P&amp;L1'!L485</f>
        <v>0</v>
      </c>
      <c r="M41" s="89">
        <f>'P&amp;L1'!M485</f>
        <v>0</v>
      </c>
      <c r="N41" s="89">
        <f>'P&amp;L1'!N485</f>
        <v>0</v>
      </c>
      <c r="O41" s="89">
        <f>'P&amp;L1'!O485</f>
        <v>0</v>
      </c>
      <c r="P41" s="89">
        <f>'P&amp;L1'!P485</f>
        <v>0</v>
      </c>
      <c r="Q41" s="89">
        <f>'P&amp;L1'!Q485</f>
        <v>0</v>
      </c>
      <c r="R41" s="89">
        <f>'P&amp;L1'!R485</f>
        <v>0</v>
      </c>
      <c r="S41" s="89">
        <f>'P&amp;L1'!S485</f>
        <v>0</v>
      </c>
      <c r="T41" s="89">
        <f>'P&amp;L1'!T485</f>
        <v>0</v>
      </c>
      <c r="U41" s="89">
        <f>'P&amp;L1'!U485</f>
        <v>0</v>
      </c>
      <c r="V41" s="89">
        <f>'P&amp;L1'!V485</f>
        <v>0</v>
      </c>
      <c r="W41" s="89">
        <f>'P&amp;L1'!W485</f>
        <v>0</v>
      </c>
      <c r="X41" s="89">
        <f>'P&amp;L1'!X485</f>
        <v>0</v>
      </c>
      <c r="Y41" s="89">
        <f>'P&amp;L1'!Y485</f>
        <v>0</v>
      </c>
      <c r="Z41" s="89">
        <f>'P&amp;L1'!Z485</f>
        <v>0</v>
      </c>
      <c r="AA41" s="89">
        <f>'P&amp;L1'!AA485</f>
        <v>0</v>
      </c>
      <c r="AB41" s="90">
        <f>'P&amp;L1'!AB485</f>
        <v>0</v>
      </c>
      <c r="AD41" s="552">
        <f>'P&amp;L1'!AD485</f>
        <v>0</v>
      </c>
      <c r="AF41" s="552">
        <f>'P&amp;L1'!AF485</f>
        <v>0</v>
      </c>
      <c r="AH41" s="552">
        <f>'P&amp;L1'!AH485</f>
        <v>0</v>
      </c>
    </row>
    <row r="42" spans="4:34" outlineLevel="1" x14ac:dyDescent="0.2">
      <c r="D42" s="106" t="str">
        <f>'Line Items'!D835</f>
        <v>Season Ticket Bond Costs</v>
      </c>
      <c r="E42" s="88"/>
      <c r="F42" s="107" t="str">
        <f>'P&amp;L1'!F486</f>
        <v>£000</v>
      </c>
      <c r="G42" s="89">
        <f>'P&amp;L1'!G486</f>
        <v>0</v>
      </c>
      <c r="H42" s="89">
        <f>'P&amp;L1'!H486</f>
        <v>0</v>
      </c>
      <c r="I42" s="89">
        <f>'P&amp;L1'!I486</f>
        <v>0</v>
      </c>
      <c r="J42" s="89">
        <f>'P&amp;L1'!J486</f>
        <v>0</v>
      </c>
      <c r="K42" s="89">
        <f>'P&amp;L1'!K486</f>
        <v>0</v>
      </c>
      <c r="L42" s="89">
        <f>'P&amp;L1'!L486</f>
        <v>0</v>
      </c>
      <c r="M42" s="89">
        <f>'P&amp;L1'!M486</f>
        <v>0</v>
      </c>
      <c r="N42" s="89">
        <f>'P&amp;L1'!N486</f>
        <v>0</v>
      </c>
      <c r="O42" s="89">
        <f>'P&amp;L1'!O486</f>
        <v>0</v>
      </c>
      <c r="P42" s="89">
        <f>'P&amp;L1'!P486</f>
        <v>0</v>
      </c>
      <c r="Q42" s="89">
        <f>'P&amp;L1'!Q486</f>
        <v>0</v>
      </c>
      <c r="R42" s="89">
        <f>'P&amp;L1'!R486</f>
        <v>0</v>
      </c>
      <c r="S42" s="89">
        <f>'P&amp;L1'!S486</f>
        <v>0</v>
      </c>
      <c r="T42" s="89">
        <f>'P&amp;L1'!T486</f>
        <v>0</v>
      </c>
      <c r="U42" s="89">
        <f>'P&amp;L1'!U486</f>
        <v>0</v>
      </c>
      <c r="V42" s="89">
        <f>'P&amp;L1'!V486</f>
        <v>0</v>
      </c>
      <c r="W42" s="89">
        <f>'P&amp;L1'!W486</f>
        <v>0</v>
      </c>
      <c r="X42" s="89">
        <f>'P&amp;L1'!X486</f>
        <v>0</v>
      </c>
      <c r="Y42" s="89">
        <f>'P&amp;L1'!Y486</f>
        <v>0</v>
      </c>
      <c r="Z42" s="89">
        <f>'P&amp;L1'!Z486</f>
        <v>0</v>
      </c>
      <c r="AA42" s="89">
        <f>'P&amp;L1'!AA486</f>
        <v>0</v>
      </c>
      <c r="AB42" s="90">
        <f>'P&amp;L1'!AB486</f>
        <v>0</v>
      </c>
      <c r="AD42" s="552">
        <f>'P&amp;L1'!AD486</f>
        <v>0</v>
      </c>
      <c r="AF42" s="552">
        <f>'P&amp;L1'!AF486</f>
        <v>0</v>
      </c>
      <c r="AH42" s="552">
        <f>'P&amp;L1'!AH486</f>
        <v>0</v>
      </c>
    </row>
    <row r="43" spans="4:34" outlineLevel="1" x14ac:dyDescent="0.2">
      <c r="D43" s="106" t="str">
        <f>'Line Items'!D836</f>
        <v>Profit/loss on disposal</v>
      </c>
      <c r="E43" s="88"/>
      <c r="F43" s="107" t="str">
        <f>'P&amp;L1'!F487</f>
        <v>£000</v>
      </c>
      <c r="G43" s="89">
        <f>'P&amp;L1'!G487</f>
        <v>0</v>
      </c>
      <c r="H43" s="89">
        <f>'P&amp;L1'!H487</f>
        <v>0</v>
      </c>
      <c r="I43" s="89">
        <f>'P&amp;L1'!I487</f>
        <v>0</v>
      </c>
      <c r="J43" s="89">
        <f>'P&amp;L1'!J487</f>
        <v>0</v>
      </c>
      <c r="K43" s="89">
        <f>'P&amp;L1'!K487</f>
        <v>0</v>
      </c>
      <c r="L43" s="89">
        <f>'P&amp;L1'!L487</f>
        <v>0</v>
      </c>
      <c r="M43" s="89">
        <f>'P&amp;L1'!M487</f>
        <v>0</v>
      </c>
      <c r="N43" s="89">
        <f>'P&amp;L1'!N487</f>
        <v>0</v>
      </c>
      <c r="O43" s="89">
        <f>'P&amp;L1'!O487</f>
        <v>0</v>
      </c>
      <c r="P43" s="89">
        <f>'P&amp;L1'!P487</f>
        <v>0</v>
      </c>
      <c r="Q43" s="89">
        <f>'P&amp;L1'!Q487</f>
        <v>0</v>
      </c>
      <c r="R43" s="89">
        <f>'P&amp;L1'!R487</f>
        <v>0</v>
      </c>
      <c r="S43" s="89">
        <f>'P&amp;L1'!S487</f>
        <v>0</v>
      </c>
      <c r="T43" s="89">
        <f>'P&amp;L1'!T487</f>
        <v>0</v>
      </c>
      <c r="U43" s="89">
        <f>'P&amp;L1'!U487</f>
        <v>0</v>
      </c>
      <c r="V43" s="89">
        <f>'P&amp;L1'!V487</f>
        <v>0</v>
      </c>
      <c r="W43" s="89">
        <f>'P&amp;L1'!W487</f>
        <v>0</v>
      </c>
      <c r="X43" s="89">
        <f>'P&amp;L1'!X487</f>
        <v>0</v>
      </c>
      <c r="Y43" s="89">
        <f>'P&amp;L1'!Y487</f>
        <v>0</v>
      </c>
      <c r="Z43" s="89">
        <f>'P&amp;L1'!Z487</f>
        <v>0</v>
      </c>
      <c r="AA43" s="89">
        <f>'P&amp;L1'!AA487</f>
        <v>0</v>
      </c>
      <c r="AB43" s="90">
        <f>'P&amp;L1'!AB487</f>
        <v>0</v>
      </c>
      <c r="AD43" s="552">
        <f>'P&amp;L1'!AD487</f>
        <v>0</v>
      </c>
      <c r="AF43" s="552">
        <f>'P&amp;L1'!AF487</f>
        <v>0</v>
      </c>
      <c r="AH43" s="552">
        <f>'P&amp;L1'!AH487</f>
        <v>0</v>
      </c>
    </row>
    <row r="44" spans="4:34" outlineLevel="1" x14ac:dyDescent="0.2">
      <c r="D44" s="106" t="str">
        <f>'Line Items'!D837</f>
        <v>[Totals and Below the Line Items Line 16]</v>
      </c>
      <c r="E44" s="88"/>
      <c r="F44" s="107" t="str">
        <f>'P&amp;L1'!F488</f>
        <v>£000</v>
      </c>
      <c r="G44" s="89">
        <f>'P&amp;L1'!G488</f>
        <v>0</v>
      </c>
      <c r="H44" s="89">
        <f>'P&amp;L1'!H488</f>
        <v>0</v>
      </c>
      <c r="I44" s="89">
        <f>'P&amp;L1'!I488</f>
        <v>0</v>
      </c>
      <c r="J44" s="89">
        <f>'P&amp;L1'!J488</f>
        <v>0</v>
      </c>
      <c r="K44" s="89">
        <f>'P&amp;L1'!K488</f>
        <v>0</v>
      </c>
      <c r="L44" s="89">
        <f>'P&amp;L1'!L488</f>
        <v>0</v>
      </c>
      <c r="M44" s="89">
        <f>'P&amp;L1'!M488</f>
        <v>0</v>
      </c>
      <c r="N44" s="89">
        <f>'P&amp;L1'!N488</f>
        <v>0</v>
      </c>
      <c r="O44" s="89">
        <f>'P&amp;L1'!O488</f>
        <v>0</v>
      </c>
      <c r="P44" s="89">
        <f>'P&amp;L1'!P488</f>
        <v>0</v>
      </c>
      <c r="Q44" s="89">
        <f>'P&amp;L1'!Q488</f>
        <v>0</v>
      </c>
      <c r="R44" s="89">
        <f>'P&amp;L1'!R488</f>
        <v>0</v>
      </c>
      <c r="S44" s="89">
        <f>'P&amp;L1'!S488</f>
        <v>0</v>
      </c>
      <c r="T44" s="89">
        <f>'P&amp;L1'!T488</f>
        <v>0</v>
      </c>
      <c r="U44" s="89">
        <f>'P&amp;L1'!U488</f>
        <v>0</v>
      </c>
      <c r="V44" s="89">
        <f>'P&amp;L1'!V488</f>
        <v>0</v>
      </c>
      <c r="W44" s="89">
        <f>'P&amp;L1'!W488</f>
        <v>0</v>
      </c>
      <c r="X44" s="89">
        <f>'P&amp;L1'!X488</f>
        <v>0</v>
      </c>
      <c r="Y44" s="89">
        <f>'P&amp;L1'!Y488</f>
        <v>0</v>
      </c>
      <c r="Z44" s="89">
        <f>'P&amp;L1'!Z488</f>
        <v>0</v>
      </c>
      <c r="AA44" s="89">
        <f>'P&amp;L1'!AA488</f>
        <v>0</v>
      </c>
      <c r="AB44" s="90">
        <f>'P&amp;L1'!AB488</f>
        <v>0</v>
      </c>
      <c r="AD44" s="552">
        <f>'P&amp;L1'!AD488</f>
        <v>0</v>
      </c>
      <c r="AF44" s="552">
        <f>'P&amp;L1'!AF488</f>
        <v>0</v>
      </c>
      <c r="AH44" s="552">
        <f>'P&amp;L1'!AH488</f>
        <v>0</v>
      </c>
    </row>
    <row r="45" spans="4:34" outlineLevel="1" x14ac:dyDescent="0.2">
      <c r="D45" s="106" t="str">
        <f>'Line Items'!D838</f>
        <v>[Totals and Below the Line Items Line 17]</v>
      </c>
      <c r="E45" s="88"/>
      <c r="F45" s="107" t="str">
        <f>'P&amp;L1'!F489</f>
        <v>£000</v>
      </c>
      <c r="G45" s="89">
        <f>'P&amp;L1'!G489</f>
        <v>0</v>
      </c>
      <c r="H45" s="89">
        <f>'P&amp;L1'!H489</f>
        <v>0</v>
      </c>
      <c r="I45" s="89">
        <f>'P&amp;L1'!I489</f>
        <v>0</v>
      </c>
      <c r="J45" s="89">
        <f>'P&amp;L1'!J489</f>
        <v>0</v>
      </c>
      <c r="K45" s="89">
        <f>'P&amp;L1'!K489</f>
        <v>0</v>
      </c>
      <c r="L45" s="89">
        <f>'P&amp;L1'!L489</f>
        <v>0</v>
      </c>
      <c r="M45" s="89">
        <f>'P&amp;L1'!M489</f>
        <v>0</v>
      </c>
      <c r="N45" s="89">
        <f>'P&amp;L1'!N489</f>
        <v>0</v>
      </c>
      <c r="O45" s="89">
        <f>'P&amp;L1'!O489</f>
        <v>0</v>
      </c>
      <c r="P45" s="89">
        <f>'P&amp;L1'!P489</f>
        <v>0</v>
      </c>
      <c r="Q45" s="89">
        <f>'P&amp;L1'!Q489</f>
        <v>0</v>
      </c>
      <c r="R45" s="89">
        <f>'P&amp;L1'!R489</f>
        <v>0</v>
      </c>
      <c r="S45" s="89">
        <f>'P&amp;L1'!S489</f>
        <v>0</v>
      </c>
      <c r="T45" s="89">
        <f>'P&amp;L1'!T489</f>
        <v>0</v>
      </c>
      <c r="U45" s="89">
        <f>'P&amp;L1'!U489</f>
        <v>0</v>
      </c>
      <c r="V45" s="89">
        <f>'P&amp;L1'!V489</f>
        <v>0</v>
      </c>
      <c r="W45" s="89">
        <f>'P&amp;L1'!W489</f>
        <v>0</v>
      </c>
      <c r="X45" s="89">
        <f>'P&amp;L1'!X489</f>
        <v>0</v>
      </c>
      <c r="Y45" s="89">
        <f>'P&amp;L1'!Y489</f>
        <v>0</v>
      </c>
      <c r="Z45" s="89">
        <f>'P&amp;L1'!Z489</f>
        <v>0</v>
      </c>
      <c r="AA45" s="89">
        <f>'P&amp;L1'!AA489</f>
        <v>0</v>
      </c>
      <c r="AB45" s="90">
        <f>'P&amp;L1'!AB489</f>
        <v>0</v>
      </c>
      <c r="AD45" s="552">
        <f>'P&amp;L1'!AD489</f>
        <v>0</v>
      </c>
      <c r="AF45" s="552">
        <f>'P&amp;L1'!AF489</f>
        <v>0</v>
      </c>
      <c r="AH45" s="552">
        <f>'P&amp;L1'!AH489</f>
        <v>0</v>
      </c>
    </row>
    <row r="46" spans="4:34" outlineLevel="1" x14ac:dyDescent="0.2">
      <c r="D46" s="106" t="str">
        <f>'Line Items'!D839</f>
        <v>[Totals and Below the Line Items Line 18]</v>
      </c>
      <c r="E46" s="88"/>
      <c r="F46" s="107" t="str">
        <f>'P&amp;L1'!F490</f>
        <v>£000</v>
      </c>
      <c r="G46" s="89">
        <f>'P&amp;L1'!G490</f>
        <v>0</v>
      </c>
      <c r="H46" s="89">
        <f>'P&amp;L1'!H490</f>
        <v>0</v>
      </c>
      <c r="I46" s="89">
        <f>'P&amp;L1'!I490</f>
        <v>0</v>
      </c>
      <c r="J46" s="89">
        <f>'P&amp;L1'!J490</f>
        <v>0</v>
      </c>
      <c r="K46" s="89">
        <f>'P&amp;L1'!K490</f>
        <v>0</v>
      </c>
      <c r="L46" s="89">
        <f>'P&amp;L1'!L490</f>
        <v>0</v>
      </c>
      <c r="M46" s="89">
        <f>'P&amp;L1'!M490</f>
        <v>0</v>
      </c>
      <c r="N46" s="89">
        <f>'P&amp;L1'!N490</f>
        <v>0</v>
      </c>
      <c r="O46" s="89">
        <f>'P&amp;L1'!O490</f>
        <v>0</v>
      </c>
      <c r="P46" s="89">
        <f>'P&amp;L1'!P490</f>
        <v>0</v>
      </c>
      <c r="Q46" s="89">
        <f>'P&amp;L1'!Q490</f>
        <v>0</v>
      </c>
      <c r="R46" s="89">
        <f>'P&amp;L1'!R490</f>
        <v>0</v>
      </c>
      <c r="S46" s="89">
        <f>'P&amp;L1'!S490</f>
        <v>0</v>
      </c>
      <c r="T46" s="89">
        <f>'P&amp;L1'!T490</f>
        <v>0</v>
      </c>
      <c r="U46" s="89">
        <f>'P&amp;L1'!U490</f>
        <v>0</v>
      </c>
      <c r="V46" s="89">
        <f>'P&amp;L1'!V490</f>
        <v>0</v>
      </c>
      <c r="W46" s="89">
        <f>'P&amp;L1'!W490</f>
        <v>0</v>
      </c>
      <c r="X46" s="89">
        <f>'P&amp;L1'!X490</f>
        <v>0</v>
      </c>
      <c r="Y46" s="89">
        <f>'P&amp;L1'!Y490</f>
        <v>0</v>
      </c>
      <c r="Z46" s="89">
        <f>'P&amp;L1'!Z490</f>
        <v>0</v>
      </c>
      <c r="AA46" s="89">
        <f>'P&amp;L1'!AA490</f>
        <v>0</v>
      </c>
      <c r="AB46" s="90">
        <f>'P&amp;L1'!AB490</f>
        <v>0</v>
      </c>
      <c r="AD46" s="552">
        <f>'P&amp;L1'!AD490</f>
        <v>0</v>
      </c>
      <c r="AF46" s="552">
        <f>'P&amp;L1'!AF490</f>
        <v>0</v>
      </c>
      <c r="AH46" s="552">
        <f>'P&amp;L1'!AH490</f>
        <v>0</v>
      </c>
    </row>
    <row r="47" spans="4:34" outlineLevel="1" x14ac:dyDescent="0.2">
      <c r="D47" s="106" t="str">
        <f>'Line Items'!D840</f>
        <v>[Totals and Below the Line Items Line 19]</v>
      </c>
      <c r="E47" s="88"/>
      <c r="F47" s="107" t="str">
        <f>'P&amp;L1'!F491</f>
        <v>£000</v>
      </c>
      <c r="G47" s="89">
        <f>'P&amp;L1'!G491</f>
        <v>0</v>
      </c>
      <c r="H47" s="89">
        <f>'P&amp;L1'!H491</f>
        <v>0</v>
      </c>
      <c r="I47" s="89">
        <f>'P&amp;L1'!I491</f>
        <v>0</v>
      </c>
      <c r="J47" s="89">
        <f>'P&amp;L1'!J491</f>
        <v>0</v>
      </c>
      <c r="K47" s="89">
        <f>'P&amp;L1'!K491</f>
        <v>0</v>
      </c>
      <c r="L47" s="89">
        <f>'P&amp;L1'!L491</f>
        <v>0</v>
      </c>
      <c r="M47" s="89">
        <f>'P&amp;L1'!M491</f>
        <v>0</v>
      </c>
      <c r="N47" s="89">
        <f>'P&amp;L1'!N491</f>
        <v>0</v>
      </c>
      <c r="O47" s="89">
        <f>'P&amp;L1'!O491</f>
        <v>0</v>
      </c>
      <c r="P47" s="89">
        <f>'P&amp;L1'!P491</f>
        <v>0</v>
      </c>
      <c r="Q47" s="89">
        <f>'P&amp;L1'!Q491</f>
        <v>0</v>
      </c>
      <c r="R47" s="89">
        <f>'P&amp;L1'!R491</f>
        <v>0</v>
      </c>
      <c r="S47" s="89">
        <f>'P&amp;L1'!S491</f>
        <v>0</v>
      </c>
      <c r="T47" s="89">
        <f>'P&amp;L1'!T491</f>
        <v>0</v>
      </c>
      <c r="U47" s="89">
        <f>'P&amp;L1'!U491</f>
        <v>0</v>
      </c>
      <c r="V47" s="89">
        <f>'P&amp;L1'!V491</f>
        <v>0</v>
      </c>
      <c r="W47" s="89">
        <f>'P&amp;L1'!W491</f>
        <v>0</v>
      </c>
      <c r="X47" s="89">
        <f>'P&amp;L1'!X491</f>
        <v>0</v>
      </c>
      <c r="Y47" s="89">
        <f>'P&amp;L1'!Y491</f>
        <v>0</v>
      </c>
      <c r="Z47" s="89">
        <f>'P&amp;L1'!Z491</f>
        <v>0</v>
      </c>
      <c r="AA47" s="89">
        <f>'P&amp;L1'!AA491</f>
        <v>0</v>
      </c>
      <c r="AB47" s="90">
        <f>'P&amp;L1'!AB491</f>
        <v>0</v>
      </c>
      <c r="AD47" s="552">
        <f>'P&amp;L1'!AD491</f>
        <v>0</v>
      </c>
      <c r="AF47" s="552">
        <f>'P&amp;L1'!AF491</f>
        <v>0</v>
      </c>
      <c r="AH47" s="552">
        <f>'P&amp;L1'!AH491</f>
        <v>0</v>
      </c>
    </row>
    <row r="48" spans="4:34" outlineLevel="1" x14ac:dyDescent="0.2">
      <c r="D48" s="117" t="str">
        <f>'Line Items'!D841</f>
        <v>[Totals and Below the Line Items Line 20]</v>
      </c>
      <c r="E48" s="177"/>
      <c r="F48" s="118" t="str">
        <f>'P&amp;L1'!F492</f>
        <v>£000</v>
      </c>
      <c r="G48" s="93">
        <f>'P&amp;L1'!G492</f>
        <v>0</v>
      </c>
      <c r="H48" s="93">
        <f>'P&amp;L1'!H492</f>
        <v>0</v>
      </c>
      <c r="I48" s="93">
        <f>'P&amp;L1'!I492</f>
        <v>0</v>
      </c>
      <c r="J48" s="93">
        <f>'P&amp;L1'!J492</f>
        <v>0</v>
      </c>
      <c r="K48" s="93">
        <f>'P&amp;L1'!K492</f>
        <v>0</v>
      </c>
      <c r="L48" s="93">
        <f>'P&amp;L1'!L492</f>
        <v>0</v>
      </c>
      <c r="M48" s="93">
        <f>'P&amp;L1'!M492</f>
        <v>0</v>
      </c>
      <c r="N48" s="93">
        <f>'P&amp;L1'!N492</f>
        <v>0</v>
      </c>
      <c r="O48" s="93">
        <f>'P&amp;L1'!O492</f>
        <v>0</v>
      </c>
      <c r="P48" s="93">
        <f>'P&amp;L1'!P492</f>
        <v>0</v>
      </c>
      <c r="Q48" s="93">
        <f>'P&amp;L1'!Q492</f>
        <v>0</v>
      </c>
      <c r="R48" s="93">
        <f>'P&amp;L1'!R492</f>
        <v>0</v>
      </c>
      <c r="S48" s="93">
        <f>'P&amp;L1'!S492</f>
        <v>0</v>
      </c>
      <c r="T48" s="93">
        <f>'P&amp;L1'!T492</f>
        <v>0</v>
      </c>
      <c r="U48" s="93">
        <f>'P&amp;L1'!U492</f>
        <v>0</v>
      </c>
      <c r="V48" s="93">
        <f>'P&amp;L1'!V492</f>
        <v>0</v>
      </c>
      <c r="W48" s="93">
        <f>'P&amp;L1'!W492</f>
        <v>0</v>
      </c>
      <c r="X48" s="93">
        <f>'P&amp;L1'!X492</f>
        <v>0</v>
      </c>
      <c r="Y48" s="93">
        <f>'P&amp;L1'!Y492</f>
        <v>0</v>
      </c>
      <c r="Z48" s="93">
        <f>'P&amp;L1'!Z492</f>
        <v>0</v>
      </c>
      <c r="AA48" s="93">
        <f>'P&amp;L1'!AA492</f>
        <v>0</v>
      </c>
      <c r="AB48" s="94">
        <f>'P&amp;L1'!AB492</f>
        <v>0</v>
      </c>
      <c r="AD48" s="553">
        <f>'P&amp;L1'!AD492</f>
        <v>0</v>
      </c>
      <c r="AF48" s="553">
        <f>'P&amp;L1'!AF492</f>
        <v>0</v>
      </c>
      <c r="AH48" s="553">
        <f>'P&amp;L1'!AH492</f>
        <v>0</v>
      </c>
    </row>
    <row r="49" spans="4:34" outlineLevel="1" x14ac:dyDescent="0.2"/>
    <row r="50" spans="4:34" ht="13.5" outlineLevel="1" thickBot="1" x14ac:dyDescent="0.25">
      <c r="D50" s="269" t="str">
        <f>'Line Items'!D842</f>
        <v>Operating Profit / (Loss) After Financing Costs</v>
      </c>
      <c r="E50" s="270"/>
      <c r="F50" s="271" t="str">
        <f>F48</f>
        <v>£000</v>
      </c>
      <c r="G50" s="272">
        <f t="shared" ref="G50:AB50" si="16">SUM(G33,G35:G48)</f>
        <v>0</v>
      </c>
      <c r="H50" s="272">
        <f t="shared" si="16"/>
        <v>0</v>
      </c>
      <c r="I50" s="272">
        <f t="shared" si="16"/>
        <v>0</v>
      </c>
      <c r="J50" s="272">
        <f t="shared" si="16"/>
        <v>0</v>
      </c>
      <c r="K50" s="272">
        <f t="shared" si="16"/>
        <v>0</v>
      </c>
      <c r="L50" s="272">
        <f t="shared" si="16"/>
        <v>0</v>
      </c>
      <c r="M50" s="272">
        <f t="shared" si="16"/>
        <v>0</v>
      </c>
      <c r="N50" s="272">
        <f t="shared" si="16"/>
        <v>0</v>
      </c>
      <c r="O50" s="272">
        <f t="shared" si="16"/>
        <v>0</v>
      </c>
      <c r="P50" s="272">
        <f t="shared" si="16"/>
        <v>0</v>
      </c>
      <c r="Q50" s="272">
        <f t="shared" si="16"/>
        <v>0</v>
      </c>
      <c r="R50" s="272">
        <f t="shared" si="16"/>
        <v>0</v>
      </c>
      <c r="S50" s="272">
        <f t="shared" si="16"/>
        <v>0</v>
      </c>
      <c r="T50" s="272">
        <f t="shared" si="16"/>
        <v>0</v>
      </c>
      <c r="U50" s="272">
        <f t="shared" si="16"/>
        <v>0</v>
      </c>
      <c r="V50" s="272">
        <f t="shared" si="16"/>
        <v>0</v>
      </c>
      <c r="W50" s="272">
        <f t="shared" si="16"/>
        <v>0</v>
      </c>
      <c r="X50" s="272">
        <f t="shared" si="16"/>
        <v>0</v>
      </c>
      <c r="Y50" s="272">
        <f t="shared" si="16"/>
        <v>0</v>
      </c>
      <c r="Z50" s="272">
        <f t="shared" si="16"/>
        <v>0</v>
      </c>
      <c r="AA50" s="272">
        <f t="shared" si="16"/>
        <v>0</v>
      </c>
      <c r="AB50" s="273">
        <f t="shared" si="16"/>
        <v>0</v>
      </c>
      <c r="AD50" s="613">
        <f>SUM(AD33,AD35:AD48)</f>
        <v>0</v>
      </c>
      <c r="AF50" s="613">
        <f>SUM(AF33,AF35:AF48)</f>
        <v>0</v>
      </c>
      <c r="AH50" s="613">
        <f>SUM(AH33,AH35:AH48)</f>
        <v>0</v>
      </c>
    </row>
    <row r="51" spans="4:34" ht="13.5" outlineLevel="1" thickTop="1" x14ac:dyDescent="0.2"/>
    <row r="52" spans="4:34" outlineLevel="1" x14ac:dyDescent="0.2">
      <c r="D52" s="100" t="str">
        <f>'Line Items'!D843</f>
        <v>Financial Subsidy / (Premium)</v>
      </c>
      <c r="E52" s="84"/>
      <c r="F52" s="186" t="str">
        <f>'P&amp;L1'!F496</f>
        <v>£000</v>
      </c>
      <c r="G52" s="395">
        <f>'P&amp;L1'!G496</f>
        <v>0</v>
      </c>
      <c r="H52" s="395">
        <f>'P&amp;L1'!H496</f>
        <v>0</v>
      </c>
      <c r="I52" s="395">
        <f>'P&amp;L1'!I496</f>
        <v>0</v>
      </c>
      <c r="J52" s="395">
        <f>'P&amp;L1'!J496</f>
        <v>0</v>
      </c>
      <c r="K52" s="395">
        <f>'P&amp;L1'!K496</f>
        <v>0</v>
      </c>
      <c r="L52" s="395">
        <f>'P&amp;L1'!L496</f>
        <v>0</v>
      </c>
      <c r="M52" s="395">
        <f>'P&amp;L1'!M496</f>
        <v>0</v>
      </c>
      <c r="N52" s="395">
        <f>'P&amp;L1'!N496</f>
        <v>0</v>
      </c>
      <c r="O52" s="395">
        <f>'P&amp;L1'!O496</f>
        <v>0</v>
      </c>
      <c r="P52" s="395">
        <f>'P&amp;L1'!P496</f>
        <v>0</v>
      </c>
      <c r="Q52" s="395">
        <f>'P&amp;L1'!Q496</f>
        <v>0</v>
      </c>
      <c r="R52" s="395">
        <f>'P&amp;L1'!R496</f>
        <v>0</v>
      </c>
      <c r="S52" s="395">
        <f>'P&amp;L1'!S496</f>
        <v>0</v>
      </c>
      <c r="T52" s="395">
        <f>'P&amp;L1'!T496</f>
        <v>0</v>
      </c>
      <c r="U52" s="395">
        <f>'P&amp;L1'!U496</f>
        <v>0</v>
      </c>
      <c r="V52" s="395">
        <f>'P&amp;L1'!V496</f>
        <v>0</v>
      </c>
      <c r="W52" s="395">
        <f>'P&amp;L1'!W496</f>
        <v>0</v>
      </c>
      <c r="X52" s="395">
        <f>'P&amp;L1'!X496</f>
        <v>0</v>
      </c>
      <c r="Y52" s="395">
        <f>'P&amp;L1'!Y496</f>
        <v>0</v>
      </c>
      <c r="Z52" s="395">
        <f>'P&amp;L1'!Z496</f>
        <v>0</v>
      </c>
      <c r="AA52" s="395">
        <f>'P&amp;L1'!AA496</f>
        <v>0</v>
      </c>
      <c r="AB52" s="396">
        <f>'P&amp;L1'!AB496</f>
        <v>0</v>
      </c>
      <c r="AC52" s="498"/>
      <c r="AD52" s="551">
        <f>'P&amp;L1'!AD496</f>
        <v>0</v>
      </c>
      <c r="AE52" s="498"/>
      <c r="AF52" s="551">
        <f>'P&amp;L1'!AF496</f>
        <v>0</v>
      </c>
      <c r="AG52" s="498"/>
      <c r="AH52" s="551">
        <f>'P&amp;L1'!AH496</f>
        <v>0</v>
      </c>
    </row>
    <row r="53" spans="4:34" outlineLevel="1" x14ac:dyDescent="0.2">
      <c r="D53" s="106" t="str">
        <f>'Line Items'!D844</f>
        <v>GDP Adjustment</v>
      </c>
      <c r="E53" s="88"/>
      <c r="F53" s="107" t="str">
        <f>'P&amp;L1'!F497</f>
        <v>£000</v>
      </c>
      <c r="G53" s="252">
        <f>'P&amp;L1'!G497</f>
        <v>0</v>
      </c>
      <c r="H53" s="252">
        <f>'P&amp;L1'!H497</f>
        <v>0</v>
      </c>
      <c r="I53" s="252">
        <f>'P&amp;L1'!I497</f>
        <v>0</v>
      </c>
      <c r="J53" s="252">
        <f>'P&amp;L1'!J497</f>
        <v>0</v>
      </c>
      <c r="K53" s="252">
        <f>'P&amp;L1'!K497</f>
        <v>0</v>
      </c>
      <c r="L53" s="252">
        <f>'P&amp;L1'!L497</f>
        <v>0</v>
      </c>
      <c r="M53" s="252">
        <f>'P&amp;L1'!M497</f>
        <v>0</v>
      </c>
      <c r="N53" s="252">
        <f>'P&amp;L1'!N497</f>
        <v>0</v>
      </c>
      <c r="O53" s="252">
        <f>'P&amp;L1'!O497</f>
        <v>0</v>
      </c>
      <c r="P53" s="252">
        <f>'P&amp;L1'!P497</f>
        <v>0</v>
      </c>
      <c r="Q53" s="252">
        <f>'P&amp;L1'!Q497</f>
        <v>0</v>
      </c>
      <c r="R53" s="252">
        <f>'P&amp;L1'!R497</f>
        <v>0</v>
      </c>
      <c r="S53" s="252">
        <f>'P&amp;L1'!S497</f>
        <v>0</v>
      </c>
      <c r="T53" s="252">
        <f>'P&amp;L1'!T497</f>
        <v>0</v>
      </c>
      <c r="U53" s="252">
        <f>'P&amp;L1'!U497</f>
        <v>0</v>
      </c>
      <c r="V53" s="252">
        <f>'P&amp;L1'!V497</f>
        <v>0</v>
      </c>
      <c r="W53" s="252">
        <f>'P&amp;L1'!W497</f>
        <v>0</v>
      </c>
      <c r="X53" s="252">
        <f>'P&amp;L1'!X497</f>
        <v>0</v>
      </c>
      <c r="Y53" s="252">
        <f>'P&amp;L1'!Y497</f>
        <v>0</v>
      </c>
      <c r="Z53" s="252">
        <f>'P&amp;L1'!Z497</f>
        <v>0</v>
      </c>
      <c r="AA53" s="252">
        <f>'P&amp;L1'!AA497</f>
        <v>0</v>
      </c>
      <c r="AB53" s="500">
        <f>'P&amp;L1'!AB497</f>
        <v>0</v>
      </c>
      <c r="AC53" s="498"/>
      <c r="AD53" s="552">
        <f>'P&amp;L1'!AD497</f>
        <v>0</v>
      </c>
      <c r="AE53" s="498"/>
      <c r="AF53" s="552">
        <f>'P&amp;L1'!AF497</f>
        <v>0</v>
      </c>
      <c r="AG53" s="498"/>
      <c r="AH53" s="552">
        <f>'P&amp;L1'!AH497</f>
        <v>0</v>
      </c>
    </row>
    <row r="54" spans="4:34" outlineLevel="1" x14ac:dyDescent="0.2">
      <c r="D54" s="106" t="str">
        <f>'Line Items'!D845</f>
        <v>CLE Adjustment</v>
      </c>
      <c r="E54" s="88"/>
      <c r="F54" s="107" t="str">
        <f>'P&amp;L1'!F498</f>
        <v>£000</v>
      </c>
      <c r="G54" s="252">
        <f>'P&amp;L1'!G498</f>
        <v>0</v>
      </c>
      <c r="H54" s="252">
        <f>'P&amp;L1'!H498</f>
        <v>0</v>
      </c>
      <c r="I54" s="252">
        <f>'P&amp;L1'!I498</f>
        <v>0</v>
      </c>
      <c r="J54" s="252">
        <f>'P&amp;L1'!J498</f>
        <v>0</v>
      </c>
      <c r="K54" s="252">
        <f>'P&amp;L1'!K498</f>
        <v>0</v>
      </c>
      <c r="L54" s="252">
        <f>'P&amp;L1'!L498</f>
        <v>0</v>
      </c>
      <c r="M54" s="252">
        <f>'P&amp;L1'!M498</f>
        <v>0</v>
      </c>
      <c r="N54" s="252">
        <f>'P&amp;L1'!N498</f>
        <v>0</v>
      </c>
      <c r="O54" s="252">
        <f>'P&amp;L1'!O498</f>
        <v>0</v>
      </c>
      <c r="P54" s="252">
        <f>'P&amp;L1'!P498</f>
        <v>0</v>
      </c>
      <c r="Q54" s="252">
        <f>'P&amp;L1'!Q498</f>
        <v>0</v>
      </c>
      <c r="R54" s="252">
        <f>'P&amp;L1'!R498</f>
        <v>0</v>
      </c>
      <c r="S54" s="252">
        <f>'P&amp;L1'!S498</f>
        <v>0</v>
      </c>
      <c r="T54" s="252">
        <f>'P&amp;L1'!T498</f>
        <v>0</v>
      </c>
      <c r="U54" s="252">
        <f>'P&amp;L1'!U498</f>
        <v>0</v>
      </c>
      <c r="V54" s="252">
        <f>'P&amp;L1'!V498</f>
        <v>0</v>
      </c>
      <c r="W54" s="252">
        <f>'P&amp;L1'!W498</f>
        <v>0</v>
      </c>
      <c r="X54" s="252">
        <f>'P&amp;L1'!X498</f>
        <v>0</v>
      </c>
      <c r="Y54" s="252">
        <f>'P&amp;L1'!Y498</f>
        <v>0</v>
      </c>
      <c r="Z54" s="252">
        <f>'P&amp;L1'!Z498</f>
        <v>0</v>
      </c>
      <c r="AA54" s="252">
        <f>'P&amp;L1'!AA498</f>
        <v>0</v>
      </c>
      <c r="AB54" s="500">
        <f>'P&amp;L1'!AB498</f>
        <v>0</v>
      </c>
      <c r="AC54" s="498"/>
      <c r="AD54" s="552">
        <f>'P&amp;L1'!AD498</f>
        <v>0</v>
      </c>
      <c r="AE54" s="498"/>
      <c r="AF54" s="552">
        <f>'P&amp;L1'!AF498</f>
        <v>0</v>
      </c>
      <c r="AG54" s="498"/>
      <c r="AH54" s="552">
        <f>'P&amp;L1'!AH498</f>
        <v>0</v>
      </c>
    </row>
    <row r="55" spans="4:34" outlineLevel="1" x14ac:dyDescent="0.2">
      <c r="D55" s="117" t="str">
        <f>'Line Items'!D846</f>
        <v>DfT Profit Share</v>
      </c>
      <c r="E55" s="177"/>
      <c r="F55" s="118" t="str">
        <f>'P&amp;L1'!F499</f>
        <v>£000</v>
      </c>
      <c r="G55" s="394">
        <f>'P&amp;L1'!G499</f>
        <v>0</v>
      </c>
      <c r="H55" s="394">
        <f>'P&amp;L1'!H499</f>
        <v>0</v>
      </c>
      <c r="I55" s="394">
        <f>'P&amp;L1'!I499</f>
        <v>0</v>
      </c>
      <c r="J55" s="394">
        <f>'P&amp;L1'!J499</f>
        <v>0</v>
      </c>
      <c r="K55" s="394">
        <f>'P&amp;L1'!K499</f>
        <v>0</v>
      </c>
      <c r="L55" s="394">
        <f>'P&amp;L1'!L499</f>
        <v>0</v>
      </c>
      <c r="M55" s="394">
        <f>'P&amp;L1'!M499</f>
        <v>0</v>
      </c>
      <c r="N55" s="394">
        <f>'P&amp;L1'!N499</f>
        <v>0</v>
      </c>
      <c r="O55" s="394">
        <f>'P&amp;L1'!O499</f>
        <v>0</v>
      </c>
      <c r="P55" s="394">
        <f>'P&amp;L1'!P499</f>
        <v>0</v>
      </c>
      <c r="Q55" s="394">
        <f>'P&amp;L1'!Q499</f>
        <v>0</v>
      </c>
      <c r="R55" s="394">
        <f>'P&amp;L1'!R499</f>
        <v>0</v>
      </c>
      <c r="S55" s="394">
        <f>'P&amp;L1'!S499</f>
        <v>0</v>
      </c>
      <c r="T55" s="394">
        <f>'P&amp;L1'!T499</f>
        <v>0</v>
      </c>
      <c r="U55" s="394">
        <f>'P&amp;L1'!U499</f>
        <v>0</v>
      </c>
      <c r="V55" s="394">
        <f>'P&amp;L1'!V499</f>
        <v>0</v>
      </c>
      <c r="W55" s="394">
        <f>'P&amp;L1'!W499</f>
        <v>0</v>
      </c>
      <c r="X55" s="394">
        <f>'P&amp;L1'!X499</f>
        <v>0</v>
      </c>
      <c r="Y55" s="394">
        <f>'P&amp;L1'!Y499</f>
        <v>0</v>
      </c>
      <c r="Z55" s="394">
        <f>'P&amp;L1'!Z499</f>
        <v>0</v>
      </c>
      <c r="AA55" s="394">
        <f>'P&amp;L1'!AA499</f>
        <v>0</v>
      </c>
      <c r="AB55" s="776">
        <f>'P&amp;L1'!AB499</f>
        <v>0</v>
      </c>
      <c r="AC55" s="498"/>
      <c r="AD55" s="553">
        <f>'P&amp;L1'!AD499</f>
        <v>0</v>
      </c>
      <c r="AE55" s="498"/>
      <c r="AF55" s="553">
        <f>'P&amp;L1'!AF499</f>
        <v>0</v>
      </c>
      <c r="AG55" s="498"/>
      <c r="AH55" s="553">
        <f>'P&amp;L1'!AH499</f>
        <v>0</v>
      </c>
    </row>
    <row r="56" spans="4:34" outlineLevel="1" x14ac:dyDescent="0.2"/>
    <row r="57" spans="4:34" ht="13.5" outlineLevel="1" thickBot="1" x14ac:dyDescent="0.25">
      <c r="D57" s="269" t="str">
        <f>'Line Items'!D847</f>
        <v>Profit / (Loss) Before Taxation</v>
      </c>
      <c r="E57" s="270"/>
      <c r="F57" s="271" t="str">
        <f>F55</f>
        <v>£000</v>
      </c>
      <c r="G57" s="272">
        <f t="shared" ref="G57:AB57" si="17">SUM(G50,G52:G55)</f>
        <v>0</v>
      </c>
      <c r="H57" s="272">
        <f t="shared" si="17"/>
        <v>0</v>
      </c>
      <c r="I57" s="272">
        <f t="shared" si="17"/>
        <v>0</v>
      </c>
      <c r="J57" s="272">
        <f t="shared" si="17"/>
        <v>0</v>
      </c>
      <c r="K57" s="272">
        <f t="shared" si="17"/>
        <v>0</v>
      </c>
      <c r="L57" s="272">
        <f t="shared" si="17"/>
        <v>0</v>
      </c>
      <c r="M57" s="272">
        <f t="shared" si="17"/>
        <v>0</v>
      </c>
      <c r="N57" s="272">
        <f t="shared" si="17"/>
        <v>0</v>
      </c>
      <c r="O57" s="272">
        <f t="shared" si="17"/>
        <v>0</v>
      </c>
      <c r="P57" s="272">
        <f t="shared" si="17"/>
        <v>0</v>
      </c>
      <c r="Q57" s="272">
        <f t="shared" si="17"/>
        <v>0</v>
      </c>
      <c r="R57" s="272">
        <f t="shared" si="17"/>
        <v>0</v>
      </c>
      <c r="S57" s="272">
        <f t="shared" si="17"/>
        <v>0</v>
      </c>
      <c r="T57" s="272">
        <f t="shared" si="17"/>
        <v>0</v>
      </c>
      <c r="U57" s="272">
        <f t="shared" si="17"/>
        <v>0</v>
      </c>
      <c r="V57" s="272">
        <f t="shared" si="17"/>
        <v>0</v>
      </c>
      <c r="W57" s="272">
        <f t="shared" si="17"/>
        <v>0</v>
      </c>
      <c r="X57" s="272">
        <f t="shared" si="17"/>
        <v>0</v>
      </c>
      <c r="Y57" s="272">
        <f t="shared" si="17"/>
        <v>0</v>
      </c>
      <c r="Z57" s="272">
        <f t="shared" si="17"/>
        <v>0</v>
      </c>
      <c r="AA57" s="272">
        <f t="shared" si="17"/>
        <v>0</v>
      </c>
      <c r="AB57" s="273">
        <f t="shared" si="17"/>
        <v>0</v>
      </c>
      <c r="AD57" s="613">
        <f t="shared" ref="AD57" si="18">SUM(AD50,AD52:AD55)</f>
        <v>0</v>
      </c>
      <c r="AF57" s="613">
        <f t="shared" ref="AF57" si="19">SUM(AF50,AF52:AF55)</f>
        <v>0</v>
      </c>
      <c r="AH57" s="613">
        <f t="shared" ref="AH57" si="20">SUM(AH50,AH52:AH55)</f>
        <v>0</v>
      </c>
    </row>
    <row r="58" spans="4:34" ht="13.5" outlineLevel="1" thickTop="1" x14ac:dyDescent="0.2"/>
    <row r="59" spans="4:34" outlineLevel="1" x14ac:dyDescent="0.2">
      <c r="D59" s="290" t="str">
        <f>'Line Items'!D848</f>
        <v>Corporation Tax - Current Tax</v>
      </c>
      <c r="E59" s="291"/>
      <c r="F59" s="236" t="str">
        <f>'P&amp;L1'!F503</f>
        <v>£000</v>
      </c>
      <c r="G59" s="292">
        <f>'P&amp;L1'!G503</f>
        <v>0</v>
      </c>
      <c r="H59" s="292">
        <f>'P&amp;L1'!H503</f>
        <v>0</v>
      </c>
      <c r="I59" s="292">
        <f>'P&amp;L1'!I503</f>
        <v>0</v>
      </c>
      <c r="J59" s="292">
        <f>'P&amp;L1'!J503</f>
        <v>0</v>
      </c>
      <c r="K59" s="292">
        <f>'P&amp;L1'!K503</f>
        <v>0</v>
      </c>
      <c r="L59" s="292">
        <f>'P&amp;L1'!L503</f>
        <v>0</v>
      </c>
      <c r="M59" s="292">
        <f>'P&amp;L1'!M503</f>
        <v>0</v>
      </c>
      <c r="N59" s="292">
        <f>'P&amp;L1'!N503</f>
        <v>0</v>
      </c>
      <c r="O59" s="292">
        <f>'P&amp;L1'!O503</f>
        <v>0</v>
      </c>
      <c r="P59" s="292">
        <f>'P&amp;L1'!P503</f>
        <v>0</v>
      </c>
      <c r="Q59" s="292">
        <f>'P&amp;L1'!Q503</f>
        <v>0</v>
      </c>
      <c r="R59" s="292">
        <f>'P&amp;L1'!R503</f>
        <v>0</v>
      </c>
      <c r="S59" s="292">
        <f>'P&amp;L1'!S503</f>
        <v>0</v>
      </c>
      <c r="T59" s="292">
        <f>'P&amp;L1'!T503</f>
        <v>0</v>
      </c>
      <c r="U59" s="292">
        <f>'P&amp;L1'!U503</f>
        <v>0</v>
      </c>
      <c r="V59" s="292">
        <f>'P&amp;L1'!V503</f>
        <v>0</v>
      </c>
      <c r="W59" s="292">
        <f>'P&amp;L1'!W503</f>
        <v>0</v>
      </c>
      <c r="X59" s="292">
        <f>'P&amp;L1'!X503</f>
        <v>0</v>
      </c>
      <c r="Y59" s="292">
        <f>'P&amp;L1'!Y503</f>
        <v>0</v>
      </c>
      <c r="Z59" s="292">
        <f>'P&amp;L1'!Z503</f>
        <v>0</v>
      </c>
      <c r="AA59" s="292">
        <f>'P&amp;L1'!AA503</f>
        <v>0</v>
      </c>
      <c r="AB59" s="293">
        <f>'P&amp;L1'!AB503</f>
        <v>0</v>
      </c>
      <c r="AD59" s="619">
        <f>'P&amp;L1'!AD503</f>
        <v>0</v>
      </c>
      <c r="AF59" s="619">
        <f>'P&amp;L1'!AF503</f>
        <v>0</v>
      </c>
      <c r="AH59" s="619">
        <f>'P&amp;L1'!AH503</f>
        <v>0</v>
      </c>
    </row>
    <row r="60" spans="4:34" outlineLevel="1" x14ac:dyDescent="0.2"/>
    <row r="61" spans="4:34" outlineLevel="1" x14ac:dyDescent="0.2">
      <c r="D61" s="290" t="str">
        <f>'Line Items'!D849</f>
        <v>Deferred Tax</v>
      </c>
      <c r="E61" s="291"/>
      <c r="F61" s="236" t="str">
        <f>'P&amp;L1'!F505</f>
        <v>£000</v>
      </c>
      <c r="G61" s="292">
        <f>'P&amp;L1'!G505</f>
        <v>0</v>
      </c>
      <c r="H61" s="292">
        <f>'P&amp;L1'!H505</f>
        <v>0</v>
      </c>
      <c r="I61" s="292">
        <f>'P&amp;L1'!I505</f>
        <v>0</v>
      </c>
      <c r="J61" s="292">
        <f>'P&amp;L1'!J505</f>
        <v>0</v>
      </c>
      <c r="K61" s="292">
        <f>'P&amp;L1'!K505</f>
        <v>0</v>
      </c>
      <c r="L61" s="292">
        <f>'P&amp;L1'!L505</f>
        <v>0</v>
      </c>
      <c r="M61" s="292">
        <f>'P&amp;L1'!M505</f>
        <v>0</v>
      </c>
      <c r="N61" s="292">
        <f>'P&amp;L1'!N505</f>
        <v>0</v>
      </c>
      <c r="O61" s="292">
        <f>'P&amp;L1'!O505</f>
        <v>0</v>
      </c>
      <c r="P61" s="292">
        <f>'P&amp;L1'!P505</f>
        <v>0</v>
      </c>
      <c r="Q61" s="292">
        <f>'P&amp;L1'!Q505</f>
        <v>0</v>
      </c>
      <c r="R61" s="292">
        <f>'P&amp;L1'!R505</f>
        <v>0</v>
      </c>
      <c r="S61" s="292">
        <f>'P&amp;L1'!S505</f>
        <v>0</v>
      </c>
      <c r="T61" s="292">
        <f>'P&amp;L1'!T505</f>
        <v>0</v>
      </c>
      <c r="U61" s="292">
        <f>'P&amp;L1'!U505</f>
        <v>0</v>
      </c>
      <c r="V61" s="292">
        <f>'P&amp;L1'!V505</f>
        <v>0</v>
      </c>
      <c r="W61" s="292">
        <f>'P&amp;L1'!W505</f>
        <v>0</v>
      </c>
      <c r="X61" s="292">
        <f>'P&amp;L1'!X505</f>
        <v>0</v>
      </c>
      <c r="Y61" s="292">
        <f>'P&amp;L1'!Y505</f>
        <v>0</v>
      </c>
      <c r="Z61" s="292">
        <f>'P&amp;L1'!Z505</f>
        <v>0</v>
      </c>
      <c r="AA61" s="292">
        <f>'P&amp;L1'!AA505</f>
        <v>0</v>
      </c>
      <c r="AB61" s="293">
        <f>'P&amp;L1'!AB505</f>
        <v>0</v>
      </c>
      <c r="AD61" s="619">
        <f>'P&amp;L1'!AD505</f>
        <v>0</v>
      </c>
      <c r="AF61" s="619">
        <f>'P&amp;L1'!AF505</f>
        <v>0</v>
      </c>
      <c r="AH61" s="619">
        <f>'P&amp;L1'!AH505</f>
        <v>0</v>
      </c>
    </row>
    <row r="62" spans="4:34" outlineLevel="1" x14ac:dyDescent="0.2"/>
    <row r="63" spans="4:34" ht="13.5" outlineLevel="1" thickBot="1" x14ac:dyDescent="0.25">
      <c r="D63" s="269" t="str">
        <f>'Line Items'!D850</f>
        <v>Profit / (Loss) After Taxation</v>
      </c>
      <c r="E63" s="270"/>
      <c r="F63" s="271" t="str">
        <f>F61</f>
        <v>£000</v>
      </c>
      <c r="G63" s="272">
        <f>SUM(G57,G59,G61)</f>
        <v>0</v>
      </c>
      <c r="H63" s="272">
        <f t="shared" ref="H63:AB63" si="21">SUM(H57,H59,H61)</f>
        <v>0</v>
      </c>
      <c r="I63" s="272">
        <f t="shared" si="21"/>
        <v>0</v>
      </c>
      <c r="J63" s="272">
        <f t="shared" si="21"/>
        <v>0</v>
      </c>
      <c r="K63" s="272">
        <f t="shared" si="21"/>
        <v>0</v>
      </c>
      <c r="L63" s="272">
        <f t="shared" si="21"/>
        <v>0</v>
      </c>
      <c r="M63" s="272">
        <f t="shared" si="21"/>
        <v>0</v>
      </c>
      <c r="N63" s="272">
        <f t="shared" si="21"/>
        <v>0</v>
      </c>
      <c r="O63" s="272">
        <f t="shared" si="21"/>
        <v>0</v>
      </c>
      <c r="P63" s="272">
        <f t="shared" si="21"/>
        <v>0</v>
      </c>
      <c r="Q63" s="272">
        <f t="shared" si="21"/>
        <v>0</v>
      </c>
      <c r="R63" s="272">
        <f t="shared" si="21"/>
        <v>0</v>
      </c>
      <c r="S63" s="272">
        <f t="shared" si="21"/>
        <v>0</v>
      </c>
      <c r="T63" s="272">
        <f t="shared" si="21"/>
        <v>0</v>
      </c>
      <c r="U63" s="272">
        <f t="shared" si="21"/>
        <v>0</v>
      </c>
      <c r="V63" s="272">
        <f t="shared" si="21"/>
        <v>0</v>
      </c>
      <c r="W63" s="272">
        <f t="shared" si="21"/>
        <v>0</v>
      </c>
      <c r="X63" s="272">
        <f t="shared" si="21"/>
        <v>0</v>
      </c>
      <c r="Y63" s="272">
        <f t="shared" si="21"/>
        <v>0</v>
      </c>
      <c r="Z63" s="272">
        <f t="shared" si="21"/>
        <v>0</v>
      </c>
      <c r="AA63" s="272">
        <f t="shared" si="21"/>
        <v>0</v>
      </c>
      <c r="AB63" s="273">
        <f t="shared" si="21"/>
        <v>0</v>
      </c>
      <c r="AD63" s="613">
        <f t="shared" ref="AD63" si="22">SUM(AD57,AD59,AD61)</f>
        <v>0</v>
      </c>
      <c r="AF63" s="613">
        <f t="shared" ref="AF63" si="23">SUM(AF57,AF59,AF61)</f>
        <v>0</v>
      </c>
      <c r="AH63" s="613">
        <f t="shared" ref="AH63" si="24">SUM(AH57,AH59,AH61)</f>
        <v>0</v>
      </c>
    </row>
    <row r="64" spans="4:34" ht="13.5" outlineLevel="1" thickTop="1" x14ac:dyDescent="0.2"/>
    <row r="65" spans="2:34" outlineLevel="1" x14ac:dyDescent="0.2">
      <c r="D65" s="290" t="str">
        <f>'Line Items'!D851</f>
        <v>Dividends declared</v>
      </c>
      <c r="E65" s="291"/>
      <c r="F65" s="236" t="str">
        <f>'P&amp;L1'!F509</f>
        <v>£000</v>
      </c>
      <c r="G65" s="292">
        <f>'P&amp;L1'!G509</f>
        <v>0</v>
      </c>
      <c r="H65" s="292">
        <f>'P&amp;L1'!H509</f>
        <v>0</v>
      </c>
      <c r="I65" s="292">
        <f>'P&amp;L1'!I509</f>
        <v>0</v>
      </c>
      <c r="J65" s="292">
        <f>'P&amp;L1'!J509</f>
        <v>0</v>
      </c>
      <c r="K65" s="292">
        <f>'P&amp;L1'!K509</f>
        <v>0</v>
      </c>
      <c r="L65" s="292">
        <f>'P&amp;L1'!L509</f>
        <v>0</v>
      </c>
      <c r="M65" s="292">
        <f>'P&amp;L1'!M509</f>
        <v>0</v>
      </c>
      <c r="N65" s="292">
        <f>'P&amp;L1'!N509</f>
        <v>0</v>
      </c>
      <c r="O65" s="292">
        <f>'P&amp;L1'!O509</f>
        <v>0</v>
      </c>
      <c r="P65" s="292">
        <f>'P&amp;L1'!P509</f>
        <v>0</v>
      </c>
      <c r="Q65" s="292">
        <f>'P&amp;L1'!Q509</f>
        <v>0</v>
      </c>
      <c r="R65" s="292">
        <f>'P&amp;L1'!R509</f>
        <v>0</v>
      </c>
      <c r="S65" s="292">
        <f>'P&amp;L1'!S509</f>
        <v>0</v>
      </c>
      <c r="T65" s="292">
        <f>'P&amp;L1'!T509</f>
        <v>0</v>
      </c>
      <c r="U65" s="292">
        <f>'P&amp;L1'!U509</f>
        <v>0</v>
      </c>
      <c r="V65" s="292">
        <f>'P&amp;L1'!V509</f>
        <v>0</v>
      </c>
      <c r="W65" s="292">
        <f>'P&amp;L1'!W509</f>
        <v>0</v>
      </c>
      <c r="X65" s="292">
        <f>'P&amp;L1'!X509</f>
        <v>0</v>
      </c>
      <c r="Y65" s="292">
        <f>'P&amp;L1'!Y509</f>
        <v>0</v>
      </c>
      <c r="Z65" s="292">
        <f>'P&amp;L1'!Z509</f>
        <v>0</v>
      </c>
      <c r="AA65" s="292">
        <f>'P&amp;L1'!AA509</f>
        <v>0</v>
      </c>
      <c r="AB65" s="293">
        <f>'P&amp;L1'!AB509</f>
        <v>0</v>
      </c>
      <c r="AD65" s="619">
        <f>'P&amp;L1'!AD509</f>
        <v>0</v>
      </c>
      <c r="AF65" s="619">
        <f>'P&amp;L1'!AF509</f>
        <v>0</v>
      </c>
      <c r="AH65" s="619">
        <f>'P&amp;L1'!AH509</f>
        <v>0</v>
      </c>
    </row>
    <row r="66" spans="2:34" outlineLevel="1" x14ac:dyDescent="0.2"/>
    <row r="67" spans="2:34" ht="13.5" outlineLevel="1" thickBot="1" x14ac:dyDescent="0.25">
      <c r="D67" s="269" t="str">
        <f>'Line Items'!D852</f>
        <v>Profit / (Loss)</v>
      </c>
      <c r="E67" s="270"/>
      <c r="F67" s="271" t="str">
        <f>F65</f>
        <v>£000</v>
      </c>
      <c r="G67" s="272">
        <f t="shared" ref="G67:AB67" si="25">SUM(G63,G65)</f>
        <v>0</v>
      </c>
      <c r="H67" s="272">
        <f t="shared" si="25"/>
        <v>0</v>
      </c>
      <c r="I67" s="272">
        <f t="shared" si="25"/>
        <v>0</v>
      </c>
      <c r="J67" s="272">
        <f t="shared" si="25"/>
        <v>0</v>
      </c>
      <c r="K67" s="272">
        <f t="shared" si="25"/>
        <v>0</v>
      </c>
      <c r="L67" s="272">
        <f t="shared" si="25"/>
        <v>0</v>
      </c>
      <c r="M67" s="272">
        <f t="shared" si="25"/>
        <v>0</v>
      </c>
      <c r="N67" s="272">
        <f t="shared" si="25"/>
        <v>0</v>
      </c>
      <c r="O67" s="272">
        <f t="shared" si="25"/>
        <v>0</v>
      </c>
      <c r="P67" s="272">
        <f t="shared" si="25"/>
        <v>0</v>
      </c>
      <c r="Q67" s="272">
        <f t="shared" si="25"/>
        <v>0</v>
      </c>
      <c r="R67" s="272">
        <f t="shared" si="25"/>
        <v>0</v>
      </c>
      <c r="S67" s="272">
        <f t="shared" si="25"/>
        <v>0</v>
      </c>
      <c r="T67" s="272">
        <f t="shared" si="25"/>
        <v>0</v>
      </c>
      <c r="U67" s="272">
        <f t="shared" si="25"/>
        <v>0</v>
      </c>
      <c r="V67" s="272">
        <f t="shared" si="25"/>
        <v>0</v>
      </c>
      <c r="W67" s="272">
        <f t="shared" si="25"/>
        <v>0</v>
      </c>
      <c r="X67" s="272">
        <f t="shared" si="25"/>
        <v>0</v>
      </c>
      <c r="Y67" s="272">
        <f t="shared" si="25"/>
        <v>0</v>
      </c>
      <c r="Z67" s="272">
        <f t="shared" si="25"/>
        <v>0</v>
      </c>
      <c r="AA67" s="272">
        <f t="shared" si="25"/>
        <v>0</v>
      </c>
      <c r="AB67" s="273">
        <f t="shared" si="25"/>
        <v>0</v>
      </c>
      <c r="AD67" s="613">
        <f t="shared" ref="AD67" si="26">SUM(AD63,AD65)</f>
        <v>0</v>
      </c>
      <c r="AF67" s="613">
        <f t="shared" ref="AF67" si="27">SUM(AF63,AF65)</f>
        <v>0</v>
      </c>
      <c r="AH67" s="613">
        <f t="shared" ref="AH67" si="28">SUM(AH63,AH65)</f>
        <v>0</v>
      </c>
    </row>
    <row r="68" spans="2:34" ht="13.5" outlineLevel="1" thickTop="1" x14ac:dyDescent="0.2"/>
    <row r="69" spans="2:34" ht="13.5" outlineLevel="1" thickBot="1" x14ac:dyDescent="0.25">
      <c r="D69" s="269" t="str">
        <f>'Line Items'!D853</f>
        <v>Retained Profit / (Loss)</v>
      </c>
      <c r="E69" s="270"/>
      <c r="F69" s="271" t="str">
        <f>F67</f>
        <v>£000</v>
      </c>
      <c r="G69" s="272">
        <f>'P&amp;L1'!G513</f>
        <v>0</v>
      </c>
      <c r="H69" s="272">
        <f>'P&amp;L1'!H513</f>
        <v>0</v>
      </c>
      <c r="I69" s="272">
        <f>'P&amp;L1'!I513</f>
        <v>0</v>
      </c>
      <c r="J69" s="272">
        <f>'P&amp;L1'!J513</f>
        <v>0</v>
      </c>
      <c r="K69" s="272">
        <f>'P&amp;L1'!K513</f>
        <v>0</v>
      </c>
      <c r="L69" s="272">
        <f>'P&amp;L1'!L513</f>
        <v>0</v>
      </c>
      <c r="M69" s="272">
        <f>'P&amp;L1'!M513</f>
        <v>0</v>
      </c>
      <c r="N69" s="272">
        <f>'P&amp;L1'!N513</f>
        <v>0</v>
      </c>
      <c r="O69" s="272">
        <f>'P&amp;L1'!O513</f>
        <v>0</v>
      </c>
      <c r="P69" s="272">
        <f>'P&amp;L1'!P513</f>
        <v>0</v>
      </c>
      <c r="Q69" s="272">
        <f>'P&amp;L1'!Q513</f>
        <v>0</v>
      </c>
      <c r="R69" s="272">
        <f>'P&amp;L1'!R513</f>
        <v>0</v>
      </c>
      <c r="S69" s="272">
        <f>'P&amp;L1'!S513</f>
        <v>0</v>
      </c>
      <c r="T69" s="272">
        <f>'P&amp;L1'!T513</f>
        <v>0</v>
      </c>
      <c r="U69" s="272">
        <f>'P&amp;L1'!U513</f>
        <v>0</v>
      </c>
      <c r="V69" s="272">
        <f>'P&amp;L1'!V513</f>
        <v>0</v>
      </c>
      <c r="W69" s="272">
        <f>'P&amp;L1'!W513</f>
        <v>0</v>
      </c>
      <c r="X69" s="272">
        <f>'P&amp;L1'!X513</f>
        <v>0</v>
      </c>
      <c r="Y69" s="272">
        <f>'P&amp;L1'!Y513</f>
        <v>0</v>
      </c>
      <c r="Z69" s="272">
        <f>'P&amp;L1'!Z513</f>
        <v>0</v>
      </c>
      <c r="AA69" s="272">
        <f>'P&amp;L1'!AA513</f>
        <v>0</v>
      </c>
      <c r="AB69" s="273">
        <f>'P&amp;L1'!AB513</f>
        <v>0</v>
      </c>
      <c r="AD69" s="613">
        <f>'P&amp;L1'!AD513</f>
        <v>0</v>
      </c>
      <c r="AF69" s="613">
        <f>'P&amp;L1'!AF513</f>
        <v>0</v>
      </c>
      <c r="AH69" s="613">
        <f>'P&amp;L1'!AH513</f>
        <v>0</v>
      </c>
    </row>
    <row r="70" spans="2:34" ht="13.5" outlineLevel="1" thickTop="1" x14ac:dyDescent="0.2">
      <c r="D70" s="294" t="s">
        <v>531</v>
      </c>
      <c r="E70" s="294"/>
      <c r="F70" s="294"/>
      <c r="G70" s="295" t="b">
        <f>ABS(G67-'P&amp;L1'!G$511)&lt;CheckTolerance</f>
        <v>1</v>
      </c>
      <c r="H70" s="295" t="b">
        <f>ABS(H67-'P&amp;L1'!H$511)&lt;CheckTolerance</f>
        <v>1</v>
      </c>
      <c r="I70" s="295" t="b">
        <f>ABS(I67-'P&amp;L1'!I$511)&lt;CheckTolerance</f>
        <v>1</v>
      </c>
      <c r="J70" s="295" t="b">
        <f>ABS(J67-'P&amp;L1'!J$511)&lt;CheckTolerance</f>
        <v>1</v>
      </c>
      <c r="K70" s="295" t="b">
        <f>ABS(K67-'P&amp;L1'!K$511)&lt;CheckTolerance</f>
        <v>1</v>
      </c>
      <c r="L70" s="295" t="b">
        <f>ABS(L67-'P&amp;L1'!L$511)&lt;CheckTolerance</f>
        <v>1</v>
      </c>
      <c r="M70" s="295" t="b">
        <f>ABS(M67-'P&amp;L1'!M$511)&lt;CheckTolerance</f>
        <v>1</v>
      </c>
      <c r="N70" s="295" t="b">
        <f>ABS(N67-'P&amp;L1'!N$511)&lt;CheckTolerance</f>
        <v>1</v>
      </c>
      <c r="O70" s="295" t="b">
        <f>ABS(O67-'P&amp;L1'!O$511)&lt;CheckTolerance</f>
        <v>1</v>
      </c>
      <c r="P70" s="295" t="b">
        <f>ABS(P67-'P&amp;L1'!P$511)&lt;CheckTolerance</f>
        <v>1</v>
      </c>
      <c r="Q70" s="295" t="b">
        <f>ABS(Q67-'P&amp;L1'!Q$511)&lt;CheckTolerance</f>
        <v>1</v>
      </c>
      <c r="R70" s="295" t="b">
        <f>ABS(R67-'P&amp;L1'!R$511)&lt;CheckTolerance</f>
        <v>1</v>
      </c>
      <c r="S70" s="295" t="b">
        <f>ABS(S67-'P&amp;L1'!S$511)&lt;CheckTolerance</f>
        <v>1</v>
      </c>
      <c r="T70" s="295" t="b">
        <f>ABS(T67-'P&amp;L1'!T$511)&lt;CheckTolerance</f>
        <v>1</v>
      </c>
      <c r="U70" s="295" t="b">
        <f>ABS(U67-'P&amp;L1'!U$511)&lt;CheckTolerance</f>
        <v>1</v>
      </c>
      <c r="V70" s="295" t="b">
        <f>ABS(V67-'P&amp;L1'!V$511)&lt;CheckTolerance</f>
        <v>1</v>
      </c>
      <c r="W70" s="295" t="b">
        <f>ABS(W67-'P&amp;L1'!W$511)&lt;CheckTolerance</f>
        <v>1</v>
      </c>
      <c r="X70" s="295" t="b">
        <f>ABS(X67-'P&amp;L1'!X$511)&lt;CheckTolerance</f>
        <v>1</v>
      </c>
      <c r="Y70" s="295" t="b">
        <f>ABS(Y67-'P&amp;L1'!Y$511)&lt;CheckTolerance</f>
        <v>1</v>
      </c>
      <c r="Z70" s="295" t="b">
        <f>ABS(Z67-'P&amp;L1'!Z$511)&lt;CheckTolerance</f>
        <v>1</v>
      </c>
      <c r="AA70" s="295" t="b">
        <f>ABS(AA67-'P&amp;L1'!AA$511)&lt;CheckTolerance</f>
        <v>1</v>
      </c>
      <c r="AB70" s="295" t="b">
        <f>ABS(AB67-'P&amp;L1'!AB$511)&lt;CheckTolerance</f>
        <v>1</v>
      </c>
      <c r="AD70" s="295" t="b">
        <f>ABS(AD67-'P&amp;L1'!AD$511)&lt;CheckTolerance</f>
        <v>1</v>
      </c>
      <c r="AF70" s="295" t="b">
        <f>ABS(AF67-'P&amp;L1'!AF$511)&lt;CheckTolerance</f>
        <v>1</v>
      </c>
      <c r="AH70" s="295" t="b">
        <f>ABS(AH67-'P&amp;L1'!AH$511)&lt;CheckTolerance</f>
        <v>1</v>
      </c>
    </row>
    <row r="72" spans="2:34" ht="16.5" x14ac:dyDescent="0.25">
      <c r="B72" s="5" t="s">
        <v>20</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row>
  </sheetData>
  <mergeCells count="3">
    <mergeCell ref="D9:E9"/>
    <mergeCell ref="F9:F11"/>
    <mergeCell ref="D10:E11"/>
  </mergeCells>
  <pageMargins left="0.39370078740157483" right="0.39370078740157483" top="0.39370078740157483" bottom="0.39370078740157483" header="0.31496062992125984" footer="0.31496062992125984"/>
  <pageSetup paperSize="8" scale="60" fitToHeight="9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outlinePr summaryBelow="0"/>
    <pageSetUpPr fitToPage="1"/>
  </sheetPr>
  <dimension ref="B2:AH82"/>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sheetView>
  </sheetViews>
  <sheetFormatPr defaultColWidth="8.85546875" defaultRowHeight="12.75" outlineLevelRow="1" outlineLevelCol="1" x14ac:dyDescent="0.2"/>
  <cols>
    <col min="1" max="1" width="3.28515625" style="3" customWidth="1"/>
    <col min="2" max="3" width="3" style="3" customWidth="1"/>
    <col min="4" max="4" width="3.28515625" style="3" customWidth="1"/>
    <col min="5" max="5" width="44.7109375" style="3" customWidth="1"/>
    <col min="6" max="21" width="11.28515625" style="3" customWidth="1"/>
    <col min="22" max="28" width="11.28515625" style="3" customWidth="1" outlineLevel="1"/>
    <col min="29" max="29" width="3.42578125" style="3" customWidth="1"/>
    <col min="30" max="30" width="11.28515625" style="3" customWidth="1"/>
    <col min="31" max="31" width="3.42578125" style="3" customWidth="1"/>
    <col min="32" max="32" width="11.28515625" style="3" customWidth="1"/>
    <col min="33" max="33" width="3.42578125" style="3" customWidth="1"/>
    <col min="34" max="34" width="11.28515625" style="3" customWidth="1"/>
    <col min="35" max="16384" width="8.85546875" style="3"/>
  </cols>
  <sheetData>
    <row r="2" spans="2:34"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row>
    <row r="3" spans="2:34"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row>
    <row r="4" spans="2:34" x14ac:dyDescent="0.2">
      <c r="B4" s="1" t="str">
        <f>'Template Cover'!B4</f>
        <v>Sheet:</v>
      </c>
      <c r="C4" s="2"/>
      <c r="D4" s="2"/>
      <c r="E4" s="2"/>
      <c r="F4" s="2"/>
      <c r="G4" s="2" t="str">
        <f ca="1">MID(CELL("filename",$A$1),FIND("]",CELL("filename",$A$1))+1,99)</f>
        <v>CF</v>
      </c>
      <c r="H4" s="2"/>
      <c r="I4" s="2"/>
      <c r="J4" s="2"/>
      <c r="K4" s="2"/>
      <c r="L4" s="2"/>
      <c r="M4" s="2"/>
      <c r="N4" s="2"/>
      <c r="O4" s="2"/>
      <c r="P4" s="2"/>
      <c r="Q4" s="2"/>
      <c r="R4" s="2"/>
      <c r="S4" s="2"/>
      <c r="T4" s="2"/>
      <c r="U4" s="2"/>
      <c r="V4" s="2"/>
      <c r="W4" s="2"/>
      <c r="X4" s="2"/>
      <c r="Y4" s="2"/>
      <c r="Z4" s="2"/>
      <c r="AA4" s="2"/>
      <c r="AB4" s="2"/>
      <c r="AC4" s="2"/>
      <c r="AD4" s="2"/>
      <c r="AE4" s="2"/>
      <c r="AF4" s="2"/>
      <c r="AG4" s="2"/>
      <c r="AH4" s="2"/>
    </row>
    <row r="5" spans="2:34"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row>
    <row r="6" spans="2:34"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row>
    <row r="7" spans="2:34"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row>
    <row r="9" spans="2:34" ht="38.25" x14ac:dyDescent="0.2">
      <c r="D9" s="793" t="str">
        <f>RN_Switch</f>
        <v>Nominal</v>
      </c>
      <c r="E9" s="812"/>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row>
    <row r="10" spans="2:34" ht="25.5" x14ac:dyDescent="0.2">
      <c r="D10" s="797" t="str">
        <f>Option_Switch</f>
        <v>Base Model</v>
      </c>
      <c r="E10" s="813"/>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row>
    <row r="11" spans="2:34" x14ac:dyDescent="0.2">
      <c r="D11" s="799"/>
      <c r="E11" s="814"/>
      <c r="F11" s="792" t="s">
        <v>85</v>
      </c>
      <c r="G11" s="649" t="str">
        <f>IF(Timeline!G30="","",Timeline!G30)</f>
        <v/>
      </c>
      <c r="H11" s="649"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row>
    <row r="13" spans="2:34" ht="16.5" x14ac:dyDescent="0.25">
      <c r="B13" s="5" t="s">
        <v>532</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2:34" outlineLevel="1" x14ac:dyDescent="0.2"/>
    <row r="15" spans="2:34" outlineLevel="1" x14ac:dyDescent="0.2">
      <c r="D15" s="147" t="str">
        <f>'Line Items'!C859</f>
        <v>Operating Cashflow</v>
      </c>
    </row>
    <row r="16" spans="2:34" outlineLevel="1" x14ac:dyDescent="0.2">
      <c r="D16" s="100" t="str">
        <f>'Line Items'!D860</f>
        <v>Operating Profit / (Loss) After Exceptionals &amp; Contingencies</v>
      </c>
      <c r="E16" s="84"/>
      <c r="F16" s="101" t="s">
        <v>101</v>
      </c>
      <c r="G16" s="85">
        <f>'P&amp;L1'!G$477</f>
        <v>0</v>
      </c>
      <c r="H16" s="85">
        <f>'P&amp;L1'!H$477</f>
        <v>0</v>
      </c>
      <c r="I16" s="85">
        <f>'P&amp;L1'!I$477</f>
        <v>0</v>
      </c>
      <c r="J16" s="85">
        <f>'P&amp;L1'!J$477</f>
        <v>0</v>
      </c>
      <c r="K16" s="85">
        <f>'P&amp;L1'!K$477</f>
        <v>0</v>
      </c>
      <c r="L16" s="85">
        <f>'P&amp;L1'!L$477</f>
        <v>0</v>
      </c>
      <c r="M16" s="85">
        <f>'P&amp;L1'!M$477</f>
        <v>0</v>
      </c>
      <c r="N16" s="85">
        <f>'P&amp;L1'!N$477</f>
        <v>0</v>
      </c>
      <c r="O16" s="85">
        <f>'P&amp;L1'!O$477</f>
        <v>0</v>
      </c>
      <c r="P16" s="85">
        <f>'P&amp;L1'!P$477</f>
        <v>0</v>
      </c>
      <c r="Q16" s="85">
        <f>'P&amp;L1'!Q$477</f>
        <v>0</v>
      </c>
      <c r="R16" s="85">
        <f>'P&amp;L1'!R$477</f>
        <v>0</v>
      </c>
      <c r="S16" s="85">
        <f>'P&amp;L1'!S$477</f>
        <v>0</v>
      </c>
      <c r="T16" s="85">
        <f>'P&amp;L1'!T$477</f>
        <v>0</v>
      </c>
      <c r="U16" s="85">
        <f>'P&amp;L1'!U$477</f>
        <v>0</v>
      </c>
      <c r="V16" s="85">
        <f>'P&amp;L1'!V$477</f>
        <v>0</v>
      </c>
      <c r="W16" s="85">
        <f>'P&amp;L1'!W$477</f>
        <v>0</v>
      </c>
      <c r="X16" s="85">
        <f>'P&amp;L1'!X$477</f>
        <v>0</v>
      </c>
      <c r="Y16" s="85">
        <f>'P&amp;L1'!Y$477</f>
        <v>0</v>
      </c>
      <c r="Z16" s="85">
        <f>'P&amp;L1'!Z$477</f>
        <v>0</v>
      </c>
      <c r="AA16" s="85">
        <f>'P&amp;L1'!AA$477</f>
        <v>0</v>
      </c>
      <c r="AB16" s="86">
        <f>'P&amp;L1'!AB$477</f>
        <v>0</v>
      </c>
      <c r="AD16" s="551">
        <f>'P&amp;L1'!AD$477</f>
        <v>0</v>
      </c>
      <c r="AF16" s="551">
        <f>'P&amp;L1'!AF$477</f>
        <v>0</v>
      </c>
      <c r="AH16" s="551">
        <f>'P&amp;L1'!AH$477</f>
        <v>0</v>
      </c>
    </row>
    <row r="17" spans="4:34" outlineLevel="1" x14ac:dyDescent="0.2">
      <c r="D17" s="106" t="str">
        <f>'Line Items'!D861</f>
        <v>Adjusted for:</v>
      </c>
      <c r="E17" s="88"/>
      <c r="F17" s="107"/>
      <c r="G17" s="89"/>
      <c r="H17" s="89"/>
      <c r="I17" s="89"/>
      <c r="J17" s="89"/>
      <c r="K17" s="89"/>
      <c r="L17" s="89"/>
      <c r="M17" s="89"/>
      <c r="N17" s="89"/>
      <c r="O17" s="89"/>
      <c r="P17" s="89"/>
      <c r="Q17" s="89"/>
      <c r="R17" s="89"/>
      <c r="S17" s="89"/>
      <c r="T17" s="89"/>
      <c r="U17" s="89"/>
      <c r="V17" s="89"/>
      <c r="W17" s="89"/>
      <c r="X17" s="89"/>
      <c r="Y17" s="89"/>
      <c r="Z17" s="89"/>
      <c r="AA17" s="89"/>
      <c r="AB17" s="90"/>
      <c r="AD17" s="552"/>
      <c r="AF17" s="552"/>
      <c r="AH17" s="552"/>
    </row>
    <row r="18" spans="4:34" outlineLevel="1" x14ac:dyDescent="0.2">
      <c r="D18" s="106"/>
      <c r="E18" s="88" t="str">
        <f>'Line Items'!E862</f>
        <v>Working Capital Movements</v>
      </c>
      <c r="F18" s="107" t="str">
        <f>F16</f>
        <v>£000</v>
      </c>
      <c r="G18" s="175"/>
      <c r="H18" s="175"/>
      <c r="I18" s="175"/>
      <c r="J18" s="175"/>
      <c r="K18" s="175"/>
      <c r="L18" s="175"/>
      <c r="M18" s="175"/>
      <c r="N18" s="175"/>
      <c r="O18" s="175"/>
      <c r="P18" s="175"/>
      <c r="Q18" s="175"/>
      <c r="R18" s="175"/>
      <c r="S18" s="175"/>
      <c r="T18" s="175"/>
      <c r="U18" s="175"/>
      <c r="V18" s="175"/>
      <c r="W18" s="175"/>
      <c r="X18" s="175"/>
      <c r="Y18" s="175"/>
      <c r="Z18" s="175"/>
      <c r="AA18" s="175"/>
      <c r="AB18" s="176"/>
      <c r="AD18" s="615"/>
      <c r="AF18" s="615"/>
      <c r="AH18" s="615"/>
    </row>
    <row r="19" spans="4:34" outlineLevel="1" x14ac:dyDescent="0.2">
      <c r="D19" s="106"/>
      <c r="E19" s="88" t="str">
        <f>'Line Items'!E863</f>
        <v>Movement in long term liabilities (excl. bank debt)</v>
      </c>
      <c r="F19" s="107" t="str">
        <f>F18</f>
        <v>£000</v>
      </c>
      <c r="G19" s="175"/>
      <c r="H19" s="175"/>
      <c r="I19" s="175"/>
      <c r="J19" s="175"/>
      <c r="K19" s="175"/>
      <c r="L19" s="175"/>
      <c r="M19" s="175"/>
      <c r="N19" s="175"/>
      <c r="O19" s="175"/>
      <c r="P19" s="175"/>
      <c r="Q19" s="175"/>
      <c r="R19" s="175"/>
      <c r="S19" s="175"/>
      <c r="T19" s="175"/>
      <c r="U19" s="175"/>
      <c r="V19" s="175"/>
      <c r="W19" s="175"/>
      <c r="X19" s="175"/>
      <c r="Y19" s="175"/>
      <c r="Z19" s="175"/>
      <c r="AA19" s="175"/>
      <c r="AB19" s="176"/>
      <c r="AD19" s="615"/>
      <c r="AF19" s="615"/>
      <c r="AH19" s="615"/>
    </row>
    <row r="20" spans="4:34" outlineLevel="1" x14ac:dyDescent="0.2">
      <c r="D20" s="106"/>
      <c r="E20" s="88" t="str">
        <f>'Line Items'!E864</f>
        <v>[Operating Cashflow Line 5]</v>
      </c>
      <c r="F20" s="107" t="str">
        <f t="shared" ref="F20:F21" si="0">F19</f>
        <v>£000</v>
      </c>
      <c r="G20" s="175"/>
      <c r="H20" s="175"/>
      <c r="I20" s="175"/>
      <c r="J20" s="175"/>
      <c r="K20" s="175"/>
      <c r="L20" s="175"/>
      <c r="M20" s="175"/>
      <c r="N20" s="175"/>
      <c r="O20" s="175"/>
      <c r="P20" s="175"/>
      <c r="Q20" s="175"/>
      <c r="R20" s="175"/>
      <c r="S20" s="175"/>
      <c r="T20" s="175"/>
      <c r="U20" s="175"/>
      <c r="V20" s="175"/>
      <c r="W20" s="175"/>
      <c r="X20" s="175"/>
      <c r="Y20" s="175"/>
      <c r="Z20" s="175"/>
      <c r="AA20" s="175"/>
      <c r="AB20" s="176"/>
      <c r="AD20" s="615"/>
      <c r="AF20" s="615"/>
      <c r="AH20" s="615"/>
    </row>
    <row r="21" spans="4:34" outlineLevel="1" x14ac:dyDescent="0.2">
      <c r="D21" s="106"/>
      <c r="E21" s="88" t="str">
        <f>'Line Items'!E865</f>
        <v>[Operating Cashflow Line 6]</v>
      </c>
      <c r="F21" s="107" t="str">
        <f t="shared" si="0"/>
        <v>£000</v>
      </c>
      <c r="G21" s="175"/>
      <c r="H21" s="175"/>
      <c r="I21" s="175"/>
      <c r="J21" s="175"/>
      <c r="K21" s="175"/>
      <c r="L21" s="175"/>
      <c r="M21" s="175"/>
      <c r="N21" s="175"/>
      <c r="O21" s="175"/>
      <c r="P21" s="175"/>
      <c r="Q21" s="175"/>
      <c r="R21" s="175"/>
      <c r="S21" s="175"/>
      <c r="T21" s="175"/>
      <c r="U21" s="175"/>
      <c r="V21" s="175"/>
      <c r="W21" s="175"/>
      <c r="X21" s="175"/>
      <c r="Y21" s="175"/>
      <c r="Z21" s="175"/>
      <c r="AA21" s="175"/>
      <c r="AB21" s="176"/>
      <c r="AD21" s="615"/>
      <c r="AF21" s="615"/>
      <c r="AH21" s="615"/>
    </row>
    <row r="22" spans="4:34" outlineLevel="1" x14ac:dyDescent="0.2">
      <c r="D22" s="117"/>
      <c r="E22" s="177" t="str">
        <f>'Line Items'!E866</f>
        <v>Add Back Depreciation and Amortisation</v>
      </c>
      <c r="F22" s="118" t="str">
        <f>F19</f>
        <v>£000</v>
      </c>
      <c r="G22" s="178"/>
      <c r="H22" s="178"/>
      <c r="I22" s="178"/>
      <c r="J22" s="178"/>
      <c r="K22" s="178"/>
      <c r="L22" s="178"/>
      <c r="M22" s="178"/>
      <c r="N22" s="178"/>
      <c r="O22" s="178"/>
      <c r="P22" s="178"/>
      <c r="Q22" s="178"/>
      <c r="R22" s="178"/>
      <c r="S22" s="178"/>
      <c r="T22" s="178"/>
      <c r="U22" s="178"/>
      <c r="V22" s="178"/>
      <c r="W22" s="178"/>
      <c r="X22" s="178"/>
      <c r="Y22" s="178"/>
      <c r="Z22" s="178"/>
      <c r="AA22" s="178"/>
      <c r="AB22" s="179"/>
      <c r="AD22" s="616"/>
      <c r="AF22" s="616"/>
      <c r="AH22" s="616"/>
    </row>
    <row r="23" spans="4:34" outlineLevel="1" x14ac:dyDescent="0.2"/>
    <row r="24" spans="4:34" s="148" customFormat="1" outlineLevel="1" x14ac:dyDescent="0.2">
      <c r="D24" s="234" t="str">
        <f>'Line Items'!D867</f>
        <v>Cashflow (pre-financial support)</v>
      </c>
      <c r="E24" s="235"/>
      <c r="F24" s="236" t="str">
        <f>F22</f>
        <v>£000</v>
      </c>
      <c r="G24" s="237">
        <f t="shared" ref="G24:AB24" si="1">SUM(G16:G22)</f>
        <v>0</v>
      </c>
      <c r="H24" s="237">
        <f t="shared" si="1"/>
        <v>0</v>
      </c>
      <c r="I24" s="237">
        <f t="shared" si="1"/>
        <v>0</v>
      </c>
      <c r="J24" s="237">
        <f t="shared" si="1"/>
        <v>0</v>
      </c>
      <c r="K24" s="237">
        <f t="shared" si="1"/>
        <v>0</v>
      </c>
      <c r="L24" s="237">
        <f t="shared" si="1"/>
        <v>0</v>
      </c>
      <c r="M24" s="237">
        <f t="shared" si="1"/>
        <v>0</v>
      </c>
      <c r="N24" s="237">
        <f t="shared" si="1"/>
        <v>0</v>
      </c>
      <c r="O24" s="237">
        <f t="shared" si="1"/>
        <v>0</v>
      </c>
      <c r="P24" s="237">
        <f t="shared" si="1"/>
        <v>0</v>
      </c>
      <c r="Q24" s="237">
        <f t="shared" si="1"/>
        <v>0</v>
      </c>
      <c r="R24" s="237">
        <f t="shared" si="1"/>
        <v>0</v>
      </c>
      <c r="S24" s="237">
        <f t="shared" si="1"/>
        <v>0</v>
      </c>
      <c r="T24" s="237">
        <f t="shared" si="1"/>
        <v>0</v>
      </c>
      <c r="U24" s="237">
        <f t="shared" si="1"/>
        <v>0</v>
      </c>
      <c r="V24" s="237">
        <f t="shared" si="1"/>
        <v>0</v>
      </c>
      <c r="W24" s="237">
        <f t="shared" si="1"/>
        <v>0</v>
      </c>
      <c r="X24" s="237">
        <f t="shared" si="1"/>
        <v>0</v>
      </c>
      <c r="Y24" s="237">
        <f t="shared" si="1"/>
        <v>0</v>
      </c>
      <c r="Z24" s="237">
        <f t="shared" si="1"/>
        <v>0</v>
      </c>
      <c r="AA24" s="237">
        <f t="shared" si="1"/>
        <v>0</v>
      </c>
      <c r="AB24" s="238">
        <f t="shared" si="1"/>
        <v>0</v>
      </c>
      <c r="AD24" s="619">
        <f>SUM(AD16:AD22)</f>
        <v>0</v>
      </c>
      <c r="AF24" s="619">
        <f>SUM(AF16:AF22)</f>
        <v>0</v>
      </c>
      <c r="AH24" s="619">
        <f>SUM(AH16:AH22)</f>
        <v>0</v>
      </c>
    </row>
    <row r="25" spans="4:34" outlineLevel="1" x14ac:dyDescent="0.2"/>
    <row r="26" spans="4:34" outlineLevel="1" x14ac:dyDescent="0.2">
      <c r="D26" s="100" t="str">
        <f>'Line Items'!D869</f>
        <v>Financial Subsidy /(Premium)</v>
      </c>
      <c r="E26" s="84"/>
      <c r="F26" s="101" t="s">
        <v>101</v>
      </c>
      <c r="G26" s="173"/>
      <c r="H26" s="173"/>
      <c r="I26" s="173"/>
      <c r="J26" s="173"/>
      <c r="K26" s="173"/>
      <c r="L26" s="173"/>
      <c r="M26" s="173"/>
      <c r="N26" s="173"/>
      <c r="O26" s="173"/>
      <c r="P26" s="173"/>
      <c r="Q26" s="173"/>
      <c r="R26" s="173"/>
      <c r="S26" s="173"/>
      <c r="T26" s="173"/>
      <c r="U26" s="173"/>
      <c r="V26" s="173"/>
      <c r="W26" s="173"/>
      <c r="X26" s="173"/>
      <c r="Y26" s="173"/>
      <c r="Z26" s="173"/>
      <c r="AA26" s="173"/>
      <c r="AB26" s="191"/>
      <c r="AD26" s="614"/>
      <c r="AF26" s="614"/>
      <c r="AH26" s="614"/>
    </row>
    <row r="27" spans="4:34" outlineLevel="1" x14ac:dyDescent="0.2">
      <c r="D27" s="106" t="str">
        <f>'Line Items'!D870</f>
        <v>Capital Expenditure (inc intangible assets)</v>
      </c>
      <c r="E27" s="88"/>
      <c r="F27" s="107" t="str">
        <f>F26</f>
        <v>£000</v>
      </c>
      <c r="G27" s="175"/>
      <c r="H27" s="175"/>
      <c r="I27" s="175"/>
      <c r="J27" s="175"/>
      <c r="K27" s="175"/>
      <c r="L27" s="175"/>
      <c r="M27" s="175"/>
      <c r="N27" s="175"/>
      <c r="O27" s="175"/>
      <c r="P27" s="175"/>
      <c r="Q27" s="175"/>
      <c r="R27" s="175"/>
      <c r="S27" s="175"/>
      <c r="T27" s="175"/>
      <c r="U27" s="175"/>
      <c r="V27" s="175"/>
      <c r="W27" s="175"/>
      <c r="X27" s="175"/>
      <c r="Y27" s="175"/>
      <c r="Z27" s="175"/>
      <c r="AA27" s="175"/>
      <c r="AB27" s="176"/>
      <c r="AD27" s="615"/>
      <c r="AF27" s="615"/>
      <c r="AH27" s="615"/>
    </row>
    <row r="28" spans="4:34" outlineLevel="1" x14ac:dyDescent="0.2">
      <c r="D28" s="106" t="str">
        <f>'Line Items'!D871</f>
        <v>Investing Activities</v>
      </c>
      <c r="E28" s="88"/>
      <c r="F28" s="107" t="str">
        <f>F27</f>
        <v>£000</v>
      </c>
      <c r="G28" s="175"/>
      <c r="H28" s="175"/>
      <c r="I28" s="175"/>
      <c r="J28" s="175"/>
      <c r="K28" s="175"/>
      <c r="L28" s="175"/>
      <c r="M28" s="175"/>
      <c r="N28" s="175"/>
      <c r="O28" s="175"/>
      <c r="P28" s="175"/>
      <c r="Q28" s="175"/>
      <c r="R28" s="175"/>
      <c r="S28" s="175"/>
      <c r="T28" s="175"/>
      <c r="U28" s="175"/>
      <c r="V28" s="175"/>
      <c r="W28" s="175"/>
      <c r="X28" s="175"/>
      <c r="Y28" s="175"/>
      <c r="Z28" s="175"/>
      <c r="AA28" s="175"/>
      <c r="AB28" s="176"/>
      <c r="AD28" s="615"/>
      <c r="AF28" s="615"/>
      <c r="AH28" s="615"/>
    </row>
    <row r="29" spans="4:34" outlineLevel="1" x14ac:dyDescent="0.2">
      <c r="D29" s="117" t="str">
        <f>'Line Items'!D872</f>
        <v>Tax paid</v>
      </c>
      <c r="E29" s="177"/>
      <c r="F29" s="118" t="str">
        <f>F28</f>
        <v>£000</v>
      </c>
      <c r="G29" s="178"/>
      <c r="H29" s="178"/>
      <c r="I29" s="178"/>
      <c r="J29" s="178"/>
      <c r="K29" s="178"/>
      <c r="L29" s="178"/>
      <c r="M29" s="178"/>
      <c r="N29" s="178"/>
      <c r="O29" s="178"/>
      <c r="P29" s="178"/>
      <c r="Q29" s="178"/>
      <c r="R29" s="178"/>
      <c r="S29" s="178"/>
      <c r="T29" s="178"/>
      <c r="U29" s="178"/>
      <c r="V29" s="178"/>
      <c r="W29" s="178"/>
      <c r="X29" s="178"/>
      <c r="Y29" s="178"/>
      <c r="Z29" s="178"/>
      <c r="AA29" s="178"/>
      <c r="AB29" s="179"/>
      <c r="AD29" s="616"/>
      <c r="AF29" s="616"/>
      <c r="AH29" s="616"/>
    </row>
    <row r="30" spans="4:34" outlineLevel="1" x14ac:dyDescent="0.2"/>
    <row r="31" spans="4:34" s="148" customFormat="1" outlineLevel="1" x14ac:dyDescent="0.2">
      <c r="D31" s="234" t="str">
        <f>'Line Items'!D874</f>
        <v>Cashflow (pre-financing)</v>
      </c>
      <c r="E31" s="235"/>
      <c r="F31" s="236" t="str">
        <f>F29</f>
        <v>£000</v>
      </c>
      <c r="G31" s="237">
        <f>SUM(G24,G26:G29)</f>
        <v>0</v>
      </c>
      <c r="H31" s="237">
        <f t="shared" ref="H31:AB31" si="2">SUM(H24,H26:H29)</f>
        <v>0</v>
      </c>
      <c r="I31" s="237">
        <f t="shared" si="2"/>
        <v>0</v>
      </c>
      <c r="J31" s="237">
        <f t="shared" si="2"/>
        <v>0</v>
      </c>
      <c r="K31" s="237">
        <f t="shared" si="2"/>
        <v>0</v>
      </c>
      <c r="L31" s="237">
        <f t="shared" si="2"/>
        <v>0</v>
      </c>
      <c r="M31" s="237">
        <f t="shared" si="2"/>
        <v>0</v>
      </c>
      <c r="N31" s="237">
        <f t="shared" si="2"/>
        <v>0</v>
      </c>
      <c r="O31" s="237">
        <f t="shared" si="2"/>
        <v>0</v>
      </c>
      <c r="P31" s="237">
        <f t="shared" si="2"/>
        <v>0</v>
      </c>
      <c r="Q31" s="237">
        <f t="shared" si="2"/>
        <v>0</v>
      </c>
      <c r="R31" s="237">
        <f t="shared" si="2"/>
        <v>0</v>
      </c>
      <c r="S31" s="237">
        <f t="shared" si="2"/>
        <v>0</v>
      </c>
      <c r="T31" s="237">
        <f t="shared" si="2"/>
        <v>0</v>
      </c>
      <c r="U31" s="237">
        <f t="shared" si="2"/>
        <v>0</v>
      </c>
      <c r="V31" s="237">
        <f t="shared" si="2"/>
        <v>0</v>
      </c>
      <c r="W31" s="237">
        <f t="shared" si="2"/>
        <v>0</v>
      </c>
      <c r="X31" s="237">
        <f t="shared" si="2"/>
        <v>0</v>
      </c>
      <c r="Y31" s="237">
        <f t="shared" si="2"/>
        <v>0</v>
      </c>
      <c r="Z31" s="237">
        <f t="shared" si="2"/>
        <v>0</v>
      </c>
      <c r="AA31" s="237">
        <f t="shared" si="2"/>
        <v>0</v>
      </c>
      <c r="AB31" s="238">
        <f t="shared" si="2"/>
        <v>0</v>
      </c>
      <c r="AD31" s="619">
        <f t="shared" ref="AD31" si="3">SUM(AD24,AD26:AD29)</f>
        <v>0</v>
      </c>
      <c r="AF31" s="619">
        <f t="shared" ref="AF31" si="4">SUM(AF24,AF26:AF29)</f>
        <v>0</v>
      </c>
      <c r="AH31" s="619">
        <f t="shared" ref="AH31" si="5">SUM(AH24,AH26:AH29)</f>
        <v>0</v>
      </c>
    </row>
    <row r="32" spans="4:34" outlineLevel="1" x14ac:dyDescent="0.2"/>
    <row r="33" spans="4:34" outlineLevel="1" x14ac:dyDescent="0.2">
      <c r="D33" s="147" t="str">
        <f>'Line Items'!C876</f>
        <v>Financing</v>
      </c>
    </row>
    <row r="34" spans="4:34" outlineLevel="1" x14ac:dyDescent="0.2">
      <c r="D34" s="100" t="str">
        <f>'Line Items'!D877</f>
        <v>Commercial &amp; Other Debt AFC drawdown</v>
      </c>
      <c r="E34" s="84"/>
      <c r="F34" s="101" t="s">
        <v>101</v>
      </c>
      <c r="G34" s="173"/>
      <c r="H34" s="173"/>
      <c r="I34" s="173"/>
      <c r="J34" s="173"/>
      <c r="K34" s="173"/>
      <c r="L34" s="173"/>
      <c r="M34" s="173"/>
      <c r="N34" s="173"/>
      <c r="O34" s="173"/>
      <c r="P34" s="173"/>
      <c r="Q34" s="173"/>
      <c r="R34" s="173"/>
      <c r="S34" s="173"/>
      <c r="T34" s="173"/>
      <c r="U34" s="173"/>
      <c r="V34" s="173"/>
      <c r="W34" s="173"/>
      <c r="X34" s="173"/>
      <c r="Y34" s="173"/>
      <c r="Z34" s="173"/>
      <c r="AA34" s="173"/>
      <c r="AB34" s="191"/>
      <c r="AD34" s="614"/>
      <c r="AF34" s="614"/>
      <c r="AH34" s="614"/>
    </row>
    <row r="35" spans="4:34" outlineLevel="1" x14ac:dyDescent="0.2">
      <c r="D35" s="106" t="str">
        <f>'Line Items'!D878</f>
        <v>Commercial &amp; Other Debt AFC repayment</v>
      </c>
      <c r="E35" s="88"/>
      <c r="F35" s="107" t="str">
        <f t="shared" ref="F35:F45" si="6">F34</f>
        <v>£000</v>
      </c>
      <c r="G35" s="175"/>
      <c r="H35" s="175"/>
      <c r="I35" s="175"/>
      <c r="J35" s="175"/>
      <c r="K35" s="175"/>
      <c r="L35" s="175"/>
      <c r="M35" s="175"/>
      <c r="N35" s="175"/>
      <c r="O35" s="175"/>
      <c r="P35" s="175"/>
      <c r="Q35" s="175"/>
      <c r="R35" s="175"/>
      <c r="S35" s="175"/>
      <c r="T35" s="175"/>
      <c r="U35" s="175"/>
      <c r="V35" s="175"/>
      <c r="W35" s="175"/>
      <c r="X35" s="175"/>
      <c r="Y35" s="175"/>
      <c r="Z35" s="175"/>
      <c r="AA35" s="175"/>
      <c r="AB35" s="176"/>
      <c r="AD35" s="615"/>
      <c r="AF35" s="615"/>
      <c r="AH35" s="615"/>
    </row>
    <row r="36" spans="4:34" outlineLevel="1" x14ac:dyDescent="0.2">
      <c r="D36" s="106" t="str">
        <f>'Line Items'!D879</f>
        <v>Shareholder Loan AFC (excl. PCS) drawdown</v>
      </c>
      <c r="E36" s="88"/>
      <c r="F36" s="107" t="str">
        <f t="shared" si="6"/>
        <v>£000</v>
      </c>
      <c r="G36" s="175"/>
      <c r="H36" s="175"/>
      <c r="I36" s="175"/>
      <c r="J36" s="175"/>
      <c r="K36" s="175"/>
      <c r="L36" s="175"/>
      <c r="M36" s="175"/>
      <c r="N36" s="175"/>
      <c r="O36" s="175"/>
      <c r="P36" s="175"/>
      <c r="Q36" s="175"/>
      <c r="R36" s="175"/>
      <c r="S36" s="175"/>
      <c r="T36" s="175"/>
      <c r="U36" s="175"/>
      <c r="V36" s="175"/>
      <c r="W36" s="175"/>
      <c r="X36" s="175"/>
      <c r="Y36" s="175"/>
      <c r="Z36" s="175"/>
      <c r="AA36" s="175"/>
      <c r="AB36" s="176"/>
      <c r="AD36" s="615"/>
      <c r="AF36" s="615"/>
      <c r="AH36" s="615"/>
    </row>
    <row r="37" spans="4:34" outlineLevel="1" x14ac:dyDescent="0.2">
      <c r="D37" s="106" t="str">
        <f>'Line Items'!D880</f>
        <v>Shareholder Loan AFC (excl. PCS) repayment</v>
      </c>
      <c r="E37" s="88"/>
      <c r="F37" s="107" t="str">
        <f t="shared" si="6"/>
        <v>£000</v>
      </c>
      <c r="G37" s="175"/>
      <c r="H37" s="175"/>
      <c r="I37" s="175"/>
      <c r="J37" s="175"/>
      <c r="K37" s="175"/>
      <c r="L37" s="175"/>
      <c r="M37" s="175"/>
      <c r="N37" s="175"/>
      <c r="O37" s="175"/>
      <c r="P37" s="175"/>
      <c r="Q37" s="175"/>
      <c r="R37" s="175"/>
      <c r="S37" s="175"/>
      <c r="T37" s="175"/>
      <c r="U37" s="175"/>
      <c r="V37" s="175"/>
      <c r="W37" s="175"/>
      <c r="X37" s="175"/>
      <c r="Y37" s="175"/>
      <c r="Z37" s="175"/>
      <c r="AA37" s="175"/>
      <c r="AB37" s="176"/>
      <c r="AD37" s="615"/>
      <c r="AF37" s="615"/>
      <c r="AH37" s="615"/>
    </row>
    <row r="38" spans="4:34" outlineLevel="1" x14ac:dyDescent="0.2">
      <c r="D38" s="106" t="str">
        <f>'Line Items'!D881</f>
        <v>PCS drawdown</v>
      </c>
      <c r="E38" s="88"/>
      <c r="F38" s="107" t="str">
        <f t="shared" si="6"/>
        <v>£000</v>
      </c>
      <c r="G38" s="175"/>
      <c r="H38" s="175"/>
      <c r="I38" s="175"/>
      <c r="J38" s="175"/>
      <c r="K38" s="175"/>
      <c r="L38" s="175"/>
      <c r="M38" s="175"/>
      <c r="N38" s="175"/>
      <c r="O38" s="175"/>
      <c r="P38" s="175"/>
      <c r="Q38" s="175"/>
      <c r="R38" s="175"/>
      <c r="S38" s="175"/>
      <c r="T38" s="175"/>
      <c r="U38" s="175"/>
      <c r="V38" s="175"/>
      <c r="W38" s="175"/>
      <c r="X38" s="175"/>
      <c r="Y38" s="175"/>
      <c r="Z38" s="175"/>
      <c r="AA38" s="175"/>
      <c r="AB38" s="176"/>
      <c r="AD38" s="615"/>
      <c r="AF38" s="615"/>
      <c r="AH38" s="615"/>
    </row>
    <row r="39" spans="4:34" outlineLevel="1" x14ac:dyDescent="0.2">
      <c r="D39" s="106" t="str">
        <f>'Line Items'!D882</f>
        <v>PCS repayment</v>
      </c>
      <c r="E39" s="88"/>
      <c r="F39" s="107" t="str">
        <f t="shared" si="6"/>
        <v>£000</v>
      </c>
      <c r="G39" s="175"/>
      <c r="H39" s="175"/>
      <c r="I39" s="175"/>
      <c r="J39" s="175"/>
      <c r="K39" s="175"/>
      <c r="L39" s="175"/>
      <c r="M39" s="175"/>
      <c r="N39" s="175"/>
      <c r="O39" s="175"/>
      <c r="P39" s="175"/>
      <c r="Q39" s="175"/>
      <c r="R39" s="175"/>
      <c r="S39" s="175"/>
      <c r="T39" s="175"/>
      <c r="U39" s="175"/>
      <c r="V39" s="175"/>
      <c r="W39" s="175"/>
      <c r="X39" s="175"/>
      <c r="Y39" s="175"/>
      <c r="Z39" s="175"/>
      <c r="AA39" s="175"/>
      <c r="AB39" s="176"/>
      <c r="AD39" s="615"/>
      <c r="AF39" s="615"/>
      <c r="AH39" s="615"/>
    </row>
    <row r="40" spans="4:34" outlineLevel="1" x14ac:dyDescent="0.2">
      <c r="D40" s="106" t="str">
        <f>'Line Items'!D883</f>
        <v>Equity issue</v>
      </c>
      <c r="E40" s="88"/>
      <c r="F40" s="107" t="str">
        <f t="shared" si="6"/>
        <v>£000</v>
      </c>
      <c r="G40" s="175"/>
      <c r="H40" s="175"/>
      <c r="I40" s="175"/>
      <c r="J40" s="175"/>
      <c r="K40" s="175"/>
      <c r="L40" s="175"/>
      <c r="M40" s="175"/>
      <c r="N40" s="175"/>
      <c r="O40" s="175"/>
      <c r="P40" s="175"/>
      <c r="Q40" s="175"/>
      <c r="R40" s="175"/>
      <c r="S40" s="175"/>
      <c r="T40" s="175"/>
      <c r="U40" s="175"/>
      <c r="V40" s="175"/>
      <c r="W40" s="175"/>
      <c r="X40" s="175"/>
      <c r="Y40" s="175"/>
      <c r="Z40" s="175"/>
      <c r="AA40" s="175"/>
      <c r="AB40" s="176"/>
      <c r="AD40" s="615"/>
      <c r="AF40" s="615"/>
      <c r="AH40" s="615"/>
    </row>
    <row r="41" spans="4:34" outlineLevel="1" x14ac:dyDescent="0.2">
      <c r="D41" s="106" t="str">
        <f>'Line Items'!D884</f>
        <v>Equity redemption</v>
      </c>
      <c r="E41" s="88"/>
      <c r="F41" s="107" t="str">
        <f t="shared" si="6"/>
        <v>£000</v>
      </c>
      <c r="G41" s="175"/>
      <c r="H41" s="175"/>
      <c r="I41" s="175"/>
      <c r="J41" s="175"/>
      <c r="K41" s="175"/>
      <c r="L41" s="175"/>
      <c r="M41" s="175"/>
      <c r="N41" s="175"/>
      <c r="O41" s="175"/>
      <c r="P41" s="175"/>
      <c r="Q41" s="175"/>
      <c r="R41" s="175"/>
      <c r="S41" s="175"/>
      <c r="T41" s="175"/>
      <c r="U41" s="175"/>
      <c r="V41" s="175"/>
      <c r="W41" s="175"/>
      <c r="X41" s="175"/>
      <c r="Y41" s="175"/>
      <c r="Z41" s="175"/>
      <c r="AA41" s="175"/>
      <c r="AB41" s="176"/>
      <c r="AD41" s="615"/>
      <c r="AF41" s="615"/>
      <c r="AH41" s="615"/>
    </row>
    <row r="42" spans="4:34" outlineLevel="1" x14ac:dyDescent="0.2">
      <c r="D42" s="106" t="str">
        <f>'Line Items'!D885</f>
        <v>[Financing Line 9]</v>
      </c>
      <c r="E42" s="88"/>
      <c r="F42" s="107" t="str">
        <f t="shared" si="6"/>
        <v>£000</v>
      </c>
      <c r="G42" s="175"/>
      <c r="H42" s="175"/>
      <c r="I42" s="175"/>
      <c r="J42" s="175"/>
      <c r="K42" s="175"/>
      <c r="L42" s="175"/>
      <c r="M42" s="175"/>
      <c r="N42" s="175"/>
      <c r="O42" s="175"/>
      <c r="P42" s="175"/>
      <c r="Q42" s="175"/>
      <c r="R42" s="175"/>
      <c r="S42" s="175"/>
      <c r="T42" s="175"/>
      <c r="U42" s="175"/>
      <c r="V42" s="175"/>
      <c r="W42" s="175"/>
      <c r="X42" s="175"/>
      <c r="Y42" s="175"/>
      <c r="Z42" s="175"/>
      <c r="AA42" s="175"/>
      <c r="AB42" s="176"/>
      <c r="AD42" s="615"/>
      <c r="AF42" s="615"/>
      <c r="AH42" s="615"/>
    </row>
    <row r="43" spans="4:34" outlineLevel="1" x14ac:dyDescent="0.2">
      <c r="D43" s="106" t="str">
        <f>'Line Items'!D886</f>
        <v>[Financing Line 10]</v>
      </c>
      <c r="E43" s="88"/>
      <c r="F43" s="107" t="str">
        <f t="shared" si="6"/>
        <v>£000</v>
      </c>
      <c r="G43" s="175"/>
      <c r="H43" s="175"/>
      <c r="I43" s="175"/>
      <c r="J43" s="175"/>
      <c r="K43" s="175"/>
      <c r="L43" s="175"/>
      <c r="M43" s="175"/>
      <c r="N43" s="175"/>
      <c r="O43" s="175"/>
      <c r="P43" s="175"/>
      <c r="Q43" s="175"/>
      <c r="R43" s="175"/>
      <c r="S43" s="175"/>
      <c r="T43" s="175"/>
      <c r="U43" s="175"/>
      <c r="V43" s="175"/>
      <c r="W43" s="175"/>
      <c r="X43" s="175"/>
      <c r="Y43" s="175"/>
      <c r="Z43" s="175"/>
      <c r="AA43" s="175"/>
      <c r="AB43" s="176"/>
      <c r="AD43" s="615"/>
      <c r="AF43" s="615"/>
      <c r="AH43" s="615"/>
    </row>
    <row r="44" spans="4:34" outlineLevel="1" x14ac:dyDescent="0.2">
      <c r="D44" s="106" t="str">
        <f>'Line Items'!D887</f>
        <v>[Financing Line 11]</v>
      </c>
      <c r="E44" s="88"/>
      <c r="F44" s="107" t="str">
        <f t="shared" si="6"/>
        <v>£000</v>
      </c>
      <c r="G44" s="175"/>
      <c r="H44" s="175"/>
      <c r="I44" s="175"/>
      <c r="J44" s="175"/>
      <c r="K44" s="175"/>
      <c r="L44" s="175"/>
      <c r="M44" s="175"/>
      <c r="N44" s="175"/>
      <c r="O44" s="175"/>
      <c r="P44" s="175"/>
      <c r="Q44" s="175"/>
      <c r="R44" s="175"/>
      <c r="S44" s="175"/>
      <c r="T44" s="175"/>
      <c r="U44" s="175"/>
      <c r="V44" s="175"/>
      <c r="W44" s="175"/>
      <c r="X44" s="175"/>
      <c r="Y44" s="175"/>
      <c r="Z44" s="175"/>
      <c r="AA44" s="175"/>
      <c r="AB44" s="176"/>
      <c r="AD44" s="615"/>
      <c r="AF44" s="615"/>
      <c r="AH44" s="615"/>
    </row>
    <row r="45" spans="4:34" outlineLevel="1" x14ac:dyDescent="0.2">
      <c r="D45" s="117" t="str">
        <f>'Line Items'!D888</f>
        <v>[Financing Line 12]</v>
      </c>
      <c r="E45" s="177"/>
      <c r="F45" s="118" t="str">
        <f t="shared" si="6"/>
        <v>£000</v>
      </c>
      <c r="G45" s="178"/>
      <c r="H45" s="178"/>
      <c r="I45" s="178"/>
      <c r="J45" s="178"/>
      <c r="K45" s="178"/>
      <c r="L45" s="178"/>
      <c r="M45" s="178"/>
      <c r="N45" s="178"/>
      <c r="O45" s="178"/>
      <c r="P45" s="178"/>
      <c r="Q45" s="178"/>
      <c r="R45" s="178"/>
      <c r="S45" s="178"/>
      <c r="T45" s="178"/>
      <c r="U45" s="178"/>
      <c r="V45" s="178"/>
      <c r="W45" s="178"/>
      <c r="X45" s="178"/>
      <c r="Y45" s="178"/>
      <c r="Z45" s="178"/>
      <c r="AA45" s="178"/>
      <c r="AB45" s="179"/>
      <c r="AD45" s="616"/>
      <c r="AF45" s="616"/>
      <c r="AH45" s="616"/>
    </row>
    <row r="46" spans="4:34" outlineLevel="1" x14ac:dyDescent="0.2"/>
    <row r="47" spans="4:34" s="148" customFormat="1" outlineLevel="1" x14ac:dyDescent="0.2">
      <c r="D47" s="234" t="str">
        <f>'Line Items'!D890</f>
        <v>Total financing</v>
      </c>
      <c r="E47" s="235"/>
      <c r="F47" s="236" t="str">
        <f>F45</f>
        <v>£000</v>
      </c>
      <c r="G47" s="237">
        <f>SUM(G34:G45)</f>
        <v>0</v>
      </c>
      <c r="H47" s="237">
        <f t="shared" ref="H47:AB47" si="7">SUM(H34:H45)</f>
        <v>0</v>
      </c>
      <c r="I47" s="237">
        <f t="shared" si="7"/>
        <v>0</v>
      </c>
      <c r="J47" s="237">
        <f t="shared" si="7"/>
        <v>0</v>
      </c>
      <c r="K47" s="237">
        <f t="shared" si="7"/>
        <v>0</v>
      </c>
      <c r="L47" s="237">
        <f t="shared" si="7"/>
        <v>0</v>
      </c>
      <c r="M47" s="237">
        <f t="shared" si="7"/>
        <v>0</v>
      </c>
      <c r="N47" s="237">
        <f t="shared" si="7"/>
        <v>0</v>
      </c>
      <c r="O47" s="237">
        <f t="shared" si="7"/>
        <v>0</v>
      </c>
      <c r="P47" s="237">
        <f t="shared" si="7"/>
        <v>0</v>
      </c>
      <c r="Q47" s="237">
        <f t="shared" si="7"/>
        <v>0</v>
      </c>
      <c r="R47" s="237">
        <f t="shared" si="7"/>
        <v>0</v>
      </c>
      <c r="S47" s="237">
        <f t="shared" si="7"/>
        <v>0</v>
      </c>
      <c r="T47" s="237">
        <f t="shared" si="7"/>
        <v>0</v>
      </c>
      <c r="U47" s="237">
        <f t="shared" si="7"/>
        <v>0</v>
      </c>
      <c r="V47" s="237">
        <f t="shared" si="7"/>
        <v>0</v>
      </c>
      <c r="W47" s="237">
        <f t="shared" si="7"/>
        <v>0</v>
      </c>
      <c r="X47" s="237">
        <f t="shared" si="7"/>
        <v>0</v>
      </c>
      <c r="Y47" s="237">
        <f t="shared" si="7"/>
        <v>0</v>
      </c>
      <c r="Z47" s="237">
        <f t="shared" si="7"/>
        <v>0</v>
      </c>
      <c r="AA47" s="237">
        <f t="shared" si="7"/>
        <v>0</v>
      </c>
      <c r="AB47" s="238">
        <f t="shared" si="7"/>
        <v>0</v>
      </c>
      <c r="AD47" s="619">
        <f t="shared" ref="AD47" si="8">SUM(AD34:AD45)</f>
        <v>0</v>
      </c>
      <c r="AF47" s="619">
        <f t="shared" ref="AF47" si="9">SUM(AF34:AF45)</f>
        <v>0</v>
      </c>
      <c r="AH47" s="619">
        <f t="shared" ref="AH47" si="10">SUM(AH34:AH45)</f>
        <v>0</v>
      </c>
    </row>
    <row r="48" spans="4:34" outlineLevel="1" x14ac:dyDescent="0.2"/>
    <row r="49" spans="4:34" outlineLevel="1" x14ac:dyDescent="0.2">
      <c r="D49" s="138" t="str">
        <f>'Line Items'!C892</f>
        <v>Servicing of finance</v>
      </c>
    </row>
    <row r="50" spans="4:34" outlineLevel="1" x14ac:dyDescent="0.2">
      <c r="D50" s="100" t="str">
        <f>'Line Items'!D893</f>
        <v>Interest received on cash balance</v>
      </c>
      <c r="E50" s="84"/>
      <c r="F50" s="101" t="s">
        <v>101</v>
      </c>
      <c r="G50" s="173"/>
      <c r="H50" s="173"/>
      <c r="I50" s="173"/>
      <c r="J50" s="173"/>
      <c r="K50" s="173"/>
      <c r="L50" s="173"/>
      <c r="M50" s="173"/>
      <c r="N50" s="173"/>
      <c r="O50" s="173"/>
      <c r="P50" s="173"/>
      <c r="Q50" s="173"/>
      <c r="R50" s="173"/>
      <c r="S50" s="173"/>
      <c r="T50" s="173"/>
      <c r="U50" s="173"/>
      <c r="V50" s="173"/>
      <c r="W50" s="173"/>
      <c r="X50" s="173"/>
      <c r="Y50" s="173"/>
      <c r="Z50" s="173"/>
      <c r="AA50" s="173"/>
      <c r="AB50" s="191"/>
      <c r="AD50" s="614"/>
      <c r="AF50" s="614"/>
      <c r="AH50" s="614"/>
    </row>
    <row r="51" spans="4:34" outlineLevel="1" x14ac:dyDescent="0.2">
      <c r="D51" s="106" t="str">
        <f>'Line Items'!D894</f>
        <v>Interest paid on cash balance</v>
      </c>
      <c r="E51" s="88"/>
      <c r="F51" s="107" t="str">
        <f t="shared" ref="F51:F62" si="11">F50</f>
        <v>£000</v>
      </c>
      <c r="G51" s="175"/>
      <c r="H51" s="175"/>
      <c r="I51" s="175"/>
      <c r="J51" s="175"/>
      <c r="K51" s="175"/>
      <c r="L51" s="175"/>
      <c r="M51" s="175"/>
      <c r="N51" s="175"/>
      <c r="O51" s="175"/>
      <c r="P51" s="175"/>
      <c r="Q51" s="175"/>
      <c r="R51" s="175"/>
      <c r="S51" s="175"/>
      <c r="T51" s="175"/>
      <c r="U51" s="175"/>
      <c r="V51" s="175"/>
      <c r="W51" s="175"/>
      <c r="X51" s="175"/>
      <c r="Y51" s="175"/>
      <c r="Z51" s="175"/>
      <c r="AA51" s="175"/>
      <c r="AB51" s="176"/>
      <c r="AD51" s="615"/>
      <c r="AF51" s="615"/>
      <c r="AH51" s="615"/>
    </row>
    <row r="52" spans="4:34" outlineLevel="1" x14ac:dyDescent="0.2">
      <c r="D52" s="106" t="str">
        <f>'Line Items'!D895</f>
        <v>Interest &amp; Fees paid on Commercial &amp; Other Debt AFC</v>
      </c>
      <c r="E52" s="88"/>
      <c r="F52" s="107" t="str">
        <f t="shared" si="11"/>
        <v>£000</v>
      </c>
      <c r="G52" s="175"/>
      <c r="H52" s="175"/>
      <c r="I52" s="175"/>
      <c r="J52" s="175"/>
      <c r="K52" s="175"/>
      <c r="L52" s="175"/>
      <c r="M52" s="175"/>
      <c r="N52" s="175"/>
      <c r="O52" s="175"/>
      <c r="P52" s="175"/>
      <c r="Q52" s="175"/>
      <c r="R52" s="175"/>
      <c r="S52" s="175"/>
      <c r="T52" s="175"/>
      <c r="U52" s="175"/>
      <c r="V52" s="175"/>
      <c r="W52" s="175"/>
      <c r="X52" s="175"/>
      <c r="Y52" s="175"/>
      <c r="Z52" s="175"/>
      <c r="AA52" s="175"/>
      <c r="AB52" s="176"/>
      <c r="AD52" s="615"/>
      <c r="AF52" s="615"/>
      <c r="AH52" s="615"/>
    </row>
    <row r="53" spans="4:34" outlineLevel="1" x14ac:dyDescent="0.2">
      <c r="D53" s="106" t="str">
        <f>'Line Items'!D896</f>
        <v>Interest &amp; Fees paid on Shareholder Loan AFC (excl. PCS)</v>
      </c>
      <c r="E53" s="88"/>
      <c r="F53" s="107" t="str">
        <f t="shared" si="11"/>
        <v>£000</v>
      </c>
      <c r="G53" s="175"/>
      <c r="H53" s="175"/>
      <c r="I53" s="175"/>
      <c r="J53" s="175"/>
      <c r="K53" s="175"/>
      <c r="L53" s="175"/>
      <c r="M53" s="175"/>
      <c r="N53" s="175"/>
      <c r="O53" s="175"/>
      <c r="P53" s="175"/>
      <c r="Q53" s="175"/>
      <c r="R53" s="175"/>
      <c r="S53" s="175"/>
      <c r="T53" s="175"/>
      <c r="U53" s="175"/>
      <c r="V53" s="175"/>
      <c r="W53" s="175"/>
      <c r="X53" s="175"/>
      <c r="Y53" s="175"/>
      <c r="Z53" s="175"/>
      <c r="AA53" s="175"/>
      <c r="AB53" s="176"/>
      <c r="AD53" s="615"/>
      <c r="AF53" s="615"/>
      <c r="AH53" s="615"/>
    </row>
    <row r="54" spans="4:34" outlineLevel="1" x14ac:dyDescent="0.2">
      <c r="D54" s="106" t="str">
        <f>'Line Items'!D897</f>
        <v>Interest &amp; Fees paid on Parent Company Support</v>
      </c>
      <c r="E54" s="88"/>
      <c r="F54" s="107" t="str">
        <f t="shared" si="11"/>
        <v>£000</v>
      </c>
      <c r="G54" s="175"/>
      <c r="H54" s="175"/>
      <c r="I54" s="175"/>
      <c r="J54" s="175"/>
      <c r="K54" s="175"/>
      <c r="L54" s="175"/>
      <c r="M54" s="175"/>
      <c r="N54" s="175"/>
      <c r="O54" s="175"/>
      <c r="P54" s="175"/>
      <c r="Q54" s="175"/>
      <c r="R54" s="175"/>
      <c r="S54" s="175"/>
      <c r="T54" s="175"/>
      <c r="U54" s="175"/>
      <c r="V54" s="175"/>
      <c r="W54" s="175"/>
      <c r="X54" s="175"/>
      <c r="Y54" s="175"/>
      <c r="Z54" s="175"/>
      <c r="AA54" s="175"/>
      <c r="AB54" s="176"/>
      <c r="AD54" s="615"/>
      <c r="AF54" s="615"/>
      <c r="AH54" s="615"/>
    </row>
    <row r="55" spans="4:34" outlineLevel="1" x14ac:dyDescent="0.2">
      <c r="D55" s="106" t="str">
        <f>'Line Items'!D898</f>
        <v>Performance Bond Costs</v>
      </c>
      <c r="E55" s="88"/>
      <c r="F55" s="107" t="str">
        <f t="shared" si="11"/>
        <v>£000</v>
      </c>
      <c r="G55" s="175"/>
      <c r="H55" s="175"/>
      <c r="I55" s="175"/>
      <c r="J55" s="175"/>
      <c r="K55" s="175"/>
      <c r="L55" s="175"/>
      <c r="M55" s="175"/>
      <c r="N55" s="175"/>
      <c r="O55" s="175"/>
      <c r="P55" s="175"/>
      <c r="Q55" s="175"/>
      <c r="R55" s="175"/>
      <c r="S55" s="175"/>
      <c r="T55" s="175"/>
      <c r="U55" s="175"/>
      <c r="V55" s="175"/>
      <c r="W55" s="175"/>
      <c r="X55" s="175"/>
      <c r="Y55" s="175"/>
      <c r="Z55" s="175"/>
      <c r="AA55" s="175"/>
      <c r="AB55" s="176"/>
      <c r="AD55" s="615"/>
      <c r="AF55" s="615"/>
      <c r="AH55" s="615"/>
    </row>
    <row r="56" spans="4:34" outlineLevel="1" x14ac:dyDescent="0.2">
      <c r="D56" s="106" t="str">
        <f>'Line Items'!D899</f>
        <v>PCS Bond Costs</v>
      </c>
      <c r="E56" s="88"/>
      <c r="F56" s="107" t="str">
        <f t="shared" si="11"/>
        <v>£000</v>
      </c>
      <c r="G56" s="175"/>
      <c r="H56" s="175"/>
      <c r="I56" s="175"/>
      <c r="J56" s="175"/>
      <c r="K56" s="175"/>
      <c r="L56" s="175"/>
      <c r="M56" s="175"/>
      <c r="N56" s="175"/>
      <c r="O56" s="175"/>
      <c r="P56" s="175"/>
      <c r="Q56" s="175"/>
      <c r="R56" s="175"/>
      <c r="S56" s="175"/>
      <c r="T56" s="175"/>
      <c r="U56" s="175"/>
      <c r="V56" s="175"/>
      <c r="W56" s="175"/>
      <c r="X56" s="175"/>
      <c r="Y56" s="175"/>
      <c r="Z56" s="175"/>
      <c r="AA56" s="175"/>
      <c r="AB56" s="176"/>
      <c r="AD56" s="615"/>
      <c r="AF56" s="615"/>
      <c r="AH56" s="615"/>
    </row>
    <row r="57" spans="4:34" outlineLevel="1" x14ac:dyDescent="0.2">
      <c r="D57" s="106" t="str">
        <f>'Line Items'!D900</f>
        <v>Season Ticket Bond Costs</v>
      </c>
      <c r="E57" s="88"/>
      <c r="F57" s="107" t="str">
        <f t="shared" si="11"/>
        <v>£000</v>
      </c>
      <c r="G57" s="175"/>
      <c r="H57" s="175"/>
      <c r="I57" s="175"/>
      <c r="J57" s="175"/>
      <c r="K57" s="175"/>
      <c r="L57" s="175"/>
      <c r="M57" s="175"/>
      <c r="N57" s="175"/>
      <c r="O57" s="175"/>
      <c r="P57" s="175"/>
      <c r="Q57" s="175"/>
      <c r="R57" s="175"/>
      <c r="S57" s="175"/>
      <c r="T57" s="175"/>
      <c r="U57" s="175"/>
      <c r="V57" s="175"/>
      <c r="W57" s="175"/>
      <c r="X57" s="175"/>
      <c r="Y57" s="175"/>
      <c r="Z57" s="175"/>
      <c r="AA57" s="175"/>
      <c r="AB57" s="176"/>
      <c r="AD57" s="615"/>
      <c r="AF57" s="615"/>
      <c r="AH57" s="615"/>
    </row>
    <row r="58" spans="4:34" outlineLevel="1" x14ac:dyDescent="0.2">
      <c r="D58" s="106" t="str">
        <f>'Line Items'!D901</f>
        <v>[Servicing of finance Line 9]</v>
      </c>
      <c r="E58" s="88"/>
      <c r="F58" s="107" t="str">
        <f t="shared" si="11"/>
        <v>£000</v>
      </c>
      <c r="G58" s="175"/>
      <c r="H58" s="175"/>
      <c r="I58" s="175"/>
      <c r="J58" s="175"/>
      <c r="K58" s="175"/>
      <c r="L58" s="175"/>
      <c r="M58" s="175"/>
      <c r="N58" s="175"/>
      <c r="O58" s="175"/>
      <c r="P58" s="175"/>
      <c r="Q58" s="175"/>
      <c r="R58" s="175"/>
      <c r="S58" s="175"/>
      <c r="T58" s="175"/>
      <c r="U58" s="175"/>
      <c r="V58" s="175"/>
      <c r="W58" s="175"/>
      <c r="X58" s="175"/>
      <c r="Y58" s="175"/>
      <c r="Z58" s="175"/>
      <c r="AA58" s="175"/>
      <c r="AB58" s="176"/>
      <c r="AD58" s="615"/>
      <c r="AF58" s="615"/>
      <c r="AH58" s="615"/>
    </row>
    <row r="59" spans="4:34" outlineLevel="1" x14ac:dyDescent="0.2">
      <c r="D59" s="106" t="str">
        <f>'Line Items'!D902</f>
        <v>[Servicing of finance Line 10]</v>
      </c>
      <c r="E59" s="88"/>
      <c r="F59" s="107" t="str">
        <f t="shared" si="11"/>
        <v>£000</v>
      </c>
      <c r="G59" s="175"/>
      <c r="H59" s="175"/>
      <c r="I59" s="175"/>
      <c r="J59" s="175"/>
      <c r="K59" s="175"/>
      <c r="L59" s="175"/>
      <c r="M59" s="175"/>
      <c r="N59" s="175"/>
      <c r="O59" s="175"/>
      <c r="P59" s="175"/>
      <c r="Q59" s="175"/>
      <c r="R59" s="175"/>
      <c r="S59" s="175"/>
      <c r="T59" s="175"/>
      <c r="U59" s="175"/>
      <c r="V59" s="175"/>
      <c r="W59" s="175"/>
      <c r="X59" s="175"/>
      <c r="Y59" s="175"/>
      <c r="Z59" s="175"/>
      <c r="AA59" s="175"/>
      <c r="AB59" s="176"/>
      <c r="AD59" s="615"/>
      <c r="AF59" s="615"/>
      <c r="AH59" s="615"/>
    </row>
    <row r="60" spans="4:34" outlineLevel="1" x14ac:dyDescent="0.2">
      <c r="D60" s="106" t="str">
        <f>'Line Items'!D903</f>
        <v>[Servicing of finance Line 11]</v>
      </c>
      <c r="E60" s="88"/>
      <c r="F60" s="107" t="str">
        <f t="shared" si="11"/>
        <v>£000</v>
      </c>
      <c r="G60" s="175"/>
      <c r="H60" s="175"/>
      <c r="I60" s="175"/>
      <c r="J60" s="175"/>
      <c r="K60" s="175"/>
      <c r="L60" s="175"/>
      <c r="M60" s="175"/>
      <c r="N60" s="175"/>
      <c r="O60" s="175"/>
      <c r="P60" s="175"/>
      <c r="Q60" s="175"/>
      <c r="R60" s="175"/>
      <c r="S60" s="175"/>
      <c r="T60" s="175"/>
      <c r="U60" s="175"/>
      <c r="V60" s="175"/>
      <c r="W60" s="175"/>
      <c r="X60" s="175"/>
      <c r="Y60" s="175"/>
      <c r="Z60" s="175"/>
      <c r="AA60" s="175"/>
      <c r="AB60" s="176"/>
      <c r="AD60" s="615"/>
      <c r="AF60" s="615"/>
      <c r="AH60" s="615"/>
    </row>
    <row r="61" spans="4:34" outlineLevel="1" x14ac:dyDescent="0.2">
      <c r="D61" s="106" t="str">
        <f>'Line Items'!D904</f>
        <v>[Servicing of finance Line 12]</v>
      </c>
      <c r="E61" s="88"/>
      <c r="F61" s="107" t="str">
        <f t="shared" si="11"/>
        <v>£000</v>
      </c>
      <c r="G61" s="175"/>
      <c r="H61" s="175"/>
      <c r="I61" s="175"/>
      <c r="J61" s="175"/>
      <c r="K61" s="175"/>
      <c r="L61" s="175"/>
      <c r="M61" s="175"/>
      <c r="N61" s="175"/>
      <c r="O61" s="175"/>
      <c r="P61" s="175"/>
      <c r="Q61" s="175"/>
      <c r="R61" s="175"/>
      <c r="S61" s="175"/>
      <c r="T61" s="175"/>
      <c r="U61" s="175"/>
      <c r="V61" s="175"/>
      <c r="W61" s="175"/>
      <c r="X61" s="175"/>
      <c r="Y61" s="175"/>
      <c r="Z61" s="175"/>
      <c r="AA61" s="175"/>
      <c r="AB61" s="176"/>
      <c r="AD61" s="615"/>
      <c r="AF61" s="615"/>
      <c r="AH61" s="615"/>
    </row>
    <row r="62" spans="4:34" outlineLevel="1" x14ac:dyDescent="0.2">
      <c r="D62" s="117" t="str">
        <f>'Line Items'!D905</f>
        <v>[Servicing of finance Line 13]</v>
      </c>
      <c r="E62" s="177"/>
      <c r="F62" s="118" t="str">
        <f t="shared" si="11"/>
        <v>£000</v>
      </c>
      <c r="G62" s="178"/>
      <c r="H62" s="178"/>
      <c r="I62" s="178"/>
      <c r="J62" s="178"/>
      <c r="K62" s="178"/>
      <c r="L62" s="178"/>
      <c r="M62" s="178"/>
      <c r="N62" s="178"/>
      <c r="O62" s="178"/>
      <c r="P62" s="178"/>
      <c r="Q62" s="178"/>
      <c r="R62" s="178"/>
      <c r="S62" s="178"/>
      <c r="T62" s="178"/>
      <c r="U62" s="178"/>
      <c r="V62" s="178"/>
      <c r="W62" s="178"/>
      <c r="X62" s="178"/>
      <c r="Y62" s="178"/>
      <c r="Z62" s="178"/>
      <c r="AA62" s="178"/>
      <c r="AB62" s="179"/>
      <c r="AD62" s="616"/>
      <c r="AF62" s="616"/>
      <c r="AH62" s="616"/>
    </row>
    <row r="63" spans="4:34" outlineLevel="1" x14ac:dyDescent="0.2"/>
    <row r="64" spans="4:34" s="148" customFormat="1" outlineLevel="1" x14ac:dyDescent="0.2">
      <c r="D64" s="234" t="str">
        <f>'Line Items'!D906</f>
        <v>Total servicing of finance</v>
      </c>
      <c r="E64" s="235"/>
      <c r="F64" s="236" t="str">
        <f>F62</f>
        <v>£000</v>
      </c>
      <c r="G64" s="237">
        <f>SUM(G50:G62)</f>
        <v>0</v>
      </c>
      <c r="H64" s="237">
        <f t="shared" ref="H64:AB64" si="12">SUM(H50:H62)</f>
        <v>0</v>
      </c>
      <c r="I64" s="237">
        <f t="shared" si="12"/>
        <v>0</v>
      </c>
      <c r="J64" s="237">
        <f t="shared" si="12"/>
        <v>0</v>
      </c>
      <c r="K64" s="237">
        <f t="shared" si="12"/>
        <v>0</v>
      </c>
      <c r="L64" s="237">
        <f t="shared" si="12"/>
        <v>0</v>
      </c>
      <c r="M64" s="237">
        <f t="shared" si="12"/>
        <v>0</v>
      </c>
      <c r="N64" s="237">
        <f t="shared" si="12"/>
        <v>0</v>
      </c>
      <c r="O64" s="237">
        <f t="shared" si="12"/>
        <v>0</v>
      </c>
      <c r="P64" s="237">
        <f t="shared" si="12"/>
        <v>0</v>
      </c>
      <c r="Q64" s="237">
        <f t="shared" si="12"/>
        <v>0</v>
      </c>
      <c r="R64" s="237">
        <f t="shared" si="12"/>
        <v>0</v>
      </c>
      <c r="S64" s="237">
        <f t="shared" si="12"/>
        <v>0</v>
      </c>
      <c r="T64" s="237">
        <f t="shared" si="12"/>
        <v>0</v>
      </c>
      <c r="U64" s="237">
        <f t="shared" si="12"/>
        <v>0</v>
      </c>
      <c r="V64" s="237">
        <f t="shared" si="12"/>
        <v>0</v>
      </c>
      <c r="W64" s="237">
        <f t="shared" si="12"/>
        <v>0</v>
      </c>
      <c r="X64" s="237">
        <f t="shared" si="12"/>
        <v>0</v>
      </c>
      <c r="Y64" s="237">
        <f t="shared" si="12"/>
        <v>0</v>
      </c>
      <c r="Z64" s="237">
        <f t="shared" si="12"/>
        <v>0</v>
      </c>
      <c r="AA64" s="237">
        <f t="shared" si="12"/>
        <v>0</v>
      </c>
      <c r="AB64" s="238">
        <f t="shared" si="12"/>
        <v>0</v>
      </c>
      <c r="AD64" s="619">
        <f t="shared" ref="AD64" si="13">SUM(AD50:AD62)</f>
        <v>0</v>
      </c>
      <c r="AF64" s="619">
        <f t="shared" ref="AF64" si="14">SUM(AF50:AF62)</f>
        <v>0</v>
      </c>
      <c r="AH64" s="619">
        <f t="shared" ref="AH64" si="15">SUM(AH50:AH62)</f>
        <v>0</v>
      </c>
    </row>
    <row r="65" spans="4:34" outlineLevel="1" x14ac:dyDescent="0.2"/>
    <row r="66" spans="4:34" s="148" customFormat="1" outlineLevel="1" x14ac:dyDescent="0.2">
      <c r="D66" s="234" t="str">
        <f>'Line Items'!D908</f>
        <v>Cashflow (post financing)</v>
      </c>
      <c r="E66" s="235"/>
      <c r="F66" s="236" t="str">
        <f>F64</f>
        <v>£000</v>
      </c>
      <c r="G66" s="237">
        <f>SUM(G31,G47,G64)</f>
        <v>0</v>
      </c>
      <c r="H66" s="237">
        <f t="shared" ref="H66:AB66" si="16">SUM(H31,H47,H64)</f>
        <v>0</v>
      </c>
      <c r="I66" s="237">
        <f t="shared" si="16"/>
        <v>0</v>
      </c>
      <c r="J66" s="237">
        <f t="shared" si="16"/>
        <v>0</v>
      </c>
      <c r="K66" s="237">
        <f t="shared" si="16"/>
        <v>0</v>
      </c>
      <c r="L66" s="237">
        <f t="shared" si="16"/>
        <v>0</v>
      </c>
      <c r="M66" s="237">
        <f t="shared" si="16"/>
        <v>0</v>
      </c>
      <c r="N66" s="237">
        <f t="shared" si="16"/>
        <v>0</v>
      </c>
      <c r="O66" s="237">
        <f t="shared" si="16"/>
        <v>0</v>
      </c>
      <c r="P66" s="237">
        <f t="shared" si="16"/>
        <v>0</v>
      </c>
      <c r="Q66" s="237">
        <f t="shared" si="16"/>
        <v>0</v>
      </c>
      <c r="R66" s="237">
        <f t="shared" si="16"/>
        <v>0</v>
      </c>
      <c r="S66" s="237">
        <f t="shared" si="16"/>
        <v>0</v>
      </c>
      <c r="T66" s="237">
        <f t="shared" si="16"/>
        <v>0</v>
      </c>
      <c r="U66" s="237">
        <f t="shared" si="16"/>
        <v>0</v>
      </c>
      <c r="V66" s="237">
        <f t="shared" si="16"/>
        <v>0</v>
      </c>
      <c r="W66" s="237">
        <f t="shared" si="16"/>
        <v>0</v>
      </c>
      <c r="X66" s="237">
        <f t="shared" si="16"/>
        <v>0</v>
      </c>
      <c r="Y66" s="237">
        <f t="shared" si="16"/>
        <v>0</v>
      </c>
      <c r="Z66" s="237">
        <f t="shared" si="16"/>
        <v>0</v>
      </c>
      <c r="AA66" s="237">
        <f t="shared" si="16"/>
        <v>0</v>
      </c>
      <c r="AB66" s="238">
        <f t="shared" si="16"/>
        <v>0</v>
      </c>
      <c r="AD66" s="619">
        <f t="shared" ref="AD66" si="17">SUM(AD31,AD47,AD64)</f>
        <v>0</v>
      </c>
      <c r="AF66" s="619">
        <f t="shared" ref="AF66" si="18">SUM(AF31,AF47,AF64)</f>
        <v>0</v>
      </c>
      <c r="AH66" s="619">
        <f t="shared" ref="AH66" si="19">SUM(AH31,AH47,AH64)</f>
        <v>0</v>
      </c>
    </row>
    <row r="67" spans="4:34" outlineLevel="1" x14ac:dyDescent="0.2"/>
    <row r="68" spans="4:34" outlineLevel="1" x14ac:dyDescent="0.2">
      <c r="D68" s="478" t="str">
        <f>'Line Items'!D910</f>
        <v>GDP Adjustment</v>
      </c>
      <c r="E68" s="511"/>
      <c r="F68" s="506" t="str">
        <f xml:space="preserve"> F66</f>
        <v>£000</v>
      </c>
      <c r="G68" s="627"/>
      <c r="H68" s="627"/>
      <c r="I68" s="627"/>
      <c r="J68" s="627"/>
      <c r="K68" s="627"/>
      <c r="L68" s="627"/>
      <c r="M68" s="627"/>
      <c r="N68" s="627"/>
      <c r="O68" s="627"/>
      <c r="P68" s="627"/>
      <c r="Q68" s="627"/>
      <c r="R68" s="627"/>
      <c r="S68" s="627"/>
      <c r="T68" s="627"/>
      <c r="U68" s="627"/>
      <c r="V68" s="627"/>
      <c r="W68" s="627"/>
      <c r="X68" s="627"/>
      <c r="Y68" s="627"/>
      <c r="Z68" s="627"/>
      <c r="AA68" s="627"/>
      <c r="AB68" s="628"/>
      <c r="AD68" s="629"/>
      <c r="AF68" s="629"/>
      <c r="AH68" s="629"/>
    </row>
    <row r="69" spans="4:34" outlineLevel="1" x14ac:dyDescent="0.2">
      <c r="D69" s="106" t="str">
        <f>'Line Items'!D911</f>
        <v>CLE Adjustment</v>
      </c>
      <c r="E69" s="88"/>
      <c r="F69" s="107" t="str">
        <f xml:space="preserve"> F68</f>
        <v>£000</v>
      </c>
      <c r="G69" s="681"/>
      <c r="H69" s="681"/>
      <c r="I69" s="681"/>
      <c r="J69" s="681"/>
      <c r="K69" s="681"/>
      <c r="L69" s="681"/>
      <c r="M69" s="681"/>
      <c r="N69" s="681"/>
      <c r="O69" s="681"/>
      <c r="P69" s="681"/>
      <c r="Q69" s="681"/>
      <c r="R69" s="681"/>
      <c r="S69" s="681"/>
      <c r="T69" s="681"/>
      <c r="U69" s="681"/>
      <c r="V69" s="681"/>
      <c r="W69" s="681"/>
      <c r="X69" s="681"/>
      <c r="Y69" s="681"/>
      <c r="Z69" s="681"/>
      <c r="AA69" s="681"/>
      <c r="AB69" s="682"/>
      <c r="AD69" s="683"/>
      <c r="AF69" s="683"/>
      <c r="AH69" s="683"/>
    </row>
    <row r="70" spans="4:34" outlineLevel="1" x14ac:dyDescent="0.2">
      <c r="D70" s="621" t="str">
        <f>'Line Items'!D912</f>
        <v>DfT Profit Share</v>
      </c>
      <c r="E70" s="622"/>
      <c r="F70" s="623" t="str">
        <f xml:space="preserve"> F69</f>
        <v>£000</v>
      </c>
      <c r="G70" s="624"/>
      <c r="H70" s="624"/>
      <c r="I70" s="624"/>
      <c r="J70" s="624"/>
      <c r="K70" s="624"/>
      <c r="L70" s="624"/>
      <c r="M70" s="624"/>
      <c r="N70" s="624"/>
      <c r="O70" s="624"/>
      <c r="P70" s="624"/>
      <c r="Q70" s="624"/>
      <c r="R70" s="624"/>
      <c r="S70" s="624"/>
      <c r="T70" s="624"/>
      <c r="U70" s="624"/>
      <c r="V70" s="624"/>
      <c r="W70" s="624"/>
      <c r="X70" s="624"/>
      <c r="Y70" s="624"/>
      <c r="Z70" s="624"/>
      <c r="AA70" s="624"/>
      <c r="AB70" s="625"/>
      <c r="AD70" s="626"/>
      <c r="AF70" s="626"/>
      <c r="AH70" s="626"/>
    </row>
    <row r="71" spans="4:34" outlineLevel="1" x14ac:dyDescent="0.2"/>
    <row r="72" spans="4:34" outlineLevel="1" x14ac:dyDescent="0.2">
      <c r="D72" s="290" t="str">
        <f>'Line Items'!D914</f>
        <v>Dividends paid</v>
      </c>
      <c r="E72" s="291"/>
      <c r="F72" s="236" t="str">
        <f>F70</f>
        <v>£000</v>
      </c>
      <c r="G72" s="297"/>
      <c r="H72" s="297"/>
      <c r="I72" s="297"/>
      <c r="J72" s="297"/>
      <c r="K72" s="297"/>
      <c r="L72" s="297"/>
      <c r="M72" s="297"/>
      <c r="N72" s="297"/>
      <c r="O72" s="297"/>
      <c r="P72" s="297"/>
      <c r="Q72" s="297"/>
      <c r="R72" s="297"/>
      <c r="S72" s="297"/>
      <c r="T72" s="297"/>
      <c r="U72" s="297"/>
      <c r="V72" s="297"/>
      <c r="W72" s="297"/>
      <c r="X72" s="297"/>
      <c r="Y72" s="297"/>
      <c r="Z72" s="297"/>
      <c r="AA72" s="297"/>
      <c r="AB72" s="298"/>
      <c r="AD72" s="617"/>
      <c r="AF72" s="617"/>
      <c r="AH72" s="617"/>
    </row>
    <row r="73" spans="4:34" outlineLevel="1" x14ac:dyDescent="0.2"/>
    <row r="74" spans="4:34" s="148" customFormat="1" outlineLevel="1" x14ac:dyDescent="0.2">
      <c r="D74" s="234" t="str">
        <f>'Line Items'!D916</f>
        <v>Cashflow for Period</v>
      </c>
      <c r="E74" s="235"/>
      <c r="F74" s="236" t="str">
        <f>F72</f>
        <v>£000</v>
      </c>
      <c r="G74" s="237">
        <f>SUM(G66,G68:G70,G72)</f>
        <v>0</v>
      </c>
      <c r="H74" s="237">
        <f t="shared" ref="H74:AH74" si="20">SUM(H66,H68:H70,H72)</f>
        <v>0</v>
      </c>
      <c r="I74" s="237">
        <f t="shared" si="20"/>
        <v>0</v>
      </c>
      <c r="J74" s="237">
        <f t="shared" si="20"/>
        <v>0</v>
      </c>
      <c r="K74" s="237">
        <f t="shared" si="20"/>
        <v>0</v>
      </c>
      <c r="L74" s="237">
        <f t="shared" si="20"/>
        <v>0</v>
      </c>
      <c r="M74" s="237">
        <f t="shared" si="20"/>
        <v>0</v>
      </c>
      <c r="N74" s="237">
        <f t="shared" si="20"/>
        <v>0</v>
      </c>
      <c r="O74" s="237">
        <f t="shared" si="20"/>
        <v>0</v>
      </c>
      <c r="P74" s="237">
        <f t="shared" si="20"/>
        <v>0</v>
      </c>
      <c r="Q74" s="237">
        <f t="shared" si="20"/>
        <v>0</v>
      </c>
      <c r="R74" s="237">
        <f t="shared" si="20"/>
        <v>0</v>
      </c>
      <c r="S74" s="237">
        <f t="shared" si="20"/>
        <v>0</v>
      </c>
      <c r="T74" s="237">
        <f t="shared" si="20"/>
        <v>0</v>
      </c>
      <c r="U74" s="237">
        <f t="shared" si="20"/>
        <v>0</v>
      </c>
      <c r="V74" s="237">
        <f t="shared" si="20"/>
        <v>0</v>
      </c>
      <c r="W74" s="237">
        <f t="shared" si="20"/>
        <v>0</v>
      </c>
      <c r="X74" s="237">
        <f t="shared" si="20"/>
        <v>0</v>
      </c>
      <c r="Y74" s="237">
        <f t="shared" si="20"/>
        <v>0</v>
      </c>
      <c r="Z74" s="237">
        <f t="shared" si="20"/>
        <v>0</v>
      </c>
      <c r="AA74" s="237">
        <f t="shared" si="20"/>
        <v>0</v>
      </c>
      <c r="AB74" s="238">
        <f t="shared" si="20"/>
        <v>0</v>
      </c>
      <c r="AD74" s="619">
        <f t="shared" si="20"/>
        <v>0</v>
      </c>
      <c r="AF74" s="619">
        <f t="shared" si="20"/>
        <v>0</v>
      </c>
      <c r="AH74" s="619">
        <f t="shared" si="20"/>
        <v>0</v>
      </c>
    </row>
    <row r="75" spans="4:34" outlineLevel="1" x14ac:dyDescent="0.2"/>
    <row r="76" spans="4:34" outlineLevel="1" x14ac:dyDescent="0.2">
      <c r="D76" s="100" t="str">
        <f>'Line Items'!D918</f>
        <v>Balance B/F</v>
      </c>
      <c r="E76" s="84"/>
      <c r="F76" s="186" t="str">
        <f>F74</f>
        <v>£000</v>
      </c>
      <c r="G76" s="173"/>
      <c r="H76" s="173"/>
      <c r="I76" s="173"/>
      <c r="J76" s="173"/>
      <c r="K76" s="173"/>
      <c r="L76" s="173"/>
      <c r="M76" s="173"/>
      <c r="N76" s="173"/>
      <c r="O76" s="173"/>
      <c r="P76" s="173"/>
      <c r="Q76" s="173"/>
      <c r="R76" s="173"/>
      <c r="S76" s="173"/>
      <c r="T76" s="173"/>
      <c r="U76" s="173"/>
      <c r="V76" s="173"/>
      <c r="W76" s="173"/>
      <c r="X76" s="173"/>
      <c r="Y76" s="173"/>
      <c r="Z76" s="173"/>
      <c r="AA76" s="173"/>
      <c r="AB76" s="191"/>
      <c r="AD76" s="614"/>
      <c r="AF76" s="614"/>
      <c r="AH76" s="614"/>
    </row>
    <row r="77" spans="4:34" outlineLevel="1" x14ac:dyDescent="0.2">
      <c r="D77" s="106" t="str">
        <f>'Line Items'!D919</f>
        <v>Balance generated in year</v>
      </c>
      <c r="E77" s="88"/>
      <c r="F77" s="107" t="str">
        <f>F76</f>
        <v>£000</v>
      </c>
      <c r="G77" s="175"/>
      <c r="H77" s="175"/>
      <c r="I77" s="175"/>
      <c r="J77" s="175"/>
      <c r="K77" s="175"/>
      <c r="L77" s="175"/>
      <c r="M77" s="175"/>
      <c r="N77" s="175"/>
      <c r="O77" s="175"/>
      <c r="P77" s="175"/>
      <c r="Q77" s="175"/>
      <c r="R77" s="175"/>
      <c r="S77" s="175"/>
      <c r="T77" s="175"/>
      <c r="U77" s="175"/>
      <c r="V77" s="175"/>
      <c r="W77" s="175"/>
      <c r="X77" s="175"/>
      <c r="Y77" s="175"/>
      <c r="Z77" s="175"/>
      <c r="AA77" s="175"/>
      <c r="AB77" s="176"/>
      <c r="AD77" s="615"/>
      <c r="AF77" s="615"/>
      <c r="AH77" s="615"/>
    </row>
    <row r="78" spans="4:34" outlineLevel="1" x14ac:dyDescent="0.2">
      <c r="D78" s="117" t="str">
        <f>'Line Items'!D920</f>
        <v>Balance C/F</v>
      </c>
      <c r="E78" s="177"/>
      <c r="F78" s="118" t="str">
        <f>F77</f>
        <v>£000</v>
      </c>
      <c r="G78" s="178"/>
      <c r="H78" s="178"/>
      <c r="I78" s="178"/>
      <c r="J78" s="178"/>
      <c r="K78" s="178"/>
      <c r="L78" s="178"/>
      <c r="M78" s="178"/>
      <c r="N78" s="178"/>
      <c r="O78" s="178"/>
      <c r="P78" s="178"/>
      <c r="Q78" s="178"/>
      <c r="R78" s="178"/>
      <c r="S78" s="178"/>
      <c r="T78" s="178"/>
      <c r="U78" s="178"/>
      <c r="V78" s="178"/>
      <c r="W78" s="178"/>
      <c r="X78" s="178"/>
      <c r="Y78" s="178"/>
      <c r="Z78" s="178"/>
      <c r="AA78" s="178"/>
      <c r="AB78" s="179"/>
      <c r="AD78" s="616"/>
      <c r="AF78" s="616"/>
      <c r="AH78" s="616"/>
    </row>
    <row r="79" spans="4:34" outlineLevel="1" x14ac:dyDescent="0.2">
      <c r="D79" s="294" t="s">
        <v>717</v>
      </c>
      <c r="E79" s="294"/>
      <c r="F79" s="294"/>
      <c r="G79" s="643"/>
      <c r="H79" s="643"/>
      <c r="I79" s="643"/>
      <c r="J79" s="643"/>
      <c r="K79" s="643"/>
      <c r="L79" s="643"/>
      <c r="M79" s="295" t="b">
        <f t="shared" ref="M79:AB79" si="21">ABS(M77-M74)&lt;CheckTolerance</f>
        <v>1</v>
      </c>
      <c r="N79" s="295" t="b">
        <f t="shared" si="21"/>
        <v>1</v>
      </c>
      <c r="O79" s="295" t="b">
        <f t="shared" si="21"/>
        <v>1</v>
      </c>
      <c r="P79" s="295" t="b">
        <f t="shared" si="21"/>
        <v>1</v>
      </c>
      <c r="Q79" s="295" t="b">
        <f t="shared" si="21"/>
        <v>1</v>
      </c>
      <c r="R79" s="295" t="b">
        <f t="shared" si="21"/>
        <v>1</v>
      </c>
      <c r="S79" s="295" t="b">
        <f t="shared" si="21"/>
        <v>1</v>
      </c>
      <c r="T79" s="295" t="b">
        <f t="shared" si="21"/>
        <v>1</v>
      </c>
      <c r="U79" s="295" t="b">
        <f t="shared" si="21"/>
        <v>1</v>
      </c>
      <c r="V79" s="295" t="b">
        <f t="shared" si="21"/>
        <v>1</v>
      </c>
      <c r="W79" s="295" t="b">
        <f t="shared" si="21"/>
        <v>1</v>
      </c>
      <c r="X79" s="295" t="b">
        <f t="shared" si="21"/>
        <v>1</v>
      </c>
      <c r="Y79" s="295" t="b">
        <f t="shared" si="21"/>
        <v>1</v>
      </c>
      <c r="Z79" s="295" t="b">
        <f t="shared" si="21"/>
        <v>1</v>
      </c>
      <c r="AA79" s="295" t="b">
        <f t="shared" si="21"/>
        <v>1</v>
      </c>
      <c r="AB79" s="295" t="b">
        <f t="shared" si="21"/>
        <v>1</v>
      </c>
      <c r="AD79" s="295" t="b">
        <f t="shared" ref="AD79:AF79" si="22">ABS(AD77-AD74)&lt;CheckTolerance</f>
        <v>1</v>
      </c>
      <c r="AF79" s="295" t="b">
        <f t="shared" si="22"/>
        <v>1</v>
      </c>
      <c r="AH79" s="295" t="b">
        <f t="shared" ref="AH79" si="23">ABS(AH77-AH74)&lt;CheckTolerance</f>
        <v>1</v>
      </c>
    </row>
    <row r="80" spans="4:34" outlineLevel="1" x14ac:dyDescent="0.2">
      <c r="D80" s="294" t="s">
        <v>718</v>
      </c>
      <c r="E80" s="294"/>
      <c r="F80" s="294"/>
      <c r="G80" s="295" t="b">
        <f>ABS(G78-BS!G25-BS!G43)&lt;CheckTolerance</f>
        <v>1</v>
      </c>
      <c r="H80" s="295" t="b">
        <f>ABS(H78-BS!H25-BS!H43)&lt;CheckTolerance</f>
        <v>1</v>
      </c>
      <c r="I80" s="295" t="b">
        <f>ABS(I78-BS!I25-BS!I43)&lt;CheckTolerance</f>
        <v>1</v>
      </c>
      <c r="J80" s="295" t="b">
        <f>ABS(J78-BS!J25-BS!J43)&lt;CheckTolerance</f>
        <v>1</v>
      </c>
      <c r="K80" s="295" t="b">
        <f>ABS(K78-BS!K25-BS!K43)&lt;CheckTolerance</f>
        <v>1</v>
      </c>
      <c r="L80" s="295" t="b">
        <f>ABS(L78-BS!L25-BS!L43)&lt;CheckTolerance</f>
        <v>1</v>
      </c>
      <c r="M80" s="295" t="b">
        <f>ABS(M78-BS!M25-BS!M43)&lt;CheckTolerance</f>
        <v>1</v>
      </c>
      <c r="N80" s="295" t="b">
        <f>ABS(N78-BS!N25-BS!N43)&lt;CheckTolerance</f>
        <v>1</v>
      </c>
      <c r="O80" s="295" t="b">
        <f>ABS(O78-BS!O25-BS!O43)&lt;CheckTolerance</f>
        <v>1</v>
      </c>
      <c r="P80" s="295" t="b">
        <f>ABS(P78-BS!P25-BS!P43)&lt;CheckTolerance</f>
        <v>1</v>
      </c>
      <c r="Q80" s="295" t="b">
        <f>ABS(Q78-BS!Q25-BS!Q43)&lt;CheckTolerance</f>
        <v>1</v>
      </c>
      <c r="R80" s="295" t="b">
        <f>ABS(R78-BS!R25-BS!R43)&lt;CheckTolerance</f>
        <v>1</v>
      </c>
      <c r="S80" s="295" t="b">
        <f>ABS(S78-BS!S25-BS!S43)&lt;CheckTolerance</f>
        <v>1</v>
      </c>
      <c r="T80" s="295" t="b">
        <f>ABS(T78-BS!T25-BS!T43)&lt;CheckTolerance</f>
        <v>1</v>
      </c>
      <c r="U80" s="295" t="b">
        <f>ABS(U78-BS!U25-BS!U43)&lt;CheckTolerance</f>
        <v>1</v>
      </c>
      <c r="V80" s="295" t="b">
        <f>ABS(V78-BS!V25-BS!V43)&lt;CheckTolerance</f>
        <v>1</v>
      </c>
      <c r="W80" s="295" t="b">
        <f>ABS(W78-BS!W25-BS!W43)&lt;CheckTolerance</f>
        <v>1</v>
      </c>
      <c r="X80" s="295" t="b">
        <f>ABS(X78-BS!X25-BS!X43)&lt;CheckTolerance</f>
        <v>1</v>
      </c>
      <c r="Y80" s="295" t="b">
        <f>ABS(Y78-BS!Y25-BS!Y43)&lt;CheckTolerance</f>
        <v>1</v>
      </c>
      <c r="Z80" s="295" t="b">
        <f>ABS(Z78-BS!Z25-BS!Z43)&lt;CheckTolerance</f>
        <v>1</v>
      </c>
      <c r="AA80" s="295" t="b">
        <f>ABS(AA78-BS!AA25-BS!AA43)&lt;CheckTolerance</f>
        <v>1</v>
      </c>
      <c r="AB80" s="295" t="b">
        <f>ABS(AB78-BS!AB25-BS!AB43)&lt;CheckTolerance</f>
        <v>1</v>
      </c>
      <c r="AD80" s="295" t="b">
        <f>ABS(AD78-BS!AD25-BS!AD43)&lt;CheckTolerance</f>
        <v>1</v>
      </c>
      <c r="AF80" s="295" t="b">
        <f>ABS(AF78-BS!AF25-BS!AF43)&lt;CheckTolerance</f>
        <v>1</v>
      </c>
      <c r="AH80" s="295" t="b">
        <f>ABS(AH78-BS!AH25-BS!AH43)&lt;CheckTolerance</f>
        <v>1</v>
      </c>
    </row>
    <row r="81" spans="2:34" collapsed="1" x14ac:dyDescent="0.2"/>
    <row r="82" spans="2:34" ht="16.5" x14ac:dyDescent="0.25">
      <c r="B82" s="5" t="s">
        <v>20</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row>
  </sheetData>
  <mergeCells count="3">
    <mergeCell ref="D9:E9"/>
    <mergeCell ref="F9:F11"/>
    <mergeCell ref="D10:E11"/>
  </mergeCells>
  <pageMargins left="0.39370078740157483" right="0.39370078740157483" top="0.39370078740157483" bottom="0.39370078740157483" header="0.31496062992125984" footer="0.31496062992125984"/>
  <pageSetup paperSize="8" scale="84" fitToHeight="9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outlinePr summaryBelow="0"/>
  </sheetPr>
  <dimension ref="B2:AJ114"/>
  <sheetViews>
    <sheetView showGridLines="0" zoomScale="85" zoomScaleNormal="85" zoomScaleSheetLayoutView="85" workbookViewId="0">
      <pane xSplit="6" ySplit="14" topLeftCell="G15" activePane="bottomRight" state="frozen"/>
      <selection activeCell="G27" sqref="G27"/>
      <selection pane="topRight" activeCell="G27" sqref="G27"/>
      <selection pane="bottomLeft" activeCell="G27" sqref="G27"/>
      <selection pane="bottomRight"/>
    </sheetView>
  </sheetViews>
  <sheetFormatPr defaultColWidth="8.85546875" defaultRowHeight="12.75" outlineLevelRow="1" outlineLevelCol="1" x14ac:dyDescent="0.2"/>
  <cols>
    <col min="1" max="1" width="3.28515625" style="3" customWidth="1"/>
    <col min="2" max="3" width="3" style="3" customWidth="1"/>
    <col min="4" max="4" width="3.28515625" style="3" customWidth="1"/>
    <col min="5" max="5" width="44.7109375" style="3" customWidth="1"/>
    <col min="6" max="21" width="11.28515625" style="3" customWidth="1"/>
    <col min="22" max="28" width="11.28515625" style="3" customWidth="1" outlineLevel="1"/>
    <col min="29" max="29" width="3.42578125" style="3" customWidth="1"/>
    <col min="30" max="30" width="11.28515625" style="3" customWidth="1"/>
    <col min="31" max="31" width="3.42578125" style="3" customWidth="1"/>
    <col min="32" max="32" width="11.28515625" style="3" customWidth="1"/>
    <col min="33" max="33" width="3.42578125" style="3" customWidth="1"/>
    <col min="34" max="34" width="11.28515625" style="3" customWidth="1"/>
    <col min="35" max="35" width="3.85546875" style="3" customWidth="1"/>
    <col min="36" max="36" width="10.7109375" style="3" customWidth="1"/>
    <col min="37" max="16384" width="8.85546875" style="3"/>
  </cols>
  <sheetData>
    <row r="2" spans="2:36"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2:36"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2:36" x14ac:dyDescent="0.2">
      <c r="B4" s="1" t="str">
        <f>'Template Cover'!B4</f>
        <v>Sheet:</v>
      </c>
      <c r="C4" s="2"/>
      <c r="D4" s="2"/>
      <c r="E4" s="2"/>
      <c r="F4" s="2"/>
      <c r="G4" s="2" t="str">
        <f ca="1">MID(CELL("filename",$A$1),FIND("]",CELL("filename",$A$1))+1,99)</f>
        <v>BS</v>
      </c>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2:36"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2:36"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2:36"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9" spans="2:36" ht="25.5" customHeight="1" x14ac:dyDescent="0.2">
      <c r="D9" s="793" t="str">
        <f>RN_Switch</f>
        <v>Nominal</v>
      </c>
      <c r="E9" s="812"/>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c r="AJ9" s="299" t="s">
        <v>533</v>
      </c>
    </row>
    <row r="10" spans="2:36" ht="25.5" customHeight="1" x14ac:dyDescent="0.2">
      <c r="D10" s="797" t="str">
        <f>Option_Switch</f>
        <v>Base Model</v>
      </c>
      <c r="E10" s="813"/>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c r="AJ10" s="299" t="s">
        <v>76</v>
      </c>
    </row>
    <row r="11" spans="2:36" ht="12.75" customHeight="1" x14ac:dyDescent="0.2">
      <c r="D11" s="799"/>
      <c r="E11" s="814"/>
      <c r="F11" s="792" t="s">
        <v>85</v>
      </c>
      <c r="G11" s="649" t="str">
        <f>IF(Timeline!G30="","",Timeline!G30)</f>
        <v/>
      </c>
      <c r="H11" s="649"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c r="AJ11" s="651">
        <v>42659</v>
      </c>
    </row>
    <row r="13" spans="2:36" ht="16.5" x14ac:dyDescent="0.25">
      <c r="B13" s="5" t="s">
        <v>352</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2:36" outlineLevel="1" x14ac:dyDescent="0.2"/>
    <row r="15" spans="2:36" outlineLevel="1" x14ac:dyDescent="0.2">
      <c r="D15" s="147" t="str">
        <f>'Line Items'!C925</f>
        <v>Fixed assets (positive)</v>
      </c>
    </row>
    <row r="16" spans="2:36" outlineLevel="1" x14ac:dyDescent="0.2">
      <c r="D16" s="100" t="str">
        <f>'Line Items'!D926</f>
        <v>Tangible assets</v>
      </c>
      <c r="E16" s="84"/>
      <c r="F16" s="101" t="s">
        <v>101</v>
      </c>
      <c r="G16" s="173"/>
      <c r="H16" s="173"/>
      <c r="I16" s="173"/>
      <c r="J16" s="174"/>
      <c r="K16" s="173"/>
      <c r="L16" s="173"/>
      <c r="M16" s="173"/>
      <c r="N16" s="173"/>
      <c r="O16" s="173"/>
      <c r="P16" s="173"/>
      <c r="Q16" s="173"/>
      <c r="R16" s="173"/>
      <c r="S16" s="173"/>
      <c r="T16" s="173"/>
      <c r="U16" s="173"/>
      <c r="V16" s="173"/>
      <c r="W16" s="173"/>
      <c r="X16" s="173"/>
      <c r="Y16" s="173"/>
      <c r="Z16" s="173"/>
      <c r="AA16" s="173"/>
      <c r="AB16" s="191"/>
      <c r="AD16" s="614"/>
      <c r="AF16" s="173"/>
      <c r="AH16" s="173"/>
      <c r="AJ16" s="42"/>
    </row>
    <row r="17" spans="4:36" outlineLevel="1" x14ac:dyDescent="0.2">
      <c r="D17" s="117" t="str">
        <f>'Line Items'!D927</f>
        <v>Intangible assets</v>
      </c>
      <c r="E17" s="177"/>
      <c r="F17" s="118" t="str">
        <f>F16</f>
        <v>£000</v>
      </c>
      <c r="G17" s="178"/>
      <c r="H17" s="178"/>
      <c r="I17" s="178"/>
      <c r="J17" s="178"/>
      <c r="K17" s="178"/>
      <c r="L17" s="178"/>
      <c r="M17" s="178"/>
      <c r="N17" s="178"/>
      <c r="O17" s="178"/>
      <c r="P17" s="178"/>
      <c r="Q17" s="178"/>
      <c r="R17" s="178"/>
      <c r="S17" s="178"/>
      <c r="T17" s="178"/>
      <c r="U17" s="178"/>
      <c r="V17" s="178"/>
      <c r="W17" s="178"/>
      <c r="X17" s="178"/>
      <c r="Y17" s="178"/>
      <c r="Z17" s="178"/>
      <c r="AA17" s="178"/>
      <c r="AB17" s="179"/>
      <c r="AD17" s="616"/>
      <c r="AF17" s="178"/>
      <c r="AH17" s="178"/>
      <c r="AJ17" s="44"/>
    </row>
    <row r="18" spans="4:36" outlineLevel="1" x14ac:dyDescent="0.2"/>
    <row r="19" spans="4:36" s="148" customFormat="1" outlineLevel="1" x14ac:dyDescent="0.2">
      <c r="D19" s="234" t="str">
        <f>'Line Items'!D928</f>
        <v>Total fixed assets</v>
      </c>
      <c r="E19" s="235"/>
      <c r="F19" s="236" t="str">
        <f>F17</f>
        <v>£000</v>
      </c>
      <c r="G19" s="237">
        <f>SUM(G16:G17)</f>
        <v>0</v>
      </c>
      <c r="H19" s="237">
        <f t="shared" ref="H19:AB19" si="0">SUM(H16:H17)</f>
        <v>0</v>
      </c>
      <c r="I19" s="237">
        <f t="shared" si="0"/>
        <v>0</v>
      </c>
      <c r="J19" s="237">
        <f t="shared" si="0"/>
        <v>0</v>
      </c>
      <c r="K19" s="237">
        <f t="shared" si="0"/>
        <v>0</v>
      </c>
      <c r="L19" s="237">
        <f t="shared" si="0"/>
        <v>0</v>
      </c>
      <c r="M19" s="237">
        <f t="shared" si="0"/>
        <v>0</v>
      </c>
      <c r="N19" s="237">
        <f t="shared" si="0"/>
        <v>0</v>
      </c>
      <c r="O19" s="237">
        <f t="shared" si="0"/>
        <v>0</v>
      </c>
      <c r="P19" s="237">
        <f t="shared" si="0"/>
        <v>0</v>
      </c>
      <c r="Q19" s="237">
        <f t="shared" si="0"/>
        <v>0</v>
      </c>
      <c r="R19" s="237">
        <f t="shared" si="0"/>
        <v>0</v>
      </c>
      <c r="S19" s="237">
        <f t="shared" si="0"/>
        <v>0</v>
      </c>
      <c r="T19" s="237">
        <f t="shared" si="0"/>
        <v>0</v>
      </c>
      <c r="U19" s="237">
        <f t="shared" si="0"/>
        <v>0</v>
      </c>
      <c r="V19" s="237">
        <f t="shared" si="0"/>
        <v>0</v>
      </c>
      <c r="W19" s="237">
        <f t="shared" si="0"/>
        <v>0</v>
      </c>
      <c r="X19" s="237">
        <f t="shared" si="0"/>
        <v>0</v>
      </c>
      <c r="Y19" s="237">
        <f t="shared" si="0"/>
        <v>0</v>
      </c>
      <c r="Z19" s="237">
        <f t="shared" si="0"/>
        <v>0</v>
      </c>
      <c r="AA19" s="237">
        <f t="shared" si="0"/>
        <v>0</v>
      </c>
      <c r="AB19" s="238">
        <f t="shared" si="0"/>
        <v>0</v>
      </c>
      <c r="AD19" s="237">
        <f t="shared" ref="AD19" si="1">SUM(AD16:AD17)</f>
        <v>0</v>
      </c>
      <c r="AF19" s="237">
        <f t="shared" ref="AF19" si="2">SUM(AF16:AF17)</f>
        <v>0</v>
      </c>
      <c r="AH19" s="237">
        <f t="shared" ref="AH19" si="3">SUM(AH16:AH17)</f>
        <v>0</v>
      </c>
      <c r="AJ19" s="240">
        <f>SUM(AJ16:AJ17)</f>
        <v>0</v>
      </c>
    </row>
    <row r="20" spans="4:36" outlineLevel="1" x14ac:dyDescent="0.2"/>
    <row r="21" spans="4:36" outlineLevel="1" x14ac:dyDescent="0.2">
      <c r="D21" s="147" t="str">
        <f>'Line Items'!C930</f>
        <v>Current assets (positive)</v>
      </c>
    </row>
    <row r="22" spans="4:36" outlineLevel="1" x14ac:dyDescent="0.2">
      <c r="D22" s="100" t="str">
        <f>'Line Items'!D931</f>
        <v>Stock</v>
      </c>
      <c r="E22" s="84"/>
      <c r="F22" s="101" t="s">
        <v>101</v>
      </c>
      <c r="G22" s="173"/>
      <c r="H22" s="173"/>
      <c r="I22" s="173"/>
      <c r="J22" s="173"/>
      <c r="K22" s="173"/>
      <c r="L22" s="173"/>
      <c r="M22" s="173"/>
      <c r="N22" s="173"/>
      <c r="O22" s="173"/>
      <c r="P22" s="173"/>
      <c r="Q22" s="173"/>
      <c r="R22" s="173"/>
      <c r="S22" s="173"/>
      <c r="T22" s="173"/>
      <c r="U22" s="173"/>
      <c r="V22" s="173"/>
      <c r="W22" s="173"/>
      <c r="X22" s="173"/>
      <c r="Y22" s="173"/>
      <c r="Z22" s="173"/>
      <c r="AA22" s="173"/>
      <c r="AB22" s="191"/>
      <c r="AD22" s="614"/>
      <c r="AF22" s="173"/>
      <c r="AH22" s="173"/>
      <c r="AJ22" s="42"/>
    </row>
    <row r="23" spans="4:36" outlineLevel="1" x14ac:dyDescent="0.2">
      <c r="D23" s="106" t="str">
        <f>'Line Items'!D932</f>
        <v>Debtors</v>
      </c>
      <c r="E23" s="88"/>
      <c r="F23" s="107" t="str">
        <f t="shared" ref="F23:F31" si="4">F22</f>
        <v>£000</v>
      </c>
      <c r="G23" s="175"/>
      <c r="H23" s="175"/>
      <c r="I23" s="175"/>
      <c r="J23" s="175"/>
      <c r="K23" s="175"/>
      <c r="L23" s="175"/>
      <c r="M23" s="175"/>
      <c r="N23" s="175"/>
      <c r="O23" s="175"/>
      <c r="P23" s="175"/>
      <c r="Q23" s="175"/>
      <c r="R23" s="175"/>
      <c r="S23" s="175"/>
      <c r="T23" s="175"/>
      <c r="U23" s="175"/>
      <c r="V23" s="175"/>
      <c r="W23" s="175"/>
      <c r="X23" s="175"/>
      <c r="Y23" s="175"/>
      <c r="Z23" s="175"/>
      <c r="AA23" s="175"/>
      <c r="AB23" s="176"/>
      <c r="AD23" s="615"/>
      <c r="AF23" s="175"/>
      <c r="AH23" s="175"/>
      <c r="AJ23" s="43"/>
    </row>
    <row r="24" spans="4:36" outlineLevel="1" x14ac:dyDescent="0.2">
      <c r="D24" s="106" t="str">
        <f>'Line Items'!D933</f>
        <v>Season Ticket Fund</v>
      </c>
      <c r="E24" s="88"/>
      <c r="F24" s="107" t="str">
        <f t="shared" si="4"/>
        <v>£000</v>
      </c>
      <c r="G24" s="175"/>
      <c r="H24" s="175"/>
      <c r="I24" s="175"/>
      <c r="J24" s="175"/>
      <c r="K24" s="175"/>
      <c r="L24" s="175"/>
      <c r="M24" s="175"/>
      <c r="N24" s="175"/>
      <c r="O24" s="175"/>
      <c r="P24" s="175"/>
      <c r="Q24" s="175"/>
      <c r="R24" s="175"/>
      <c r="S24" s="175"/>
      <c r="T24" s="175"/>
      <c r="U24" s="175"/>
      <c r="V24" s="175"/>
      <c r="W24" s="175"/>
      <c r="X24" s="175"/>
      <c r="Y24" s="175"/>
      <c r="Z24" s="175"/>
      <c r="AA24" s="175"/>
      <c r="AB24" s="176"/>
      <c r="AD24" s="175"/>
      <c r="AF24" s="175"/>
      <c r="AH24" s="175"/>
      <c r="AJ24" s="43"/>
    </row>
    <row r="25" spans="4:36" outlineLevel="1" x14ac:dyDescent="0.2">
      <c r="D25" s="106" t="str">
        <f>'Line Items'!D934</f>
        <v>Cash</v>
      </c>
      <c r="E25" s="88"/>
      <c r="F25" s="107" t="str">
        <f t="shared" si="4"/>
        <v>£000</v>
      </c>
      <c r="G25" s="175"/>
      <c r="H25" s="175"/>
      <c r="I25" s="175"/>
      <c r="J25" s="175"/>
      <c r="K25" s="175"/>
      <c r="L25" s="175"/>
      <c r="M25" s="175"/>
      <c r="N25" s="175"/>
      <c r="O25" s="175"/>
      <c r="P25" s="175"/>
      <c r="Q25" s="175"/>
      <c r="R25" s="175"/>
      <c r="S25" s="175"/>
      <c r="T25" s="175"/>
      <c r="U25" s="175"/>
      <c r="V25" s="175"/>
      <c r="W25" s="175"/>
      <c r="X25" s="175"/>
      <c r="Y25" s="175"/>
      <c r="Z25" s="175"/>
      <c r="AA25" s="175"/>
      <c r="AB25" s="176"/>
      <c r="AD25" s="175"/>
      <c r="AF25" s="175"/>
      <c r="AH25" s="175"/>
      <c r="AJ25" s="43"/>
    </row>
    <row r="26" spans="4:36" outlineLevel="1" x14ac:dyDescent="0.2">
      <c r="D26" s="106" t="str">
        <f>'Line Items'!D935</f>
        <v>Deferred Tax</v>
      </c>
      <c r="E26" s="88"/>
      <c r="F26" s="107" t="str">
        <f t="shared" si="4"/>
        <v>£000</v>
      </c>
      <c r="G26" s="175"/>
      <c r="H26" s="175"/>
      <c r="I26" s="175"/>
      <c r="J26" s="175"/>
      <c r="K26" s="175"/>
      <c r="L26" s="175"/>
      <c r="M26" s="175"/>
      <c r="N26" s="175"/>
      <c r="O26" s="175"/>
      <c r="P26" s="175"/>
      <c r="Q26" s="175"/>
      <c r="R26" s="175"/>
      <c r="S26" s="175"/>
      <c r="T26" s="175"/>
      <c r="U26" s="175"/>
      <c r="V26" s="175"/>
      <c r="W26" s="175"/>
      <c r="X26" s="175"/>
      <c r="Y26" s="175"/>
      <c r="Z26" s="175"/>
      <c r="AA26" s="175"/>
      <c r="AB26" s="176"/>
      <c r="AD26" s="175"/>
      <c r="AF26" s="175"/>
      <c r="AH26" s="175"/>
      <c r="AJ26" s="43"/>
    </row>
    <row r="27" spans="4:36" outlineLevel="1" x14ac:dyDescent="0.2">
      <c r="D27" s="106" t="str">
        <f>'Line Items'!D936</f>
        <v>Prepayments</v>
      </c>
      <c r="E27" s="88"/>
      <c r="F27" s="107" t="str">
        <f t="shared" si="4"/>
        <v>£000</v>
      </c>
      <c r="G27" s="175"/>
      <c r="H27" s="175"/>
      <c r="I27" s="175"/>
      <c r="J27" s="175"/>
      <c r="K27" s="175"/>
      <c r="L27" s="175"/>
      <c r="M27" s="175"/>
      <c r="N27" s="175"/>
      <c r="O27" s="175"/>
      <c r="P27" s="175"/>
      <c r="Q27" s="175"/>
      <c r="R27" s="175"/>
      <c r="S27" s="175"/>
      <c r="T27" s="175"/>
      <c r="U27" s="175"/>
      <c r="V27" s="175"/>
      <c r="W27" s="175"/>
      <c r="X27" s="175"/>
      <c r="Y27" s="175"/>
      <c r="Z27" s="175"/>
      <c r="AA27" s="175"/>
      <c r="AB27" s="176"/>
      <c r="AD27" s="175"/>
      <c r="AF27" s="175"/>
      <c r="AH27" s="175"/>
      <c r="AJ27" s="43"/>
    </row>
    <row r="28" spans="4:36" outlineLevel="1" x14ac:dyDescent="0.2">
      <c r="D28" s="106" t="str">
        <f>'Line Items'!D937</f>
        <v>VAT Net Debtor</v>
      </c>
      <c r="E28" s="88"/>
      <c r="F28" s="107" t="str">
        <f t="shared" si="4"/>
        <v>£000</v>
      </c>
      <c r="G28" s="175"/>
      <c r="H28" s="175"/>
      <c r="I28" s="175"/>
      <c r="J28" s="175"/>
      <c r="K28" s="175"/>
      <c r="L28" s="175"/>
      <c r="M28" s="175"/>
      <c r="N28" s="175"/>
      <c r="O28" s="175"/>
      <c r="P28" s="175"/>
      <c r="Q28" s="175"/>
      <c r="R28" s="175"/>
      <c r="S28" s="175"/>
      <c r="T28" s="175"/>
      <c r="U28" s="175"/>
      <c r="V28" s="175"/>
      <c r="W28" s="175"/>
      <c r="X28" s="175"/>
      <c r="Y28" s="175"/>
      <c r="Z28" s="175"/>
      <c r="AA28" s="175"/>
      <c r="AB28" s="176"/>
      <c r="AD28" s="175"/>
      <c r="AF28" s="175"/>
      <c r="AH28" s="175"/>
      <c r="AJ28" s="43"/>
    </row>
    <row r="29" spans="4:36" outlineLevel="1" x14ac:dyDescent="0.2">
      <c r="D29" s="106" t="str">
        <f>'Line Items'!D938</f>
        <v>[Current assets (positive) Line 8]</v>
      </c>
      <c r="E29" s="88"/>
      <c r="F29" s="107" t="str">
        <f t="shared" si="4"/>
        <v>£000</v>
      </c>
      <c r="G29" s="175"/>
      <c r="H29" s="175"/>
      <c r="I29" s="175"/>
      <c r="J29" s="175"/>
      <c r="K29" s="175"/>
      <c r="L29" s="175"/>
      <c r="M29" s="175"/>
      <c r="N29" s="175"/>
      <c r="O29" s="175"/>
      <c r="P29" s="175"/>
      <c r="Q29" s="175"/>
      <c r="R29" s="175"/>
      <c r="S29" s="175"/>
      <c r="T29" s="175"/>
      <c r="U29" s="175"/>
      <c r="V29" s="175"/>
      <c r="W29" s="175"/>
      <c r="X29" s="175"/>
      <c r="Y29" s="175"/>
      <c r="Z29" s="175"/>
      <c r="AA29" s="175"/>
      <c r="AB29" s="176"/>
      <c r="AD29" s="175"/>
      <c r="AF29" s="175"/>
      <c r="AH29" s="175"/>
      <c r="AJ29" s="43"/>
    </row>
    <row r="30" spans="4:36" outlineLevel="1" x14ac:dyDescent="0.2">
      <c r="D30" s="106" t="str">
        <f>'Line Items'!D939</f>
        <v>[Current assets (positive) Line 9]</v>
      </c>
      <c r="E30" s="88"/>
      <c r="F30" s="107" t="str">
        <f t="shared" si="4"/>
        <v>£000</v>
      </c>
      <c r="G30" s="175"/>
      <c r="H30" s="175"/>
      <c r="I30" s="175"/>
      <c r="J30" s="175"/>
      <c r="K30" s="175"/>
      <c r="L30" s="175"/>
      <c r="M30" s="175"/>
      <c r="N30" s="175"/>
      <c r="O30" s="175"/>
      <c r="P30" s="175"/>
      <c r="Q30" s="175"/>
      <c r="R30" s="175"/>
      <c r="S30" s="175"/>
      <c r="T30" s="175"/>
      <c r="U30" s="175"/>
      <c r="V30" s="175"/>
      <c r="W30" s="175"/>
      <c r="X30" s="175"/>
      <c r="Y30" s="175"/>
      <c r="Z30" s="175"/>
      <c r="AA30" s="175"/>
      <c r="AB30" s="176"/>
      <c r="AD30" s="175"/>
      <c r="AF30" s="175"/>
      <c r="AH30" s="175"/>
      <c r="AJ30" s="43"/>
    </row>
    <row r="31" spans="4:36" outlineLevel="1" x14ac:dyDescent="0.2">
      <c r="D31" s="117" t="str">
        <f>'Line Items'!D940</f>
        <v>[Current assets (positive) Line 10]</v>
      </c>
      <c r="E31" s="177"/>
      <c r="F31" s="118" t="str">
        <f t="shared" si="4"/>
        <v>£000</v>
      </c>
      <c r="G31" s="178"/>
      <c r="H31" s="178"/>
      <c r="I31" s="178"/>
      <c r="J31" s="178"/>
      <c r="K31" s="178"/>
      <c r="L31" s="178"/>
      <c r="M31" s="178"/>
      <c r="N31" s="178"/>
      <c r="O31" s="178"/>
      <c r="P31" s="178"/>
      <c r="Q31" s="178"/>
      <c r="R31" s="178"/>
      <c r="S31" s="178"/>
      <c r="T31" s="178"/>
      <c r="U31" s="178"/>
      <c r="V31" s="178"/>
      <c r="W31" s="178"/>
      <c r="X31" s="178"/>
      <c r="Y31" s="178"/>
      <c r="Z31" s="178"/>
      <c r="AA31" s="178"/>
      <c r="AB31" s="179"/>
      <c r="AD31" s="178"/>
      <c r="AF31" s="178"/>
      <c r="AH31" s="178"/>
      <c r="AJ31" s="44"/>
    </row>
    <row r="32" spans="4:36" outlineLevel="1" x14ac:dyDescent="0.2"/>
    <row r="33" spans="4:36" s="148" customFormat="1" outlineLevel="1" x14ac:dyDescent="0.2">
      <c r="D33" s="300" t="str">
        <f>'Line Items'!D941</f>
        <v>Total current assets</v>
      </c>
      <c r="E33" s="301"/>
      <c r="F33" s="236" t="str">
        <f>F31</f>
        <v>£000</v>
      </c>
      <c r="G33" s="237">
        <f t="shared" ref="G33:AB33" si="5">SUM(G22:G31)</f>
        <v>0</v>
      </c>
      <c r="H33" s="237">
        <f t="shared" si="5"/>
        <v>0</v>
      </c>
      <c r="I33" s="237">
        <f t="shared" si="5"/>
        <v>0</v>
      </c>
      <c r="J33" s="237">
        <f t="shared" si="5"/>
        <v>0</v>
      </c>
      <c r="K33" s="237">
        <f t="shared" si="5"/>
        <v>0</v>
      </c>
      <c r="L33" s="237">
        <f t="shared" si="5"/>
        <v>0</v>
      </c>
      <c r="M33" s="237">
        <f t="shared" si="5"/>
        <v>0</v>
      </c>
      <c r="N33" s="237">
        <f t="shared" si="5"/>
        <v>0</v>
      </c>
      <c r="O33" s="237">
        <f t="shared" si="5"/>
        <v>0</v>
      </c>
      <c r="P33" s="237">
        <f t="shared" si="5"/>
        <v>0</v>
      </c>
      <c r="Q33" s="237">
        <f t="shared" si="5"/>
        <v>0</v>
      </c>
      <c r="R33" s="237">
        <f t="shared" si="5"/>
        <v>0</v>
      </c>
      <c r="S33" s="237">
        <f t="shared" si="5"/>
        <v>0</v>
      </c>
      <c r="T33" s="237">
        <f t="shared" si="5"/>
        <v>0</v>
      </c>
      <c r="U33" s="237">
        <f t="shared" si="5"/>
        <v>0</v>
      </c>
      <c r="V33" s="237">
        <f t="shared" si="5"/>
        <v>0</v>
      </c>
      <c r="W33" s="237">
        <f t="shared" si="5"/>
        <v>0</v>
      </c>
      <c r="X33" s="237">
        <f t="shared" si="5"/>
        <v>0</v>
      </c>
      <c r="Y33" s="237">
        <f t="shared" si="5"/>
        <v>0</v>
      </c>
      <c r="Z33" s="237">
        <f t="shared" si="5"/>
        <v>0</v>
      </c>
      <c r="AA33" s="237">
        <f t="shared" si="5"/>
        <v>0</v>
      </c>
      <c r="AB33" s="238">
        <f t="shared" si="5"/>
        <v>0</v>
      </c>
      <c r="AD33" s="237">
        <f t="shared" ref="AD33" si="6">SUM(AD22:AD31)</f>
        <v>0</v>
      </c>
      <c r="AF33" s="237">
        <f t="shared" ref="AF33" si="7">SUM(AF22:AF31)</f>
        <v>0</v>
      </c>
      <c r="AH33" s="237">
        <f t="shared" ref="AH33" si="8">SUM(AH22:AH31)</f>
        <v>0</v>
      </c>
      <c r="AJ33" s="240">
        <f>SUM(AJ22:AJ31)</f>
        <v>0</v>
      </c>
    </row>
    <row r="34" spans="4:36" outlineLevel="1" x14ac:dyDescent="0.2"/>
    <row r="35" spans="4:36" outlineLevel="1" x14ac:dyDescent="0.2">
      <c r="D35" s="147" t="str">
        <f>'Line Items'!C943</f>
        <v>Current liabilities (negative)</v>
      </c>
    </row>
    <row r="36" spans="4:36" outlineLevel="1" x14ac:dyDescent="0.2">
      <c r="D36" s="100" t="str">
        <f>'Line Items'!D944</f>
        <v>Trade creditors</v>
      </c>
      <c r="E36" s="84"/>
      <c r="F36" s="101" t="s">
        <v>101</v>
      </c>
      <c r="G36" s="173"/>
      <c r="H36" s="173"/>
      <c r="I36" s="173"/>
      <c r="J36" s="173"/>
      <c r="K36" s="173"/>
      <c r="L36" s="173"/>
      <c r="M36" s="173"/>
      <c r="N36" s="173"/>
      <c r="O36" s="173"/>
      <c r="P36" s="173"/>
      <c r="Q36" s="173"/>
      <c r="R36" s="173"/>
      <c r="S36" s="173"/>
      <c r="T36" s="173"/>
      <c r="U36" s="173"/>
      <c r="V36" s="173"/>
      <c r="W36" s="173"/>
      <c r="X36" s="173"/>
      <c r="Y36" s="173"/>
      <c r="Z36" s="173"/>
      <c r="AA36" s="173"/>
      <c r="AB36" s="191"/>
      <c r="AD36" s="173"/>
      <c r="AF36" s="173"/>
      <c r="AH36" s="173"/>
      <c r="AJ36" s="42"/>
    </row>
    <row r="37" spans="4:36" outlineLevel="1" x14ac:dyDescent="0.2">
      <c r="D37" s="106" t="str">
        <f>'Line Items'!D945</f>
        <v>Infrastructure Provider(s)</v>
      </c>
      <c r="E37" s="88"/>
      <c r="F37" s="107" t="str">
        <f t="shared" ref="F37:F46" si="9">F36</f>
        <v>£000</v>
      </c>
      <c r="G37" s="175"/>
      <c r="H37" s="175"/>
      <c r="I37" s="175"/>
      <c r="J37" s="175"/>
      <c r="K37" s="175"/>
      <c r="L37" s="175"/>
      <c r="M37" s="175"/>
      <c r="N37" s="175"/>
      <c r="O37" s="175"/>
      <c r="P37" s="175"/>
      <c r="Q37" s="175"/>
      <c r="R37" s="175"/>
      <c r="S37" s="175"/>
      <c r="T37" s="175"/>
      <c r="U37" s="175"/>
      <c r="V37" s="175"/>
      <c r="W37" s="175"/>
      <c r="X37" s="175"/>
      <c r="Y37" s="175"/>
      <c r="Z37" s="175"/>
      <c r="AA37" s="175"/>
      <c r="AB37" s="176"/>
      <c r="AD37" s="175"/>
      <c r="AF37" s="175"/>
      <c r="AH37" s="175"/>
      <c r="AJ37" s="43"/>
    </row>
    <row r="38" spans="4:36" outlineLevel="1" x14ac:dyDescent="0.2">
      <c r="D38" s="106" t="str">
        <f>'Line Items'!D946</f>
        <v>Season Ticket Suspense</v>
      </c>
      <c r="E38" s="88"/>
      <c r="F38" s="107" t="str">
        <f t="shared" si="9"/>
        <v>£000</v>
      </c>
      <c r="G38" s="175"/>
      <c r="H38" s="175"/>
      <c r="I38" s="175"/>
      <c r="J38" s="175"/>
      <c r="K38" s="175"/>
      <c r="L38" s="175"/>
      <c r="M38" s="175"/>
      <c r="N38" s="175"/>
      <c r="O38" s="175"/>
      <c r="P38" s="175"/>
      <c r="Q38" s="175"/>
      <c r="R38" s="175"/>
      <c r="S38" s="175"/>
      <c r="T38" s="175"/>
      <c r="U38" s="175"/>
      <c r="V38" s="175"/>
      <c r="W38" s="175"/>
      <c r="X38" s="175"/>
      <c r="Y38" s="175"/>
      <c r="Z38" s="175"/>
      <c r="AA38" s="175"/>
      <c r="AB38" s="176"/>
      <c r="AD38" s="175"/>
      <c r="AF38" s="175"/>
      <c r="AH38" s="175"/>
      <c r="AJ38" s="43"/>
    </row>
    <row r="39" spans="4:36" outlineLevel="1" x14ac:dyDescent="0.2">
      <c r="D39" s="106" t="str">
        <f>'Line Items'!D947</f>
        <v>Deferred Tax</v>
      </c>
      <c r="E39" s="88"/>
      <c r="F39" s="107" t="str">
        <f t="shared" si="9"/>
        <v>£000</v>
      </c>
      <c r="G39" s="175"/>
      <c r="H39" s="175"/>
      <c r="I39" s="175"/>
      <c r="J39" s="175"/>
      <c r="K39" s="175"/>
      <c r="L39" s="175"/>
      <c r="M39" s="175"/>
      <c r="N39" s="175"/>
      <c r="O39" s="175"/>
      <c r="P39" s="175"/>
      <c r="Q39" s="175"/>
      <c r="R39" s="175"/>
      <c r="S39" s="175"/>
      <c r="T39" s="175"/>
      <c r="U39" s="175"/>
      <c r="V39" s="175"/>
      <c r="W39" s="175"/>
      <c r="X39" s="175"/>
      <c r="Y39" s="175"/>
      <c r="Z39" s="175"/>
      <c r="AA39" s="175"/>
      <c r="AB39" s="176"/>
      <c r="AD39" s="175"/>
      <c r="AF39" s="175"/>
      <c r="AH39" s="175"/>
      <c r="AJ39" s="43"/>
    </row>
    <row r="40" spans="4:36" outlineLevel="1" x14ac:dyDescent="0.2">
      <c r="D40" s="106" t="str">
        <f>'Line Items'!D948</f>
        <v>Dividends declared</v>
      </c>
      <c r="E40" s="88"/>
      <c r="F40" s="107" t="str">
        <f t="shared" si="9"/>
        <v>£000</v>
      </c>
      <c r="G40" s="175"/>
      <c r="H40" s="175"/>
      <c r="I40" s="175"/>
      <c r="J40" s="175"/>
      <c r="K40" s="175"/>
      <c r="L40" s="175"/>
      <c r="M40" s="175"/>
      <c r="N40" s="175"/>
      <c r="O40" s="175"/>
      <c r="P40" s="175"/>
      <c r="Q40" s="175"/>
      <c r="R40" s="175"/>
      <c r="S40" s="175"/>
      <c r="T40" s="175"/>
      <c r="U40" s="175"/>
      <c r="V40" s="175"/>
      <c r="W40" s="175"/>
      <c r="X40" s="175"/>
      <c r="Y40" s="175"/>
      <c r="Z40" s="175"/>
      <c r="AA40" s="175"/>
      <c r="AB40" s="176"/>
      <c r="AD40" s="175"/>
      <c r="AF40" s="175"/>
      <c r="AH40" s="175"/>
      <c r="AJ40" s="43"/>
    </row>
    <row r="41" spans="4:36" outlineLevel="1" x14ac:dyDescent="0.2">
      <c r="D41" s="106" t="str">
        <f>'Line Items'!D949</f>
        <v>Tax Creditor</v>
      </c>
      <c r="E41" s="88"/>
      <c r="F41" s="107" t="str">
        <f t="shared" si="9"/>
        <v>£000</v>
      </c>
      <c r="G41" s="175"/>
      <c r="H41" s="175"/>
      <c r="I41" s="175"/>
      <c r="J41" s="175"/>
      <c r="K41" s="175"/>
      <c r="L41" s="175"/>
      <c r="M41" s="175"/>
      <c r="N41" s="175"/>
      <c r="O41" s="175"/>
      <c r="P41" s="175"/>
      <c r="Q41" s="175"/>
      <c r="R41" s="175"/>
      <c r="S41" s="175"/>
      <c r="T41" s="175"/>
      <c r="U41" s="175"/>
      <c r="V41" s="175"/>
      <c r="W41" s="175"/>
      <c r="X41" s="175"/>
      <c r="Y41" s="175"/>
      <c r="Z41" s="175"/>
      <c r="AA41" s="175"/>
      <c r="AB41" s="176"/>
      <c r="AD41" s="175"/>
      <c r="AF41" s="175"/>
      <c r="AH41" s="175"/>
      <c r="AJ41" s="43"/>
    </row>
    <row r="42" spans="4:36" outlineLevel="1" x14ac:dyDescent="0.2">
      <c r="D42" s="106" t="str">
        <f>'Line Items'!D950</f>
        <v>Other Accruals</v>
      </c>
      <c r="E42" s="88"/>
      <c r="F42" s="107" t="str">
        <f t="shared" si="9"/>
        <v>£000</v>
      </c>
      <c r="G42" s="175"/>
      <c r="H42" s="175"/>
      <c r="I42" s="175"/>
      <c r="J42" s="175"/>
      <c r="K42" s="175"/>
      <c r="L42" s="175"/>
      <c r="M42" s="175"/>
      <c r="N42" s="175"/>
      <c r="O42" s="175"/>
      <c r="P42" s="175"/>
      <c r="Q42" s="175"/>
      <c r="R42" s="175"/>
      <c r="S42" s="175"/>
      <c r="T42" s="175"/>
      <c r="U42" s="175"/>
      <c r="V42" s="175"/>
      <c r="W42" s="175"/>
      <c r="X42" s="175"/>
      <c r="Y42" s="175"/>
      <c r="Z42" s="175"/>
      <c r="AA42" s="175"/>
      <c r="AB42" s="176"/>
      <c r="AD42" s="175"/>
      <c r="AF42" s="175"/>
      <c r="AH42" s="175"/>
      <c r="AJ42" s="43"/>
    </row>
    <row r="43" spans="4:36" outlineLevel="1" x14ac:dyDescent="0.2">
      <c r="D43" s="106" t="str">
        <f>'Line Items'!D951</f>
        <v>Overdraft</v>
      </c>
      <c r="E43" s="88"/>
      <c r="F43" s="107" t="str">
        <f t="shared" si="9"/>
        <v>£000</v>
      </c>
      <c r="G43" s="175"/>
      <c r="H43" s="175"/>
      <c r="I43" s="175"/>
      <c r="J43" s="175"/>
      <c r="K43" s="175"/>
      <c r="L43" s="175"/>
      <c r="M43" s="175"/>
      <c r="N43" s="175"/>
      <c r="O43" s="175"/>
      <c r="P43" s="175"/>
      <c r="Q43" s="175"/>
      <c r="R43" s="175"/>
      <c r="S43" s="175"/>
      <c r="T43" s="175"/>
      <c r="U43" s="175"/>
      <c r="V43" s="175"/>
      <c r="W43" s="175"/>
      <c r="X43" s="175"/>
      <c r="Y43" s="175"/>
      <c r="Z43" s="175"/>
      <c r="AA43" s="175"/>
      <c r="AB43" s="176"/>
      <c r="AD43" s="175"/>
      <c r="AF43" s="175"/>
      <c r="AH43" s="175"/>
      <c r="AJ43" s="43"/>
    </row>
    <row r="44" spans="4:36" outlineLevel="1" x14ac:dyDescent="0.2">
      <c r="D44" s="106" t="str">
        <f>'Line Items'!D952</f>
        <v>Profit Share Creditor</v>
      </c>
      <c r="E44" s="88"/>
      <c r="F44" s="107" t="str">
        <f t="shared" si="9"/>
        <v>£000</v>
      </c>
      <c r="G44" s="175"/>
      <c r="H44" s="175"/>
      <c r="I44" s="175"/>
      <c r="J44" s="175"/>
      <c r="K44" s="175"/>
      <c r="L44" s="175"/>
      <c r="M44" s="175"/>
      <c r="N44" s="175"/>
      <c r="O44" s="175"/>
      <c r="P44" s="175"/>
      <c r="Q44" s="175"/>
      <c r="R44" s="175"/>
      <c r="S44" s="175"/>
      <c r="T44" s="175"/>
      <c r="U44" s="175"/>
      <c r="V44" s="175"/>
      <c r="W44" s="175"/>
      <c r="X44" s="175"/>
      <c r="Y44" s="175"/>
      <c r="Z44" s="175"/>
      <c r="AA44" s="175"/>
      <c r="AB44" s="176"/>
      <c r="AD44" s="175"/>
      <c r="AF44" s="175"/>
      <c r="AH44" s="175"/>
      <c r="AJ44" s="43"/>
    </row>
    <row r="45" spans="4:36" outlineLevel="1" x14ac:dyDescent="0.2">
      <c r="D45" s="106" t="str">
        <f>'Line Items'!D953</f>
        <v>[Current liabilities (negative) Line 10]</v>
      </c>
      <c r="E45" s="88"/>
      <c r="F45" s="107" t="str">
        <f t="shared" si="9"/>
        <v>£000</v>
      </c>
      <c r="G45" s="175"/>
      <c r="H45" s="175"/>
      <c r="I45" s="175"/>
      <c r="J45" s="175"/>
      <c r="K45" s="175"/>
      <c r="L45" s="175"/>
      <c r="M45" s="175"/>
      <c r="N45" s="175"/>
      <c r="O45" s="175"/>
      <c r="P45" s="175"/>
      <c r="Q45" s="175"/>
      <c r="R45" s="175"/>
      <c r="S45" s="175"/>
      <c r="T45" s="175"/>
      <c r="U45" s="175"/>
      <c r="V45" s="175"/>
      <c r="W45" s="175"/>
      <c r="X45" s="175"/>
      <c r="Y45" s="175"/>
      <c r="Z45" s="175"/>
      <c r="AA45" s="175"/>
      <c r="AB45" s="176"/>
      <c r="AD45" s="175"/>
      <c r="AF45" s="175"/>
      <c r="AH45" s="175"/>
      <c r="AJ45" s="43"/>
    </row>
    <row r="46" spans="4:36" outlineLevel="1" x14ac:dyDescent="0.2">
      <c r="D46" s="117" t="str">
        <f>'Line Items'!D954</f>
        <v>[Current liabilities (negative) Line 11]</v>
      </c>
      <c r="E46" s="177"/>
      <c r="F46" s="118" t="str">
        <f t="shared" si="9"/>
        <v>£000</v>
      </c>
      <c r="G46" s="178"/>
      <c r="H46" s="178"/>
      <c r="I46" s="178"/>
      <c r="J46" s="178"/>
      <c r="K46" s="178"/>
      <c r="L46" s="178"/>
      <c r="M46" s="178"/>
      <c r="N46" s="178"/>
      <c r="O46" s="178"/>
      <c r="P46" s="178"/>
      <c r="Q46" s="178"/>
      <c r="R46" s="178"/>
      <c r="S46" s="178"/>
      <c r="T46" s="178"/>
      <c r="U46" s="178"/>
      <c r="V46" s="178"/>
      <c r="W46" s="178"/>
      <c r="X46" s="178"/>
      <c r="Y46" s="178"/>
      <c r="Z46" s="178"/>
      <c r="AA46" s="178"/>
      <c r="AB46" s="179"/>
      <c r="AD46" s="178"/>
      <c r="AF46" s="178"/>
      <c r="AH46" s="178"/>
      <c r="AJ46" s="44"/>
    </row>
    <row r="47" spans="4:36" outlineLevel="1" x14ac:dyDescent="0.2"/>
    <row r="48" spans="4:36" s="148" customFormat="1" outlineLevel="1" x14ac:dyDescent="0.2">
      <c r="D48" s="300" t="str">
        <f>'Line Items'!D955</f>
        <v>Total current liabilities</v>
      </c>
      <c r="E48" s="301"/>
      <c r="F48" s="236" t="str">
        <f>F46</f>
        <v>£000</v>
      </c>
      <c r="G48" s="237">
        <f t="shared" ref="G48:AB48" si="10">SUM(G36:G46)</f>
        <v>0</v>
      </c>
      <c r="H48" s="237">
        <f t="shared" si="10"/>
        <v>0</v>
      </c>
      <c r="I48" s="237">
        <f t="shared" si="10"/>
        <v>0</v>
      </c>
      <c r="J48" s="237">
        <f t="shared" si="10"/>
        <v>0</v>
      </c>
      <c r="K48" s="237">
        <f t="shared" si="10"/>
        <v>0</v>
      </c>
      <c r="L48" s="237">
        <f t="shared" si="10"/>
        <v>0</v>
      </c>
      <c r="M48" s="237">
        <f t="shared" si="10"/>
        <v>0</v>
      </c>
      <c r="N48" s="237">
        <f t="shared" si="10"/>
        <v>0</v>
      </c>
      <c r="O48" s="237">
        <f t="shared" si="10"/>
        <v>0</v>
      </c>
      <c r="P48" s="237">
        <f t="shared" si="10"/>
        <v>0</v>
      </c>
      <c r="Q48" s="237">
        <f t="shared" si="10"/>
        <v>0</v>
      </c>
      <c r="R48" s="237">
        <f t="shared" si="10"/>
        <v>0</v>
      </c>
      <c r="S48" s="237">
        <f t="shared" si="10"/>
        <v>0</v>
      </c>
      <c r="T48" s="237">
        <f t="shared" si="10"/>
        <v>0</v>
      </c>
      <c r="U48" s="237">
        <f t="shared" si="10"/>
        <v>0</v>
      </c>
      <c r="V48" s="237">
        <f t="shared" si="10"/>
        <v>0</v>
      </c>
      <c r="W48" s="237">
        <f t="shared" si="10"/>
        <v>0</v>
      </c>
      <c r="X48" s="237">
        <f t="shared" si="10"/>
        <v>0</v>
      </c>
      <c r="Y48" s="237">
        <f t="shared" si="10"/>
        <v>0</v>
      </c>
      <c r="Z48" s="237">
        <f t="shared" si="10"/>
        <v>0</v>
      </c>
      <c r="AA48" s="237">
        <f t="shared" si="10"/>
        <v>0</v>
      </c>
      <c r="AB48" s="238">
        <f t="shared" si="10"/>
        <v>0</v>
      </c>
      <c r="AD48" s="237">
        <f t="shared" ref="AD48" si="11">SUM(AD36:AD46)</f>
        <v>0</v>
      </c>
      <c r="AF48" s="237">
        <f t="shared" ref="AF48" si="12">SUM(AF36:AF46)</f>
        <v>0</v>
      </c>
      <c r="AH48" s="237">
        <f t="shared" ref="AH48" si="13">SUM(AH36:AH46)</f>
        <v>0</v>
      </c>
      <c r="AJ48" s="240">
        <f>SUM(AJ36:AJ46)</f>
        <v>0</v>
      </c>
    </row>
    <row r="49" spans="4:36" outlineLevel="1" x14ac:dyDescent="0.2"/>
    <row r="50" spans="4:36" s="148" customFormat="1" outlineLevel="1" x14ac:dyDescent="0.2">
      <c r="D50" s="234" t="str">
        <f>'Line Items'!D957</f>
        <v>Net current assets / (liabilities)</v>
      </c>
      <c r="E50" s="235"/>
      <c r="F50" s="236" t="str">
        <f>F48</f>
        <v>£000</v>
      </c>
      <c r="G50" s="237">
        <f t="shared" ref="G50:AB50" si="14">SUM(G33,G48)</f>
        <v>0</v>
      </c>
      <c r="H50" s="237">
        <f t="shared" si="14"/>
        <v>0</v>
      </c>
      <c r="I50" s="237">
        <f t="shared" si="14"/>
        <v>0</v>
      </c>
      <c r="J50" s="237">
        <f t="shared" si="14"/>
        <v>0</v>
      </c>
      <c r="K50" s="237">
        <f t="shared" si="14"/>
        <v>0</v>
      </c>
      <c r="L50" s="237">
        <f t="shared" si="14"/>
        <v>0</v>
      </c>
      <c r="M50" s="237">
        <f t="shared" si="14"/>
        <v>0</v>
      </c>
      <c r="N50" s="237">
        <f t="shared" si="14"/>
        <v>0</v>
      </c>
      <c r="O50" s="237">
        <f t="shared" si="14"/>
        <v>0</v>
      </c>
      <c r="P50" s="237">
        <f t="shared" si="14"/>
        <v>0</v>
      </c>
      <c r="Q50" s="237">
        <f t="shared" si="14"/>
        <v>0</v>
      </c>
      <c r="R50" s="237">
        <f t="shared" si="14"/>
        <v>0</v>
      </c>
      <c r="S50" s="237">
        <f t="shared" si="14"/>
        <v>0</v>
      </c>
      <c r="T50" s="237">
        <f t="shared" si="14"/>
        <v>0</v>
      </c>
      <c r="U50" s="237">
        <f t="shared" si="14"/>
        <v>0</v>
      </c>
      <c r="V50" s="237">
        <f t="shared" si="14"/>
        <v>0</v>
      </c>
      <c r="W50" s="237">
        <f t="shared" si="14"/>
        <v>0</v>
      </c>
      <c r="X50" s="237">
        <f t="shared" si="14"/>
        <v>0</v>
      </c>
      <c r="Y50" s="237">
        <f t="shared" si="14"/>
        <v>0</v>
      </c>
      <c r="Z50" s="237">
        <f t="shared" si="14"/>
        <v>0</v>
      </c>
      <c r="AA50" s="237">
        <f t="shared" si="14"/>
        <v>0</v>
      </c>
      <c r="AB50" s="238">
        <f t="shared" si="14"/>
        <v>0</v>
      </c>
      <c r="AD50" s="237">
        <f t="shared" ref="AD50" si="15">SUM(AD33,AD48)</f>
        <v>0</v>
      </c>
      <c r="AF50" s="237">
        <f t="shared" ref="AF50" si="16">SUM(AF33,AF48)</f>
        <v>0</v>
      </c>
      <c r="AH50" s="237">
        <f t="shared" ref="AH50" si="17">SUM(AH33,AH48)</f>
        <v>0</v>
      </c>
      <c r="AJ50" s="240">
        <f>SUM(AJ33,AJ48)</f>
        <v>0</v>
      </c>
    </row>
    <row r="51" spans="4:36" outlineLevel="1" x14ac:dyDescent="0.2">
      <c r="O51" s="302"/>
    </row>
    <row r="52" spans="4:36" outlineLevel="1" x14ac:dyDescent="0.2">
      <c r="D52" s="147" t="str">
        <f>'Line Items'!C959</f>
        <v>Creditors falling due after more than one year (negative)</v>
      </c>
    </row>
    <row r="53" spans="4:36" outlineLevel="1" x14ac:dyDescent="0.2">
      <c r="D53" s="100" t="str">
        <f>'Line Items'!D960</f>
        <v>Creditors falling due after more than one year</v>
      </c>
      <c r="E53" s="84"/>
      <c r="F53" s="101" t="s">
        <v>101</v>
      </c>
      <c r="G53" s="173"/>
      <c r="H53" s="173"/>
      <c r="I53" s="173"/>
      <c r="J53" s="173"/>
      <c r="K53" s="173"/>
      <c r="L53" s="173"/>
      <c r="M53" s="173"/>
      <c r="N53" s="173"/>
      <c r="O53" s="173"/>
      <c r="P53" s="173"/>
      <c r="Q53" s="173"/>
      <c r="R53" s="173"/>
      <c r="S53" s="173"/>
      <c r="T53" s="173"/>
      <c r="U53" s="173"/>
      <c r="V53" s="173"/>
      <c r="W53" s="173"/>
      <c r="X53" s="173"/>
      <c r="Y53" s="173"/>
      <c r="Z53" s="173"/>
      <c r="AA53" s="173"/>
      <c r="AB53" s="191"/>
      <c r="AD53" s="173"/>
      <c r="AF53" s="173"/>
      <c r="AH53" s="173"/>
      <c r="AJ53" s="42"/>
    </row>
    <row r="54" spans="4:36" outlineLevel="1" x14ac:dyDescent="0.2">
      <c r="D54" s="106" t="str">
        <f>'Line Items'!D961</f>
        <v>Commercial Debt AFC</v>
      </c>
      <c r="E54" s="88"/>
      <c r="F54" s="107" t="str">
        <f>F53</f>
        <v>£000</v>
      </c>
      <c r="G54" s="175"/>
      <c r="H54" s="175"/>
      <c r="I54" s="175"/>
      <c r="J54" s="175"/>
      <c r="K54" s="175"/>
      <c r="L54" s="175"/>
      <c r="M54" s="175"/>
      <c r="N54" s="175"/>
      <c r="O54" s="175"/>
      <c r="P54" s="175"/>
      <c r="Q54" s="175"/>
      <c r="R54" s="175"/>
      <c r="S54" s="175"/>
      <c r="T54" s="175"/>
      <c r="U54" s="175"/>
      <c r="V54" s="175"/>
      <c r="W54" s="175"/>
      <c r="X54" s="175"/>
      <c r="Y54" s="175"/>
      <c r="Z54" s="175"/>
      <c r="AA54" s="175"/>
      <c r="AB54" s="176"/>
      <c r="AD54" s="175"/>
      <c r="AF54" s="175"/>
      <c r="AH54" s="175"/>
      <c r="AJ54" s="43"/>
    </row>
    <row r="55" spans="4:36" outlineLevel="1" x14ac:dyDescent="0.2">
      <c r="D55" s="106" t="str">
        <f>'Line Items'!D962</f>
        <v>Shareholder Loan AFC</v>
      </c>
      <c r="E55" s="88"/>
      <c r="F55" s="107" t="str">
        <f>F54</f>
        <v>£000</v>
      </c>
      <c r="G55" s="175"/>
      <c r="H55" s="175"/>
      <c r="I55" s="175"/>
      <c r="J55" s="175"/>
      <c r="K55" s="175"/>
      <c r="L55" s="175"/>
      <c r="M55" s="175"/>
      <c r="N55" s="175"/>
      <c r="O55" s="175"/>
      <c r="P55" s="175"/>
      <c r="Q55" s="175"/>
      <c r="R55" s="175"/>
      <c r="S55" s="175"/>
      <c r="T55" s="175"/>
      <c r="U55" s="175"/>
      <c r="V55" s="175"/>
      <c r="W55" s="175"/>
      <c r="X55" s="175"/>
      <c r="Y55" s="175"/>
      <c r="Z55" s="175"/>
      <c r="AA55" s="175"/>
      <c r="AB55" s="176"/>
      <c r="AD55" s="175"/>
      <c r="AF55" s="175"/>
      <c r="AH55" s="175"/>
      <c r="AJ55" s="43"/>
    </row>
    <row r="56" spans="4:36" outlineLevel="1" x14ac:dyDescent="0.2">
      <c r="D56" s="106" t="str">
        <f>'Line Items'!D963</f>
        <v>Parent Company Support (excluding AFC)</v>
      </c>
      <c r="E56" s="88"/>
      <c r="F56" s="107" t="str">
        <f>F55</f>
        <v>£000</v>
      </c>
      <c r="G56" s="175"/>
      <c r="H56" s="175"/>
      <c r="I56" s="175"/>
      <c r="J56" s="175"/>
      <c r="K56" s="175"/>
      <c r="L56" s="175"/>
      <c r="M56" s="175"/>
      <c r="N56" s="175"/>
      <c r="O56" s="175"/>
      <c r="P56" s="175"/>
      <c r="Q56" s="175"/>
      <c r="R56" s="175"/>
      <c r="S56" s="175"/>
      <c r="T56" s="175"/>
      <c r="U56" s="175"/>
      <c r="V56" s="175"/>
      <c r="W56" s="175"/>
      <c r="X56" s="175"/>
      <c r="Y56" s="175"/>
      <c r="Z56" s="175"/>
      <c r="AA56" s="175"/>
      <c r="AB56" s="176"/>
      <c r="AD56" s="175"/>
      <c r="AF56" s="175"/>
      <c r="AH56" s="175"/>
      <c r="AJ56" s="43"/>
    </row>
    <row r="57" spans="4:36" outlineLevel="1" x14ac:dyDescent="0.2">
      <c r="D57" s="106" t="str">
        <f>'Line Items'!D964</f>
        <v>Provisions for liabilities and charges</v>
      </c>
      <c r="E57" s="88"/>
      <c r="F57" s="107" t="str">
        <f>F56</f>
        <v>£000</v>
      </c>
      <c r="G57" s="175"/>
      <c r="H57" s="175"/>
      <c r="I57" s="175"/>
      <c r="J57" s="175"/>
      <c r="K57" s="175"/>
      <c r="L57" s="175"/>
      <c r="M57" s="175"/>
      <c r="N57" s="175"/>
      <c r="O57" s="175"/>
      <c r="P57" s="175"/>
      <c r="Q57" s="175"/>
      <c r="R57" s="175"/>
      <c r="S57" s="175"/>
      <c r="T57" s="175"/>
      <c r="U57" s="175"/>
      <c r="V57" s="175"/>
      <c r="W57" s="175"/>
      <c r="X57" s="175"/>
      <c r="Y57" s="175"/>
      <c r="Z57" s="175"/>
      <c r="AA57" s="175"/>
      <c r="AB57" s="176"/>
      <c r="AD57" s="175"/>
      <c r="AF57" s="175"/>
      <c r="AH57" s="175"/>
      <c r="AJ57" s="43"/>
    </row>
    <row r="58" spans="4:36" outlineLevel="1" x14ac:dyDescent="0.2">
      <c r="D58" s="106" t="str">
        <f>'Line Items'!D965</f>
        <v>Lease Liabilities</v>
      </c>
      <c r="E58" s="88"/>
      <c r="F58" s="107" t="str">
        <f>F57</f>
        <v>£000</v>
      </c>
      <c r="G58" s="175"/>
      <c r="H58" s="175"/>
      <c r="I58" s="175"/>
      <c r="J58" s="175"/>
      <c r="K58" s="175"/>
      <c r="L58" s="175"/>
      <c r="M58" s="175"/>
      <c r="N58" s="175"/>
      <c r="O58" s="175"/>
      <c r="P58" s="175"/>
      <c r="Q58" s="175"/>
      <c r="R58" s="175"/>
      <c r="S58" s="175"/>
      <c r="T58" s="175"/>
      <c r="U58" s="175"/>
      <c r="V58" s="175"/>
      <c r="W58" s="175"/>
      <c r="X58" s="175"/>
      <c r="Y58" s="175"/>
      <c r="Z58" s="175"/>
      <c r="AA58" s="175"/>
      <c r="AB58" s="176"/>
      <c r="AD58" s="175"/>
      <c r="AF58" s="175"/>
      <c r="AH58" s="175"/>
      <c r="AJ58" s="43"/>
    </row>
    <row r="59" spans="4:36" outlineLevel="1" x14ac:dyDescent="0.2">
      <c r="D59" s="106" t="str">
        <f>'Line Items'!D966</f>
        <v>[Creditors falling due after more than one year (negative) Line 7]</v>
      </c>
      <c r="E59" s="88"/>
      <c r="F59" s="107" t="str">
        <f t="shared" ref="F59:F62" si="18">F58</f>
        <v>£000</v>
      </c>
      <c r="G59" s="175"/>
      <c r="H59" s="175"/>
      <c r="I59" s="175"/>
      <c r="J59" s="175"/>
      <c r="K59" s="175"/>
      <c r="L59" s="175"/>
      <c r="M59" s="175"/>
      <c r="N59" s="175"/>
      <c r="O59" s="175"/>
      <c r="P59" s="175"/>
      <c r="Q59" s="175"/>
      <c r="R59" s="175"/>
      <c r="S59" s="175"/>
      <c r="T59" s="175"/>
      <c r="U59" s="175"/>
      <c r="V59" s="175"/>
      <c r="W59" s="175"/>
      <c r="X59" s="175"/>
      <c r="Y59" s="175"/>
      <c r="Z59" s="175"/>
      <c r="AA59" s="175"/>
      <c r="AB59" s="176"/>
      <c r="AD59" s="175"/>
      <c r="AF59" s="175"/>
      <c r="AH59" s="175"/>
      <c r="AJ59" s="43"/>
    </row>
    <row r="60" spans="4:36" outlineLevel="1" x14ac:dyDescent="0.2">
      <c r="D60" s="106" t="str">
        <f>'Line Items'!D967</f>
        <v>[Creditors falling due after more than one year (negative) Line 8]</v>
      </c>
      <c r="E60" s="88"/>
      <c r="F60" s="107" t="str">
        <f t="shared" si="18"/>
        <v>£000</v>
      </c>
      <c r="G60" s="175"/>
      <c r="H60" s="175"/>
      <c r="I60" s="175"/>
      <c r="J60" s="175"/>
      <c r="K60" s="175"/>
      <c r="L60" s="175"/>
      <c r="M60" s="175"/>
      <c r="N60" s="175"/>
      <c r="O60" s="175"/>
      <c r="P60" s="175"/>
      <c r="Q60" s="175"/>
      <c r="R60" s="175"/>
      <c r="S60" s="175"/>
      <c r="T60" s="175"/>
      <c r="U60" s="175"/>
      <c r="V60" s="175"/>
      <c r="W60" s="175"/>
      <c r="X60" s="175"/>
      <c r="Y60" s="175"/>
      <c r="Z60" s="175"/>
      <c r="AA60" s="175"/>
      <c r="AB60" s="176"/>
      <c r="AD60" s="175"/>
      <c r="AF60" s="175"/>
      <c r="AH60" s="175"/>
      <c r="AJ60" s="43"/>
    </row>
    <row r="61" spans="4:36" outlineLevel="1" x14ac:dyDescent="0.2">
      <c r="D61" s="106" t="str">
        <f>'Line Items'!D968</f>
        <v>[Creditors falling due after more than one year (negative) Line 9]</v>
      </c>
      <c r="E61" s="88"/>
      <c r="F61" s="107" t="str">
        <f t="shared" si="18"/>
        <v>£000</v>
      </c>
      <c r="G61" s="175"/>
      <c r="H61" s="175"/>
      <c r="I61" s="175"/>
      <c r="J61" s="175"/>
      <c r="K61" s="175"/>
      <c r="L61" s="175"/>
      <c r="M61" s="175"/>
      <c r="N61" s="175"/>
      <c r="O61" s="175"/>
      <c r="P61" s="175"/>
      <c r="Q61" s="175"/>
      <c r="R61" s="175"/>
      <c r="S61" s="175"/>
      <c r="T61" s="175"/>
      <c r="U61" s="175"/>
      <c r="V61" s="175"/>
      <c r="W61" s="175"/>
      <c r="X61" s="175"/>
      <c r="Y61" s="175"/>
      <c r="Z61" s="175"/>
      <c r="AA61" s="175"/>
      <c r="AB61" s="176"/>
      <c r="AD61" s="175"/>
      <c r="AF61" s="175"/>
      <c r="AH61" s="175"/>
      <c r="AJ61" s="43"/>
    </row>
    <row r="62" spans="4:36" outlineLevel="1" x14ac:dyDescent="0.2">
      <c r="D62" s="117" t="str">
        <f>'Line Items'!D969</f>
        <v>[Creditors falling due after more than one year (negative) Line 10]</v>
      </c>
      <c r="E62" s="177"/>
      <c r="F62" s="118" t="str">
        <f t="shared" si="18"/>
        <v>£000</v>
      </c>
      <c r="G62" s="178"/>
      <c r="H62" s="178"/>
      <c r="I62" s="178"/>
      <c r="J62" s="178"/>
      <c r="K62" s="178"/>
      <c r="L62" s="178"/>
      <c r="M62" s="178"/>
      <c r="N62" s="178"/>
      <c r="O62" s="178"/>
      <c r="P62" s="178"/>
      <c r="Q62" s="178"/>
      <c r="R62" s="178"/>
      <c r="S62" s="178"/>
      <c r="T62" s="178"/>
      <c r="U62" s="178"/>
      <c r="V62" s="178"/>
      <c r="W62" s="178"/>
      <c r="X62" s="178"/>
      <c r="Y62" s="178"/>
      <c r="Z62" s="178"/>
      <c r="AA62" s="178"/>
      <c r="AB62" s="179"/>
      <c r="AD62" s="178"/>
      <c r="AF62" s="178"/>
      <c r="AH62" s="178"/>
      <c r="AJ62" s="44"/>
    </row>
    <row r="63" spans="4:36" outlineLevel="1" x14ac:dyDescent="0.2"/>
    <row r="64" spans="4:36" s="148" customFormat="1" outlineLevel="1" x14ac:dyDescent="0.2">
      <c r="D64" s="234" t="str">
        <f>'Line Items'!D971</f>
        <v>Net assets / (liabilities)</v>
      </c>
      <c r="E64" s="235"/>
      <c r="F64" s="236" t="str">
        <f>F62</f>
        <v>£000</v>
      </c>
      <c r="G64" s="237">
        <f t="shared" ref="G64:AB64" si="19">SUM(G19,G33,G48,G53:G62)</f>
        <v>0</v>
      </c>
      <c r="H64" s="237">
        <f t="shared" si="19"/>
        <v>0</v>
      </c>
      <c r="I64" s="237">
        <f t="shared" si="19"/>
        <v>0</v>
      </c>
      <c r="J64" s="237">
        <f t="shared" si="19"/>
        <v>0</v>
      </c>
      <c r="K64" s="237">
        <f t="shared" si="19"/>
        <v>0</v>
      </c>
      <c r="L64" s="237">
        <f t="shared" si="19"/>
        <v>0</v>
      </c>
      <c r="M64" s="237">
        <f t="shared" si="19"/>
        <v>0</v>
      </c>
      <c r="N64" s="237">
        <f t="shared" si="19"/>
        <v>0</v>
      </c>
      <c r="O64" s="237">
        <f t="shared" si="19"/>
        <v>0</v>
      </c>
      <c r="P64" s="237">
        <f t="shared" si="19"/>
        <v>0</v>
      </c>
      <c r="Q64" s="237">
        <f t="shared" si="19"/>
        <v>0</v>
      </c>
      <c r="R64" s="237">
        <f t="shared" si="19"/>
        <v>0</v>
      </c>
      <c r="S64" s="237">
        <f t="shared" si="19"/>
        <v>0</v>
      </c>
      <c r="T64" s="237">
        <f t="shared" si="19"/>
        <v>0</v>
      </c>
      <c r="U64" s="237">
        <f t="shared" si="19"/>
        <v>0</v>
      </c>
      <c r="V64" s="237">
        <f t="shared" si="19"/>
        <v>0</v>
      </c>
      <c r="W64" s="237">
        <f t="shared" si="19"/>
        <v>0</v>
      </c>
      <c r="X64" s="237">
        <f t="shared" si="19"/>
        <v>0</v>
      </c>
      <c r="Y64" s="237">
        <f t="shared" si="19"/>
        <v>0</v>
      </c>
      <c r="Z64" s="237">
        <f t="shared" si="19"/>
        <v>0</v>
      </c>
      <c r="AA64" s="237">
        <f t="shared" si="19"/>
        <v>0</v>
      </c>
      <c r="AB64" s="238">
        <f t="shared" si="19"/>
        <v>0</v>
      </c>
      <c r="AD64" s="237">
        <f t="shared" ref="AD64" si="20">SUM(AD19,AD33,AD48,AD53:AD62)</f>
        <v>0</v>
      </c>
      <c r="AF64" s="237">
        <f t="shared" ref="AF64" si="21">SUM(AF19,AF33,AF48,AF53:AF62)</f>
        <v>0</v>
      </c>
      <c r="AH64" s="237">
        <f t="shared" ref="AH64" si="22">SUM(AH19,AH33,AH48,AH53:AH62)</f>
        <v>0</v>
      </c>
      <c r="AJ64" s="240">
        <f>SUM(AJ19,AJ33,AJ48,AJ53:AJ62)</f>
        <v>0</v>
      </c>
    </row>
    <row r="65" spans="2:36" outlineLevel="1" x14ac:dyDescent="0.2"/>
    <row r="66" spans="2:36" outlineLevel="1" x14ac:dyDescent="0.2">
      <c r="D66" s="138" t="str">
        <f>'Line Items'!C973</f>
        <v>Capital and Reserves (positive)</v>
      </c>
    </row>
    <row r="67" spans="2:36" outlineLevel="1" x14ac:dyDescent="0.2">
      <c r="D67" s="100" t="str">
        <f>'Line Items'!D974</f>
        <v>Called up share capital</v>
      </c>
      <c r="E67" s="84"/>
      <c r="F67" s="101" t="s">
        <v>101</v>
      </c>
      <c r="G67" s="173"/>
      <c r="H67" s="173"/>
      <c r="I67" s="173"/>
      <c r="J67" s="173"/>
      <c r="K67" s="173"/>
      <c r="L67" s="173"/>
      <c r="M67" s="173"/>
      <c r="N67" s="173"/>
      <c r="O67" s="173"/>
      <c r="P67" s="173"/>
      <c r="Q67" s="173"/>
      <c r="R67" s="173"/>
      <c r="S67" s="173"/>
      <c r="T67" s="173"/>
      <c r="U67" s="173"/>
      <c r="V67" s="173"/>
      <c r="W67" s="173"/>
      <c r="X67" s="173"/>
      <c r="Y67" s="173"/>
      <c r="Z67" s="173"/>
      <c r="AA67" s="173"/>
      <c r="AB67" s="191"/>
      <c r="AD67" s="173"/>
      <c r="AF67" s="173"/>
      <c r="AH67" s="173"/>
      <c r="AJ67" s="303"/>
    </row>
    <row r="68" spans="2:36" outlineLevel="1" x14ac:dyDescent="0.2">
      <c r="D68" s="106" t="str">
        <f>'Line Items'!D975</f>
        <v>[Other forms of capital (specify)]</v>
      </c>
      <c r="E68" s="88"/>
      <c r="F68" s="107" t="str">
        <f>F67</f>
        <v>£000</v>
      </c>
      <c r="G68" s="175"/>
      <c r="H68" s="175"/>
      <c r="I68" s="175"/>
      <c r="J68" s="175"/>
      <c r="K68" s="175"/>
      <c r="L68" s="175"/>
      <c r="M68" s="175"/>
      <c r="N68" s="175"/>
      <c r="O68" s="175"/>
      <c r="P68" s="175"/>
      <c r="Q68" s="175"/>
      <c r="R68" s="175"/>
      <c r="S68" s="175"/>
      <c r="T68" s="175"/>
      <c r="U68" s="175"/>
      <c r="V68" s="175"/>
      <c r="W68" s="175"/>
      <c r="X68" s="175"/>
      <c r="Y68" s="175"/>
      <c r="Z68" s="175"/>
      <c r="AA68" s="175"/>
      <c r="AB68" s="176"/>
      <c r="AD68" s="175"/>
      <c r="AF68" s="175"/>
      <c r="AH68" s="175"/>
      <c r="AJ68" s="43"/>
    </row>
    <row r="69" spans="2:36" outlineLevel="1" x14ac:dyDescent="0.2">
      <c r="D69" s="106" t="str">
        <f>'Line Items'!D976</f>
        <v>Other reserves</v>
      </c>
      <c r="E69" s="88"/>
      <c r="F69" s="107" t="str">
        <f>F68</f>
        <v>£000</v>
      </c>
      <c r="G69" s="175"/>
      <c r="H69" s="175"/>
      <c r="I69" s="175"/>
      <c r="J69" s="175"/>
      <c r="K69" s="175"/>
      <c r="L69" s="175"/>
      <c r="M69" s="175"/>
      <c r="N69" s="175"/>
      <c r="O69" s="175"/>
      <c r="P69" s="175"/>
      <c r="Q69" s="175"/>
      <c r="R69" s="175"/>
      <c r="S69" s="175"/>
      <c r="T69" s="175"/>
      <c r="U69" s="175"/>
      <c r="V69" s="175"/>
      <c r="W69" s="175"/>
      <c r="X69" s="175"/>
      <c r="Y69" s="175"/>
      <c r="Z69" s="175"/>
      <c r="AA69" s="175"/>
      <c r="AB69" s="176"/>
      <c r="AD69" s="175"/>
      <c r="AF69" s="175"/>
      <c r="AH69" s="175"/>
      <c r="AJ69" s="43"/>
    </row>
    <row r="70" spans="2:36" outlineLevel="1" x14ac:dyDescent="0.2">
      <c r="D70" s="117" t="str">
        <f>'Line Items'!D977</f>
        <v>Profit and loss account</v>
      </c>
      <c r="E70" s="177"/>
      <c r="F70" s="118" t="str">
        <f>F69</f>
        <v>£000</v>
      </c>
      <c r="G70" s="178"/>
      <c r="H70" s="178"/>
      <c r="I70" s="178"/>
      <c r="J70" s="178"/>
      <c r="K70" s="178"/>
      <c r="L70" s="178"/>
      <c r="M70" s="178"/>
      <c r="N70" s="178"/>
      <c r="O70" s="178"/>
      <c r="P70" s="178"/>
      <c r="Q70" s="178"/>
      <c r="R70" s="178"/>
      <c r="S70" s="178"/>
      <c r="T70" s="178"/>
      <c r="U70" s="178"/>
      <c r="V70" s="178"/>
      <c r="W70" s="178"/>
      <c r="X70" s="178"/>
      <c r="Y70" s="178"/>
      <c r="Z70" s="178"/>
      <c r="AA70" s="178"/>
      <c r="AB70" s="179"/>
      <c r="AD70" s="178"/>
      <c r="AF70" s="178"/>
      <c r="AH70" s="178"/>
      <c r="AJ70" s="44"/>
    </row>
    <row r="71" spans="2:36" outlineLevel="1" x14ac:dyDescent="0.2"/>
    <row r="72" spans="2:36" s="148" customFormat="1" outlineLevel="1" x14ac:dyDescent="0.2">
      <c r="D72" s="234" t="str">
        <f>'Line Items'!D978</f>
        <v xml:space="preserve">Total capital and reserves </v>
      </c>
      <c r="E72" s="235"/>
      <c r="F72" s="236" t="str">
        <f>F70</f>
        <v>£000</v>
      </c>
      <c r="G72" s="237">
        <f t="shared" ref="G72:AB72" si="23">SUM(G67:G70)</f>
        <v>0</v>
      </c>
      <c r="H72" s="237">
        <f t="shared" si="23"/>
        <v>0</v>
      </c>
      <c r="I72" s="237">
        <f t="shared" si="23"/>
        <v>0</v>
      </c>
      <c r="J72" s="237">
        <f t="shared" si="23"/>
        <v>0</v>
      </c>
      <c r="K72" s="237">
        <f t="shared" si="23"/>
        <v>0</v>
      </c>
      <c r="L72" s="237">
        <f t="shared" si="23"/>
        <v>0</v>
      </c>
      <c r="M72" s="237">
        <f t="shared" si="23"/>
        <v>0</v>
      </c>
      <c r="N72" s="237">
        <f t="shared" si="23"/>
        <v>0</v>
      </c>
      <c r="O72" s="237">
        <f t="shared" si="23"/>
        <v>0</v>
      </c>
      <c r="P72" s="237">
        <f t="shared" si="23"/>
        <v>0</v>
      </c>
      <c r="Q72" s="237">
        <f t="shared" si="23"/>
        <v>0</v>
      </c>
      <c r="R72" s="237">
        <f t="shared" si="23"/>
        <v>0</v>
      </c>
      <c r="S72" s="237">
        <f t="shared" si="23"/>
        <v>0</v>
      </c>
      <c r="T72" s="237">
        <f t="shared" si="23"/>
        <v>0</v>
      </c>
      <c r="U72" s="237">
        <f t="shared" si="23"/>
        <v>0</v>
      </c>
      <c r="V72" s="237">
        <f t="shared" si="23"/>
        <v>0</v>
      </c>
      <c r="W72" s="237">
        <f t="shared" si="23"/>
        <v>0</v>
      </c>
      <c r="X72" s="237">
        <f t="shared" si="23"/>
        <v>0</v>
      </c>
      <c r="Y72" s="237">
        <f t="shared" si="23"/>
        <v>0</v>
      </c>
      <c r="Z72" s="237">
        <f t="shared" si="23"/>
        <v>0</v>
      </c>
      <c r="AA72" s="237">
        <f t="shared" si="23"/>
        <v>0</v>
      </c>
      <c r="AB72" s="238">
        <f t="shared" si="23"/>
        <v>0</v>
      </c>
      <c r="AD72" s="237">
        <f t="shared" ref="AD72" si="24">SUM(AD67:AD70)</f>
        <v>0</v>
      </c>
      <c r="AF72" s="237">
        <f t="shared" ref="AF72" si="25">SUM(AF67:AF70)</f>
        <v>0</v>
      </c>
      <c r="AH72" s="237">
        <f t="shared" ref="AH72" si="26">SUM(AH67:AH70)</f>
        <v>0</v>
      </c>
      <c r="AJ72" s="240">
        <f>SUM(AJ67:AJ70)</f>
        <v>0</v>
      </c>
    </row>
    <row r="73" spans="2:36" outlineLevel="1" x14ac:dyDescent="0.2"/>
    <row r="74" spans="2:36" s="148" customFormat="1" outlineLevel="1" x14ac:dyDescent="0.2">
      <c r="D74" s="304" t="str">
        <f>'Line Items'!D980</f>
        <v>Total net assets / (liabilities)</v>
      </c>
      <c r="E74" s="305"/>
      <c r="F74" s="186" t="str">
        <f t="shared" ref="F74:AB74" si="27">F64</f>
        <v>£000</v>
      </c>
      <c r="G74" s="284">
        <f t="shared" si="27"/>
        <v>0</v>
      </c>
      <c r="H74" s="284">
        <f t="shared" si="27"/>
        <v>0</v>
      </c>
      <c r="I74" s="284">
        <f t="shared" ref="I74" si="28">I64</f>
        <v>0</v>
      </c>
      <c r="J74" s="284">
        <f t="shared" si="27"/>
        <v>0</v>
      </c>
      <c r="K74" s="284">
        <f t="shared" si="27"/>
        <v>0</v>
      </c>
      <c r="L74" s="284">
        <f t="shared" si="27"/>
        <v>0</v>
      </c>
      <c r="M74" s="284">
        <f t="shared" si="27"/>
        <v>0</v>
      </c>
      <c r="N74" s="284">
        <f t="shared" si="27"/>
        <v>0</v>
      </c>
      <c r="O74" s="284">
        <f t="shared" si="27"/>
        <v>0</v>
      </c>
      <c r="P74" s="284">
        <f t="shared" si="27"/>
        <v>0</v>
      </c>
      <c r="Q74" s="284">
        <f t="shared" si="27"/>
        <v>0</v>
      </c>
      <c r="R74" s="284">
        <f t="shared" si="27"/>
        <v>0</v>
      </c>
      <c r="S74" s="284">
        <f t="shared" si="27"/>
        <v>0</v>
      </c>
      <c r="T74" s="284">
        <f t="shared" si="27"/>
        <v>0</v>
      </c>
      <c r="U74" s="284">
        <f t="shared" si="27"/>
        <v>0</v>
      </c>
      <c r="V74" s="284">
        <f t="shared" si="27"/>
        <v>0</v>
      </c>
      <c r="W74" s="284">
        <f t="shared" si="27"/>
        <v>0</v>
      </c>
      <c r="X74" s="284">
        <f t="shared" si="27"/>
        <v>0</v>
      </c>
      <c r="Y74" s="284">
        <f t="shared" si="27"/>
        <v>0</v>
      </c>
      <c r="Z74" s="284">
        <f t="shared" si="27"/>
        <v>0</v>
      </c>
      <c r="AA74" s="284">
        <f t="shared" si="27"/>
        <v>0</v>
      </c>
      <c r="AB74" s="285">
        <f t="shared" si="27"/>
        <v>0</v>
      </c>
      <c r="AD74" s="284">
        <f t="shared" ref="AD74" si="29">AD64</f>
        <v>0</v>
      </c>
      <c r="AF74" s="284">
        <f t="shared" ref="AF74" si="30">AF64</f>
        <v>0</v>
      </c>
      <c r="AH74" s="284">
        <f t="shared" ref="AH74" si="31">AH64</f>
        <v>0</v>
      </c>
      <c r="AJ74" s="286">
        <f>AJ64</f>
        <v>0</v>
      </c>
    </row>
    <row r="75" spans="2:36" s="148" customFormat="1" outlineLevel="1" x14ac:dyDescent="0.2">
      <c r="D75" s="306" t="str">
        <f>'Line Items'!D981</f>
        <v>Total capital and reserves</v>
      </c>
      <c r="E75" s="307"/>
      <c r="F75" s="118" t="str">
        <f t="shared" ref="F75:AB75" si="32">F72</f>
        <v>£000</v>
      </c>
      <c r="G75" s="287">
        <f t="shared" si="32"/>
        <v>0</v>
      </c>
      <c r="H75" s="287">
        <f t="shared" si="32"/>
        <v>0</v>
      </c>
      <c r="I75" s="287">
        <f t="shared" ref="I75" si="33">I72</f>
        <v>0</v>
      </c>
      <c r="J75" s="287">
        <f t="shared" si="32"/>
        <v>0</v>
      </c>
      <c r="K75" s="287">
        <f t="shared" si="32"/>
        <v>0</v>
      </c>
      <c r="L75" s="287">
        <f t="shared" si="32"/>
        <v>0</v>
      </c>
      <c r="M75" s="287">
        <f t="shared" si="32"/>
        <v>0</v>
      </c>
      <c r="N75" s="287">
        <f t="shared" si="32"/>
        <v>0</v>
      </c>
      <c r="O75" s="287">
        <f t="shared" si="32"/>
        <v>0</v>
      </c>
      <c r="P75" s="287">
        <f t="shared" si="32"/>
        <v>0</v>
      </c>
      <c r="Q75" s="287">
        <f t="shared" si="32"/>
        <v>0</v>
      </c>
      <c r="R75" s="287">
        <f t="shared" si="32"/>
        <v>0</v>
      </c>
      <c r="S75" s="287">
        <f t="shared" si="32"/>
        <v>0</v>
      </c>
      <c r="T75" s="287">
        <f t="shared" si="32"/>
        <v>0</v>
      </c>
      <c r="U75" s="287">
        <f t="shared" si="32"/>
        <v>0</v>
      </c>
      <c r="V75" s="287">
        <f t="shared" si="32"/>
        <v>0</v>
      </c>
      <c r="W75" s="287">
        <f t="shared" si="32"/>
        <v>0</v>
      </c>
      <c r="X75" s="287">
        <f t="shared" si="32"/>
        <v>0</v>
      </c>
      <c r="Y75" s="287">
        <f t="shared" si="32"/>
        <v>0</v>
      </c>
      <c r="Z75" s="287">
        <f t="shared" si="32"/>
        <v>0</v>
      </c>
      <c r="AA75" s="287">
        <f t="shared" si="32"/>
        <v>0</v>
      </c>
      <c r="AB75" s="288">
        <f t="shared" si="32"/>
        <v>0</v>
      </c>
      <c r="AD75" s="287">
        <f t="shared" ref="AD75" si="34">AD72</f>
        <v>0</v>
      </c>
      <c r="AF75" s="287">
        <f t="shared" ref="AF75" si="35">AF72</f>
        <v>0</v>
      </c>
      <c r="AH75" s="287">
        <f t="shared" ref="AH75" si="36">AH72</f>
        <v>0</v>
      </c>
      <c r="AJ75" s="289">
        <f>AJ72</f>
        <v>0</v>
      </c>
    </row>
    <row r="76" spans="2:36" outlineLevel="1" x14ac:dyDescent="0.2"/>
    <row r="77" spans="2:36" outlineLevel="1" x14ac:dyDescent="0.2">
      <c r="D77" s="290" t="str">
        <f>'Line Items'!D983</f>
        <v>Balance sheet check</v>
      </c>
      <c r="E77" s="291"/>
      <c r="F77" s="236" t="str">
        <f>F75</f>
        <v>£000</v>
      </c>
      <c r="G77" s="308">
        <f t="shared" ref="G77:H77" si="37">IF(ROUND(G74-G75,3)=0,0, "Error")</f>
        <v>0</v>
      </c>
      <c r="H77" s="308">
        <f t="shared" si="37"/>
        <v>0</v>
      </c>
      <c r="I77" s="308">
        <f>IF(ROUND(I74-I75,3)=0,0, "Error")</f>
        <v>0</v>
      </c>
      <c r="J77" s="308">
        <f t="shared" ref="J77:AJ77" si="38">IF(ROUND(J74-J75,3)=0,0, "Error")</f>
        <v>0</v>
      </c>
      <c r="K77" s="308">
        <f t="shared" si="38"/>
        <v>0</v>
      </c>
      <c r="L77" s="308">
        <f t="shared" si="38"/>
        <v>0</v>
      </c>
      <c r="M77" s="308">
        <f t="shared" si="38"/>
        <v>0</v>
      </c>
      <c r="N77" s="308">
        <f t="shared" si="38"/>
        <v>0</v>
      </c>
      <c r="O77" s="308">
        <f t="shared" si="38"/>
        <v>0</v>
      </c>
      <c r="P77" s="308">
        <f t="shared" si="38"/>
        <v>0</v>
      </c>
      <c r="Q77" s="308">
        <f t="shared" si="38"/>
        <v>0</v>
      </c>
      <c r="R77" s="308">
        <f t="shared" si="38"/>
        <v>0</v>
      </c>
      <c r="S77" s="308">
        <f t="shared" si="38"/>
        <v>0</v>
      </c>
      <c r="T77" s="308">
        <f t="shared" si="38"/>
        <v>0</v>
      </c>
      <c r="U77" s="308">
        <f t="shared" si="38"/>
        <v>0</v>
      </c>
      <c r="V77" s="308">
        <f t="shared" si="38"/>
        <v>0</v>
      </c>
      <c r="W77" s="308">
        <f t="shared" si="38"/>
        <v>0</v>
      </c>
      <c r="X77" s="308">
        <f t="shared" si="38"/>
        <v>0</v>
      </c>
      <c r="Y77" s="308">
        <f t="shared" si="38"/>
        <v>0</v>
      </c>
      <c r="Z77" s="308">
        <f t="shared" si="38"/>
        <v>0</v>
      </c>
      <c r="AA77" s="308">
        <f t="shared" si="38"/>
        <v>0</v>
      </c>
      <c r="AB77" s="309">
        <f t="shared" si="38"/>
        <v>0</v>
      </c>
      <c r="AD77" s="308">
        <f t="shared" ref="AD77" si="39">IF(ROUND(AD74-AD75,3)=0,0, "Error")</f>
        <v>0</v>
      </c>
      <c r="AF77" s="308">
        <f t="shared" ref="AF77" si="40">IF(ROUND(AF74-AF75,3)=0,0, "Error")</f>
        <v>0</v>
      </c>
      <c r="AH77" s="308">
        <f t="shared" ref="AH77" si="41">IF(ROUND(AH74-AH75,3)=0,0, "Error")</f>
        <v>0</v>
      </c>
      <c r="AJ77" s="310">
        <f t="shared" si="38"/>
        <v>0</v>
      </c>
    </row>
    <row r="78" spans="2:36" collapsed="1" x14ac:dyDescent="0.2"/>
    <row r="79" spans="2:36" ht="15" x14ac:dyDescent="0.25">
      <c r="B79" s="15" t="str">
        <f xml:space="preserve"> 'Line Items'!B985</f>
        <v>Debtors &amp; Creditors for FO&amp;C</v>
      </c>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540"/>
      <c r="AF79" s="15"/>
      <c r="AG79" s="540"/>
      <c r="AH79" s="15"/>
      <c r="AI79" s="540"/>
      <c r="AJ79" s="15"/>
    </row>
    <row r="80" spans="2:36" outlineLevel="1" x14ac:dyDescent="0.2"/>
    <row r="81" spans="3:36" outlineLevel="1" x14ac:dyDescent="0.2">
      <c r="C81" s="251" t="str">
        <f xml:space="preserve"> 'Line Items'!C987</f>
        <v>Debtors</v>
      </c>
    </row>
    <row r="82" spans="3:36" outlineLevel="1" x14ac:dyDescent="0.2">
      <c r="D82" s="659" t="str">
        <f xml:space="preserve"> D$23</f>
        <v>Debtors</v>
      </c>
      <c r="E82" s="652"/>
      <c r="F82" s="101" t="s">
        <v>101</v>
      </c>
      <c r="G82" s="507">
        <f xml:space="preserve"> G$23</f>
        <v>0</v>
      </c>
      <c r="H82" s="507">
        <f t="shared" ref="H82:AJ82" si="42" xml:space="preserve"> H$23</f>
        <v>0</v>
      </c>
      <c r="I82" s="507">
        <f t="shared" si="42"/>
        <v>0</v>
      </c>
      <c r="J82" s="507">
        <f t="shared" si="42"/>
        <v>0</v>
      </c>
      <c r="K82" s="507">
        <f t="shared" si="42"/>
        <v>0</v>
      </c>
      <c r="L82" s="507">
        <f t="shared" si="42"/>
        <v>0</v>
      </c>
      <c r="M82" s="507">
        <f t="shared" si="42"/>
        <v>0</v>
      </c>
      <c r="N82" s="507">
        <f t="shared" si="42"/>
        <v>0</v>
      </c>
      <c r="O82" s="507">
        <f t="shared" si="42"/>
        <v>0</v>
      </c>
      <c r="P82" s="507">
        <f t="shared" si="42"/>
        <v>0</v>
      </c>
      <c r="Q82" s="507">
        <f t="shared" si="42"/>
        <v>0</v>
      </c>
      <c r="R82" s="507">
        <f t="shared" si="42"/>
        <v>0</v>
      </c>
      <c r="S82" s="507">
        <f t="shared" si="42"/>
        <v>0</v>
      </c>
      <c r="T82" s="507">
        <f t="shared" si="42"/>
        <v>0</v>
      </c>
      <c r="U82" s="507">
        <f t="shared" si="42"/>
        <v>0</v>
      </c>
      <c r="V82" s="507">
        <f t="shared" si="42"/>
        <v>0</v>
      </c>
      <c r="W82" s="507">
        <f t="shared" si="42"/>
        <v>0</v>
      </c>
      <c r="X82" s="507">
        <f t="shared" si="42"/>
        <v>0</v>
      </c>
      <c r="Y82" s="507">
        <f t="shared" si="42"/>
        <v>0</v>
      </c>
      <c r="Z82" s="507">
        <f t="shared" si="42"/>
        <v>0</v>
      </c>
      <c r="AA82" s="507">
        <f t="shared" si="42"/>
        <v>0</v>
      </c>
      <c r="AB82" s="507">
        <f t="shared" si="42"/>
        <v>0</v>
      </c>
      <c r="AC82" s="507"/>
      <c r="AD82" s="507">
        <f t="shared" si="42"/>
        <v>0</v>
      </c>
      <c r="AE82" s="507"/>
      <c r="AF82" s="507">
        <f t="shared" si="42"/>
        <v>0</v>
      </c>
      <c r="AG82" s="507"/>
      <c r="AH82" s="507">
        <f t="shared" si="42"/>
        <v>0</v>
      </c>
      <c r="AI82" s="507"/>
      <c r="AJ82" s="507">
        <f t="shared" si="42"/>
        <v>0</v>
      </c>
    </row>
    <row r="83" spans="3:36" outlineLevel="1" x14ac:dyDescent="0.2">
      <c r="C83" s="89"/>
      <c r="D83" s="89" t="str">
        <f xml:space="preserve"> BS!D$27</f>
        <v>Prepayments</v>
      </c>
      <c r="F83" s="107" t="str">
        <f xml:space="preserve"> F82</f>
        <v>£000</v>
      </c>
      <c r="G83" s="89">
        <f xml:space="preserve"> BS!G$27</f>
        <v>0</v>
      </c>
      <c r="H83" s="89">
        <f xml:space="preserve"> BS!H$27</f>
        <v>0</v>
      </c>
      <c r="I83" s="89">
        <f xml:space="preserve"> BS!I$27</f>
        <v>0</v>
      </c>
      <c r="J83" s="89">
        <f xml:space="preserve"> BS!J$27</f>
        <v>0</v>
      </c>
      <c r="K83" s="89">
        <f xml:space="preserve"> BS!K$27</f>
        <v>0</v>
      </c>
      <c r="L83" s="89">
        <f xml:space="preserve"> BS!L$27</f>
        <v>0</v>
      </c>
      <c r="M83" s="89">
        <f xml:space="preserve"> BS!M$27</f>
        <v>0</v>
      </c>
      <c r="N83" s="89">
        <f xml:space="preserve"> BS!N$27</f>
        <v>0</v>
      </c>
      <c r="O83" s="89">
        <f xml:space="preserve"> BS!O$27</f>
        <v>0</v>
      </c>
      <c r="P83" s="89">
        <f xml:space="preserve"> BS!P$27</f>
        <v>0</v>
      </c>
      <c r="Q83" s="89">
        <f xml:space="preserve"> BS!Q$27</f>
        <v>0</v>
      </c>
      <c r="R83" s="89">
        <f xml:space="preserve"> BS!R$27</f>
        <v>0</v>
      </c>
      <c r="S83" s="89">
        <f xml:space="preserve"> BS!S$27</f>
        <v>0</v>
      </c>
      <c r="T83" s="89">
        <f xml:space="preserve"> BS!T$27</f>
        <v>0</v>
      </c>
      <c r="U83" s="89">
        <f xml:space="preserve"> BS!U$27</f>
        <v>0</v>
      </c>
      <c r="V83" s="89">
        <f xml:space="preserve"> BS!V$27</f>
        <v>0</v>
      </c>
      <c r="W83" s="89">
        <f xml:space="preserve"> BS!W$27</f>
        <v>0</v>
      </c>
      <c r="X83" s="89">
        <f xml:space="preserve"> BS!X$27</f>
        <v>0</v>
      </c>
      <c r="Y83" s="89">
        <f xml:space="preserve"> BS!Y$27</f>
        <v>0</v>
      </c>
      <c r="Z83" s="89">
        <f xml:space="preserve"> BS!Z$27</f>
        <v>0</v>
      </c>
      <c r="AA83" s="89">
        <f xml:space="preserve"> BS!AA$27</f>
        <v>0</v>
      </c>
      <c r="AB83" s="89">
        <f xml:space="preserve"> BS!AB$27</f>
        <v>0</v>
      </c>
      <c r="AC83" s="89"/>
      <c r="AD83" s="89">
        <f xml:space="preserve"> BS!AD$27</f>
        <v>0</v>
      </c>
      <c r="AE83" s="89"/>
      <c r="AF83" s="89">
        <f xml:space="preserve"> BS!AF$27</f>
        <v>0</v>
      </c>
      <c r="AG83" s="89"/>
      <c r="AH83" s="89">
        <f xml:space="preserve"> BS!AH$27</f>
        <v>0</v>
      </c>
      <c r="AI83" s="89"/>
      <c r="AJ83" s="89">
        <f xml:space="preserve"> BS!AJ$27</f>
        <v>0</v>
      </c>
    </row>
    <row r="84" spans="3:36" outlineLevel="1" x14ac:dyDescent="0.2">
      <c r="C84" s="89"/>
      <c r="D84" s="89" t="str">
        <f xml:space="preserve"> BS!D$28</f>
        <v>VAT Net Debtor</v>
      </c>
      <c r="F84" s="107" t="str">
        <f t="shared" ref="F84:F87" si="43" xml:space="preserve"> F83</f>
        <v>£000</v>
      </c>
      <c r="G84" s="89">
        <f xml:space="preserve"> BS!G$28</f>
        <v>0</v>
      </c>
      <c r="H84" s="89">
        <f xml:space="preserve"> BS!H$28</f>
        <v>0</v>
      </c>
      <c r="I84" s="89">
        <f xml:space="preserve"> BS!I$28</f>
        <v>0</v>
      </c>
      <c r="J84" s="89">
        <f xml:space="preserve"> BS!J$28</f>
        <v>0</v>
      </c>
      <c r="K84" s="89">
        <f xml:space="preserve"> BS!K$28</f>
        <v>0</v>
      </c>
      <c r="L84" s="89">
        <f xml:space="preserve"> BS!L$28</f>
        <v>0</v>
      </c>
      <c r="M84" s="89">
        <f xml:space="preserve"> BS!M$28</f>
        <v>0</v>
      </c>
      <c r="N84" s="89">
        <f xml:space="preserve"> BS!N$28</f>
        <v>0</v>
      </c>
      <c r="O84" s="89">
        <f xml:space="preserve"> BS!O$28</f>
        <v>0</v>
      </c>
      <c r="P84" s="89">
        <f xml:space="preserve"> BS!P$28</f>
        <v>0</v>
      </c>
      <c r="Q84" s="89">
        <f xml:space="preserve"> BS!Q$28</f>
        <v>0</v>
      </c>
      <c r="R84" s="89">
        <f xml:space="preserve"> BS!R$28</f>
        <v>0</v>
      </c>
      <c r="S84" s="89">
        <f xml:space="preserve"> BS!S$28</f>
        <v>0</v>
      </c>
      <c r="T84" s="89">
        <f xml:space="preserve"> BS!T$28</f>
        <v>0</v>
      </c>
      <c r="U84" s="89">
        <f xml:space="preserve"> BS!U$28</f>
        <v>0</v>
      </c>
      <c r="V84" s="89">
        <f xml:space="preserve"> BS!V$28</f>
        <v>0</v>
      </c>
      <c r="W84" s="89">
        <f xml:space="preserve"> BS!W$28</f>
        <v>0</v>
      </c>
      <c r="X84" s="89">
        <f xml:space="preserve"> BS!X$28</f>
        <v>0</v>
      </c>
      <c r="Y84" s="89">
        <f xml:space="preserve"> BS!Y$28</f>
        <v>0</v>
      </c>
      <c r="Z84" s="89">
        <f xml:space="preserve"> BS!Z$28</f>
        <v>0</v>
      </c>
      <c r="AA84" s="89">
        <f xml:space="preserve"> BS!AA$28</f>
        <v>0</v>
      </c>
      <c r="AB84" s="89">
        <f xml:space="preserve"> BS!AB$28</f>
        <v>0</v>
      </c>
      <c r="AC84" s="89"/>
      <c r="AD84" s="89">
        <f xml:space="preserve"> BS!AD$28</f>
        <v>0</v>
      </c>
      <c r="AE84" s="89"/>
      <c r="AF84" s="89">
        <f xml:space="preserve"> BS!AF$28</f>
        <v>0</v>
      </c>
      <c r="AG84" s="89"/>
      <c r="AH84" s="89">
        <f xml:space="preserve"> BS!AH$28</f>
        <v>0</v>
      </c>
      <c r="AI84" s="89"/>
      <c r="AJ84" s="89">
        <f xml:space="preserve"> BS!AJ$28</f>
        <v>0</v>
      </c>
    </row>
    <row r="85" spans="3:36" outlineLevel="1" x14ac:dyDescent="0.2">
      <c r="C85" s="89"/>
      <c r="D85" s="89" t="str">
        <f xml:space="preserve"> BS!D$29</f>
        <v>[Current assets (positive) Line 8]</v>
      </c>
      <c r="F85" s="107" t="str">
        <f t="shared" si="43"/>
        <v>£000</v>
      </c>
      <c r="G85" s="89">
        <f xml:space="preserve"> BS!G$29</f>
        <v>0</v>
      </c>
      <c r="H85" s="89">
        <f xml:space="preserve"> BS!H$29</f>
        <v>0</v>
      </c>
      <c r="I85" s="89">
        <f xml:space="preserve"> BS!I$29</f>
        <v>0</v>
      </c>
      <c r="J85" s="89">
        <f xml:space="preserve"> BS!J$29</f>
        <v>0</v>
      </c>
      <c r="K85" s="89">
        <f xml:space="preserve"> BS!K$29</f>
        <v>0</v>
      </c>
      <c r="L85" s="89">
        <f xml:space="preserve"> BS!L$29</f>
        <v>0</v>
      </c>
      <c r="M85" s="89">
        <f xml:space="preserve"> BS!M$29</f>
        <v>0</v>
      </c>
      <c r="N85" s="89">
        <f xml:space="preserve"> BS!N$29</f>
        <v>0</v>
      </c>
      <c r="O85" s="89">
        <f xml:space="preserve"> BS!O$29</f>
        <v>0</v>
      </c>
      <c r="P85" s="89">
        <f xml:space="preserve"> BS!P$29</f>
        <v>0</v>
      </c>
      <c r="Q85" s="89">
        <f xml:space="preserve"> BS!Q$29</f>
        <v>0</v>
      </c>
      <c r="R85" s="89">
        <f xml:space="preserve"> BS!R$29</f>
        <v>0</v>
      </c>
      <c r="S85" s="89">
        <f xml:space="preserve"> BS!S$29</f>
        <v>0</v>
      </c>
      <c r="T85" s="89">
        <f xml:space="preserve"> BS!T$29</f>
        <v>0</v>
      </c>
      <c r="U85" s="89">
        <f xml:space="preserve"> BS!U$29</f>
        <v>0</v>
      </c>
      <c r="V85" s="89">
        <f xml:space="preserve"> BS!V$29</f>
        <v>0</v>
      </c>
      <c r="W85" s="89">
        <f xml:space="preserve"> BS!W$29</f>
        <v>0</v>
      </c>
      <c r="X85" s="89">
        <f xml:space="preserve"> BS!X$29</f>
        <v>0</v>
      </c>
      <c r="Y85" s="89">
        <f xml:space="preserve"> BS!Y$29</f>
        <v>0</v>
      </c>
      <c r="Z85" s="89">
        <f xml:space="preserve"> BS!Z$29</f>
        <v>0</v>
      </c>
      <c r="AA85" s="89">
        <f xml:space="preserve"> BS!AA$29</f>
        <v>0</v>
      </c>
      <c r="AB85" s="89">
        <f xml:space="preserve"> BS!AB$29</f>
        <v>0</v>
      </c>
      <c r="AC85" s="89"/>
      <c r="AD85" s="89">
        <f xml:space="preserve"> BS!AD$29</f>
        <v>0</v>
      </c>
      <c r="AE85" s="89"/>
      <c r="AF85" s="89">
        <f xml:space="preserve"> BS!AF$29</f>
        <v>0</v>
      </c>
      <c r="AG85" s="89"/>
      <c r="AH85" s="89">
        <f xml:space="preserve"> BS!AH$29</f>
        <v>0</v>
      </c>
      <c r="AI85" s="89"/>
      <c r="AJ85" s="89">
        <f xml:space="preserve"> BS!AJ$29</f>
        <v>0</v>
      </c>
    </row>
    <row r="86" spans="3:36" outlineLevel="1" x14ac:dyDescent="0.2">
      <c r="C86" s="89"/>
      <c r="D86" s="89" t="str">
        <f xml:space="preserve"> BS!D$30</f>
        <v>[Current assets (positive) Line 9]</v>
      </c>
      <c r="F86" s="107" t="str">
        <f t="shared" si="43"/>
        <v>£000</v>
      </c>
      <c r="G86" s="89">
        <f xml:space="preserve"> BS!G$30</f>
        <v>0</v>
      </c>
      <c r="H86" s="89">
        <f xml:space="preserve"> BS!H$30</f>
        <v>0</v>
      </c>
      <c r="I86" s="89">
        <f xml:space="preserve"> BS!I$30</f>
        <v>0</v>
      </c>
      <c r="J86" s="89">
        <f xml:space="preserve"> BS!J$30</f>
        <v>0</v>
      </c>
      <c r="K86" s="89">
        <f xml:space="preserve"> BS!K$30</f>
        <v>0</v>
      </c>
      <c r="L86" s="89">
        <f xml:space="preserve"> BS!L$30</f>
        <v>0</v>
      </c>
      <c r="M86" s="89">
        <f xml:space="preserve"> BS!M$30</f>
        <v>0</v>
      </c>
      <c r="N86" s="89">
        <f xml:space="preserve"> BS!N$30</f>
        <v>0</v>
      </c>
      <c r="O86" s="89">
        <f xml:space="preserve"> BS!O$30</f>
        <v>0</v>
      </c>
      <c r="P86" s="89">
        <f xml:space="preserve"> BS!P$30</f>
        <v>0</v>
      </c>
      <c r="Q86" s="89">
        <f xml:space="preserve"> BS!Q$30</f>
        <v>0</v>
      </c>
      <c r="R86" s="89">
        <f xml:space="preserve"> BS!R$30</f>
        <v>0</v>
      </c>
      <c r="S86" s="89">
        <f xml:space="preserve"> BS!S$30</f>
        <v>0</v>
      </c>
      <c r="T86" s="89">
        <f xml:space="preserve"> BS!T$30</f>
        <v>0</v>
      </c>
      <c r="U86" s="89">
        <f xml:space="preserve"> BS!U$30</f>
        <v>0</v>
      </c>
      <c r="V86" s="89">
        <f xml:space="preserve"> BS!V$30</f>
        <v>0</v>
      </c>
      <c r="W86" s="89">
        <f xml:space="preserve"> BS!W$30</f>
        <v>0</v>
      </c>
      <c r="X86" s="89">
        <f xml:space="preserve"> BS!X$30</f>
        <v>0</v>
      </c>
      <c r="Y86" s="89">
        <f xml:space="preserve"> BS!Y$30</f>
        <v>0</v>
      </c>
      <c r="Z86" s="89">
        <f xml:space="preserve"> BS!Z$30</f>
        <v>0</v>
      </c>
      <c r="AA86" s="89">
        <f xml:space="preserve"> BS!AA$30</f>
        <v>0</v>
      </c>
      <c r="AB86" s="89">
        <f xml:space="preserve"> BS!AB$30</f>
        <v>0</v>
      </c>
      <c r="AC86" s="89"/>
      <c r="AD86" s="89">
        <f xml:space="preserve"> BS!AD$30</f>
        <v>0</v>
      </c>
      <c r="AE86" s="89"/>
      <c r="AF86" s="89">
        <f xml:space="preserve"> BS!AF$30</f>
        <v>0</v>
      </c>
      <c r="AG86" s="89"/>
      <c r="AH86" s="89">
        <f xml:space="preserve"> BS!AH$30</f>
        <v>0</v>
      </c>
      <c r="AI86" s="89"/>
      <c r="AJ86" s="89">
        <f xml:space="preserve"> BS!AJ$30</f>
        <v>0</v>
      </c>
    </row>
    <row r="87" spans="3:36" outlineLevel="1" x14ac:dyDescent="0.2">
      <c r="C87" s="89"/>
      <c r="D87" s="654" t="str">
        <f xml:space="preserve"> BS!D$31</f>
        <v>[Current assets (positive) Line 10]</v>
      </c>
      <c r="E87" s="653"/>
      <c r="F87" s="623" t="str">
        <f t="shared" si="43"/>
        <v>£000</v>
      </c>
      <c r="G87" s="654">
        <f xml:space="preserve"> BS!G$31</f>
        <v>0</v>
      </c>
      <c r="H87" s="654">
        <f xml:space="preserve"> BS!H$31</f>
        <v>0</v>
      </c>
      <c r="I87" s="654">
        <f xml:space="preserve"> BS!I$31</f>
        <v>0</v>
      </c>
      <c r="J87" s="654">
        <f xml:space="preserve"> BS!J$31</f>
        <v>0</v>
      </c>
      <c r="K87" s="654">
        <f xml:space="preserve"> BS!K$31</f>
        <v>0</v>
      </c>
      <c r="L87" s="654">
        <f xml:space="preserve"> BS!L$31</f>
        <v>0</v>
      </c>
      <c r="M87" s="654">
        <f xml:space="preserve"> BS!M$31</f>
        <v>0</v>
      </c>
      <c r="N87" s="654">
        <f xml:space="preserve"> BS!N$31</f>
        <v>0</v>
      </c>
      <c r="O87" s="654">
        <f xml:space="preserve"> BS!O$31</f>
        <v>0</v>
      </c>
      <c r="P87" s="654">
        <f xml:space="preserve"> BS!P$31</f>
        <v>0</v>
      </c>
      <c r="Q87" s="654">
        <f xml:space="preserve"> BS!Q$31</f>
        <v>0</v>
      </c>
      <c r="R87" s="654">
        <f xml:space="preserve"> BS!R$31</f>
        <v>0</v>
      </c>
      <c r="S87" s="654">
        <f xml:space="preserve"> BS!S$31</f>
        <v>0</v>
      </c>
      <c r="T87" s="654">
        <f xml:space="preserve"> BS!T$31</f>
        <v>0</v>
      </c>
      <c r="U87" s="654">
        <f xml:space="preserve"> BS!U$31</f>
        <v>0</v>
      </c>
      <c r="V87" s="654">
        <f xml:space="preserve"> BS!V$31</f>
        <v>0</v>
      </c>
      <c r="W87" s="654">
        <f xml:space="preserve"> BS!W$31</f>
        <v>0</v>
      </c>
      <c r="X87" s="654">
        <f xml:space="preserve"> BS!X$31</f>
        <v>0</v>
      </c>
      <c r="Y87" s="654">
        <f xml:space="preserve"> BS!Y$31</f>
        <v>0</v>
      </c>
      <c r="Z87" s="654">
        <f xml:space="preserve"> BS!Z$31</f>
        <v>0</v>
      </c>
      <c r="AA87" s="654">
        <f xml:space="preserve"> BS!AA$31</f>
        <v>0</v>
      </c>
      <c r="AB87" s="654">
        <f xml:space="preserve"> BS!AB$31</f>
        <v>0</v>
      </c>
      <c r="AC87" s="654"/>
      <c r="AD87" s="654">
        <f xml:space="preserve"> BS!AD$31</f>
        <v>0</v>
      </c>
      <c r="AE87" s="654"/>
      <c r="AF87" s="654">
        <f xml:space="preserve"> BS!AF$31</f>
        <v>0</v>
      </c>
      <c r="AG87" s="654"/>
      <c r="AH87" s="654">
        <f xml:space="preserve"> BS!AH$31</f>
        <v>0</v>
      </c>
      <c r="AI87" s="654"/>
      <c r="AJ87" s="654">
        <f xml:space="preserve"> BS!AJ$31</f>
        <v>0</v>
      </c>
    </row>
    <row r="88" spans="3:36" outlineLevel="1" x14ac:dyDescent="0.2">
      <c r="D88" s="89"/>
      <c r="F88" s="107"/>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row>
    <row r="89" spans="3:36" outlineLevel="1" x14ac:dyDescent="0.2">
      <c r="D89" s="655" t="str">
        <f xml:space="preserve"> 'Line Items'!D988</f>
        <v>Debtors</v>
      </c>
      <c r="E89" s="656"/>
      <c r="F89" s="657" t="s">
        <v>101</v>
      </c>
      <c r="G89" s="658">
        <f>SUM(G82:G87)</f>
        <v>0</v>
      </c>
      <c r="H89" s="658">
        <f t="shared" ref="H89:AJ89" si="44">SUM(H82:H87)</f>
        <v>0</v>
      </c>
      <c r="I89" s="658">
        <f t="shared" si="44"/>
        <v>0</v>
      </c>
      <c r="J89" s="658">
        <f t="shared" si="44"/>
        <v>0</v>
      </c>
      <c r="K89" s="658">
        <f t="shared" si="44"/>
        <v>0</v>
      </c>
      <c r="L89" s="658">
        <f t="shared" si="44"/>
        <v>0</v>
      </c>
      <c r="M89" s="658">
        <f t="shared" si="44"/>
        <v>0</v>
      </c>
      <c r="N89" s="658">
        <f t="shared" si="44"/>
        <v>0</v>
      </c>
      <c r="O89" s="658">
        <f t="shared" si="44"/>
        <v>0</v>
      </c>
      <c r="P89" s="658">
        <f t="shared" si="44"/>
        <v>0</v>
      </c>
      <c r="Q89" s="658">
        <f t="shared" si="44"/>
        <v>0</v>
      </c>
      <c r="R89" s="658">
        <f t="shared" si="44"/>
        <v>0</v>
      </c>
      <c r="S89" s="658">
        <f t="shared" si="44"/>
        <v>0</v>
      </c>
      <c r="T89" s="658">
        <f t="shared" si="44"/>
        <v>0</v>
      </c>
      <c r="U89" s="658">
        <f t="shared" si="44"/>
        <v>0</v>
      </c>
      <c r="V89" s="658">
        <f t="shared" si="44"/>
        <v>0</v>
      </c>
      <c r="W89" s="658">
        <f t="shared" si="44"/>
        <v>0</v>
      </c>
      <c r="X89" s="658">
        <f t="shared" si="44"/>
        <v>0</v>
      </c>
      <c r="Y89" s="658">
        <f t="shared" si="44"/>
        <v>0</v>
      </c>
      <c r="Z89" s="658">
        <f t="shared" si="44"/>
        <v>0</v>
      </c>
      <c r="AA89" s="658">
        <f t="shared" si="44"/>
        <v>0</v>
      </c>
      <c r="AB89" s="658">
        <f t="shared" si="44"/>
        <v>0</v>
      </c>
      <c r="AC89" s="658"/>
      <c r="AD89" s="658">
        <f t="shared" si="44"/>
        <v>0</v>
      </c>
      <c r="AE89" s="658"/>
      <c r="AF89" s="658">
        <f t="shared" si="44"/>
        <v>0</v>
      </c>
      <c r="AG89" s="658"/>
      <c r="AH89" s="658">
        <f t="shared" si="44"/>
        <v>0</v>
      </c>
      <c r="AI89" s="656"/>
      <c r="AJ89" s="658">
        <f t="shared" si="44"/>
        <v>0</v>
      </c>
    </row>
    <row r="90" spans="3:36" customFormat="1" ht="12" outlineLevel="1" x14ac:dyDescent="0.2"/>
    <row r="91" spans="3:36" customFormat="1" outlineLevel="1" x14ac:dyDescent="0.2">
      <c r="C91" s="251" t="str">
        <f xml:space="preserve"> 'Line Items'!C990</f>
        <v>Creditors</v>
      </c>
    </row>
    <row r="92" spans="3:36" customFormat="1" ht="12" outlineLevel="1" x14ac:dyDescent="0.2">
      <c r="D92" s="661" t="str">
        <f xml:space="preserve"> D$36</f>
        <v>Trade creditors</v>
      </c>
      <c r="E92" s="662"/>
      <c r="F92" s="101" t="s">
        <v>101</v>
      </c>
      <c r="G92" s="661">
        <f xml:space="preserve"> G$36</f>
        <v>0</v>
      </c>
      <c r="H92" s="661">
        <f t="shared" ref="H92:AJ92" si="45" xml:space="preserve"> H$36</f>
        <v>0</v>
      </c>
      <c r="I92" s="661">
        <f t="shared" si="45"/>
        <v>0</v>
      </c>
      <c r="J92" s="661">
        <f t="shared" si="45"/>
        <v>0</v>
      </c>
      <c r="K92" s="661">
        <f t="shared" si="45"/>
        <v>0</v>
      </c>
      <c r="L92" s="661">
        <f t="shared" si="45"/>
        <v>0</v>
      </c>
      <c r="M92" s="661">
        <f t="shared" si="45"/>
        <v>0</v>
      </c>
      <c r="N92" s="661">
        <f t="shared" si="45"/>
        <v>0</v>
      </c>
      <c r="O92" s="661">
        <f t="shared" si="45"/>
        <v>0</v>
      </c>
      <c r="P92" s="661">
        <f t="shared" si="45"/>
        <v>0</v>
      </c>
      <c r="Q92" s="661">
        <f t="shared" si="45"/>
        <v>0</v>
      </c>
      <c r="R92" s="661">
        <f t="shared" si="45"/>
        <v>0</v>
      </c>
      <c r="S92" s="661">
        <f t="shared" si="45"/>
        <v>0</v>
      </c>
      <c r="T92" s="661">
        <f t="shared" si="45"/>
        <v>0</v>
      </c>
      <c r="U92" s="661">
        <f t="shared" si="45"/>
        <v>0</v>
      </c>
      <c r="V92" s="661">
        <f t="shared" si="45"/>
        <v>0</v>
      </c>
      <c r="W92" s="661">
        <f t="shared" si="45"/>
        <v>0</v>
      </c>
      <c r="X92" s="661">
        <f t="shared" si="45"/>
        <v>0</v>
      </c>
      <c r="Y92" s="661">
        <f t="shared" si="45"/>
        <v>0</v>
      </c>
      <c r="Z92" s="661">
        <f t="shared" si="45"/>
        <v>0</v>
      </c>
      <c r="AA92" s="661">
        <f t="shared" si="45"/>
        <v>0</v>
      </c>
      <c r="AB92" s="661">
        <f t="shared" si="45"/>
        <v>0</v>
      </c>
      <c r="AC92" s="661"/>
      <c r="AD92" s="661">
        <f t="shared" si="45"/>
        <v>0</v>
      </c>
      <c r="AE92" s="661"/>
      <c r="AF92" s="661">
        <f t="shared" si="45"/>
        <v>0</v>
      </c>
      <c r="AG92" s="661"/>
      <c r="AH92" s="661">
        <f t="shared" si="45"/>
        <v>0</v>
      </c>
      <c r="AI92" s="661"/>
      <c r="AJ92" s="661">
        <f t="shared" si="45"/>
        <v>0</v>
      </c>
    </row>
    <row r="93" spans="3:36" customFormat="1" ht="12" outlineLevel="1" x14ac:dyDescent="0.2">
      <c r="D93" s="663" t="str">
        <f xml:space="preserve"> D$37</f>
        <v>Infrastructure Provider(s)</v>
      </c>
      <c r="E93" s="664"/>
      <c r="F93" s="107" t="str">
        <f xml:space="preserve"> F92</f>
        <v>£000</v>
      </c>
      <c r="G93" s="663">
        <f xml:space="preserve"> G$37</f>
        <v>0</v>
      </c>
      <c r="H93" s="663">
        <f t="shared" ref="H93:AJ93" si="46" xml:space="preserve"> H$37</f>
        <v>0</v>
      </c>
      <c r="I93" s="663">
        <f t="shared" si="46"/>
        <v>0</v>
      </c>
      <c r="J93" s="663">
        <f t="shared" si="46"/>
        <v>0</v>
      </c>
      <c r="K93" s="663">
        <f t="shared" si="46"/>
        <v>0</v>
      </c>
      <c r="L93" s="663">
        <f t="shared" si="46"/>
        <v>0</v>
      </c>
      <c r="M93" s="663">
        <f t="shared" si="46"/>
        <v>0</v>
      </c>
      <c r="N93" s="663">
        <f t="shared" si="46"/>
        <v>0</v>
      </c>
      <c r="O93" s="663">
        <f t="shared" si="46"/>
        <v>0</v>
      </c>
      <c r="P93" s="663">
        <f t="shared" si="46"/>
        <v>0</v>
      </c>
      <c r="Q93" s="663">
        <f t="shared" si="46"/>
        <v>0</v>
      </c>
      <c r="R93" s="663">
        <f t="shared" si="46"/>
        <v>0</v>
      </c>
      <c r="S93" s="663">
        <f t="shared" si="46"/>
        <v>0</v>
      </c>
      <c r="T93" s="663">
        <f t="shared" si="46"/>
        <v>0</v>
      </c>
      <c r="U93" s="663">
        <f t="shared" si="46"/>
        <v>0</v>
      </c>
      <c r="V93" s="663">
        <f t="shared" si="46"/>
        <v>0</v>
      </c>
      <c r="W93" s="663">
        <f t="shared" si="46"/>
        <v>0</v>
      </c>
      <c r="X93" s="663">
        <f t="shared" si="46"/>
        <v>0</v>
      </c>
      <c r="Y93" s="663">
        <f t="shared" si="46"/>
        <v>0</v>
      </c>
      <c r="Z93" s="663">
        <f t="shared" si="46"/>
        <v>0</v>
      </c>
      <c r="AA93" s="663">
        <f t="shared" si="46"/>
        <v>0</v>
      </c>
      <c r="AB93" s="663">
        <f t="shared" si="46"/>
        <v>0</v>
      </c>
      <c r="AC93" s="663"/>
      <c r="AD93" s="663">
        <f t="shared" si="46"/>
        <v>0</v>
      </c>
      <c r="AE93" s="663"/>
      <c r="AF93" s="663">
        <f t="shared" si="46"/>
        <v>0</v>
      </c>
      <c r="AG93" s="663"/>
      <c r="AH93" s="663">
        <f t="shared" si="46"/>
        <v>0</v>
      </c>
      <c r="AI93" s="663"/>
      <c r="AJ93" s="663">
        <f t="shared" si="46"/>
        <v>0</v>
      </c>
    </row>
    <row r="94" spans="3:36" customFormat="1" ht="12" outlineLevel="1" x14ac:dyDescent="0.2">
      <c r="D94" s="663" t="str">
        <f xml:space="preserve"> D$40</f>
        <v>Dividends declared</v>
      </c>
      <c r="E94" s="664"/>
      <c r="F94" s="107" t="str">
        <f t="shared" ref="F94:F109" si="47" xml:space="preserve"> F93</f>
        <v>£000</v>
      </c>
      <c r="G94" s="663">
        <f xml:space="preserve"> G$40</f>
        <v>0</v>
      </c>
      <c r="H94" s="663">
        <f t="shared" ref="H94:AJ94" si="48" xml:space="preserve"> H$40</f>
        <v>0</v>
      </c>
      <c r="I94" s="663">
        <f t="shared" si="48"/>
        <v>0</v>
      </c>
      <c r="J94" s="663">
        <f t="shared" si="48"/>
        <v>0</v>
      </c>
      <c r="K94" s="663">
        <f t="shared" si="48"/>
        <v>0</v>
      </c>
      <c r="L94" s="663">
        <f t="shared" si="48"/>
        <v>0</v>
      </c>
      <c r="M94" s="663">
        <f t="shared" si="48"/>
        <v>0</v>
      </c>
      <c r="N94" s="663">
        <f t="shared" si="48"/>
        <v>0</v>
      </c>
      <c r="O94" s="663">
        <f t="shared" si="48"/>
        <v>0</v>
      </c>
      <c r="P94" s="663">
        <f t="shared" si="48"/>
        <v>0</v>
      </c>
      <c r="Q94" s="663">
        <f t="shared" si="48"/>
        <v>0</v>
      </c>
      <c r="R94" s="663">
        <f t="shared" si="48"/>
        <v>0</v>
      </c>
      <c r="S94" s="663">
        <f t="shared" si="48"/>
        <v>0</v>
      </c>
      <c r="T94" s="663">
        <f t="shared" si="48"/>
        <v>0</v>
      </c>
      <c r="U94" s="663">
        <f t="shared" si="48"/>
        <v>0</v>
      </c>
      <c r="V94" s="663">
        <f t="shared" si="48"/>
        <v>0</v>
      </c>
      <c r="W94" s="663">
        <f t="shared" si="48"/>
        <v>0</v>
      </c>
      <c r="X94" s="663">
        <f t="shared" si="48"/>
        <v>0</v>
      </c>
      <c r="Y94" s="663">
        <f t="shared" si="48"/>
        <v>0</v>
      </c>
      <c r="Z94" s="663">
        <f t="shared" si="48"/>
        <v>0</v>
      </c>
      <c r="AA94" s="663">
        <f t="shared" si="48"/>
        <v>0</v>
      </c>
      <c r="AB94" s="663">
        <f t="shared" si="48"/>
        <v>0</v>
      </c>
      <c r="AC94" s="663"/>
      <c r="AD94" s="663">
        <f t="shared" si="48"/>
        <v>0</v>
      </c>
      <c r="AE94" s="663"/>
      <c r="AF94" s="663">
        <f t="shared" si="48"/>
        <v>0</v>
      </c>
      <c r="AG94" s="663"/>
      <c r="AH94" s="663">
        <f t="shared" si="48"/>
        <v>0</v>
      </c>
      <c r="AI94" s="663"/>
      <c r="AJ94" s="663">
        <f t="shared" si="48"/>
        <v>0</v>
      </c>
    </row>
    <row r="95" spans="3:36" customFormat="1" ht="12" outlineLevel="1" x14ac:dyDescent="0.2">
      <c r="D95" s="663" t="str">
        <f xml:space="preserve"> D$41</f>
        <v>Tax Creditor</v>
      </c>
      <c r="E95" s="664"/>
      <c r="F95" s="107" t="str">
        <f t="shared" si="47"/>
        <v>£000</v>
      </c>
      <c r="G95" s="663">
        <f xml:space="preserve"> G$41</f>
        <v>0</v>
      </c>
      <c r="H95" s="663">
        <f t="shared" ref="H95:AJ95" si="49" xml:space="preserve"> H$41</f>
        <v>0</v>
      </c>
      <c r="I95" s="663">
        <f t="shared" si="49"/>
        <v>0</v>
      </c>
      <c r="J95" s="663">
        <f t="shared" si="49"/>
        <v>0</v>
      </c>
      <c r="K95" s="663">
        <f t="shared" si="49"/>
        <v>0</v>
      </c>
      <c r="L95" s="663">
        <f t="shared" si="49"/>
        <v>0</v>
      </c>
      <c r="M95" s="663">
        <f t="shared" si="49"/>
        <v>0</v>
      </c>
      <c r="N95" s="663">
        <f t="shared" si="49"/>
        <v>0</v>
      </c>
      <c r="O95" s="663">
        <f t="shared" si="49"/>
        <v>0</v>
      </c>
      <c r="P95" s="663">
        <f t="shared" si="49"/>
        <v>0</v>
      </c>
      <c r="Q95" s="663">
        <f t="shared" si="49"/>
        <v>0</v>
      </c>
      <c r="R95" s="663">
        <f t="shared" si="49"/>
        <v>0</v>
      </c>
      <c r="S95" s="663">
        <f t="shared" si="49"/>
        <v>0</v>
      </c>
      <c r="T95" s="663">
        <f t="shared" si="49"/>
        <v>0</v>
      </c>
      <c r="U95" s="663">
        <f t="shared" si="49"/>
        <v>0</v>
      </c>
      <c r="V95" s="663">
        <f t="shared" si="49"/>
        <v>0</v>
      </c>
      <c r="W95" s="663">
        <f t="shared" si="49"/>
        <v>0</v>
      </c>
      <c r="X95" s="663">
        <f t="shared" si="49"/>
        <v>0</v>
      </c>
      <c r="Y95" s="663">
        <f t="shared" si="49"/>
        <v>0</v>
      </c>
      <c r="Z95" s="663">
        <f t="shared" si="49"/>
        <v>0</v>
      </c>
      <c r="AA95" s="663">
        <f t="shared" si="49"/>
        <v>0</v>
      </c>
      <c r="AB95" s="663">
        <f t="shared" si="49"/>
        <v>0</v>
      </c>
      <c r="AC95" s="663"/>
      <c r="AD95" s="663">
        <f t="shared" si="49"/>
        <v>0</v>
      </c>
      <c r="AE95" s="663"/>
      <c r="AF95" s="663">
        <f t="shared" si="49"/>
        <v>0</v>
      </c>
      <c r="AG95" s="663"/>
      <c r="AH95" s="663">
        <f t="shared" si="49"/>
        <v>0</v>
      </c>
      <c r="AI95" s="663"/>
      <c r="AJ95" s="663">
        <f t="shared" si="49"/>
        <v>0</v>
      </c>
    </row>
    <row r="96" spans="3:36" customFormat="1" ht="12" outlineLevel="1" x14ac:dyDescent="0.2">
      <c r="D96" s="663" t="str">
        <f xml:space="preserve"> D$42</f>
        <v>Other Accruals</v>
      </c>
      <c r="E96" s="664"/>
      <c r="F96" s="107" t="str">
        <f t="shared" si="47"/>
        <v>£000</v>
      </c>
      <c r="G96" s="663">
        <f xml:space="preserve"> G$42</f>
        <v>0</v>
      </c>
      <c r="H96" s="663">
        <f t="shared" ref="H96:AJ96" si="50" xml:space="preserve"> H$42</f>
        <v>0</v>
      </c>
      <c r="I96" s="663">
        <f t="shared" si="50"/>
        <v>0</v>
      </c>
      <c r="J96" s="663">
        <f t="shared" si="50"/>
        <v>0</v>
      </c>
      <c r="K96" s="663">
        <f t="shared" si="50"/>
        <v>0</v>
      </c>
      <c r="L96" s="663">
        <f t="shared" si="50"/>
        <v>0</v>
      </c>
      <c r="M96" s="663">
        <f t="shared" si="50"/>
        <v>0</v>
      </c>
      <c r="N96" s="663">
        <f t="shared" si="50"/>
        <v>0</v>
      </c>
      <c r="O96" s="663">
        <f t="shared" si="50"/>
        <v>0</v>
      </c>
      <c r="P96" s="663">
        <f t="shared" si="50"/>
        <v>0</v>
      </c>
      <c r="Q96" s="663">
        <f t="shared" si="50"/>
        <v>0</v>
      </c>
      <c r="R96" s="663">
        <f t="shared" si="50"/>
        <v>0</v>
      </c>
      <c r="S96" s="663">
        <f t="shared" si="50"/>
        <v>0</v>
      </c>
      <c r="T96" s="663">
        <f t="shared" si="50"/>
        <v>0</v>
      </c>
      <c r="U96" s="663">
        <f t="shared" si="50"/>
        <v>0</v>
      </c>
      <c r="V96" s="663">
        <f t="shared" si="50"/>
        <v>0</v>
      </c>
      <c r="W96" s="663">
        <f t="shared" si="50"/>
        <v>0</v>
      </c>
      <c r="X96" s="663">
        <f t="shared" si="50"/>
        <v>0</v>
      </c>
      <c r="Y96" s="663">
        <f t="shared" si="50"/>
        <v>0</v>
      </c>
      <c r="Z96" s="663">
        <f t="shared" si="50"/>
        <v>0</v>
      </c>
      <c r="AA96" s="663">
        <f t="shared" si="50"/>
        <v>0</v>
      </c>
      <c r="AB96" s="663">
        <f t="shared" si="50"/>
        <v>0</v>
      </c>
      <c r="AC96" s="663"/>
      <c r="AD96" s="663">
        <f t="shared" si="50"/>
        <v>0</v>
      </c>
      <c r="AE96" s="663"/>
      <c r="AF96" s="663">
        <f t="shared" si="50"/>
        <v>0</v>
      </c>
      <c r="AG96" s="663"/>
      <c r="AH96" s="663">
        <f t="shared" si="50"/>
        <v>0</v>
      </c>
      <c r="AI96" s="663"/>
      <c r="AJ96" s="663">
        <f t="shared" si="50"/>
        <v>0</v>
      </c>
    </row>
    <row r="97" spans="4:36" customFormat="1" ht="12" outlineLevel="1" x14ac:dyDescent="0.2">
      <c r="D97" s="663" t="str">
        <f xml:space="preserve"> D$44</f>
        <v>Profit Share Creditor</v>
      </c>
      <c r="E97" s="664"/>
      <c r="F97" s="107" t="str">
        <f t="shared" si="47"/>
        <v>£000</v>
      </c>
      <c r="G97" s="663">
        <f xml:space="preserve"> G$44</f>
        <v>0</v>
      </c>
      <c r="H97" s="663">
        <f t="shared" ref="H97:AJ97" si="51" xml:space="preserve"> H$44</f>
        <v>0</v>
      </c>
      <c r="I97" s="663">
        <f t="shared" si="51"/>
        <v>0</v>
      </c>
      <c r="J97" s="663">
        <f t="shared" si="51"/>
        <v>0</v>
      </c>
      <c r="K97" s="663">
        <f t="shared" si="51"/>
        <v>0</v>
      </c>
      <c r="L97" s="663">
        <f t="shared" si="51"/>
        <v>0</v>
      </c>
      <c r="M97" s="663">
        <f t="shared" si="51"/>
        <v>0</v>
      </c>
      <c r="N97" s="663">
        <f t="shared" si="51"/>
        <v>0</v>
      </c>
      <c r="O97" s="663">
        <f t="shared" si="51"/>
        <v>0</v>
      </c>
      <c r="P97" s="663">
        <f t="shared" si="51"/>
        <v>0</v>
      </c>
      <c r="Q97" s="663">
        <f t="shared" si="51"/>
        <v>0</v>
      </c>
      <c r="R97" s="663">
        <f t="shared" si="51"/>
        <v>0</v>
      </c>
      <c r="S97" s="663">
        <f t="shared" si="51"/>
        <v>0</v>
      </c>
      <c r="T97" s="663">
        <f t="shared" si="51"/>
        <v>0</v>
      </c>
      <c r="U97" s="663">
        <f t="shared" si="51"/>
        <v>0</v>
      </c>
      <c r="V97" s="663">
        <f t="shared" si="51"/>
        <v>0</v>
      </c>
      <c r="W97" s="663">
        <f t="shared" si="51"/>
        <v>0</v>
      </c>
      <c r="X97" s="663">
        <f t="shared" si="51"/>
        <v>0</v>
      </c>
      <c r="Y97" s="663">
        <f t="shared" si="51"/>
        <v>0</v>
      </c>
      <c r="Z97" s="663">
        <f t="shared" si="51"/>
        <v>0</v>
      </c>
      <c r="AA97" s="663">
        <f t="shared" si="51"/>
        <v>0</v>
      </c>
      <c r="AB97" s="663">
        <f t="shared" si="51"/>
        <v>0</v>
      </c>
      <c r="AC97" s="663"/>
      <c r="AD97" s="663">
        <f t="shared" si="51"/>
        <v>0</v>
      </c>
      <c r="AE97" s="663"/>
      <c r="AF97" s="663">
        <f t="shared" si="51"/>
        <v>0</v>
      </c>
      <c r="AG97" s="663"/>
      <c r="AH97" s="663">
        <f t="shared" si="51"/>
        <v>0</v>
      </c>
      <c r="AI97" s="663"/>
      <c r="AJ97" s="663">
        <f t="shared" si="51"/>
        <v>0</v>
      </c>
    </row>
    <row r="98" spans="4:36" customFormat="1" ht="12" outlineLevel="1" x14ac:dyDescent="0.2">
      <c r="D98" s="663" t="str">
        <f xml:space="preserve"> D$45</f>
        <v>[Current liabilities (negative) Line 10]</v>
      </c>
      <c r="E98" s="664"/>
      <c r="F98" s="107" t="str">
        <f t="shared" si="47"/>
        <v>£000</v>
      </c>
      <c r="G98" s="663">
        <f xml:space="preserve"> G$45</f>
        <v>0</v>
      </c>
      <c r="H98" s="663">
        <f t="shared" ref="H98:AJ98" si="52" xml:space="preserve"> H$45</f>
        <v>0</v>
      </c>
      <c r="I98" s="663">
        <f t="shared" si="52"/>
        <v>0</v>
      </c>
      <c r="J98" s="663">
        <f t="shared" si="52"/>
        <v>0</v>
      </c>
      <c r="K98" s="663">
        <f t="shared" si="52"/>
        <v>0</v>
      </c>
      <c r="L98" s="663">
        <f t="shared" si="52"/>
        <v>0</v>
      </c>
      <c r="M98" s="663">
        <f t="shared" si="52"/>
        <v>0</v>
      </c>
      <c r="N98" s="663">
        <f t="shared" si="52"/>
        <v>0</v>
      </c>
      <c r="O98" s="663">
        <f t="shared" si="52"/>
        <v>0</v>
      </c>
      <c r="P98" s="663">
        <f t="shared" si="52"/>
        <v>0</v>
      </c>
      <c r="Q98" s="663">
        <f t="shared" si="52"/>
        <v>0</v>
      </c>
      <c r="R98" s="663">
        <f t="shared" si="52"/>
        <v>0</v>
      </c>
      <c r="S98" s="663">
        <f t="shared" si="52"/>
        <v>0</v>
      </c>
      <c r="T98" s="663">
        <f t="shared" si="52"/>
        <v>0</v>
      </c>
      <c r="U98" s="663">
        <f t="shared" si="52"/>
        <v>0</v>
      </c>
      <c r="V98" s="663">
        <f t="shared" si="52"/>
        <v>0</v>
      </c>
      <c r="W98" s="663">
        <f t="shared" si="52"/>
        <v>0</v>
      </c>
      <c r="X98" s="663">
        <f t="shared" si="52"/>
        <v>0</v>
      </c>
      <c r="Y98" s="663">
        <f t="shared" si="52"/>
        <v>0</v>
      </c>
      <c r="Z98" s="663">
        <f t="shared" si="52"/>
        <v>0</v>
      </c>
      <c r="AA98" s="663">
        <f t="shared" si="52"/>
        <v>0</v>
      </c>
      <c r="AB98" s="663">
        <f t="shared" si="52"/>
        <v>0</v>
      </c>
      <c r="AC98" s="663"/>
      <c r="AD98" s="663">
        <f t="shared" si="52"/>
        <v>0</v>
      </c>
      <c r="AE98" s="663"/>
      <c r="AF98" s="663">
        <f t="shared" si="52"/>
        <v>0</v>
      </c>
      <c r="AG98" s="663"/>
      <c r="AH98" s="663">
        <f t="shared" si="52"/>
        <v>0</v>
      </c>
      <c r="AI98" s="663"/>
      <c r="AJ98" s="663">
        <f t="shared" si="52"/>
        <v>0</v>
      </c>
    </row>
    <row r="99" spans="4:36" customFormat="1" ht="12" outlineLevel="1" x14ac:dyDescent="0.2">
      <c r="D99" s="663" t="str">
        <f xml:space="preserve"> D$46</f>
        <v>[Current liabilities (negative) Line 11]</v>
      </c>
      <c r="E99" s="664"/>
      <c r="F99" s="107" t="str">
        <f t="shared" si="47"/>
        <v>£000</v>
      </c>
      <c r="G99" s="663">
        <f xml:space="preserve"> G$46</f>
        <v>0</v>
      </c>
      <c r="H99" s="663">
        <f t="shared" ref="H99:AJ99" si="53" xml:space="preserve"> H$46</f>
        <v>0</v>
      </c>
      <c r="I99" s="663">
        <f t="shared" si="53"/>
        <v>0</v>
      </c>
      <c r="J99" s="663">
        <f t="shared" si="53"/>
        <v>0</v>
      </c>
      <c r="K99" s="663">
        <f t="shared" si="53"/>
        <v>0</v>
      </c>
      <c r="L99" s="663">
        <f t="shared" si="53"/>
        <v>0</v>
      </c>
      <c r="M99" s="663">
        <f t="shared" si="53"/>
        <v>0</v>
      </c>
      <c r="N99" s="663">
        <f t="shared" si="53"/>
        <v>0</v>
      </c>
      <c r="O99" s="663">
        <f t="shared" si="53"/>
        <v>0</v>
      </c>
      <c r="P99" s="663">
        <f t="shared" si="53"/>
        <v>0</v>
      </c>
      <c r="Q99" s="663">
        <f t="shared" si="53"/>
        <v>0</v>
      </c>
      <c r="R99" s="663">
        <f t="shared" si="53"/>
        <v>0</v>
      </c>
      <c r="S99" s="663">
        <f t="shared" si="53"/>
        <v>0</v>
      </c>
      <c r="T99" s="663">
        <f t="shared" si="53"/>
        <v>0</v>
      </c>
      <c r="U99" s="663">
        <f t="shared" si="53"/>
        <v>0</v>
      </c>
      <c r="V99" s="663">
        <f t="shared" si="53"/>
        <v>0</v>
      </c>
      <c r="W99" s="663">
        <f t="shared" si="53"/>
        <v>0</v>
      </c>
      <c r="X99" s="663">
        <f t="shared" si="53"/>
        <v>0</v>
      </c>
      <c r="Y99" s="663">
        <f t="shared" si="53"/>
        <v>0</v>
      </c>
      <c r="Z99" s="663">
        <f t="shared" si="53"/>
        <v>0</v>
      </c>
      <c r="AA99" s="663">
        <f t="shared" si="53"/>
        <v>0</v>
      </c>
      <c r="AB99" s="663">
        <f t="shared" si="53"/>
        <v>0</v>
      </c>
      <c r="AC99" s="663"/>
      <c r="AD99" s="663">
        <f t="shared" si="53"/>
        <v>0</v>
      </c>
      <c r="AE99" s="663"/>
      <c r="AF99" s="663">
        <f t="shared" si="53"/>
        <v>0</v>
      </c>
      <c r="AG99" s="663"/>
      <c r="AH99" s="663">
        <f t="shared" si="53"/>
        <v>0</v>
      </c>
      <c r="AI99" s="663"/>
      <c r="AJ99" s="663">
        <f t="shared" si="53"/>
        <v>0</v>
      </c>
    </row>
    <row r="100" spans="4:36" customFormat="1" ht="12" outlineLevel="1" x14ac:dyDescent="0.2">
      <c r="D100" s="663" t="str">
        <f xml:space="preserve"> D$53</f>
        <v>Creditors falling due after more than one year</v>
      </c>
      <c r="E100" s="664"/>
      <c r="F100" s="107" t="str">
        <f t="shared" si="47"/>
        <v>£000</v>
      </c>
      <c r="G100" s="663">
        <f xml:space="preserve"> G$53</f>
        <v>0</v>
      </c>
      <c r="H100" s="663">
        <f t="shared" ref="H100:AJ100" si="54" xml:space="preserve"> H$53</f>
        <v>0</v>
      </c>
      <c r="I100" s="663">
        <f t="shared" si="54"/>
        <v>0</v>
      </c>
      <c r="J100" s="663">
        <f t="shared" si="54"/>
        <v>0</v>
      </c>
      <c r="K100" s="663">
        <f t="shared" si="54"/>
        <v>0</v>
      </c>
      <c r="L100" s="663">
        <f t="shared" si="54"/>
        <v>0</v>
      </c>
      <c r="M100" s="663">
        <f t="shared" si="54"/>
        <v>0</v>
      </c>
      <c r="N100" s="663">
        <f t="shared" si="54"/>
        <v>0</v>
      </c>
      <c r="O100" s="663">
        <f t="shared" si="54"/>
        <v>0</v>
      </c>
      <c r="P100" s="663">
        <f t="shared" si="54"/>
        <v>0</v>
      </c>
      <c r="Q100" s="663">
        <f t="shared" si="54"/>
        <v>0</v>
      </c>
      <c r="R100" s="663">
        <f t="shared" si="54"/>
        <v>0</v>
      </c>
      <c r="S100" s="663">
        <f t="shared" si="54"/>
        <v>0</v>
      </c>
      <c r="T100" s="663">
        <f t="shared" si="54"/>
        <v>0</v>
      </c>
      <c r="U100" s="663">
        <f t="shared" si="54"/>
        <v>0</v>
      </c>
      <c r="V100" s="663">
        <f t="shared" si="54"/>
        <v>0</v>
      </c>
      <c r="W100" s="663">
        <f t="shared" si="54"/>
        <v>0</v>
      </c>
      <c r="X100" s="663">
        <f t="shared" si="54"/>
        <v>0</v>
      </c>
      <c r="Y100" s="663">
        <f t="shared" si="54"/>
        <v>0</v>
      </c>
      <c r="Z100" s="663">
        <f t="shared" si="54"/>
        <v>0</v>
      </c>
      <c r="AA100" s="663">
        <f t="shared" si="54"/>
        <v>0</v>
      </c>
      <c r="AB100" s="663">
        <f t="shared" si="54"/>
        <v>0</v>
      </c>
      <c r="AC100" s="663"/>
      <c r="AD100" s="663">
        <f t="shared" si="54"/>
        <v>0</v>
      </c>
      <c r="AE100" s="663"/>
      <c r="AF100" s="663">
        <f t="shared" si="54"/>
        <v>0</v>
      </c>
      <c r="AG100" s="663"/>
      <c r="AH100" s="663">
        <f t="shared" si="54"/>
        <v>0</v>
      </c>
      <c r="AI100" s="663"/>
      <c r="AJ100" s="663">
        <f t="shared" si="54"/>
        <v>0</v>
      </c>
    </row>
    <row r="101" spans="4:36" customFormat="1" ht="12" outlineLevel="1" x14ac:dyDescent="0.2">
      <c r="D101" s="663" t="str">
        <f xml:space="preserve"> D$54</f>
        <v>Commercial Debt AFC</v>
      </c>
      <c r="E101" s="664"/>
      <c r="F101" s="107" t="str">
        <f t="shared" si="47"/>
        <v>£000</v>
      </c>
      <c r="G101" s="663">
        <f xml:space="preserve"> G$54</f>
        <v>0</v>
      </c>
      <c r="H101" s="663">
        <f t="shared" ref="H101:AJ101" si="55" xml:space="preserve"> H$54</f>
        <v>0</v>
      </c>
      <c r="I101" s="663">
        <f t="shared" si="55"/>
        <v>0</v>
      </c>
      <c r="J101" s="663">
        <f t="shared" si="55"/>
        <v>0</v>
      </c>
      <c r="K101" s="663">
        <f t="shared" si="55"/>
        <v>0</v>
      </c>
      <c r="L101" s="663">
        <f t="shared" si="55"/>
        <v>0</v>
      </c>
      <c r="M101" s="663">
        <f t="shared" si="55"/>
        <v>0</v>
      </c>
      <c r="N101" s="663">
        <f t="shared" si="55"/>
        <v>0</v>
      </c>
      <c r="O101" s="663">
        <f t="shared" si="55"/>
        <v>0</v>
      </c>
      <c r="P101" s="663">
        <f t="shared" si="55"/>
        <v>0</v>
      </c>
      <c r="Q101" s="663">
        <f t="shared" si="55"/>
        <v>0</v>
      </c>
      <c r="R101" s="663">
        <f t="shared" si="55"/>
        <v>0</v>
      </c>
      <c r="S101" s="663">
        <f t="shared" si="55"/>
        <v>0</v>
      </c>
      <c r="T101" s="663">
        <f t="shared" si="55"/>
        <v>0</v>
      </c>
      <c r="U101" s="663">
        <f t="shared" si="55"/>
        <v>0</v>
      </c>
      <c r="V101" s="663">
        <f t="shared" si="55"/>
        <v>0</v>
      </c>
      <c r="W101" s="663">
        <f t="shared" si="55"/>
        <v>0</v>
      </c>
      <c r="X101" s="663">
        <f t="shared" si="55"/>
        <v>0</v>
      </c>
      <c r="Y101" s="663">
        <f t="shared" si="55"/>
        <v>0</v>
      </c>
      <c r="Z101" s="663">
        <f t="shared" si="55"/>
        <v>0</v>
      </c>
      <c r="AA101" s="663">
        <f t="shared" si="55"/>
        <v>0</v>
      </c>
      <c r="AB101" s="663">
        <f t="shared" si="55"/>
        <v>0</v>
      </c>
      <c r="AC101" s="663"/>
      <c r="AD101" s="663">
        <f t="shared" si="55"/>
        <v>0</v>
      </c>
      <c r="AE101" s="663"/>
      <c r="AF101" s="663">
        <f t="shared" si="55"/>
        <v>0</v>
      </c>
      <c r="AG101" s="663"/>
      <c r="AH101" s="663">
        <f t="shared" si="55"/>
        <v>0</v>
      </c>
      <c r="AI101" s="663"/>
      <c r="AJ101" s="663">
        <f t="shared" si="55"/>
        <v>0</v>
      </c>
    </row>
    <row r="102" spans="4:36" customFormat="1" ht="12" outlineLevel="1" x14ac:dyDescent="0.2">
      <c r="D102" s="663" t="str">
        <f xml:space="preserve"> D$55</f>
        <v>Shareholder Loan AFC</v>
      </c>
      <c r="E102" s="664"/>
      <c r="F102" s="107" t="str">
        <f t="shared" si="47"/>
        <v>£000</v>
      </c>
      <c r="G102" s="663">
        <f xml:space="preserve"> G$55</f>
        <v>0</v>
      </c>
      <c r="H102" s="663">
        <f t="shared" ref="H102:AJ102" si="56" xml:space="preserve"> H$55</f>
        <v>0</v>
      </c>
      <c r="I102" s="663">
        <f t="shared" si="56"/>
        <v>0</v>
      </c>
      <c r="J102" s="663">
        <f t="shared" si="56"/>
        <v>0</v>
      </c>
      <c r="K102" s="663">
        <f t="shared" si="56"/>
        <v>0</v>
      </c>
      <c r="L102" s="663">
        <f t="shared" si="56"/>
        <v>0</v>
      </c>
      <c r="M102" s="663">
        <f t="shared" si="56"/>
        <v>0</v>
      </c>
      <c r="N102" s="663">
        <f t="shared" si="56"/>
        <v>0</v>
      </c>
      <c r="O102" s="663">
        <f t="shared" si="56"/>
        <v>0</v>
      </c>
      <c r="P102" s="663">
        <f t="shared" si="56"/>
        <v>0</v>
      </c>
      <c r="Q102" s="663">
        <f t="shared" si="56"/>
        <v>0</v>
      </c>
      <c r="R102" s="663">
        <f t="shared" si="56"/>
        <v>0</v>
      </c>
      <c r="S102" s="663">
        <f t="shared" si="56"/>
        <v>0</v>
      </c>
      <c r="T102" s="663">
        <f t="shared" si="56"/>
        <v>0</v>
      </c>
      <c r="U102" s="663">
        <f t="shared" si="56"/>
        <v>0</v>
      </c>
      <c r="V102" s="663">
        <f t="shared" si="56"/>
        <v>0</v>
      </c>
      <c r="W102" s="663">
        <f t="shared" si="56"/>
        <v>0</v>
      </c>
      <c r="X102" s="663">
        <f t="shared" si="56"/>
        <v>0</v>
      </c>
      <c r="Y102" s="663">
        <f t="shared" si="56"/>
        <v>0</v>
      </c>
      <c r="Z102" s="663">
        <f t="shared" si="56"/>
        <v>0</v>
      </c>
      <c r="AA102" s="663">
        <f t="shared" si="56"/>
        <v>0</v>
      </c>
      <c r="AB102" s="663">
        <f t="shared" si="56"/>
        <v>0</v>
      </c>
      <c r="AC102" s="663"/>
      <c r="AD102" s="663">
        <f t="shared" si="56"/>
        <v>0</v>
      </c>
      <c r="AE102" s="663"/>
      <c r="AF102" s="663">
        <f t="shared" si="56"/>
        <v>0</v>
      </c>
      <c r="AG102" s="663"/>
      <c r="AH102" s="663">
        <f t="shared" si="56"/>
        <v>0</v>
      </c>
      <c r="AI102" s="663"/>
      <c r="AJ102" s="663">
        <f t="shared" si="56"/>
        <v>0</v>
      </c>
    </row>
    <row r="103" spans="4:36" customFormat="1" ht="12" outlineLevel="1" x14ac:dyDescent="0.2">
      <c r="D103" s="663" t="str">
        <f xml:space="preserve"> D$56</f>
        <v>Parent Company Support (excluding AFC)</v>
      </c>
      <c r="E103" s="664"/>
      <c r="F103" s="107" t="str">
        <f t="shared" si="47"/>
        <v>£000</v>
      </c>
      <c r="G103" s="663">
        <f xml:space="preserve"> G$56</f>
        <v>0</v>
      </c>
      <c r="H103" s="663">
        <f t="shared" ref="H103:AJ103" si="57" xml:space="preserve"> H$56</f>
        <v>0</v>
      </c>
      <c r="I103" s="663">
        <f t="shared" si="57"/>
        <v>0</v>
      </c>
      <c r="J103" s="663">
        <f t="shared" si="57"/>
        <v>0</v>
      </c>
      <c r="K103" s="663">
        <f t="shared" si="57"/>
        <v>0</v>
      </c>
      <c r="L103" s="663">
        <f t="shared" si="57"/>
        <v>0</v>
      </c>
      <c r="M103" s="663">
        <f t="shared" si="57"/>
        <v>0</v>
      </c>
      <c r="N103" s="663">
        <f t="shared" si="57"/>
        <v>0</v>
      </c>
      <c r="O103" s="663">
        <f t="shared" si="57"/>
        <v>0</v>
      </c>
      <c r="P103" s="663">
        <f t="shared" si="57"/>
        <v>0</v>
      </c>
      <c r="Q103" s="663">
        <f t="shared" si="57"/>
        <v>0</v>
      </c>
      <c r="R103" s="663">
        <f t="shared" si="57"/>
        <v>0</v>
      </c>
      <c r="S103" s="663">
        <f t="shared" si="57"/>
        <v>0</v>
      </c>
      <c r="T103" s="663">
        <f t="shared" si="57"/>
        <v>0</v>
      </c>
      <c r="U103" s="663">
        <f t="shared" si="57"/>
        <v>0</v>
      </c>
      <c r="V103" s="663">
        <f t="shared" si="57"/>
        <v>0</v>
      </c>
      <c r="W103" s="663">
        <f t="shared" si="57"/>
        <v>0</v>
      </c>
      <c r="X103" s="663">
        <f t="shared" si="57"/>
        <v>0</v>
      </c>
      <c r="Y103" s="663">
        <f t="shared" si="57"/>
        <v>0</v>
      </c>
      <c r="Z103" s="663">
        <f t="shared" si="57"/>
        <v>0</v>
      </c>
      <c r="AA103" s="663">
        <f t="shared" si="57"/>
        <v>0</v>
      </c>
      <c r="AB103" s="663">
        <f t="shared" si="57"/>
        <v>0</v>
      </c>
      <c r="AC103" s="663"/>
      <c r="AD103" s="663">
        <f t="shared" si="57"/>
        <v>0</v>
      </c>
      <c r="AE103" s="663"/>
      <c r="AF103" s="663">
        <f t="shared" si="57"/>
        <v>0</v>
      </c>
      <c r="AG103" s="663"/>
      <c r="AH103" s="663">
        <f t="shared" si="57"/>
        <v>0</v>
      </c>
      <c r="AI103" s="663"/>
      <c r="AJ103" s="663">
        <f t="shared" si="57"/>
        <v>0</v>
      </c>
    </row>
    <row r="104" spans="4:36" customFormat="1" ht="12" outlineLevel="1" x14ac:dyDescent="0.2">
      <c r="D104" s="663" t="str">
        <f xml:space="preserve"> D$57</f>
        <v>Provisions for liabilities and charges</v>
      </c>
      <c r="E104" s="664"/>
      <c r="F104" s="107" t="str">
        <f t="shared" si="47"/>
        <v>£000</v>
      </c>
      <c r="G104" s="663">
        <f xml:space="preserve"> G$57</f>
        <v>0</v>
      </c>
      <c r="H104" s="663">
        <f t="shared" ref="H104:AJ104" si="58" xml:space="preserve"> H$57</f>
        <v>0</v>
      </c>
      <c r="I104" s="663">
        <f t="shared" si="58"/>
        <v>0</v>
      </c>
      <c r="J104" s="663">
        <f t="shared" si="58"/>
        <v>0</v>
      </c>
      <c r="K104" s="663">
        <f t="shared" si="58"/>
        <v>0</v>
      </c>
      <c r="L104" s="663">
        <f t="shared" si="58"/>
        <v>0</v>
      </c>
      <c r="M104" s="663">
        <f t="shared" si="58"/>
        <v>0</v>
      </c>
      <c r="N104" s="663">
        <f t="shared" si="58"/>
        <v>0</v>
      </c>
      <c r="O104" s="663">
        <f t="shared" si="58"/>
        <v>0</v>
      </c>
      <c r="P104" s="663">
        <f t="shared" si="58"/>
        <v>0</v>
      </c>
      <c r="Q104" s="663">
        <f t="shared" si="58"/>
        <v>0</v>
      </c>
      <c r="R104" s="663">
        <f t="shared" si="58"/>
        <v>0</v>
      </c>
      <c r="S104" s="663">
        <f t="shared" si="58"/>
        <v>0</v>
      </c>
      <c r="T104" s="663">
        <f t="shared" si="58"/>
        <v>0</v>
      </c>
      <c r="U104" s="663">
        <f t="shared" si="58"/>
        <v>0</v>
      </c>
      <c r="V104" s="663">
        <f t="shared" si="58"/>
        <v>0</v>
      </c>
      <c r="W104" s="663">
        <f t="shared" si="58"/>
        <v>0</v>
      </c>
      <c r="X104" s="663">
        <f t="shared" si="58"/>
        <v>0</v>
      </c>
      <c r="Y104" s="663">
        <f t="shared" si="58"/>
        <v>0</v>
      </c>
      <c r="Z104" s="663">
        <f t="shared" si="58"/>
        <v>0</v>
      </c>
      <c r="AA104" s="663">
        <f t="shared" si="58"/>
        <v>0</v>
      </c>
      <c r="AB104" s="663">
        <f t="shared" si="58"/>
        <v>0</v>
      </c>
      <c r="AC104" s="663"/>
      <c r="AD104" s="663">
        <f t="shared" si="58"/>
        <v>0</v>
      </c>
      <c r="AE104" s="663"/>
      <c r="AF104" s="663">
        <f t="shared" si="58"/>
        <v>0</v>
      </c>
      <c r="AG104" s="663"/>
      <c r="AH104" s="663">
        <f t="shared" si="58"/>
        <v>0</v>
      </c>
      <c r="AI104" s="663"/>
      <c r="AJ104" s="663">
        <f t="shared" si="58"/>
        <v>0</v>
      </c>
    </row>
    <row r="105" spans="4:36" customFormat="1" ht="12" outlineLevel="1" x14ac:dyDescent="0.2">
      <c r="D105" s="663" t="str">
        <f xml:space="preserve"> D$58</f>
        <v>Lease Liabilities</v>
      </c>
      <c r="E105" s="664"/>
      <c r="F105" s="107" t="str">
        <f t="shared" si="47"/>
        <v>£000</v>
      </c>
      <c r="G105" s="663">
        <f xml:space="preserve"> G$58</f>
        <v>0</v>
      </c>
      <c r="H105" s="663">
        <f t="shared" ref="H105:AJ105" si="59" xml:space="preserve"> H$58</f>
        <v>0</v>
      </c>
      <c r="I105" s="663">
        <f t="shared" si="59"/>
        <v>0</v>
      </c>
      <c r="J105" s="663">
        <f t="shared" si="59"/>
        <v>0</v>
      </c>
      <c r="K105" s="663">
        <f t="shared" si="59"/>
        <v>0</v>
      </c>
      <c r="L105" s="663">
        <f t="shared" si="59"/>
        <v>0</v>
      </c>
      <c r="M105" s="663">
        <f t="shared" si="59"/>
        <v>0</v>
      </c>
      <c r="N105" s="663">
        <f t="shared" si="59"/>
        <v>0</v>
      </c>
      <c r="O105" s="663">
        <f t="shared" si="59"/>
        <v>0</v>
      </c>
      <c r="P105" s="663">
        <f t="shared" si="59"/>
        <v>0</v>
      </c>
      <c r="Q105" s="663">
        <f t="shared" si="59"/>
        <v>0</v>
      </c>
      <c r="R105" s="663">
        <f t="shared" si="59"/>
        <v>0</v>
      </c>
      <c r="S105" s="663">
        <f t="shared" si="59"/>
        <v>0</v>
      </c>
      <c r="T105" s="663">
        <f t="shared" si="59"/>
        <v>0</v>
      </c>
      <c r="U105" s="663">
        <f t="shared" si="59"/>
        <v>0</v>
      </c>
      <c r="V105" s="663">
        <f t="shared" si="59"/>
        <v>0</v>
      </c>
      <c r="W105" s="663">
        <f t="shared" si="59"/>
        <v>0</v>
      </c>
      <c r="X105" s="663">
        <f t="shared" si="59"/>
        <v>0</v>
      </c>
      <c r="Y105" s="663">
        <f t="shared" si="59"/>
        <v>0</v>
      </c>
      <c r="Z105" s="663">
        <f t="shared" si="59"/>
        <v>0</v>
      </c>
      <c r="AA105" s="663">
        <f t="shared" si="59"/>
        <v>0</v>
      </c>
      <c r="AB105" s="663">
        <f t="shared" si="59"/>
        <v>0</v>
      </c>
      <c r="AC105" s="663"/>
      <c r="AD105" s="663">
        <f t="shared" si="59"/>
        <v>0</v>
      </c>
      <c r="AE105" s="663"/>
      <c r="AF105" s="663">
        <f t="shared" si="59"/>
        <v>0</v>
      </c>
      <c r="AG105" s="663"/>
      <c r="AH105" s="663">
        <f t="shared" si="59"/>
        <v>0</v>
      </c>
      <c r="AI105" s="663"/>
      <c r="AJ105" s="663">
        <f t="shared" si="59"/>
        <v>0</v>
      </c>
    </row>
    <row r="106" spans="4:36" customFormat="1" ht="12" outlineLevel="1" x14ac:dyDescent="0.2">
      <c r="D106" s="663" t="str">
        <f xml:space="preserve"> D$59</f>
        <v>[Creditors falling due after more than one year (negative) Line 7]</v>
      </c>
      <c r="E106" s="664"/>
      <c r="F106" s="107" t="str">
        <f t="shared" si="47"/>
        <v>£000</v>
      </c>
      <c r="G106" s="663">
        <f xml:space="preserve"> G$59</f>
        <v>0</v>
      </c>
      <c r="H106" s="663">
        <f t="shared" ref="H106:AJ106" si="60" xml:space="preserve"> H$59</f>
        <v>0</v>
      </c>
      <c r="I106" s="663">
        <f t="shared" si="60"/>
        <v>0</v>
      </c>
      <c r="J106" s="663">
        <f t="shared" si="60"/>
        <v>0</v>
      </c>
      <c r="K106" s="663">
        <f t="shared" si="60"/>
        <v>0</v>
      </c>
      <c r="L106" s="663">
        <f t="shared" si="60"/>
        <v>0</v>
      </c>
      <c r="M106" s="663">
        <f t="shared" si="60"/>
        <v>0</v>
      </c>
      <c r="N106" s="663">
        <f t="shared" si="60"/>
        <v>0</v>
      </c>
      <c r="O106" s="663">
        <f t="shared" si="60"/>
        <v>0</v>
      </c>
      <c r="P106" s="663">
        <f t="shared" si="60"/>
        <v>0</v>
      </c>
      <c r="Q106" s="663">
        <f t="shared" si="60"/>
        <v>0</v>
      </c>
      <c r="R106" s="663">
        <f t="shared" si="60"/>
        <v>0</v>
      </c>
      <c r="S106" s="663">
        <f t="shared" si="60"/>
        <v>0</v>
      </c>
      <c r="T106" s="663">
        <f t="shared" si="60"/>
        <v>0</v>
      </c>
      <c r="U106" s="663">
        <f t="shared" si="60"/>
        <v>0</v>
      </c>
      <c r="V106" s="663">
        <f t="shared" si="60"/>
        <v>0</v>
      </c>
      <c r="W106" s="663">
        <f t="shared" si="60"/>
        <v>0</v>
      </c>
      <c r="X106" s="663">
        <f t="shared" si="60"/>
        <v>0</v>
      </c>
      <c r="Y106" s="663">
        <f t="shared" si="60"/>
        <v>0</v>
      </c>
      <c r="Z106" s="663">
        <f t="shared" si="60"/>
        <v>0</v>
      </c>
      <c r="AA106" s="663">
        <f t="shared" si="60"/>
        <v>0</v>
      </c>
      <c r="AB106" s="663">
        <f t="shared" si="60"/>
        <v>0</v>
      </c>
      <c r="AC106" s="663"/>
      <c r="AD106" s="663">
        <f t="shared" si="60"/>
        <v>0</v>
      </c>
      <c r="AE106" s="663"/>
      <c r="AF106" s="663">
        <f t="shared" si="60"/>
        <v>0</v>
      </c>
      <c r="AG106" s="663"/>
      <c r="AH106" s="663">
        <f t="shared" si="60"/>
        <v>0</v>
      </c>
      <c r="AI106" s="663"/>
      <c r="AJ106" s="663">
        <f t="shared" si="60"/>
        <v>0</v>
      </c>
    </row>
    <row r="107" spans="4:36" customFormat="1" ht="12" outlineLevel="1" x14ac:dyDescent="0.2">
      <c r="D107" s="663" t="str">
        <f xml:space="preserve"> D$60</f>
        <v>[Creditors falling due after more than one year (negative) Line 8]</v>
      </c>
      <c r="E107" s="664"/>
      <c r="F107" s="107" t="str">
        <f t="shared" si="47"/>
        <v>£000</v>
      </c>
      <c r="G107" s="663">
        <f xml:space="preserve"> G$60</f>
        <v>0</v>
      </c>
      <c r="H107" s="663">
        <f t="shared" ref="H107:AJ107" si="61" xml:space="preserve"> H$60</f>
        <v>0</v>
      </c>
      <c r="I107" s="663">
        <f t="shared" si="61"/>
        <v>0</v>
      </c>
      <c r="J107" s="663">
        <f t="shared" si="61"/>
        <v>0</v>
      </c>
      <c r="K107" s="663">
        <f t="shared" si="61"/>
        <v>0</v>
      </c>
      <c r="L107" s="663">
        <f t="shared" si="61"/>
        <v>0</v>
      </c>
      <c r="M107" s="663">
        <f t="shared" si="61"/>
        <v>0</v>
      </c>
      <c r="N107" s="663">
        <f t="shared" si="61"/>
        <v>0</v>
      </c>
      <c r="O107" s="663">
        <f t="shared" si="61"/>
        <v>0</v>
      </c>
      <c r="P107" s="663">
        <f t="shared" si="61"/>
        <v>0</v>
      </c>
      <c r="Q107" s="663">
        <f t="shared" si="61"/>
        <v>0</v>
      </c>
      <c r="R107" s="663">
        <f t="shared" si="61"/>
        <v>0</v>
      </c>
      <c r="S107" s="663">
        <f t="shared" si="61"/>
        <v>0</v>
      </c>
      <c r="T107" s="663">
        <f t="shared" si="61"/>
        <v>0</v>
      </c>
      <c r="U107" s="663">
        <f t="shared" si="61"/>
        <v>0</v>
      </c>
      <c r="V107" s="663">
        <f t="shared" si="61"/>
        <v>0</v>
      </c>
      <c r="W107" s="663">
        <f t="shared" si="61"/>
        <v>0</v>
      </c>
      <c r="X107" s="663">
        <f t="shared" si="61"/>
        <v>0</v>
      </c>
      <c r="Y107" s="663">
        <f t="shared" si="61"/>
        <v>0</v>
      </c>
      <c r="Z107" s="663">
        <f t="shared" si="61"/>
        <v>0</v>
      </c>
      <c r="AA107" s="663">
        <f t="shared" si="61"/>
        <v>0</v>
      </c>
      <c r="AB107" s="663">
        <f t="shared" si="61"/>
        <v>0</v>
      </c>
      <c r="AC107" s="663"/>
      <c r="AD107" s="663">
        <f t="shared" si="61"/>
        <v>0</v>
      </c>
      <c r="AE107" s="663"/>
      <c r="AF107" s="663">
        <f t="shared" si="61"/>
        <v>0</v>
      </c>
      <c r="AG107" s="663"/>
      <c r="AH107" s="663">
        <f t="shared" si="61"/>
        <v>0</v>
      </c>
      <c r="AI107" s="663"/>
      <c r="AJ107" s="663">
        <f t="shared" si="61"/>
        <v>0</v>
      </c>
    </row>
    <row r="108" spans="4:36" customFormat="1" ht="12" outlineLevel="1" x14ac:dyDescent="0.2">
      <c r="D108" s="663" t="str">
        <f xml:space="preserve"> D$61</f>
        <v>[Creditors falling due after more than one year (negative) Line 9]</v>
      </c>
      <c r="E108" s="664"/>
      <c r="F108" s="107" t="str">
        <f t="shared" si="47"/>
        <v>£000</v>
      </c>
      <c r="G108" s="663">
        <f xml:space="preserve"> G$61</f>
        <v>0</v>
      </c>
      <c r="H108" s="663">
        <f t="shared" ref="H108:AJ108" si="62" xml:space="preserve"> H$61</f>
        <v>0</v>
      </c>
      <c r="I108" s="663">
        <f t="shared" si="62"/>
        <v>0</v>
      </c>
      <c r="J108" s="663">
        <f t="shared" si="62"/>
        <v>0</v>
      </c>
      <c r="K108" s="663">
        <f t="shared" si="62"/>
        <v>0</v>
      </c>
      <c r="L108" s="663">
        <f t="shared" si="62"/>
        <v>0</v>
      </c>
      <c r="M108" s="663">
        <f t="shared" si="62"/>
        <v>0</v>
      </c>
      <c r="N108" s="663">
        <f t="shared" si="62"/>
        <v>0</v>
      </c>
      <c r="O108" s="663">
        <f t="shared" si="62"/>
        <v>0</v>
      </c>
      <c r="P108" s="663">
        <f t="shared" si="62"/>
        <v>0</v>
      </c>
      <c r="Q108" s="663">
        <f t="shared" si="62"/>
        <v>0</v>
      </c>
      <c r="R108" s="663">
        <f t="shared" si="62"/>
        <v>0</v>
      </c>
      <c r="S108" s="663">
        <f t="shared" si="62"/>
        <v>0</v>
      </c>
      <c r="T108" s="663">
        <f t="shared" si="62"/>
        <v>0</v>
      </c>
      <c r="U108" s="663">
        <f t="shared" si="62"/>
        <v>0</v>
      </c>
      <c r="V108" s="663">
        <f t="shared" si="62"/>
        <v>0</v>
      </c>
      <c r="W108" s="663">
        <f t="shared" si="62"/>
        <v>0</v>
      </c>
      <c r="X108" s="663">
        <f t="shared" si="62"/>
        <v>0</v>
      </c>
      <c r="Y108" s="663">
        <f t="shared" si="62"/>
        <v>0</v>
      </c>
      <c r="Z108" s="663">
        <f t="shared" si="62"/>
        <v>0</v>
      </c>
      <c r="AA108" s="663">
        <f t="shared" si="62"/>
        <v>0</v>
      </c>
      <c r="AB108" s="663">
        <f t="shared" si="62"/>
        <v>0</v>
      </c>
      <c r="AC108" s="663"/>
      <c r="AD108" s="663">
        <f t="shared" si="62"/>
        <v>0</v>
      </c>
      <c r="AE108" s="663"/>
      <c r="AF108" s="663">
        <f t="shared" si="62"/>
        <v>0</v>
      </c>
      <c r="AG108" s="663"/>
      <c r="AH108" s="663">
        <f t="shared" si="62"/>
        <v>0</v>
      </c>
      <c r="AI108" s="663"/>
      <c r="AJ108" s="663">
        <f t="shared" si="62"/>
        <v>0</v>
      </c>
    </row>
    <row r="109" spans="4:36" customFormat="1" ht="12" outlineLevel="1" x14ac:dyDescent="0.2">
      <c r="D109" s="665" t="str">
        <f xml:space="preserve"> D$62</f>
        <v>[Creditors falling due after more than one year (negative) Line 10]</v>
      </c>
      <c r="E109" s="666"/>
      <c r="F109" s="623" t="str">
        <f t="shared" si="47"/>
        <v>£000</v>
      </c>
      <c r="G109" s="665">
        <f xml:space="preserve"> G$62</f>
        <v>0</v>
      </c>
      <c r="H109" s="665">
        <f t="shared" ref="H109:AJ109" si="63" xml:space="preserve"> H$62</f>
        <v>0</v>
      </c>
      <c r="I109" s="665">
        <f t="shared" si="63"/>
        <v>0</v>
      </c>
      <c r="J109" s="665">
        <f t="shared" si="63"/>
        <v>0</v>
      </c>
      <c r="K109" s="665">
        <f t="shared" si="63"/>
        <v>0</v>
      </c>
      <c r="L109" s="665">
        <f t="shared" si="63"/>
        <v>0</v>
      </c>
      <c r="M109" s="665">
        <f t="shared" si="63"/>
        <v>0</v>
      </c>
      <c r="N109" s="665">
        <f t="shared" si="63"/>
        <v>0</v>
      </c>
      <c r="O109" s="665">
        <f t="shared" si="63"/>
        <v>0</v>
      </c>
      <c r="P109" s="665">
        <f t="shared" si="63"/>
        <v>0</v>
      </c>
      <c r="Q109" s="665">
        <f t="shared" si="63"/>
        <v>0</v>
      </c>
      <c r="R109" s="665">
        <f t="shared" si="63"/>
        <v>0</v>
      </c>
      <c r="S109" s="665">
        <f t="shared" si="63"/>
        <v>0</v>
      </c>
      <c r="T109" s="665">
        <f t="shared" si="63"/>
        <v>0</v>
      </c>
      <c r="U109" s="665">
        <f t="shared" si="63"/>
        <v>0</v>
      </c>
      <c r="V109" s="665">
        <f t="shared" si="63"/>
        <v>0</v>
      </c>
      <c r="W109" s="665">
        <f t="shared" si="63"/>
        <v>0</v>
      </c>
      <c r="X109" s="665">
        <f t="shared" si="63"/>
        <v>0</v>
      </c>
      <c r="Y109" s="665">
        <f t="shared" si="63"/>
        <v>0</v>
      </c>
      <c r="Z109" s="665">
        <f t="shared" si="63"/>
        <v>0</v>
      </c>
      <c r="AA109" s="665">
        <f t="shared" si="63"/>
        <v>0</v>
      </c>
      <c r="AB109" s="665">
        <f t="shared" si="63"/>
        <v>0</v>
      </c>
      <c r="AC109" s="665"/>
      <c r="AD109" s="665">
        <f t="shared" si="63"/>
        <v>0</v>
      </c>
      <c r="AE109" s="665"/>
      <c r="AF109" s="665">
        <f t="shared" si="63"/>
        <v>0</v>
      </c>
      <c r="AG109" s="665"/>
      <c r="AH109" s="665">
        <f t="shared" si="63"/>
        <v>0</v>
      </c>
      <c r="AI109" s="665"/>
      <c r="AJ109" s="665">
        <f t="shared" si="63"/>
        <v>0</v>
      </c>
    </row>
    <row r="110" spans="4:36" customFormat="1" ht="12" outlineLevel="1" x14ac:dyDescent="0.2">
      <c r="G110" s="660"/>
    </row>
    <row r="111" spans="4:36" outlineLevel="1" x14ac:dyDescent="0.2">
      <c r="D111" s="655" t="str">
        <f xml:space="preserve"> 'Line Items'!D991</f>
        <v>Creditors</v>
      </c>
      <c r="E111" s="656"/>
      <c r="F111" s="657" t="s">
        <v>101</v>
      </c>
      <c r="G111" s="658">
        <f>SUM(G92:G109)</f>
        <v>0</v>
      </c>
      <c r="H111" s="658">
        <f t="shared" ref="H111:AJ111" si="64">SUM(H92:H109)</f>
        <v>0</v>
      </c>
      <c r="I111" s="658">
        <f t="shared" si="64"/>
        <v>0</v>
      </c>
      <c r="J111" s="658">
        <f t="shared" si="64"/>
        <v>0</v>
      </c>
      <c r="K111" s="658">
        <f t="shared" si="64"/>
        <v>0</v>
      </c>
      <c r="L111" s="658">
        <f t="shared" si="64"/>
        <v>0</v>
      </c>
      <c r="M111" s="658">
        <f t="shared" si="64"/>
        <v>0</v>
      </c>
      <c r="N111" s="658">
        <f t="shared" si="64"/>
        <v>0</v>
      </c>
      <c r="O111" s="658">
        <f t="shared" si="64"/>
        <v>0</v>
      </c>
      <c r="P111" s="658">
        <f t="shared" si="64"/>
        <v>0</v>
      </c>
      <c r="Q111" s="658">
        <f t="shared" si="64"/>
        <v>0</v>
      </c>
      <c r="R111" s="658">
        <f t="shared" si="64"/>
        <v>0</v>
      </c>
      <c r="S111" s="658">
        <f t="shared" si="64"/>
        <v>0</v>
      </c>
      <c r="T111" s="658">
        <f t="shared" si="64"/>
        <v>0</v>
      </c>
      <c r="U111" s="658">
        <f t="shared" si="64"/>
        <v>0</v>
      </c>
      <c r="V111" s="658">
        <f t="shared" si="64"/>
        <v>0</v>
      </c>
      <c r="W111" s="658">
        <f t="shared" si="64"/>
        <v>0</v>
      </c>
      <c r="X111" s="658">
        <f t="shared" si="64"/>
        <v>0</v>
      </c>
      <c r="Y111" s="658">
        <f t="shared" si="64"/>
        <v>0</v>
      </c>
      <c r="Z111" s="658">
        <f t="shared" si="64"/>
        <v>0</v>
      </c>
      <c r="AA111" s="658">
        <f t="shared" si="64"/>
        <v>0</v>
      </c>
      <c r="AB111" s="658">
        <f t="shared" si="64"/>
        <v>0</v>
      </c>
      <c r="AC111" s="658"/>
      <c r="AD111" s="658">
        <f t="shared" si="64"/>
        <v>0</v>
      </c>
      <c r="AE111" s="658"/>
      <c r="AF111" s="658">
        <f t="shared" si="64"/>
        <v>0</v>
      </c>
      <c r="AG111" s="658"/>
      <c r="AH111" s="658">
        <f t="shared" si="64"/>
        <v>0</v>
      </c>
      <c r="AI111" s="656"/>
      <c r="AJ111" s="658">
        <f t="shared" si="64"/>
        <v>0</v>
      </c>
    </row>
    <row r="114" spans="2:36" ht="16.5" x14ac:dyDescent="0.25">
      <c r="B114" s="5" t="s">
        <v>20</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row>
  </sheetData>
  <mergeCells count="3">
    <mergeCell ref="D9:E9"/>
    <mergeCell ref="F9:F11"/>
    <mergeCell ref="D10:E11"/>
  </mergeCells>
  <pageMargins left="0.39370078740157483" right="0.39370078740157483" top="0.39370078740157483" bottom="0.39370078740157483" header="0.31496062992125984" footer="0.31496062992125984"/>
  <pageSetup paperSize="8" scale="51" fitToHeight="9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8080"/>
    <pageSetUpPr fitToPage="1"/>
  </sheetPr>
  <dimension ref="A1:P32"/>
  <sheetViews>
    <sheetView showGridLines="0" zoomScale="85" zoomScaleNormal="85" zoomScaleSheetLayoutView="85" workbookViewId="0"/>
  </sheetViews>
  <sheetFormatPr defaultColWidth="8.85546875" defaultRowHeight="12.75" x14ac:dyDescent="0.2"/>
  <cols>
    <col min="1" max="1" width="2.7109375" style="3" customWidth="1"/>
    <col min="2" max="3" width="7.42578125" style="3" customWidth="1"/>
    <col min="4" max="4" width="49.7109375" style="3" customWidth="1"/>
    <col min="5" max="16384" width="8.85546875" style="3"/>
  </cols>
  <sheetData>
    <row r="1" spans="1:16" x14ac:dyDescent="0.2">
      <c r="A1" s="45"/>
    </row>
    <row r="2" spans="1:16" x14ac:dyDescent="0.2">
      <c r="B2" s="2"/>
      <c r="C2" s="2"/>
      <c r="D2" s="2"/>
      <c r="E2" s="2"/>
      <c r="F2" s="2"/>
      <c r="G2" s="2"/>
      <c r="H2" s="2"/>
      <c r="I2" s="2"/>
      <c r="J2" s="2"/>
      <c r="K2" s="2"/>
      <c r="L2" s="2"/>
      <c r="M2" s="2"/>
      <c r="N2" s="2"/>
      <c r="O2" s="2"/>
      <c r="P2" s="2"/>
    </row>
    <row r="3" spans="1:16" x14ac:dyDescent="0.2">
      <c r="B3" s="2"/>
      <c r="C3" s="2"/>
      <c r="D3" s="2"/>
      <c r="E3" s="2"/>
      <c r="F3" s="2"/>
      <c r="G3" s="2"/>
      <c r="H3" s="2"/>
      <c r="I3" s="2"/>
      <c r="J3" s="2"/>
      <c r="K3" s="2"/>
      <c r="L3" s="2"/>
      <c r="M3" s="2"/>
      <c r="N3" s="2"/>
      <c r="O3" s="2"/>
      <c r="P3" s="2"/>
    </row>
    <row r="4" spans="1:16" x14ac:dyDescent="0.2">
      <c r="B4" s="2"/>
      <c r="C4" s="2"/>
      <c r="D4" s="2"/>
      <c r="E4" s="2"/>
      <c r="F4" s="2"/>
      <c r="G4" s="2"/>
      <c r="H4" s="2"/>
      <c r="I4" s="2"/>
      <c r="J4" s="2"/>
      <c r="K4" s="2"/>
      <c r="L4" s="2"/>
      <c r="M4" s="2"/>
      <c r="N4" s="2"/>
      <c r="O4" s="2"/>
      <c r="P4" s="2"/>
    </row>
    <row r="5" spans="1:16" x14ac:dyDescent="0.2">
      <c r="B5" s="2"/>
      <c r="C5" s="2"/>
      <c r="D5" s="2"/>
      <c r="E5" s="2"/>
      <c r="F5" s="2"/>
      <c r="G5" s="2"/>
      <c r="H5" s="2"/>
      <c r="I5" s="2"/>
      <c r="J5" s="2"/>
      <c r="K5" s="2"/>
      <c r="L5" s="2"/>
      <c r="M5" s="2"/>
      <c r="N5" s="2"/>
      <c r="O5" s="2"/>
      <c r="P5" s="2"/>
    </row>
    <row r="6" spans="1:16" x14ac:dyDescent="0.2">
      <c r="B6" s="2"/>
      <c r="C6" s="2"/>
      <c r="D6" s="2"/>
      <c r="E6" s="2"/>
      <c r="F6" s="2"/>
      <c r="G6" s="2"/>
      <c r="H6" s="2"/>
      <c r="I6" s="2"/>
      <c r="J6" s="2"/>
      <c r="K6" s="2"/>
      <c r="L6" s="2"/>
      <c r="M6" s="2"/>
      <c r="N6" s="2"/>
      <c r="O6" s="2"/>
      <c r="P6" s="2"/>
    </row>
    <row r="7" spans="1:16" x14ac:dyDescent="0.2">
      <c r="B7" s="2"/>
      <c r="C7" s="2"/>
      <c r="D7" s="2"/>
      <c r="E7" s="2"/>
      <c r="F7" s="2"/>
      <c r="G7" s="2"/>
      <c r="H7" s="2"/>
      <c r="I7" s="2"/>
      <c r="J7" s="2"/>
      <c r="K7" s="2"/>
      <c r="L7" s="2"/>
      <c r="M7" s="2"/>
      <c r="N7" s="2"/>
      <c r="O7" s="2"/>
      <c r="P7" s="2"/>
    </row>
    <row r="8" spans="1:16" x14ac:dyDescent="0.2">
      <c r="B8" s="2"/>
      <c r="C8" s="2"/>
      <c r="D8" s="2"/>
      <c r="E8" s="2"/>
      <c r="F8" s="2"/>
      <c r="G8" s="2"/>
      <c r="H8" s="2"/>
      <c r="I8" s="2"/>
      <c r="J8" s="2"/>
      <c r="K8" s="2"/>
      <c r="L8" s="2"/>
      <c r="M8" s="2"/>
      <c r="N8" s="2"/>
      <c r="O8" s="2"/>
      <c r="P8" s="2"/>
    </row>
    <row r="9" spans="1:16" x14ac:dyDescent="0.2">
      <c r="B9" s="2"/>
      <c r="C9" s="2"/>
      <c r="D9" s="2"/>
      <c r="E9" s="2"/>
      <c r="F9" s="2"/>
      <c r="G9" s="2"/>
      <c r="H9" s="2"/>
      <c r="I9" s="2"/>
      <c r="J9" s="2"/>
      <c r="K9" s="2"/>
      <c r="L9" s="2"/>
      <c r="M9" s="2"/>
      <c r="N9" s="2"/>
      <c r="O9" s="2"/>
      <c r="P9" s="2"/>
    </row>
    <row r="10" spans="1:16" x14ac:dyDescent="0.2">
      <c r="B10" s="2"/>
      <c r="C10" s="2"/>
      <c r="D10" s="2"/>
      <c r="E10" s="2"/>
      <c r="F10" s="2"/>
      <c r="G10" s="2"/>
      <c r="H10" s="2"/>
      <c r="I10" s="2"/>
      <c r="J10" s="2"/>
      <c r="K10" s="2"/>
      <c r="L10" s="2"/>
      <c r="M10" s="2"/>
      <c r="N10" s="2"/>
      <c r="O10" s="2"/>
      <c r="P10" s="2"/>
    </row>
    <row r="11" spans="1:16" ht="60" x14ac:dyDescent="0.8">
      <c r="B11" s="46"/>
      <c r="C11" s="46" t="str">
        <f ca="1">MID(CELL("filename",A1),FIND("]",CELL("filename",A1))+1,99)</f>
        <v>Output Calculations</v>
      </c>
      <c r="D11" s="46"/>
      <c r="E11" s="46"/>
      <c r="F11" s="46"/>
      <c r="G11" s="46"/>
      <c r="H11" s="46"/>
      <c r="I11" s="46"/>
      <c r="J11" s="46"/>
      <c r="K11" s="46"/>
      <c r="L11" s="46"/>
      <c r="M11" s="46"/>
      <c r="N11" s="46"/>
      <c r="O11" s="46"/>
      <c r="P11" s="46"/>
    </row>
    <row r="12" spans="1:16" x14ac:dyDescent="0.2">
      <c r="B12" s="2"/>
      <c r="C12" s="2"/>
      <c r="D12" s="2"/>
      <c r="E12" s="2"/>
      <c r="F12" s="2"/>
      <c r="G12" s="2"/>
      <c r="H12" s="2"/>
      <c r="I12" s="2"/>
      <c r="J12" s="2"/>
      <c r="K12" s="2"/>
      <c r="L12" s="2"/>
      <c r="M12" s="2"/>
      <c r="N12" s="2"/>
      <c r="O12" s="2"/>
      <c r="P12" s="2"/>
    </row>
    <row r="13" spans="1:16" x14ac:dyDescent="0.2">
      <c r="B13" s="2"/>
      <c r="C13" s="2"/>
      <c r="D13" s="2"/>
      <c r="E13" s="2"/>
      <c r="F13" s="2"/>
      <c r="G13" s="2"/>
      <c r="H13" s="2"/>
      <c r="I13" s="2"/>
      <c r="J13" s="2"/>
      <c r="K13" s="2"/>
      <c r="L13" s="2"/>
      <c r="M13" s="2"/>
      <c r="N13" s="2"/>
      <c r="O13" s="2"/>
      <c r="P13" s="2"/>
    </row>
    <row r="14" spans="1:16" x14ac:dyDescent="0.2">
      <c r="B14" s="2"/>
      <c r="C14" s="2"/>
      <c r="D14" s="2"/>
      <c r="E14" s="2"/>
      <c r="F14" s="2"/>
      <c r="G14" s="2"/>
      <c r="H14" s="2"/>
      <c r="I14" s="2"/>
      <c r="J14" s="2"/>
      <c r="K14" s="2"/>
      <c r="L14" s="2"/>
      <c r="M14" s="2"/>
      <c r="N14" s="2"/>
      <c r="O14" s="2"/>
      <c r="P14" s="2"/>
    </row>
    <row r="15" spans="1:16" x14ac:dyDescent="0.2">
      <c r="B15" s="2"/>
      <c r="C15" s="2"/>
      <c r="D15" s="2"/>
      <c r="E15" s="2"/>
      <c r="F15" s="2"/>
      <c r="G15" s="2"/>
      <c r="H15" s="2"/>
      <c r="I15" s="2"/>
      <c r="J15" s="2"/>
      <c r="K15" s="2"/>
      <c r="L15" s="2"/>
      <c r="M15" s="2"/>
      <c r="N15" s="2"/>
      <c r="O15" s="2"/>
      <c r="P15" s="2"/>
    </row>
    <row r="16" spans="1:16" x14ac:dyDescent="0.2">
      <c r="B16" s="2"/>
      <c r="C16" s="2"/>
      <c r="D16" s="2"/>
      <c r="E16" s="2"/>
      <c r="F16" s="2"/>
      <c r="G16" s="2"/>
      <c r="H16" s="2"/>
      <c r="I16" s="2"/>
      <c r="J16" s="2"/>
      <c r="K16" s="2"/>
      <c r="L16" s="2"/>
      <c r="M16" s="2"/>
      <c r="N16" s="2"/>
      <c r="O16" s="2"/>
      <c r="P16" s="2"/>
    </row>
    <row r="17" spans="2:16" x14ac:dyDescent="0.2">
      <c r="B17" s="2"/>
      <c r="C17" s="2"/>
      <c r="D17" s="2"/>
      <c r="E17" s="2"/>
      <c r="F17" s="2"/>
      <c r="G17" s="2"/>
      <c r="H17" s="2"/>
      <c r="I17" s="2"/>
      <c r="J17" s="2"/>
      <c r="K17" s="2"/>
      <c r="L17" s="2"/>
      <c r="M17" s="2"/>
      <c r="N17" s="2"/>
      <c r="O17" s="2"/>
      <c r="P17" s="2"/>
    </row>
    <row r="18" spans="2:16" x14ac:dyDescent="0.2">
      <c r="B18" s="2"/>
      <c r="C18" s="2"/>
      <c r="D18" s="2"/>
      <c r="E18" s="2"/>
      <c r="F18" s="2"/>
      <c r="G18" s="2"/>
      <c r="H18" s="2"/>
      <c r="I18" s="2"/>
      <c r="J18" s="2"/>
      <c r="K18" s="2"/>
      <c r="L18" s="2"/>
      <c r="M18" s="2"/>
      <c r="N18" s="2"/>
      <c r="O18" s="2"/>
      <c r="P18" s="2"/>
    </row>
    <row r="19" spans="2:16" x14ac:dyDescent="0.2">
      <c r="B19" s="2"/>
      <c r="C19" s="2"/>
      <c r="D19" s="2"/>
      <c r="E19" s="2"/>
      <c r="F19" s="2"/>
      <c r="G19" s="2"/>
      <c r="H19" s="2"/>
      <c r="I19" s="2"/>
      <c r="J19" s="2"/>
      <c r="K19" s="2"/>
      <c r="L19" s="2"/>
      <c r="M19" s="2"/>
      <c r="N19" s="2"/>
      <c r="O19" s="2"/>
      <c r="P19" s="2"/>
    </row>
    <row r="20" spans="2:16" x14ac:dyDescent="0.2">
      <c r="B20" s="2"/>
      <c r="C20" s="2"/>
      <c r="D20" s="2"/>
      <c r="E20" s="2"/>
      <c r="F20" s="2"/>
      <c r="G20" s="2"/>
      <c r="H20" s="2"/>
      <c r="I20" s="2"/>
      <c r="J20" s="2"/>
      <c r="K20" s="2"/>
      <c r="L20" s="2"/>
      <c r="M20" s="2"/>
      <c r="N20" s="2"/>
      <c r="O20" s="2"/>
      <c r="P20" s="2"/>
    </row>
    <row r="21" spans="2:16" x14ac:dyDescent="0.2">
      <c r="B21" s="2"/>
      <c r="C21" s="2"/>
      <c r="D21" s="2"/>
      <c r="E21" s="2"/>
      <c r="F21" s="2"/>
      <c r="G21" s="2"/>
      <c r="H21" s="2"/>
      <c r="I21" s="2"/>
      <c r="J21" s="2"/>
      <c r="K21" s="2"/>
      <c r="L21" s="2"/>
      <c r="M21" s="2"/>
      <c r="N21" s="2"/>
      <c r="O21" s="2"/>
      <c r="P21" s="2"/>
    </row>
    <row r="22" spans="2:16" x14ac:dyDescent="0.2">
      <c r="B22" s="2"/>
      <c r="C22" s="2"/>
      <c r="D22" s="2"/>
      <c r="E22" s="2"/>
      <c r="F22" s="2"/>
      <c r="G22" s="2"/>
      <c r="H22" s="2"/>
      <c r="I22" s="2"/>
      <c r="J22" s="2"/>
      <c r="K22" s="2"/>
      <c r="L22" s="2"/>
      <c r="M22" s="2"/>
      <c r="N22" s="2"/>
      <c r="O22" s="2"/>
      <c r="P22" s="2"/>
    </row>
    <row r="23" spans="2:16" x14ac:dyDescent="0.2">
      <c r="B23" s="2"/>
      <c r="C23" s="2"/>
      <c r="D23" s="2"/>
      <c r="E23" s="2"/>
      <c r="F23" s="2"/>
      <c r="G23" s="2"/>
      <c r="H23" s="2"/>
      <c r="I23" s="2"/>
      <c r="J23" s="2"/>
      <c r="K23" s="2"/>
      <c r="L23" s="2"/>
      <c r="M23" s="2"/>
      <c r="N23" s="2"/>
      <c r="O23" s="2"/>
      <c r="P23" s="2"/>
    </row>
    <row r="24" spans="2:16" x14ac:dyDescent="0.2">
      <c r="B24" s="2"/>
      <c r="C24" s="2"/>
      <c r="D24" s="2"/>
      <c r="E24" s="2"/>
      <c r="F24" s="2"/>
      <c r="G24" s="2"/>
      <c r="H24" s="2"/>
      <c r="I24" s="2"/>
      <c r="J24" s="2"/>
      <c r="K24" s="2"/>
      <c r="L24" s="2"/>
      <c r="M24" s="2"/>
      <c r="N24" s="2"/>
      <c r="O24" s="2"/>
      <c r="P24" s="2"/>
    </row>
    <row r="25" spans="2:16" x14ac:dyDescent="0.2">
      <c r="B25" s="2"/>
      <c r="C25" s="2"/>
      <c r="D25" s="2"/>
      <c r="E25" s="2"/>
      <c r="F25" s="2"/>
      <c r="G25" s="2"/>
      <c r="H25" s="2"/>
      <c r="I25" s="2"/>
      <c r="J25" s="2"/>
      <c r="K25" s="2"/>
      <c r="L25" s="2"/>
      <c r="M25" s="2"/>
      <c r="N25" s="2"/>
      <c r="O25" s="2"/>
      <c r="P25" s="2"/>
    </row>
    <row r="26" spans="2:16" x14ac:dyDescent="0.2">
      <c r="B26" s="2"/>
      <c r="C26" s="2"/>
      <c r="D26" s="2"/>
      <c r="E26" s="2"/>
      <c r="F26" s="2"/>
      <c r="G26" s="2"/>
      <c r="H26" s="2"/>
      <c r="I26" s="2"/>
      <c r="J26" s="2"/>
      <c r="K26" s="2"/>
      <c r="L26" s="2"/>
      <c r="M26" s="2"/>
      <c r="N26" s="2"/>
      <c r="O26" s="2"/>
      <c r="P26" s="2"/>
    </row>
    <row r="27" spans="2:16" x14ac:dyDescent="0.2">
      <c r="B27" s="2"/>
      <c r="C27" s="2"/>
      <c r="D27" s="2"/>
      <c r="E27" s="2"/>
      <c r="F27" s="2"/>
      <c r="G27" s="2"/>
      <c r="H27" s="2"/>
      <c r="I27" s="2"/>
      <c r="J27" s="2"/>
      <c r="K27" s="2"/>
      <c r="L27" s="2"/>
      <c r="M27" s="2"/>
      <c r="N27" s="2"/>
      <c r="O27" s="2"/>
      <c r="P27" s="2"/>
    </row>
    <row r="28" spans="2:16" x14ac:dyDescent="0.2">
      <c r="B28" s="2"/>
      <c r="C28" s="2"/>
      <c r="D28" s="2"/>
      <c r="E28" s="2"/>
      <c r="F28" s="2"/>
      <c r="G28" s="2"/>
      <c r="H28" s="2"/>
      <c r="I28" s="2"/>
      <c r="J28" s="2"/>
      <c r="K28" s="2"/>
      <c r="L28" s="2"/>
      <c r="M28" s="2"/>
      <c r="N28" s="2"/>
      <c r="O28" s="2"/>
      <c r="P28" s="2"/>
    </row>
    <row r="29" spans="2:16" x14ac:dyDescent="0.2">
      <c r="B29" s="2"/>
      <c r="C29" s="2"/>
      <c r="D29" s="2"/>
      <c r="E29" s="2"/>
      <c r="F29" s="2"/>
      <c r="G29" s="2"/>
      <c r="H29" s="2"/>
      <c r="I29" s="2"/>
      <c r="J29" s="2"/>
      <c r="K29" s="2"/>
      <c r="L29" s="2"/>
      <c r="M29" s="2"/>
      <c r="N29" s="2"/>
      <c r="O29" s="2"/>
      <c r="P29" s="2"/>
    </row>
    <row r="30" spans="2:16" x14ac:dyDescent="0.2">
      <c r="B30" s="2"/>
      <c r="C30" s="2"/>
      <c r="D30" s="2"/>
      <c r="E30" s="2"/>
      <c r="F30" s="2"/>
      <c r="G30" s="2"/>
      <c r="H30" s="2"/>
      <c r="I30" s="2"/>
      <c r="J30" s="2"/>
      <c r="K30" s="2"/>
      <c r="L30" s="2"/>
      <c r="M30" s="2"/>
      <c r="N30" s="2"/>
      <c r="O30" s="2"/>
      <c r="P30" s="2"/>
    </row>
    <row r="31" spans="2:16" x14ac:dyDescent="0.2">
      <c r="B31" s="2"/>
      <c r="C31" s="2"/>
      <c r="D31" s="2"/>
      <c r="E31" s="2"/>
      <c r="F31" s="2"/>
      <c r="G31" s="2"/>
      <c r="H31" s="2"/>
      <c r="I31" s="2"/>
      <c r="J31" s="2"/>
      <c r="K31" s="2"/>
      <c r="L31" s="2"/>
      <c r="M31" s="2"/>
      <c r="N31" s="2"/>
      <c r="O31" s="2"/>
      <c r="P31" s="2"/>
    </row>
    <row r="32" spans="2:16" x14ac:dyDescent="0.2">
      <c r="B32" s="2"/>
      <c r="C32" s="2"/>
      <c r="D32" s="2"/>
      <c r="E32" s="2"/>
      <c r="F32" s="2"/>
      <c r="G32" s="2"/>
      <c r="H32" s="2"/>
      <c r="I32" s="2"/>
      <c r="J32" s="2"/>
      <c r="K32" s="2"/>
      <c r="L32" s="2"/>
      <c r="M32" s="2"/>
      <c r="N32" s="2"/>
      <c r="O32" s="2"/>
      <c r="P32" s="2"/>
    </row>
  </sheetData>
  <pageMargins left="0.39370078740157483" right="0.39370078740157483" top="0.39370078740157483" bottom="0.39370078740157483" header="0.31496062992125984" footer="0.31496062992125984"/>
  <pageSetup paperSize="8" fitToHeight="9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outlinePr summaryBelow="0"/>
  </sheetPr>
  <dimension ref="B2:AI229"/>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sheetView>
  </sheetViews>
  <sheetFormatPr defaultColWidth="8.85546875" defaultRowHeight="12.75" outlineLevelRow="1" outlineLevelCol="1" x14ac:dyDescent="0.2"/>
  <cols>
    <col min="1" max="3" width="3.28515625" style="3" customWidth="1"/>
    <col min="4" max="4" width="22.140625" style="3" customWidth="1"/>
    <col min="5" max="5" width="22.28515625" style="3" customWidth="1"/>
    <col min="6" max="6" width="25.42578125" style="3" bestFit="1" customWidth="1"/>
    <col min="7" max="8" width="12.7109375" style="3" customWidth="1"/>
    <col min="9" max="9" width="15.7109375" style="3" customWidth="1"/>
    <col min="10" max="10" width="14.5703125" style="3" customWidth="1"/>
    <col min="11" max="11" width="25.42578125" style="3" bestFit="1" customWidth="1"/>
    <col min="12" max="14" width="12.7109375" style="3" customWidth="1"/>
    <col min="15" max="15" width="12.42578125" style="3" customWidth="1"/>
    <col min="16" max="16" width="25.42578125" style="3" bestFit="1" customWidth="1"/>
    <col min="17" max="18" width="12.7109375" style="3" customWidth="1"/>
    <col min="19" max="19" width="12.140625" style="3" customWidth="1"/>
    <col min="20" max="20" width="11.28515625" style="3" customWidth="1"/>
    <col min="21" max="21" width="10.42578125" style="3" customWidth="1"/>
    <col min="22" max="28" width="10.42578125" style="3" customWidth="1" outlineLevel="1"/>
    <col min="29" max="29" width="3.7109375" style="3" customWidth="1"/>
    <col min="30" max="30" width="15" style="3" customWidth="1"/>
    <col min="31" max="31" width="3.7109375" style="3" customWidth="1"/>
    <col min="32" max="32" width="20.85546875" style="3" bestFit="1" customWidth="1"/>
    <col min="33" max="33" width="3.7109375" style="3" customWidth="1"/>
    <col min="34" max="34" width="20.42578125" style="3" bestFit="1" customWidth="1"/>
    <col min="35" max="35" width="3.7109375" style="3" customWidth="1"/>
    <col min="36" max="16384" width="8.85546875" style="3"/>
  </cols>
  <sheetData>
    <row r="2" spans="2:35"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c r="AI2" s="2"/>
    </row>
    <row r="3" spans="2:35"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c r="AI3" s="2"/>
    </row>
    <row r="4" spans="2:35" x14ac:dyDescent="0.2">
      <c r="B4" s="1" t="str">
        <f>'Template Cover'!B4</f>
        <v>Sheet:</v>
      </c>
      <c r="C4" s="2"/>
      <c r="D4" s="2"/>
      <c r="E4" s="2"/>
      <c r="F4" s="2"/>
      <c r="G4" s="2" t="str">
        <f ca="1">MID(CELL("filename",$A$1),FIND("]",CELL("filename",$A$1))+1,99)</f>
        <v>FAA</v>
      </c>
      <c r="H4" s="2"/>
      <c r="I4" s="2"/>
      <c r="J4" s="2"/>
      <c r="K4" s="2"/>
      <c r="L4" s="2"/>
      <c r="M4" s="2"/>
      <c r="N4" s="2"/>
      <c r="O4" s="2"/>
      <c r="P4" s="2"/>
      <c r="Q4" s="2"/>
      <c r="R4" s="2"/>
      <c r="S4" s="2"/>
      <c r="T4" s="2"/>
      <c r="U4" s="2"/>
      <c r="V4" s="2"/>
      <c r="W4" s="2"/>
      <c r="X4" s="2"/>
      <c r="Y4" s="2"/>
      <c r="Z4" s="2"/>
      <c r="AA4" s="2"/>
      <c r="AB4" s="2"/>
      <c r="AC4" s="2"/>
      <c r="AD4" s="2"/>
      <c r="AE4" s="2"/>
      <c r="AF4" s="2"/>
      <c r="AG4" s="2"/>
      <c r="AH4" s="2"/>
      <c r="AI4" s="2"/>
    </row>
    <row r="5" spans="2:35"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c r="AI5" s="2"/>
    </row>
    <row r="6" spans="2:35"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c r="AI6" s="4"/>
    </row>
    <row r="7" spans="2:35"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c r="AI7" s="2"/>
    </row>
    <row r="9" spans="2:35" ht="38.25" x14ac:dyDescent="0.2">
      <c r="C9" s="793" t="str">
        <f>RN_Switch</f>
        <v>Nominal</v>
      </c>
      <c r="D9" s="815"/>
      <c r="E9" s="816"/>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row>
    <row r="10" spans="2:35" ht="25.5" x14ac:dyDescent="0.2">
      <c r="C10" s="817" t="str">
        <f>Option_Switch</f>
        <v>Base Model</v>
      </c>
      <c r="D10" s="818"/>
      <c r="E10" s="819"/>
      <c r="F10" s="795"/>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row>
    <row r="11" spans="2:35" ht="13.7" customHeight="1" x14ac:dyDescent="0.2">
      <c r="C11" s="820"/>
      <c r="D11" s="821"/>
      <c r="E11" s="822"/>
      <c r="F11" s="796"/>
      <c r="G11" s="649" t="str">
        <f>IF(Timeline!G30="","",Timeline!G30)</f>
        <v/>
      </c>
      <c r="H11" s="649"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row>
    <row r="13" spans="2:35" ht="16.5" x14ac:dyDescent="0.25">
      <c r="B13" s="5" t="s">
        <v>534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x14ac:dyDescent="0.2">
      <c r="B14" s="99"/>
    </row>
    <row r="15" spans="2:35" ht="15" x14ac:dyDescent="0.25">
      <c r="B15" s="15"/>
      <c r="C15" s="15" t="s">
        <v>535</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586"/>
      <c r="AF15" s="15"/>
      <c r="AG15" s="586"/>
      <c r="AH15" s="15"/>
      <c r="AI15" s="586"/>
    </row>
    <row r="16" spans="2:35" outlineLevel="1" x14ac:dyDescent="0.2"/>
    <row r="17" spans="2:35" outlineLevel="1" x14ac:dyDescent="0.2">
      <c r="D17" s="147" t="s">
        <v>536</v>
      </c>
      <c r="E17" s="311"/>
      <c r="F17" s="312">
        <v>1</v>
      </c>
    </row>
    <row r="18" spans="2:35" outlineLevel="1" x14ac:dyDescent="0.2">
      <c r="D18" s="100" t="str">
        <f>'Line Items'!D999</f>
        <v>FXD</v>
      </c>
      <c r="E18" s="84"/>
      <c r="F18" s="313" t="s">
        <v>101</v>
      </c>
      <c r="G18" s="173"/>
      <c r="H18" s="173"/>
      <c r="I18" s="173"/>
      <c r="J18" s="173"/>
      <c r="K18" s="173"/>
      <c r="L18" s="173"/>
      <c r="M18" s="173"/>
      <c r="N18" s="173"/>
      <c r="O18" s="173"/>
      <c r="P18" s="173"/>
      <c r="Q18" s="173"/>
      <c r="R18" s="173"/>
      <c r="S18" s="173"/>
      <c r="T18" s="173"/>
      <c r="U18" s="173"/>
      <c r="V18" s="173"/>
      <c r="W18" s="173"/>
      <c r="X18" s="173"/>
      <c r="Y18" s="173"/>
      <c r="Z18" s="173"/>
      <c r="AA18" s="173"/>
      <c r="AB18" s="191"/>
      <c r="AD18" s="587"/>
      <c r="AF18" s="587"/>
      <c r="AH18" s="587"/>
    </row>
    <row r="19" spans="2:35" outlineLevel="1" x14ac:dyDescent="0.2">
      <c r="D19" s="106" t="str">
        <f>'Line Items'!D1000</f>
        <v>VCRPI</v>
      </c>
      <c r="E19" s="88"/>
      <c r="F19" s="314" t="str">
        <f>F18</f>
        <v>£000</v>
      </c>
      <c r="G19" s="175"/>
      <c r="H19" s="175"/>
      <c r="I19" s="175"/>
      <c r="J19" s="175"/>
      <c r="K19" s="175"/>
      <c r="L19" s="175"/>
      <c r="M19" s="175"/>
      <c r="N19" s="175"/>
      <c r="O19" s="175"/>
      <c r="P19" s="175"/>
      <c r="Q19" s="175"/>
      <c r="R19" s="175"/>
      <c r="S19" s="175"/>
      <c r="T19" s="175"/>
      <c r="U19" s="175"/>
      <c r="V19" s="175"/>
      <c r="W19" s="175"/>
      <c r="X19" s="175"/>
      <c r="Y19" s="175"/>
      <c r="Z19" s="175"/>
      <c r="AA19" s="175"/>
      <c r="AB19" s="176"/>
      <c r="AD19" s="588"/>
      <c r="AF19" s="588"/>
      <c r="AH19" s="588"/>
    </row>
    <row r="20" spans="2:35" outlineLevel="1" x14ac:dyDescent="0.2">
      <c r="D20" s="106" t="str">
        <f>'Line Items'!D1001</f>
        <v>VCAWE</v>
      </c>
      <c r="E20" s="88"/>
      <c r="F20" s="314" t="str">
        <f>F19</f>
        <v>£000</v>
      </c>
      <c r="G20" s="175"/>
      <c r="H20" s="175"/>
      <c r="I20" s="175"/>
      <c r="J20" s="175"/>
      <c r="K20" s="175"/>
      <c r="L20" s="175"/>
      <c r="M20" s="175"/>
      <c r="N20" s="175"/>
      <c r="O20" s="175"/>
      <c r="P20" s="175"/>
      <c r="Q20" s="175"/>
      <c r="R20" s="175"/>
      <c r="S20" s="175"/>
      <c r="T20" s="175"/>
      <c r="U20" s="175"/>
      <c r="V20" s="175"/>
      <c r="W20" s="175"/>
      <c r="X20" s="175"/>
      <c r="Y20" s="175"/>
      <c r="Z20" s="175"/>
      <c r="AA20" s="175"/>
      <c r="AB20" s="176"/>
      <c r="AD20" s="588"/>
      <c r="AF20" s="588"/>
      <c r="AH20" s="588"/>
    </row>
    <row r="21" spans="2:35" outlineLevel="1" x14ac:dyDescent="0.2">
      <c r="D21" s="106" t="str">
        <f>'Line Items'!D1002</f>
        <v>PRPI</v>
      </c>
      <c r="E21" s="88"/>
      <c r="F21" s="314" t="str">
        <f>F20</f>
        <v>£000</v>
      </c>
      <c r="G21" s="175"/>
      <c r="H21" s="175"/>
      <c r="I21" s="175"/>
      <c r="J21" s="175"/>
      <c r="K21" s="175"/>
      <c r="L21" s="175"/>
      <c r="M21" s="175"/>
      <c r="N21" s="175"/>
      <c r="O21" s="175"/>
      <c r="P21" s="175"/>
      <c r="Q21" s="175"/>
      <c r="R21" s="175"/>
      <c r="S21" s="175"/>
      <c r="T21" s="175"/>
      <c r="U21" s="175"/>
      <c r="V21" s="175"/>
      <c r="W21" s="175"/>
      <c r="X21" s="175"/>
      <c r="Y21" s="175"/>
      <c r="Z21" s="175"/>
      <c r="AA21" s="175"/>
      <c r="AB21" s="176"/>
      <c r="AD21" s="588"/>
      <c r="AF21" s="588"/>
      <c r="AH21" s="588"/>
    </row>
    <row r="22" spans="2:35" outlineLevel="1" x14ac:dyDescent="0.2">
      <c r="D22" s="117" t="str">
        <f>'Line Items'!D1003</f>
        <v>RRPI</v>
      </c>
      <c r="E22" s="177"/>
      <c r="F22" s="315" t="str">
        <f>F21</f>
        <v>£000</v>
      </c>
      <c r="G22" s="178"/>
      <c r="H22" s="178"/>
      <c r="I22" s="178"/>
      <c r="J22" s="178"/>
      <c r="K22" s="178"/>
      <c r="L22" s="178"/>
      <c r="M22" s="178"/>
      <c r="N22" s="178"/>
      <c r="O22" s="178"/>
      <c r="P22" s="178"/>
      <c r="Q22" s="178"/>
      <c r="R22" s="178"/>
      <c r="S22" s="178"/>
      <c r="T22" s="178"/>
      <c r="U22" s="178"/>
      <c r="V22" s="178"/>
      <c r="W22" s="178"/>
      <c r="X22" s="178"/>
      <c r="Y22" s="178"/>
      <c r="Z22" s="178"/>
      <c r="AA22" s="178"/>
      <c r="AB22" s="179"/>
      <c r="AD22" s="589"/>
      <c r="AF22" s="589"/>
      <c r="AH22" s="589"/>
    </row>
    <row r="23" spans="2:35" outlineLevel="1" x14ac:dyDescent="0.2"/>
    <row r="24" spans="2:35" outlineLevel="1" x14ac:dyDescent="0.2">
      <c r="D24" s="234" t="s">
        <v>537</v>
      </c>
      <c r="E24" s="235"/>
      <c r="F24" s="316" t="str">
        <f>F22</f>
        <v>£000</v>
      </c>
      <c r="G24" s="317">
        <f t="shared" ref="G24:AB24" si="0">SUM(G18:G22)</f>
        <v>0</v>
      </c>
      <c r="H24" s="237">
        <f t="shared" si="0"/>
        <v>0</v>
      </c>
      <c r="I24" s="237">
        <f t="shared" si="0"/>
        <v>0</v>
      </c>
      <c r="J24" s="237">
        <f t="shared" si="0"/>
        <v>0</v>
      </c>
      <c r="K24" s="237">
        <f t="shared" si="0"/>
        <v>0</v>
      </c>
      <c r="L24" s="237">
        <f t="shared" si="0"/>
        <v>0</v>
      </c>
      <c r="M24" s="237">
        <f t="shared" si="0"/>
        <v>0</v>
      </c>
      <c r="N24" s="237">
        <f t="shared" si="0"/>
        <v>0</v>
      </c>
      <c r="O24" s="237">
        <f t="shared" si="0"/>
        <v>0</v>
      </c>
      <c r="P24" s="237">
        <f t="shared" si="0"/>
        <v>0</v>
      </c>
      <c r="Q24" s="237">
        <f t="shared" si="0"/>
        <v>0</v>
      </c>
      <c r="R24" s="237">
        <f t="shared" si="0"/>
        <v>0</v>
      </c>
      <c r="S24" s="237">
        <f t="shared" si="0"/>
        <v>0</v>
      </c>
      <c r="T24" s="237">
        <f t="shared" si="0"/>
        <v>0</v>
      </c>
      <c r="U24" s="237">
        <f t="shared" si="0"/>
        <v>0</v>
      </c>
      <c r="V24" s="237">
        <f t="shared" si="0"/>
        <v>0</v>
      </c>
      <c r="W24" s="237">
        <f t="shared" si="0"/>
        <v>0</v>
      </c>
      <c r="X24" s="237">
        <f t="shared" si="0"/>
        <v>0</v>
      </c>
      <c r="Y24" s="237">
        <f t="shared" si="0"/>
        <v>0</v>
      </c>
      <c r="Z24" s="237">
        <f t="shared" si="0"/>
        <v>0</v>
      </c>
      <c r="AA24" s="237">
        <f t="shared" si="0"/>
        <v>0</v>
      </c>
      <c r="AB24" s="238">
        <f t="shared" si="0"/>
        <v>0</v>
      </c>
      <c r="AD24" s="590">
        <f t="shared" ref="AD24" si="1">SUM(AD18:AD22)</f>
        <v>0</v>
      </c>
      <c r="AF24" s="590">
        <f t="shared" ref="AF24" si="2">SUM(AF18:AF22)</f>
        <v>0</v>
      </c>
      <c r="AH24" s="590">
        <f t="shared" ref="AH24" si="3">SUM(AH18:AH22)</f>
        <v>0</v>
      </c>
    </row>
    <row r="25" spans="2:35" outlineLevel="1" x14ac:dyDescent="0.2">
      <c r="D25" s="127"/>
      <c r="E25" s="127"/>
      <c r="F25" s="314"/>
      <c r="G25" s="239"/>
      <c r="H25" s="239"/>
      <c r="I25" s="239"/>
      <c r="J25" s="239"/>
      <c r="K25" s="239"/>
      <c r="L25" s="239"/>
      <c r="M25" s="239"/>
      <c r="N25" s="239"/>
      <c r="O25" s="239"/>
      <c r="P25" s="239"/>
      <c r="Q25" s="239"/>
      <c r="R25" s="239"/>
      <c r="S25" s="239"/>
      <c r="T25" s="239"/>
      <c r="U25" s="239"/>
      <c r="V25" s="239"/>
      <c r="W25" s="239"/>
      <c r="X25" s="239"/>
      <c r="Y25" s="239"/>
      <c r="Z25" s="239"/>
      <c r="AA25" s="239"/>
      <c r="AB25" s="239"/>
      <c r="AD25" s="239"/>
      <c r="AF25" s="239"/>
      <c r="AH25" s="239"/>
    </row>
    <row r="26" spans="2:35" outlineLevel="1" x14ac:dyDescent="0.2">
      <c r="D26" s="88" t="s">
        <v>728</v>
      </c>
      <c r="E26" s="127"/>
      <c r="F26" s="314"/>
      <c r="G26" s="239"/>
      <c r="H26" s="239"/>
      <c r="I26" s="239"/>
      <c r="J26" s="239"/>
      <c r="K26" s="239"/>
      <c r="L26" s="239"/>
      <c r="M26" s="239"/>
      <c r="N26" s="239"/>
      <c r="O26" s="239"/>
      <c r="P26" s="239"/>
      <c r="Q26" s="239"/>
      <c r="R26" s="239"/>
      <c r="S26" s="239"/>
      <c r="T26" s="239"/>
      <c r="U26" s="239"/>
      <c r="V26" s="239"/>
      <c r="W26" s="239"/>
      <c r="X26" s="239"/>
      <c r="Y26" s="239"/>
      <c r="Z26" s="239"/>
      <c r="AA26" s="239"/>
      <c r="AB26" s="239"/>
      <c r="AD26" s="239"/>
      <c r="AF26" s="239"/>
      <c r="AH26" s="239"/>
    </row>
    <row r="28" spans="2:35" ht="15" x14ac:dyDescent="0.25">
      <c r="B28" s="15"/>
      <c r="C28" s="15" t="s">
        <v>538</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586"/>
      <c r="AF28" s="15"/>
      <c r="AG28" s="586"/>
      <c r="AH28" s="15"/>
      <c r="AI28" s="586"/>
    </row>
    <row r="29" spans="2:35" outlineLevel="1" x14ac:dyDescent="0.2">
      <c r="L29" s="89"/>
      <c r="M29" s="89"/>
    </row>
    <row r="30" spans="2:35" ht="25.5" outlineLevel="1" x14ac:dyDescent="0.2">
      <c r="F30" s="318" t="s">
        <v>539</v>
      </c>
      <c r="G30" s="319" t="str">
        <f>D18</f>
        <v>FXD</v>
      </c>
      <c r="H30" s="319" t="str">
        <f>D19</f>
        <v>VCRPI</v>
      </c>
      <c r="I30" s="319" t="str">
        <f>D20</f>
        <v>VCAWE</v>
      </c>
      <c r="J30" s="319" t="str">
        <f>D21</f>
        <v>PRPI</v>
      </c>
      <c r="K30" s="319" t="str">
        <f>D22</f>
        <v>RRPI</v>
      </c>
    </row>
    <row r="31" spans="2:35" outlineLevel="1" x14ac:dyDescent="0.2">
      <c r="F31" s="320" t="str">
        <f>'Line Items'!$D$1009</f>
        <v>Year 1 (Part)</v>
      </c>
      <c r="G31" s="321">
        <f>INDEX($G$18:$AH$22,MATCH(G$30,$D$18:$D$22,0),MATCH($F31,$G$9:$AH$9,0))</f>
        <v>0</v>
      </c>
      <c r="H31" s="321">
        <f t="shared" ref="H31:K42" si="4">INDEX($G$18:$AH$22,MATCH(H$30,$D$18:$D$22,0),MATCH($F31,$G$9:$AH$9,0))</f>
        <v>0</v>
      </c>
      <c r="I31" s="321">
        <f t="shared" si="4"/>
        <v>0</v>
      </c>
      <c r="J31" s="321">
        <f t="shared" si="4"/>
        <v>0</v>
      </c>
      <c r="K31" s="321">
        <f t="shared" si="4"/>
        <v>0</v>
      </c>
      <c r="N31" s="89"/>
      <c r="O31" s="322"/>
    </row>
    <row r="32" spans="2:35" outlineLevel="1" x14ac:dyDescent="0.2">
      <c r="F32" s="323" t="str">
        <f>'Line Items'!$D$1010</f>
        <v>Year 2</v>
      </c>
      <c r="G32" s="324">
        <f t="shared" ref="G32:G42" si="5">INDEX($G$18:$AH$22,MATCH(G$30,$D$18:$D$22,0),MATCH($F32,$G$9:$AH$9,0))</f>
        <v>0</v>
      </c>
      <c r="H32" s="324">
        <f t="shared" si="4"/>
        <v>0</v>
      </c>
      <c r="I32" s="324">
        <f t="shared" si="4"/>
        <v>0</v>
      </c>
      <c r="J32" s="324">
        <f t="shared" si="4"/>
        <v>0</v>
      </c>
      <c r="K32" s="324">
        <f t="shared" si="4"/>
        <v>0</v>
      </c>
      <c r="N32" s="89"/>
      <c r="O32" s="322"/>
    </row>
    <row r="33" spans="2:35" outlineLevel="1" x14ac:dyDescent="0.2">
      <c r="F33" s="323" t="str">
        <f>'Line Items'!$D$1011</f>
        <v>Year 3</v>
      </c>
      <c r="G33" s="324">
        <f t="shared" si="5"/>
        <v>0</v>
      </c>
      <c r="H33" s="324">
        <f t="shared" si="4"/>
        <v>0</v>
      </c>
      <c r="I33" s="324">
        <f t="shared" si="4"/>
        <v>0</v>
      </c>
      <c r="J33" s="324">
        <f t="shared" si="4"/>
        <v>0</v>
      </c>
      <c r="K33" s="324">
        <f t="shared" si="4"/>
        <v>0</v>
      </c>
      <c r="N33" s="89"/>
      <c r="O33" s="322"/>
    </row>
    <row r="34" spans="2:35" outlineLevel="1" x14ac:dyDescent="0.2">
      <c r="F34" s="323" t="str">
        <f>'Line Items'!$D$1012</f>
        <v>Year 4</v>
      </c>
      <c r="G34" s="324">
        <f t="shared" si="5"/>
        <v>0</v>
      </c>
      <c r="H34" s="324">
        <f t="shared" si="4"/>
        <v>0</v>
      </c>
      <c r="I34" s="324">
        <f t="shared" si="4"/>
        <v>0</v>
      </c>
      <c r="J34" s="324">
        <f t="shared" si="4"/>
        <v>0</v>
      </c>
      <c r="K34" s="324">
        <f t="shared" si="4"/>
        <v>0</v>
      </c>
      <c r="N34" s="89"/>
      <c r="O34" s="322"/>
    </row>
    <row r="35" spans="2:35" outlineLevel="1" x14ac:dyDescent="0.2">
      <c r="F35" s="323" t="str">
        <f>'Line Items'!$D$1013</f>
        <v>Year 5</v>
      </c>
      <c r="G35" s="324">
        <f t="shared" si="5"/>
        <v>0</v>
      </c>
      <c r="H35" s="324">
        <f t="shared" si="4"/>
        <v>0</v>
      </c>
      <c r="I35" s="324">
        <f t="shared" si="4"/>
        <v>0</v>
      </c>
      <c r="J35" s="324">
        <f t="shared" si="4"/>
        <v>0</v>
      </c>
      <c r="K35" s="324">
        <f t="shared" si="4"/>
        <v>0</v>
      </c>
      <c r="N35" s="89"/>
      <c r="O35" s="322"/>
    </row>
    <row r="36" spans="2:35" outlineLevel="1" x14ac:dyDescent="0.2">
      <c r="F36" s="323" t="str">
        <f>'Line Items'!$D$1014</f>
        <v>Year 6</v>
      </c>
      <c r="G36" s="324">
        <f t="shared" si="5"/>
        <v>0</v>
      </c>
      <c r="H36" s="324">
        <f t="shared" si="4"/>
        <v>0</v>
      </c>
      <c r="I36" s="324">
        <f t="shared" si="4"/>
        <v>0</v>
      </c>
      <c r="J36" s="324">
        <f t="shared" si="4"/>
        <v>0</v>
      </c>
      <c r="K36" s="324">
        <f t="shared" si="4"/>
        <v>0</v>
      </c>
      <c r="N36" s="89"/>
      <c r="O36" s="322"/>
    </row>
    <row r="37" spans="2:35" outlineLevel="1" x14ac:dyDescent="0.2">
      <c r="F37" s="323" t="str">
        <f>'Line Items'!$D$1015</f>
        <v>Year 7</v>
      </c>
      <c r="G37" s="324">
        <f t="shared" si="5"/>
        <v>0</v>
      </c>
      <c r="H37" s="324">
        <f t="shared" si="4"/>
        <v>0</v>
      </c>
      <c r="I37" s="324">
        <f t="shared" si="4"/>
        <v>0</v>
      </c>
      <c r="J37" s="324">
        <f t="shared" si="4"/>
        <v>0</v>
      </c>
      <c r="K37" s="324">
        <f t="shared" si="4"/>
        <v>0</v>
      </c>
      <c r="N37" s="89"/>
      <c r="O37" s="322"/>
    </row>
    <row r="38" spans="2:35" outlineLevel="1" x14ac:dyDescent="0.2">
      <c r="F38" s="323" t="str">
        <f>'Line Items'!$D$1016</f>
        <v>Year 8</v>
      </c>
      <c r="G38" s="324">
        <f t="shared" si="5"/>
        <v>0</v>
      </c>
      <c r="H38" s="324">
        <f t="shared" si="4"/>
        <v>0</v>
      </c>
      <c r="I38" s="324">
        <f t="shared" si="4"/>
        <v>0</v>
      </c>
      <c r="J38" s="324">
        <f t="shared" si="4"/>
        <v>0</v>
      </c>
      <c r="K38" s="324">
        <f t="shared" si="4"/>
        <v>0</v>
      </c>
      <c r="N38" s="89"/>
      <c r="O38" s="322"/>
    </row>
    <row r="39" spans="2:35" outlineLevel="1" x14ac:dyDescent="0.2">
      <c r="F39" s="323" t="str">
        <f>'Line Items'!$D$1017</f>
        <v>Year 9</v>
      </c>
      <c r="G39" s="324">
        <f t="shared" si="5"/>
        <v>0</v>
      </c>
      <c r="H39" s="324">
        <f t="shared" si="4"/>
        <v>0</v>
      </c>
      <c r="I39" s="324">
        <f t="shared" si="4"/>
        <v>0</v>
      </c>
      <c r="J39" s="324">
        <f t="shared" si="4"/>
        <v>0</v>
      </c>
      <c r="K39" s="324">
        <f t="shared" si="4"/>
        <v>0</v>
      </c>
      <c r="N39" s="89"/>
      <c r="O39" s="322"/>
    </row>
    <row r="40" spans="2:35" outlineLevel="1" x14ac:dyDescent="0.2">
      <c r="F40" s="323" t="str">
        <f>'Line Items'!$D$1018</f>
        <v>Year 10 (Part - Core)</v>
      </c>
      <c r="G40" s="324">
        <f t="shared" si="5"/>
        <v>0</v>
      </c>
      <c r="H40" s="324">
        <f t="shared" si="4"/>
        <v>0</v>
      </c>
      <c r="I40" s="324">
        <f t="shared" si="4"/>
        <v>0</v>
      </c>
      <c r="J40" s="324">
        <f t="shared" si="4"/>
        <v>0</v>
      </c>
      <c r="K40" s="324">
        <f t="shared" si="4"/>
        <v>0</v>
      </c>
      <c r="N40" s="89"/>
      <c r="O40" s="322"/>
    </row>
    <row r="41" spans="2:35" outlineLevel="1" x14ac:dyDescent="0.2">
      <c r="E41" s="498"/>
      <c r="F41" s="323" t="str">
        <f>'Line Items'!$D$1019</f>
        <v>Year 10 (Full - Extn)</v>
      </c>
      <c r="G41" s="324">
        <f t="shared" si="5"/>
        <v>0</v>
      </c>
      <c r="H41" s="324">
        <f t="shared" si="4"/>
        <v>0</v>
      </c>
      <c r="I41" s="324">
        <f t="shared" si="4"/>
        <v>0</v>
      </c>
      <c r="J41" s="324">
        <f t="shared" si="4"/>
        <v>0</v>
      </c>
      <c r="K41" s="324">
        <f t="shared" si="4"/>
        <v>0</v>
      </c>
      <c r="N41" s="89"/>
      <c r="O41" s="322"/>
    </row>
    <row r="42" spans="2:35" outlineLevel="1" x14ac:dyDescent="0.2">
      <c r="F42" s="325" t="str">
        <f>'Line Items'!$D$1020</f>
        <v>Year 11 (Part - Extn)</v>
      </c>
      <c r="G42" s="326">
        <f t="shared" si="5"/>
        <v>0</v>
      </c>
      <c r="H42" s="326">
        <f t="shared" si="4"/>
        <v>0</v>
      </c>
      <c r="I42" s="326">
        <f t="shared" si="4"/>
        <v>0</v>
      </c>
      <c r="J42" s="326">
        <f t="shared" si="4"/>
        <v>0</v>
      </c>
      <c r="K42" s="326">
        <f t="shared" si="4"/>
        <v>0</v>
      </c>
      <c r="N42" s="89"/>
      <c r="O42" s="322"/>
    </row>
    <row r="45" spans="2:35" ht="16.5" x14ac:dyDescent="0.25">
      <c r="B45" s="5" t="s">
        <v>390</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row>
    <row r="47" spans="2:35" ht="15" x14ac:dyDescent="0.25">
      <c r="B47" s="15"/>
      <c r="C47" s="15" t="s">
        <v>998</v>
      </c>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586"/>
      <c r="AF47" s="15"/>
      <c r="AG47" s="586"/>
      <c r="AH47" s="15"/>
      <c r="AI47" s="586"/>
    </row>
    <row r="48" spans="2:35" outlineLevel="1" x14ac:dyDescent="0.2"/>
    <row r="49" spans="2:35" ht="25.5" outlineLevel="1" x14ac:dyDescent="0.2">
      <c r="F49" s="777" t="s">
        <v>999</v>
      </c>
      <c r="G49" s="327" t="str">
        <f>G30</f>
        <v>FXD</v>
      </c>
      <c r="H49" s="327" t="str">
        <f>H30</f>
        <v>VCRPI</v>
      </c>
      <c r="I49" s="327" t="str">
        <f>I30</f>
        <v>VCAWE</v>
      </c>
      <c r="J49" s="327" t="str">
        <f>J30</f>
        <v>PRPI</v>
      </c>
      <c r="K49" s="532" t="str">
        <f>K30</f>
        <v>RRPI</v>
      </c>
    </row>
    <row r="50" spans="2:35" outlineLevel="1" x14ac:dyDescent="0.2">
      <c r="F50" s="328" t="str">
        <f>'Line Items'!$D$1009</f>
        <v>Year 1 (Part)</v>
      </c>
      <c r="G50" s="329">
        <f t="shared" ref="G50:K58" si="6">1000*SUMIF($F$31:$F$42,$F50,G$31:G$42)</f>
        <v>0</v>
      </c>
      <c r="H50" s="329">
        <f t="shared" si="6"/>
        <v>0</v>
      </c>
      <c r="I50" s="329">
        <f t="shared" si="6"/>
        <v>0</v>
      </c>
      <c r="J50" s="329">
        <f t="shared" si="6"/>
        <v>0</v>
      </c>
      <c r="K50" s="485">
        <f t="shared" si="6"/>
        <v>0</v>
      </c>
    </row>
    <row r="51" spans="2:35" outlineLevel="1" x14ac:dyDescent="0.2">
      <c r="F51" s="330" t="str">
        <f>'Line Items'!$D$1010</f>
        <v>Year 2</v>
      </c>
      <c r="G51" s="331">
        <f t="shared" si="6"/>
        <v>0</v>
      </c>
      <c r="H51" s="331">
        <f t="shared" si="6"/>
        <v>0</v>
      </c>
      <c r="I51" s="331">
        <f t="shared" si="6"/>
        <v>0</v>
      </c>
      <c r="J51" s="331">
        <f t="shared" si="6"/>
        <v>0</v>
      </c>
      <c r="K51" s="486">
        <f t="shared" si="6"/>
        <v>0</v>
      </c>
    </row>
    <row r="52" spans="2:35" outlineLevel="1" x14ac:dyDescent="0.2">
      <c r="F52" s="330" t="str">
        <f>'Line Items'!$D$1011</f>
        <v>Year 3</v>
      </c>
      <c r="G52" s="331">
        <f t="shared" si="6"/>
        <v>0</v>
      </c>
      <c r="H52" s="331">
        <f t="shared" si="6"/>
        <v>0</v>
      </c>
      <c r="I52" s="331">
        <f t="shared" si="6"/>
        <v>0</v>
      </c>
      <c r="J52" s="331">
        <f t="shared" si="6"/>
        <v>0</v>
      </c>
      <c r="K52" s="486">
        <f t="shared" si="6"/>
        <v>0</v>
      </c>
    </row>
    <row r="53" spans="2:35" outlineLevel="1" x14ac:dyDescent="0.2">
      <c r="F53" s="330" t="str">
        <f>'Line Items'!$D$1012</f>
        <v>Year 4</v>
      </c>
      <c r="G53" s="331">
        <f t="shared" si="6"/>
        <v>0</v>
      </c>
      <c r="H53" s="331">
        <f t="shared" si="6"/>
        <v>0</v>
      </c>
      <c r="I53" s="331">
        <f t="shared" si="6"/>
        <v>0</v>
      </c>
      <c r="J53" s="331">
        <f t="shared" si="6"/>
        <v>0</v>
      </c>
      <c r="K53" s="486">
        <f t="shared" si="6"/>
        <v>0</v>
      </c>
    </row>
    <row r="54" spans="2:35" outlineLevel="1" x14ac:dyDescent="0.2">
      <c r="F54" s="330" t="str">
        <f>'Line Items'!$D$1013</f>
        <v>Year 5</v>
      </c>
      <c r="G54" s="331">
        <f t="shared" si="6"/>
        <v>0</v>
      </c>
      <c r="H54" s="331">
        <f t="shared" si="6"/>
        <v>0</v>
      </c>
      <c r="I54" s="331">
        <f t="shared" si="6"/>
        <v>0</v>
      </c>
      <c r="J54" s="331">
        <f t="shared" si="6"/>
        <v>0</v>
      </c>
      <c r="K54" s="486">
        <f t="shared" si="6"/>
        <v>0</v>
      </c>
    </row>
    <row r="55" spans="2:35" outlineLevel="1" x14ac:dyDescent="0.2">
      <c r="F55" s="330" t="str">
        <f>'Line Items'!$D$1014</f>
        <v>Year 6</v>
      </c>
      <c r="G55" s="331">
        <f t="shared" si="6"/>
        <v>0</v>
      </c>
      <c r="H55" s="331">
        <f t="shared" si="6"/>
        <v>0</v>
      </c>
      <c r="I55" s="331">
        <f t="shared" si="6"/>
        <v>0</v>
      </c>
      <c r="J55" s="331">
        <f t="shared" si="6"/>
        <v>0</v>
      </c>
      <c r="K55" s="486">
        <f t="shared" si="6"/>
        <v>0</v>
      </c>
    </row>
    <row r="56" spans="2:35" outlineLevel="1" x14ac:dyDescent="0.2">
      <c r="F56" s="330" t="str">
        <f>'Line Items'!$D$1015</f>
        <v>Year 7</v>
      </c>
      <c r="G56" s="331">
        <f t="shared" si="6"/>
        <v>0</v>
      </c>
      <c r="H56" s="331">
        <f t="shared" si="6"/>
        <v>0</v>
      </c>
      <c r="I56" s="331">
        <f t="shared" si="6"/>
        <v>0</v>
      </c>
      <c r="J56" s="331">
        <f t="shared" si="6"/>
        <v>0</v>
      </c>
      <c r="K56" s="486">
        <f t="shared" si="6"/>
        <v>0</v>
      </c>
    </row>
    <row r="57" spans="2:35" outlineLevel="1" x14ac:dyDescent="0.2">
      <c r="F57" s="330" t="str">
        <f>'Line Items'!$D$1016</f>
        <v>Year 8</v>
      </c>
      <c r="G57" s="331">
        <f t="shared" si="6"/>
        <v>0</v>
      </c>
      <c r="H57" s="331">
        <f t="shared" si="6"/>
        <v>0</v>
      </c>
      <c r="I57" s="331">
        <f t="shared" si="6"/>
        <v>0</v>
      </c>
      <c r="J57" s="331">
        <f t="shared" si="6"/>
        <v>0</v>
      </c>
      <c r="K57" s="486">
        <f t="shared" si="6"/>
        <v>0</v>
      </c>
    </row>
    <row r="58" spans="2:35" outlineLevel="1" x14ac:dyDescent="0.2">
      <c r="F58" s="330" t="str">
        <f>'Line Items'!$D$1017</f>
        <v>Year 9</v>
      </c>
      <c r="G58" s="331">
        <f t="shared" si="6"/>
        <v>0</v>
      </c>
      <c r="H58" s="331">
        <f t="shared" si="6"/>
        <v>0</v>
      </c>
      <c r="I58" s="331">
        <f t="shared" si="6"/>
        <v>0</v>
      </c>
      <c r="J58" s="331">
        <f t="shared" si="6"/>
        <v>0</v>
      </c>
      <c r="K58" s="486">
        <f t="shared" si="6"/>
        <v>0</v>
      </c>
    </row>
    <row r="59" spans="2:35" outlineLevel="1" x14ac:dyDescent="0.2">
      <c r="F59" s="591" t="str">
        <f>'Line Items'!$D$1018</f>
        <v>Year 10 (Part - Core)</v>
      </c>
      <c r="G59" s="592">
        <f t="shared" ref="G59:K61" si="7">1000*SUMIF($F$31:$F$42,$F59,G$31:G$42)</f>
        <v>0</v>
      </c>
      <c r="H59" s="592">
        <f t="shared" si="7"/>
        <v>0</v>
      </c>
      <c r="I59" s="592">
        <f t="shared" si="7"/>
        <v>0</v>
      </c>
      <c r="J59" s="592">
        <f t="shared" si="7"/>
        <v>0</v>
      </c>
      <c r="K59" s="593">
        <f t="shared" si="7"/>
        <v>0</v>
      </c>
    </row>
    <row r="60" spans="2:35" outlineLevel="1" x14ac:dyDescent="0.2">
      <c r="F60" s="591" t="str">
        <f>'Line Items'!$D$1019</f>
        <v>Year 10 (Full - Extn)</v>
      </c>
      <c r="G60" s="592">
        <f t="shared" si="7"/>
        <v>0</v>
      </c>
      <c r="H60" s="592">
        <f t="shared" si="7"/>
        <v>0</v>
      </c>
      <c r="I60" s="592">
        <f t="shared" si="7"/>
        <v>0</v>
      </c>
      <c r="J60" s="592">
        <f t="shared" si="7"/>
        <v>0</v>
      </c>
      <c r="K60" s="593">
        <f t="shared" si="7"/>
        <v>0</v>
      </c>
    </row>
    <row r="61" spans="2:35" outlineLevel="1" x14ac:dyDescent="0.2">
      <c r="F61" s="332" t="str">
        <f>'Line Items'!$D$1020</f>
        <v>Year 11 (Part - Extn)</v>
      </c>
      <c r="G61" s="333">
        <f t="shared" si="7"/>
        <v>0</v>
      </c>
      <c r="H61" s="333">
        <f t="shared" si="7"/>
        <v>0</v>
      </c>
      <c r="I61" s="333">
        <f t="shared" si="7"/>
        <v>0</v>
      </c>
      <c r="J61" s="333">
        <f t="shared" si="7"/>
        <v>0</v>
      </c>
      <c r="K61" s="484">
        <f t="shared" si="7"/>
        <v>0</v>
      </c>
    </row>
    <row r="63" spans="2:35" ht="15" x14ac:dyDescent="0.25">
      <c r="B63" s="15"/>
      <c r="C63" s="15" t="s">
        <v>994</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586"/>
      <c r="AF63" s="15"/>
      <c r="AG63" s="586"/>
      <c r="AH63" s="15"/>
      <c r="AI63" s="586"/>
    </row>
    <row r="64" spans="2:35" outlineLevel="1" x14ac:dyDescent="0.2">
      <c r="C64" s="99"/>
    </row>
    <row r="65" spans="3:19" outlineLevel="1" x14ac:dyDescent="0.2">
      <c r="F65" s="312">
        <v>1</v>
      </c>
      <c r="K65" s="312">
        <v>1</v>
      </c>
      <c r="P65" s="312">
        <v>1</v>
      </c>
    </row>
    <row r="66" spans="3:19" ht="65.25" customHeight="1" outlineLevel="1" x14ac:dyDescent="0.2">
      <c r="F66" s="334" t="s">
        <v>738</v>
      </c>
      <c r="G66" s="335" t="s">
        <v>985</v>
      </c>
      <c r="H66" s="335" t="s">
        <v>1000</v>
      </c>
      <c r="K66" s="334" t="s">
        <v>738</v>
      </c>
      <c r="L66" s="335" t="s">
        <v>986</v>
      </c>
      <c r="M66" s="335" t="s">
        <v>1001</v>
      </c>
      <c r="P66" s="334" t="s">
        <v>738</v>
      </c>
      <c r="Q66" s="336" t="s">
        <v>987</v>
      </c>
      <c r="R66" s="336" t="s">
        <v>1002</v>
      </c>
    </row>
    <row r="67" spans="3:19" outlineLevel="1" x14ac:dyDescent="0.2">
      <c r="F67" s="328" t="str">
        <f>'Line Items'!$D$1009</f>
        <v>Year 1 (Part)</v>
      </c>
      <c r="G67" s="331">
        <f>'Indices &amp; Rates'!$F$79*$K50*-1</f>
        <v>0</v>
      </c>
      <c r="H67" s="339"/>
      <c r="I67" s="422" t="b">
        <f xml:space="preserve"> H67 &lt;= G67</f>
        <v>1</v>
      </c>
      <c r="K67" s="328" t="str">
        <f>'Line Items'!$D$1009</f>
        <v>Year 1 (Part)</v>
      </c>
      <c r="L67" s="329">
        <f>'Indices &amp; Rates'!$F$80*$K50*-1</f>
        <v>0</v>
      </c>
      <c r="M67" s="339"/>
      <c r="N67" s="422" t="b">
        <f xml:space="preserve"> M67 &lt;= L67</f>
        <v>1</v>
      </c>
      <c r="P67" s="328" t="str">
        <f>'Line Items'!$D$1009</f>
        <v>Year 1 (Part)</v>
      </c>
      <c r="Q67" s="485">
        <f>'Indices &amp; Rates'!$F$81*$K50*-1</f>
        <v>0</v>
      </c>
      <c r="R67" s="339"/>
      <c r="S67" s="422" t="b">
        <f xml:space="preserve"> R67 &lt;= Q67</f>
        <v>1</v>
      </c>
    </row>
    <row r="68" spans="3:19" outlineLevel="1" x14ac:dyDescent="0.2">
      <c r="F68" s="330" t="str">
        <f>'Line Items'!$D$1010</f>
        <v>Year 2</v>
      </c>
      <c r="G68" s="331">
        <f>'Indices &amp; Rates'!$F$79*$K51*-1</f>
        <v>0</v>
      </c>
      <c r="H68" s="340"/>
      <c r="I68" s="422" t="b">
        <f t="shared" ref="I68:I78" si="8" xml:space="preserve"> H68 &lt;= G68</f>
        <v>1</v>
      </c>
      <c r="K68" s="330" t="str">
        <f>'Line Items'!$D$1010</f>
        <v>Year 2</v>
      </c>
      <c r="L68" s="331">
        <f>'Indices &amp; Rates'!$F$80*$K51*-1</f>
        <v>0</v>
      </c>
      <c r="M68" s="340"/>
      <c r="N68" s="422" t="b">
        <f t="shared" ref="N68:N78" si="9" xml:space="preserve"> M68 &lt;= L68</f>
        <v>1</v>
      </c>
      <c r="P68" s="330" t="str">
        <f>'Line Items'!$D$1010</f>
        <v>Year 2</v>
      </c>
      <c r="Q68" s="486">
        <f>'Indices &amp; Rates'!$F$81*$K51*-1</f>
        <v>0</v>
      </c>
      <c r="R68" s="340"/>
      <c r="S68" s="422" t="b">
        <f t="shared" ref="S68:S78" si="10" xml:space="preserve"> R68 &lt;= Q68</f>
        <v>1</v>
      </c>
    </row>
    <row r="69" spans="3:19" outlineLevel="1" x14ac:dyDescent="0.2">
      <c r="F69" s="330" t="str">
        <f>'Line Items'!$D$1011</f>
        <v>Year 3</v>
      </c>
      <c r="G69" s="331">
        <f>'Indices &amp; Rates'!$F$79*$K52*-1</f>
        <v>0</v>
      </c>
      <c r="H69" s="340"/>
      <c r="I69" s="422" t="b">
        <f t="shared" si="8"/>
        <v>1</v>
      </c>
      <c r="K69" s="330" t="str">
        <f>'Line Items'!$D$1011</f>
        <v>Year 3</v>
      </c>
      <c r="L69" s="331">
        <f>'Indices &amp; Rates'!$F$80*$K52*-1</f>
        <v>0</v>
      </c>
      <c r="M69" s="340"/>
      <c r="N69" s="422" t="b">
        <f t="shared" si="9"/>
        <v>1</v>
      </c>
      <c r="P69" s="330" t="str">
        <f>'Line Items'!$D$1011</f>
        <v>Year 3</v>
      </c>
      <c r="Q69" s="486">
        <f>'Indices &amp; Rates'!$F$81*$K52*-1</f>
        <v>0</v>
      </c>
      <c r="R69" s="340"/>
      <c r="S69" s="422" t="b">
        <f t="shared" si="10"/>
        <v>1</v>
      </c>
    </row>
    <row r="70" spans="3:19" outlineLevel="1" x14ac:dyDescent="0.2">
      <c r="F70" s="330" t="str">
        <f>'Line Items'!$D$1012</f>
        <v>Year 4</v>
      </c>
      <c r="G70" s="331">
        <f>'Indices &amp; Rates'!$F$79*$K53*-1</f>
        <v>0</v>
      </c>
      <c r="H70" s="340"/>
      <c r="I70" s="422" t="b">
        <f t="shared" si="8"/>
        <v>1</v>
      </c>
      <c r="K70" s="330" t="str">
        <f>'Line Items'!$D$1012</f>
        <v>Year 4</v>
      </c>
      <c r="L70" s="331">
        <f>'Indices &amp; Rates'!$F$80*$K53*-1</f>
        <v>0</v>
      </c>
      <c r="M70" s="340"/>
      <c r="N70" s="422" t="b">
        <f t="shared" si="9"/>
        <v>1</v>
      </c>
      <c r="P70" s="330" t="str">
        <f>'Line Items'!$D$1012</f>
        <v>Year 4</v>
      </c>
      <c r="Q70" s="486">
        <f>'Indices &amp; Rates'!$F$81*$K53*-1</f>
        <v>0</v>
      </c>
      <c r="R70" s="340"/>
      <c r="S70" s="422" t="b">
        <f t="shared" si="10"/>
        <v>1</v>
      </c>
    </row>
    <row r="71" spans="3:19" outlineLevel="1" x14ac:dyDescent="0.2">
      <c r="F71" s="330" t="str">
        <f>'Line Items'!$D$1013</f>
        <v>Year 5</v>
      </c>
      <c r="G71" s="331">
        <f>'Indices &amp; Rates'!$F$79*$K54*-1</f>
        <v>0</v>
      </c>
      <c r="H71" s="340"/>
      <c r="I71" s="422" t="b">
        <f t="shared" si="8"/>
        <v>1</v>
      </c>
      <c r="K71" s="330" t="str">
        <f>'Line Items'!$D$1013</f>
        <v>Year 5</v>
      </c>
      <c r="L71" s="331">
        <f>'Indices &amp; Rates'!$F$80*$K54*-1</f>
        <v>0</v>
      </c>
      <c r="M71" s="340"/>
      <c r="N71" s="422" t="b">
        <f t="shared" si="9"/>
        <v>1</v>
      </c>
      <c r="P71" s="330" t="str">
        <f>'Line Items'!$D$1013</f>
        <v>Year 5</v>
      </c>
      <c r="Q71" s="486">
        <f>'Indices &amp; Rates'!$F$81*$K54*-1</f>
        <v>0</v>
      </c>
      <c r="R71" s="340"/>
      <c r="S71" s="422" t="b">
        <f t="shared" si="10"/>
        <v>1</v>
      </c>
    </row>
    <row r="72" spans="3:19" outlineLevel="1" x14ac:dyDescent="0.2">
      <c r="F72" s="330" t="str">
        <f>'Line Items'!$D$1014</f>
        <v>Year 6</v>
      </c>
      <c r="G72" s="331">
        <f>'Indices &amp; Rates'!$F$79*$K55*-1</f>
        <v>0</v>
      </c>
      <c r="H72" s="340"/>
      <c r="I72" s="422" t="b">
        <f t="shared" si="8"/>
        <v>1</v>
      </c>
      <c r="K72" s="330" t="str">
        <f>'Line Items'!$D$1014</f>
        <v>Year 6</v>
      </c>
      <c r="L72" s="331">
        <f>'Indices &amp; Rates'!$F$80*$K55*-1</f>
        <v>0</v>
      </c>
      <c r="M72" s="340"/>
      <c r="N72" s="422" t="b">
        <f t="shared" si="9"/>
        <v>1</v>
      </c>
      <c r="P72" s="330" t="str">
        <f>'Line Items'!$D$1014</f>
        <v>Year 6</v>
      </c>
      <c r="Q72" s="486">
        <f>'Indices &amp; Rates'!$F$81*$K55*-1</f>
        <v>0</v>
      </c>
      <c r="R72" s="340"/>
      <c r="S72" s="422" t="b">
        <f t="shared" si="10"/>
        <v>1</v>
      </c>
    </row>
    <row r="73" spans="3:19" outlineLevel="1" x14ac:dyDescent="0.2">
      <c r="F73" s="330" t="str">
        <f>'Line Items'!$D$1015</f>
        <v>Year 7</v>
      </c>
      <c r="G73" s="331">
        <f>'Indices &amp; Rates'!$F$79*$K56*-1</f>
        <v>0</v>
      </c>
      <c r="H73" s="340"/>
      <c r="I73" s="422" t="b">
        <f t="shared" si="8"/>
        <v>1</v>
      </c>
      <c r="K73" s="330" t="str">
        <f>'Line Items'!$D$1015</f>
        <v>Year 7</v>
      </c>
      <c r="L73" s="331">
        <f>'Indices &amp; Rates'!$F$80*$K56*-1</f>
        <v>0</v>
      </c>
      <c r="M73" s="340"/>
      <c r="N73" s="422" t="b">
        <f t="shared" si="9"/>
        <v>1</v>
      </c>
      <c r="P73" s="330" t="str">
        <f>'Line Items'!$D$1015</f>
        <v>Year 7</v>
      </c>
      <c r="Q73" s="486">
        <f>'Indices &amp; Rates'!$F$81*$K56*-1</f>
        <v>0</v>
      </c>
      <c r="R73" s="340"/>
      <c r="S73" s="422" t="b">
        <f t="shared" si="10"/>
        <v>1</v>
      </c>
    </row>
    <row r="74" spans="3:19" outlineLevel="1" x14ac:dyDescent="0.2">
      <c r="F74" s="330" t="str">
        <f>'Line Items'!$D$1016</f>
        <v>Year 8</v>
      </c>
      <c r="G74" s="331">
        <f>'Indices &amp; Rates'!$F$79*$K57*-1</f>
        <v>0</v>
      </c>
      <c r="H74" s="340"/>
      <c r="I74" s="422" t="b">
        <f t="shared" si="8"/>
        <v>1</v>
      </c>
      <c r="K74" s="330" t="str">
        <f>'Line Items'!$D$1016</f>
        <v>Year 8</v>
      </c>
      <c r="L74" s="331">
        <f>'Indices &amp; Rates'!$F$80*$K57*-1</f>
        <v>0</v>
      </c>
      <c r="M74" s="340"/>
      <c r="N74" s="422" t="b">
        <f t="shared" si="9"/>
        <v>1</v>
      </c>
      <c r="P74" s="330" t="str">
        <f>'Line Items'!$D$1016</f>
        <v>Year 8</v>
      </c>
      <c r="Q74" s="486">
        <f>'Indices &amp; Rates'!$F$81*$K57*-1</f>
        <v>0</v>
      </c>
      <c r="R74" s="340"/>
      <c r="S74" s="422" t="b">
        <f t="shared" si="10"/>
        <v>1</v>
      </c>
    </row>
    <row r="75" spans="3:19" outlineLevel="1" x14ac:dyDescent="0.2">
      <c r="F75" s="330" t="str">
        <f>'Line Items'!$D$1017</f>
        <v>Year 9</v>
      </c>
      <c r="G75" s="331">
        <f>'Indices &amp; Rates'!$F$79*$K58*-1</f>
        <v>0</v>
      </c>
      <c r="H75" s="340"/>
      <c r="I75" s="422" t="b">
        <f t="shared" si="8"/>
        <v>1</v>
      </c>
      <c r="K75" s="330" t="str">
        <f>'Line Items'!$D$1017</f>
        <v>Year 9</v>
      </c>
      <c r="L75" s="331">
        <f>'Indices &amp; Rates'!$F$80*$K58*-1</f>
        <v>0</v>
      </c>
      <c r="M75" s="340"/>
      <c r="N75" s="422" t="b">
        <f t="shared" si="9"/>
        <v>1</v>
      </c>
      <c r="P75" s="330" t="str">
        <f>'Line Items'!$D$1017</f>
        <v>Year 9</v>
      </c>
      <c r="Q75" s="486">
        <f>'Indices &amp; Rates'!$F$81*$K58*-1</f>
        <v>0</v>
      </c>
      <c r="R75" s="340"/>
      <c r="S75" s="422" t="b">
        <f t="shared" si="10"/>
        <v>1</v>
      </c>
    </row>
    <row r="76" spans="3:19" outlineLevel="1" x14ac:dyDescent="0.2">
      <c r="F76" s="591" t="str">
        <f>'Line Items'!$D$1018</f>
        <v>Year 10 (Part - Core)</v>
      </c>
      <c r="G76" s="592">
        <f>'Indices &amp; Rates'!$F$79*$K59*-1</f>
        <v>0</v>
      </c>
      <c r="H76" s="594"/>
      <c r="I76" s="422" t="b">
        <f t="shared" si="8"/>
        <v>1</v>
      </c>
      <c r="K76" s="591" t="str">
        <f>'Line Items'!$D$1018</f>
        <v>Year 10 (Part - Core)</v>
      </c>
      <c r="L76" s="592">
        <f>'Indices &amp; Rates'!$F$80*$K59*-1</f>
        <v>0</v>
      </c>
      <c r="M76" s="594"/>
      <c r="N76" s="422" t="b">
        <f t="shared" si="9"/>
        <v>1</v>
      </c>
      <c r="P76" s="591" t="str">
        <f>'Line Items'!$D$1018</f>
        <v>Year 10 (Part - Core)</v>
      </c>
      <c r="Q76" s="593">
        <f>'Indices &amp; Rates'!$F$81*$K59*-1</f>
        <v>0</v>
      </c>
      <c r="R76" s="594"/>
      <c r="S76" s="422" t="b">
        <f t="shared" si="10"/>
        <v>1</v>
      </c>
    </row>
    <row r="77" spans="3:19" outlineLevel="1" x14ac:dyDescent="0.2">
      <c r="F77" s="591" t="str">
        <f>'Line Items'!$D$1019</f>
        <v>Year 10 (Full - Extn)</v>
      </c>
      <c r="G77" s="592">
        <f>'Indices &amp; Rates'!$F$79*$K60*-1</f>
        <v>0</v>
      </c>
      <c r="H77" s="594"/>
      <c r="I77" s="422" t="b">
        <f t="shared" si="8"/>
        <v>1</v>
      </c>
      <c r="K77" s="591" t="str">
        <f>'Line Items'!$D$1019</f>
        <v>Year 10 (Full - Extn)</v>
      </c>
      <c r="L77" s="592">
        <f>'Indices &amp; Rates'!$F$80*$K60*-1</f>
        <v>0</v>
      </c>
      <c r="M77" s="594"/>
      <c r="N77" s="422" t="b">
        <f t="shared" si="9"/>
        <v>1</v>
      </c>
      <c r="P77" s="591" t="str">
        <f>'Line Items'!$D$1019</f>
        <v>Year 10 (Full - Extn)</v>
      </c>
      <c r="Q77" s="593">
        <f>'Indices &amp; Rates'!$F$81*$K60*-1</f>
        <v>0</v>
      </c>
      <c r="R77" s="594"/>
      <c r="S77" s="422" t="b">
        <f t="shared" si="10"/>
        <v>1</v>
      </c>
    </row>
    <row r="78" spans="3:19" outlineLevel="1" x14ac:dyDescent="0.2">
      <c r="F78" s="338" t="str">
        <f>'Line Items'!$D$1020</f>
        <v>Year 11 (Part - Extn)</v>
      </c>
      <c r="G78" s="333">
        <f>'Indices &amp; Rates'!$F$79*$K61*-1</f>
        <v>0</v>
      </c>
      <c r="H78" s="341"/>
      <c r="I78" s="422" t="b">
        <f t="shared" si="8"/>
        <v>1</v>
      </c>
      <c r="K78" s="338" t="str">
        <f>'Line Items'!$D$1020</f>
        <v>Year 11 (Part - Extn)</v>
      </c>
      <c r="L78" s="333">
        <f>'Indices &amp; Rates'!$F$80*$K61*-1</f>
        <v>0</v>
      </c>
      <c r="M78" s="341"/>
      <c r="N78" s="422" t="b">
        <f t="shared" si="9"/>
        <v>1</v>
      </c>
      <c r="P78" s="338" t="str">
        <f>'Line Items'!$D$1020</f>
        <v>Year 11 (Part - Extn)</v>
      </c>
      <c r="Q78" s="484">
        <f>'Indices &amp; Rates'!$F$81*$K61*-1</f>
        <v>0</v>
      </c>
      <c r="R78" s="341"/>
      <c r="S78" s="422" t="b">
        <f t="shared" si="10"/>
        <v>1</v>
      </c>
    </row>
    <row r="79" spans="3:19" x14ac:dyDescent="0.2">
      <c r="C79" s="99"/>
    </row>
    <row r="80" spans="3:19" x14ac:dyDescent="0.2">
      <c r="C80" s="99"/>
    </row>
    <row r="81" spans="2:35" ht="16.5" x14ac:dyDescent="0.25">
      <c r="B81" s="5" t="s">
        <v>546</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row r="82" spans="2:35" x14ac:dyDescent="0.2">
      <c r="C82" s="99"/>
    </row>
    <row r="83" spans="2:35" ht="15" x14ac:dyDescent="0.25">
      <c r="B83" s="15"/>
      <c r="C83" s="15" t="s">
        <v>995</v>
      </c>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586"/>
      <c r="AF83" s="15"/>
      <c r="AG83" s="586"/>
      <c r="AH83" s="15"/>
      <c r="AI83" s="586"/>
    </row>
    <row r="84" spans="2:35" outlineLevel="1" x14ac:dyDescent="0.2"/>
    <row r="85" spans="2:35" outlineLevel="1" x14ac:dyDescent="0.2">
      <c r="F85" s="312">
        <v>1</v>
      </c>
    </row>
    <row r="86" spans="2:35" ht="51.75" customHeight="1" outlineLevel="1" x14ac:dyDescent="0.2">
      <c r="F86" s="334" t="s">
        <v>738</v>
      </c>
      <c r="G86" s="336" t="s">
        <v>680</v>
      </c>
    </row>
    <row r="87" spans="2:35" outlineLevel="1" x14ac:dyDescent="0.2">
      <c r="F87" s="328" t="str">
        <f>'Line Items'!$D$1009</f>
        <v>Year 1 (Part)</v>
      </c>
      <c r="G87" s="339"/>
      <c r="H87" s="337"/>
    </row>
    <row r="88" spans="2:35" outlineLevel="1" x14ac:dyDescent="0.2">
      <c r="F88" s="330" t="str">
        <f>'Line Items'!$D$1010</f>
        <v>Year 2</v>
      </c>
      <c r="G88" s="340"/>
    </row>
    <row r="89" spans="2:35" outlineLevel="1" x14ac:dyDescent="0.2">
      <c r="F89" s="330" t="str">
        <f>'Line Items'!$D$1011</f>
        <v>Year 3</v>
      </c>
      <c r="G89" s="340"/>
    </row>
    <row r="90" spans="2:35" outlineLevel="1" x14ac:dyDescent="0.2">
      <c r="F90" s="330" t="str">
        <f>'Line Items'!$D$1012</f>
        <v>Year 4</v>
      </c>
      <c r="G90" s="340"/>
    </row>
    <row r="91" spans="2:35" outlineLevel="1" x14ac:dyDescent="0.2">
      <c r="F91" s="330" t="str">
        <f>'Line Items'!$D$1013</f>
        <v>Year 5</v>
      </c>
      <c r="G91" s="340"/>
    </row>
    <row r="92" spans="2:35" outlineLevel="1" x14ac:dyDescent="0.2">
      <c r="F92" s="330" t="str">
        <f>'Line Items'!$D$1014</f>
        <v>Year 6</v>
      </c>
      <c r="G92" s="340"/>
    </row>
    <row r="93" spans="2:35" outlineLevel="1" x14ac:dyDescent="0.2">
      <c r="F93" s="330" t="str">
        <f>'Line Items'!$D$1015</f>
        <v>Year 7</v>
      </c>
      <c r="G93" s="340"/>
    </row>
    <row r="94" spans="2:35" outlineLevel="1" x14ac:dyDescent="0.2">
      <c r="F94" s="330" t="str">
        <f>'Line Items'!$D$1016</f>
        <v>Year 8</v>
      </c>
      <c r="G94" s="340"/>
    </row>
    <row r="95" spans="2:35" outlineLevel="1" x14ac:dyDescent="0.2">
      <c r="F95" s="330" t="str">
        <f>'Line Items'!$D$1017</f>
        <v>Year 9</v>
      </c>
      <c r="G95" s="340"/>
    </row>
    <row r="96" spans="2:35" outlineLevel="1" x14ac:dyDescent="0.2">
      <c r="F96" s="591" t="str">
        <f>'Line Items'!$D$1018</f>
        <v>Year 10 (Part - Core)</v>
      </c>
      <c r="G96" s="594"/>
    </row>
    <row r="97" spans="2:35" outlineLevel="1" x14ac:dyDescent="0.2">
      <c r="F97" s="591" t="str">
        <f>'Line Items'!$D$1019</f>
        <v>Year 10 (Full - Extn)</v>
      </c>
      <c r="G97" s="594"/>
    </row>
    <row r="98" spans="2:35" outlineLevel="1" x14ac:dyDescent="0.2">
      <c r="F98" s="332" t="str">
        <f>'Line Items'!$D$1020</f>
        <v>Year 11 (Part - Extn)</v>
      </c>
      <c r="G98" s="341"/>
    </row>
    <row r="100" spans="2:35" ht="15" x14ac:dyDescent="0.25">
      <c r="B100" s="15"/>
      <c r="C100" s="15" t="s">
        <v>1003</v>
      </c>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586"/>
      <c r="AF100" s="15"/>
      <c r="AG100" s="586"/>
      <c r="AH100" s="15"/>
      <c r="AI100" s="586"/>
    </row>
    <row r="101" spans="2:35" outlineLevel="1" x14ac:dyDescent="0.2"/>
    <row r="102" spans="2:35" outlineLevel="1" x14ac:dyDescent="0.2">
      <c r="F102" s="312">
        <v>1</v>
      </c>
    </row>
    <row r="103" spans="2:35" ht="53.25" customHeight="1" outlineLevel="1" x14ac:dyDescent="0.2">
      <c r="F103" s="334" t="s">
        <v>738</v>
      </c>
      <c r="G103" s="336" t="s">
        <v>681</v>
      </c>
    </row>
    <row r="104" spans="2:35" outlineLevel="1" x14ac:dyDescent="0.2">
      <c r="F104" s="328" t="str">
        <f>'Line Items'!$D$1009</f>
        <v>Year 1 (Part)</v>
      </c>
      <c r="G104" s="339"/>
      <c r="H104" s="337"/>
    </row>
    <row r="105" spans="2:35" outlineLevel="1" x14ac:dyDescent="0.2">
      <c r="F105" s="330" t="str">
        <f>'Line Items'!$D$1010</f>
        <v>Year 2</v>
      </c>
      <c r="G105" s="340"/>
    </row>
    <row r="106" spans="2:35" outlineLevel="1" x14ac:dyDescent="0.2">
      <c r="F106" s="330" t="str">
        <f>'Line Items'!$D$1011</f>
        <v>Year 3</v>
      </c>
      <c r="G106" s="340"/>
    </row>
    <row r="107" spans="2:35" outlineLevel="1" x14ac:dyDescent="0.2">
      <c r="F107" s="330" t="str">
        <f>'Line Items'!$D$1012</f>
        <v>Year 4</v>
      </c>
      <c r="G107" s="340"/>
    </row>
    <row r="108" spans="2:35" outlineLevel="1" x14ac:dyDescent="0.2">
      <c r="F108" s="330" t="str">
        <f>'Line Items'!$D$1013</f>
        <v>Year 5</v>
      </c>
      <c r="G108" s="340"/>
    </row>
    <row r="109" spans="2:35" outlineLevel="1" x14ac:dyDescent="0.2">
      <c r="F109" s="330" t="str">
        <f>'Line Items'!$D$1014</f>
        <v>Year 6</v>
      </c>
      <c r="G109" s="340"/>
    </row>
    <row r="110" spans="2:35" outlineLevel="1" x14ac:dyDescent="0.2">
      <c r="F110" s="330" t="str">
        <f>'Line Items'!$D$1015</f>
        <v>Year 7</v>
      </c>
      <c r="G110" s="340"/>
    </row>
    <row r="111" spans="2:35" outlineLevel="1" x14ac:dyDescent="0.2">
      <c r="F111" s="330" t="str">
        <f>'Line Items'!$D$1016</f>
        <v>Year 8</v>
      </c>
      <c r="G111" s="340"/>
    </row>
    <row r="112" spans="2:35" outlineLevel="1" x14ac:dyDescent="0.2">
      <c r="F112" s="330" t="str">
        <f>'Line Items'!$D$1017</f>
        <v>Year 9</v>
      </c>
      <c r="G112" s="340"/>
    </row>
    <row r="113" spans="2:35" outlineLevel="1" x14ac:dyDescent="0.2">
      <c r="F113" s="591" t="str">
        <f>'Line Items'!$D$1018</f>
        <v>Year 10 (Part - Core)</v>
      </c>
      <c r="G113" s="594"/>
    </row>
    <row r="114" spans="2:35" outlineLevel="1" x14ac:dyDescent="0.2">
      <c r="F114" s="591" t="str">
        <f>'Line Items'!$D$1019</f>
        <v>Year 10 (Full - Extn)</v>
      </c>
      <c r="G114" s="594"/>
    </row>
    <row r="115" spans="2:35" outlineLevel="1" x14ac:dyDescent="0.2">
      <c r="F115" s="332" t="str">
        <f>'Line Items'!$D$1020</f>
        <v>Year 11 (Part - Extn)</v>
      </c>
      <c r="G115" s="341"/>
    </row>
    <row r="116" spans="2:35" outlineLevel="1" x14ac:dyDescent="0.2"/>
    <row r="117" spans="2:35" x14ac:dyDescent="0.2">
      <c r="C117" s="99"/>
    </row>
    <row r="118" spans="2:35" ht="16.5" x14ac:dyDescent="0.25">
      <c r="B118" s="5" t="s">
        <v>871</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row>
    <row r="119" spans="2:35" x14ac:dyDescent="0.2">
      <c r="C119" s="99"/>
    </row>
    <row r="120" spans="2:35" ht="16.5" x14ac:dyDescent="0.3">
      <c r="B120" s="15"/>
      <c r="C120" s="15" t="s">
        <v>942</v>
      </c>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586"/>
      <c r="AF120" s="15"/>
      <c r="AG120" s="586"/>
      <c r="AH120" s="15"/>
      <c r="AI120" s="586"/>
    </row>
    <row r="121" spans="2:35" outlineLevel="1" x14ac:dyDescent="0.2"/>
    <row r="122" spans="2:35" ht="15.75" outlineLevel="1" x14ac:dyDescent="0.3">
      <c r="F122" s="498" t="s">
        <v>939</v>
      </c>
      <c r="G122" s="630">
        <v>0.95</v>
      </c>
      <c r="H122" s="498" t="s">
        <v>941</v>
      </c>
    </row>
    <row r="123" spans="2:35" ht="15.75" outlineLevel="1" x14ac:dyDescent="0.3">
      <c r="F123" s="498" t="s">
        <v>940</v>
      </c>
      <c r="G123" s="630">
        <v>0.95</v>
      </c>
      <c r="H123" s="498" t="s">
        <v>941</v>
      </c>
    </row>
    <row r="124" spans="2:35" outlineLevel="1" x14ac:dyDescent="0.2"/>
    <row r="125" spans="2:35" outlineLevel="1" x14ac:dyDescent="0.2">
      <c r="F125" s="312">
        <v>1</v>
      </c>
    </row>
    <row r="126" spans="2:35" outlineLevel="1" x14ac:dyDescent="0.2">
      <c r="E126" s="319" t="s">
        <v>540</v>
      </c>
      <c r="F126" s="319" t="s">
        <v>541</v>
      </c>
      <c r="G126" s="319" t="s">
        <v>542</v>
      </c>
      <c r="H126" s="319" t="s">
        <v>543</v>
      </c>
      <c r="I126" s="319" t="s">
        <v>544</v>
      </c>
    </row>
    <row r="127" spans="2:35" ht="51.75" customHeight="1" outlineLevel="1" x14ac:dyDescent="0.2">
      <c r="E127" s="632" t="str">
        <f>'Line Items'!$F$1006</f>
        <v>Year</v>
      </c>
      <c r="F127" s="632" t="str">
        <f>'Line Items'!$D$1006</f>
        <v>Franchisee Year</v>
      </c>
      <c r="G127" s="631" t="s">
        <v>938</v>
      </c>
      <c r="H127" s="631" t="s">
        <v>944</v>
      </c>
      <c r="I127" s="631" t="s">
        <v>945</v>
      </c>
    </row>
    <row r="128" spans="2:35" outlineLevel="1" x14ac:dyDescent="0.2">
      <c r="E128" s="670" t="str">
        <f>'Line Items'!$D$1009</f>
        <v>Year 1 (Part)</v>
      </c>
      <c r="F128" s="633" t="str">
        <f>'Line Items'!$F$1009</f>
        <v>2016/17</v>
      </c>
      <c r="G128" s="779"/>
      <c r="H128" s="635">
        <f xml:space="preserve"> $G128 * $G$122</f>
        <v>0</v>
      </c>
      <c r="I128" s="635">
        <f xml:space="preserve"> $G128 * $G$123</f>
        <v>0</v>
      </c>
      <c r="J128" s="498"/>
      <c r="L128" s="498"/>
    </row>
    <row r="129" spans="2:35" outlineLevel="1" x14ac:dyDescent="0.2">
      <c r="E129" s="670" t="str">
        <f>'Line Items'!$D$1010</f>
        <v>Year 2</v>
      </c>
      <c r="F129" s="633" t="str">
        <f>'Line Items'!$F$1010</f>
        <v>2017/18</v>
      </c>
      <c r="G129" s="779"/>
      <c r="H129" s="635">
        <f t="shared" ref="H129:H139" si="11" xml:space="preserve"> $G129 * $G$122</f>
        <v>0</v>
      </c>
      <c r="I129" s="635">
        <f t="shared" ref="I129:I139" si="12" xml:space="preserve"> $G129 * $G$123</f>
        <v>0</v>
      </c>
    </row>
    <row r="130" spans="2:35" outlineLevel="1" x14ac:dyDescent="0.2">
      <c r="E130" s="670" t="str">
        <f>'Line Items'!$D$1011</f>
        <v>Year 3</v>
      </c>
      <c r="F130" s="633" t="str">
        <f>'Line Items'!$F$1011</f>
        <v>2018/19</v>
      </c>
      <c r="G130" s="779"/>
      <c r="H130" s="635">
        <f t="shared" si="11"/>
        <v>0</v>
      </c>
      <c r="I130" s="635">
        <f t="shared" si="12"/>
        <v>0</v>
      </c>
    </row>
    <row r="131" spans="2:35" outlineLevel="1" x14ac:dyDescent="0.2">
      <c r="E131" s="670" t="str">
        <f>'Line Items'!$D$1012</f>
        <v>Year 4</v>
      </c>
      <c r="F131" s="633" t="str">
        <f>'Line Items'!$F$1012</f>
        <v>2019/20</v>
      </c>
      <c r="G131" s="779"/>
      <c r="H131" s="635">
        <f t="shared" si="11"/>
        <v>0</v>
      </c>
      <c r="I131" s="635">
        <f t="shared" si="12"/>
        <v>0</v>
      </c>
    </row>
    <row r="132" spans="2:35" outlineLevel="1" x14ac:dyDescent="0.2">
      <c r="E132" s="670" t="str">
        <f>'Line Items'!$D$1013</f>
        <v>Year 5</v>
      </c>
      <c r="F132" s="633" t="str">
        <f>'Line Items'!$F$1013</f>
        <v>2020/21</v>
      </c>
      <c r="G132" s="779"/>
      <c r="H132" s="635">
        <f t="shared" si="11"/>
        <v>0</v>
      </c>
      <c r="I132" s="635">
        <f t="shared" si="12"/>
        <v>0</v>
      </c>
    </row>
    <row r="133" spans="2:35" outlineLevel="1" x14ac:dyDescent="0.2">
      <c r="E133" s="670" t="str">
        <f>'Line Items'!$D$1014</f>
        <v>Year 6</v>
      </c>
      <c r="F133" s="633" t="str">
        <f>'Line Items'!$F$1014</f>
        <v>2021/22</v>
      </c>
      <c r="G133" s="779"/>
      <c r="H133" s="635">
        <f t="shared" si="11"/>
        <v>0</v>
      </c>
      <c r="I133" s="635">
        <f t="shared" si="12"/>
        <v>0</v>
      </c>
    </row>
    <row r="134" spans="2:35" outlineLevel="1" x14ac:dyDescent="0.2">
      <c r="E134" s="670" t="str">
        <f>'Line Items'!$D$1015</f>
        <v>Year 7</v>
      </c>
      <c r="F134" s="633" t="str">
        <f>'Line Items'!$F$1015</f>
        <v>2022/23</v>
      </c>
      <c r="G134" s="779"/>
      <c r="H134" s="635">
        <f t="shared" si="11"/>
        <v>0</v>
      </c>
      <c r="I134" s="635">
        <f t="shared" si="12"/>
        <v>0</v>
      </c>
    </row>
    <row r="135" spans="2:35" outlineLevel="1" x14ac:dyDescent="0.2">
      <c r="E135" s="670" t="str">
        <f>'Line Items'!$D$1016</f>
        <v>Year 8</v>
      </c>
      <c r="F135" s="633" t="str">
        <f>'Line Items'!$F$1016</f>
        <v>2023/24</v>
      </c>
      <c r="G135" s="779"/>
      <c r="H135" s="635">
        <f t="shared" si="11"/>
        <v>0</v>
      </c>
      <c r="I135" s="635">
        <f t="shared" si="12"/>
        <v>0</v>
      </c>
    </row>
    <row r="136" spans="2:35" outlineLevel="1" x14ac:dyDescent="0.2">
      <c r="E136" s="670" t="str">
        <f>'Line Items'!$D$1017</f>
        <v>Year 9</v>
      </c>
      <c r="F136" s="633" t="str">
        <f>'Line Items'!$F$1017</f>
        <v>2024/25</v>
      </c>
      <c r="G136" s="779"/>
      <c r="H136" s="635">
        <f t="shared" si="11"/>
        <v>0</v>
      </c>
      <c r="I136" s="635">
        <f t="shared" si="12"/>
        <v>0</v>
      </c>
    </row>
    <row r="137" spans="2:35" outlineLevel="1" x14ac:dyDescent="0.2">
      <c r="E137" s="670" t="str">
        <f>'Line Items'!$D$1018</f>
        <v>Year 10 (Part - Core)</v>
      </c>
      <c r="F137" s="633" t="str">
        <f>'Line Items'!$F$1018</f>
        <v>2025/26</v>
      </c>
      <c r="G137" s="779"/>
      <c r="H137" s="635">
        <f t="shared" si="11"/>
        <v>0</v>
      </c>
      <c r="I137" s="635">
        <f t="shared" si="12"/>
        <v>0</v>
      </c>
    </row>
    <row r="138" spans="2:35" outlineLevel="1" x14ac:dyDescent="0.2">
      <c r="E138" s="670" t="str">
        <f>'Line Items'!$D$1019</f>
        <v>Year 10 (Full - Extn)</v>
      </c>
      <c r="F138" s="633" t="str">
        <f>'Line Items'!$F$1019</f>
        <v>2025/26</v>
      </c>
      <c r="G138" s="779"/>
      <c r="H138" s="635">
        <f t="shared" si="11"/>
        <v>0</v>
      </c>
      <c r="I138" s="635">
        <f t="shared" si="12"/>
        <v>0</v>
      </c>
    </row>
    <row r="139" spans="2:35" outlineLevel="1" x14ac:dyDescent="0.2">
      <c r="E139" s="670" t="str">
        <f>'Line Items'!$D$1020</f>
        <v>Year 11 (Part - Extn)</v>
      </c>
      <c r="F139" s="633" t="str">
        <f>'Line Items'!$F$1020</f>
        <v>2026/27</v>
      </c>
      <c r="G139" s="779"/>
      <c r="H139" s="635">
        <f t="shared" si="11"/>
        <v>0</v>
      </c>
      <c r="I139" s="635">
        <f t="shared" si="12"/>
        <v>0</v>
      </c>
    </row>
    <row r="141" spans="2:35" ht="15" x14ac:dyDescent="0.25">
      <c r="B141" s="15"/>
      <c r="C141" s="15" t="s">
        <v>873</v>
      </c>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586"/>
      <c r="AF141" s="15"/>
      <c r="AG141" s="586"/>
      <c r="AH141" s="15"/>
      <c r="AI141" s="586"/>
    </row>
    <row r="142" spans="2:35" outlineLevel="1" x14ac:dyDescent="0.2"/>
    <row r="143" spans="2:35" outlineLevel="1" x14ac:dyDescent="0.2">
      <c r="F143" s="498" t="s">
        <v>950</v>
      </c>
      <c r="G143" s="637">
        <v>0.02</v>
      </c>
    </row>
    <row r="144" spans="2:35" outlineLevel="1" x14ac:dyDescent="0.2">
      <c r="F144" s="498" t="s">
        <v>951</v>
      </c>
      <c r="G144" s="684">
        <v>1.4E-2</v>
      </c>
    </row>
    <row r="145" spans="5:11" outlineLevel="1" x14ac:dyDescent="0.2"/>
    <row r="146" spans="5:11" outlineLevel="1" x14ac:dyDescent="0.2">
      <c r="F146" s="312">
        <v>1</v>
      </c>
    </row>
    <row r="147" spans="5:11" outlineLevel="1" x14ac:dyDescent="0.2">
      <c r="E147" s="319" t="s">
        <v>540</v>
      </c>
      <c r="F147" s="319" t="s">
        <v>541</v>
      </c>
      <c r="G147" s="319" t="s">
        <v>542</v>
      </c>
      <c r="H147" s="319" t="s">
        <v>543</v>
      </c>
      <c r="I147" s="319" t="s">
        <v>544</v>
      </c>
      <c r="J147" s="319" t="s">
        <v>545</v>
      </c>
      <c r="K147" s="319" t="s">
        <v>874</v>
      </c>
    </row>
    <row r="148" spans="5:11" ht="51.75" customHeight="1" outlineLevel="1" x14ac:dyDescent="0.2">
      <c r="E148" s="632" t="str">
        <f>'Line Items'!$F$1006</f>
        <v>Year</v>
      </c>
      <c r="F148" s="632" t="str">
        <f>'Line Items'!$D$1006</f>
        <v>Franchisee Year</v>
      </c>
      <c r="G148" s="631" t="s">
        <v>875</v>
      </c>
      <c r="H148" s="631" t="s">
        <v>876</v>
      </c>
      <c r="I148" s="631" t="s">
        <v>943</v>
      </c>
      <c r="J148" s="631" t="s">
        <v>948</v>
      </c>
      <c r="K148" s="631" t="s">
        <v>949</v>
      </c>
    </row>
    <row r="149" spans="5:11" outlineLevel="1" x14ac:dyDescent="0.2">
      <c r="E149" s="780">
        <v>-1</v>
      </c>
      <c r="F149" s="633" t="str">
        <f>'Line Items'!$F$1007</f>
        <v>2014/15</v>
      </c>
      <c r="G149" s="685"/>
      <c r="H149" s="637">
        <v>1</v>
      </c>
      <c r="I149" s="686">
        <f t="shared" ref="I149:I150" si="13" xml:space="preserve"> G149 ^ H149</f>
        <v>0</v>
      </c>
      <c r="J149" s="686">
        <f xml:space="preserve"> $I149 - $G$143</f>
        <v>-0.02</v>
      </c>
      <c r="K149" s="686">
        <f t="shared" ref="K149:K161" si="14" xml:space="preserve"> $I149 + $G$144</f>
        <v>1.4E-2</v>
      </c>
    </row>
    <row r="150" spans="5:11" outlineLevel="1" x14ac:dyDescent="0.2">
      <c r="E150" s="780">
        <v>0</v>
      </c>
      <c r="F150" s="633" t="str">
        <f>'Line Items'!$F$1008</f>
        <v>2015/16</v>
      </c>
      <c r="G150" s="685"/>
      <c r="H150" s="637">
        <v>1</v>
      </c>
      <c r="I150" s="686">
        <f t="shared" si="13"/>
        <v>0</v>
      </c>
      <c r="J150" s="686">
        <f xml:space="preserve"> $I150 - $G$143</f>
        <v>-0.02</v>
      </c>
      <c r="K150" s="686">
        <f t="shared" si="14"/>
        <v>1.4E-2</v>
      </c>
    </row>
    <row r="151" spans="5:11" outlineLevel="1" x14ac:dyDescent="0.2">
      <c r="E151" s="780">
        <f t="shared" ref="E151:E161" si="15" xml:space="preserve"> E150 + 1</f>
        <v>1</v>
      </c>
      <c r="F151" s="633" t="str">
        <f>'Line Items'!$F$1009</f>
        <v>2016/17</v>
      </c>
      <c r="G151" s="685"/>
      <c r="H151" s="637">
        <v>1</v>
      </c>
      <c r="I151" s="686">
        <f xml:space="preserve"> G151 ^ H151</f>
        <v>0</v>
      </c>
      <c r="J151" s="686">
        <f xml:space="preserve"> $I151 - $G$143</f>
        <v>-0.02</v>
      </c>
      <c r="K151" s="686">
        <f t="shared" si="14"/>
        <v>1.4E-2</v>
      </c>
    </row>
    <row r="152" spans="5:11" outlineLevel="1" x14ac:dyDescent="0.2">
      <c r="E152" s="780">
        <f t="shared" si="15"/>
        <v>2</v>
      </c>
      <c r="F152" s="633" t="str">
        <f>'Line Items'!$F$1010</f>
        <v>2017/18</v>
      </c>
      <c r="G152" s="685"/>
      <c r="H152" s="637">
        <v>1</v>
      </c>
      <c r="I152" s="686">
        <f t="shared" ref="I152:I161" si="16" xml:space="preserve"> G152 ^ H152</f>
        <v>0</v>
      </c>
      <c r="J152" s="686">
        <f t="shared" ref="J152:J161" si="17" xml:space="preserve"> $I152 - $G$143</f>
        <v>-0.02</v>
      </c>
      <c r="K152" s="686">
        <f t="shared" si="14"/>
        <v>1.4E-2</v>
      </c>
    </row>
    <row r="153" spans="5:11" outlineLevel="1" x14ac:dyDescent="0.2">
      <c r="E153" s="780">
        <f t="shared" si="15"/>
        <v>3</v>
      </c>
      <c r="F153" s="633" t="str">
        <f>'Line Items'!$F$1011</f>
        <v>2018/19</v>
      </c>
      <c r="G153" s="685"/>
      <c r="H153" s="637">
        <v>1</v>
      </c>
      <c r="I153" s="686">
        <f t="shared" si="16"/>
        <v>0</v>
      </c>
      <c r="J153" s="686">
        <f t="shared" si="17"/>
        <v>-0.02</v>
      </c>
      <c r="K153" s="686">
        <f t="shared" si="14"/>
        <v>1.4E-2</v>
      </c>
    </row>
    <row r="154" spans="5:11" outlineLevel="1" x14ac:dyDescent="0.2">
      <c r="E154" s="780">
        <f t="shared" si="15"/>
        <v>4</v>
      </c>
      <c r="F154" s="633" t="str">
        <f>'Line Items'!$F$1012</f>
        <v>2019/20</v>
      </c>
      <c r="G154" s="685"/>
      <c r="H154" s="637">
        <v>1</v>
      </c>
      <c r="I154" s="686">
        <f t="shared" si="16"/>
        <v>0</v>
      </c>
      <c r="J154" s="686">
        <f t="shared" si="17"/>
        <v>-0.02</v>
      </c>
      <c r="K154" s="686">
        <f t="shared" si="14"/>
        <v>1.4E-2</v>
      </c>
    </row>
    <row r="155" spans="5:11" outlineLevel="1" x14ac:dyDescent="0.2">
      <c r="E155" s="780">
        <f t="shared" si="15"/>
        <v>5</v>
      </c>
      <c r="F155" s="633" t="str">
        <f>'Line Items'!$F$1013</f>
        <v>2020/21</v>
      </c>
      <c r="G155" s="685"/>
      <c r="H155" s="637">
        <v>1</v>
      </c>
      <c r="I155" s="686">
        <f t="shared" si="16"/>
        <v>0</v>
      </c>
      <c r="J155" s="686">
        <f t="shared" si="17"/>
        <v>-0.02</v>
      </c>
      <c r="K155" s="686">
        <f t="shared" si="14"/>
        <v>1.4E-2</v>
      </c>
    </row>
    <row r="156" spans="5:11" outlineLevel="1" x14ac:dyDescent="0.2">
      <c r="E156" s="780">
        <f t="shared" si="15"/>
        <v>6</v>
      </c>
      <c r="F156" s="633" t="str">
        <f>'Line Items'!$F$1014</f>
        <v>2021/22</v>
      </c>
      <c r="G156" s="685"/>
      <c r="H156" s="637">
        <v>1</v>
      </c>
      <c r="I156" s="686">
        <f t="shared" si="16"/>
        <v>0</v>
      </c>
      <c r="J156" s="686">
        <f t="shared" si="17"/>
        <v>-0.02</v>
      </c>
      <c r="K156" s="686">
        <f t="shared" si="14"/>
        <v>1.4E-2</v>
      </c>
    </row>
    <row r="157" spans="5:11" outlineLevel="1" x14ac:dyDescent="0.2">
      <c r="E157" s="780">
        <f t="shared" si="15"/>
        <v>7</v>
      </c>
      <c r="F157" s="633" t="str">
        <f>'Line Items'!$F$1015</f>
        <v>2022/23</v>
      </c>
      <c r="G157" s="685"/>
      <c r="H157" s="637">
        <v>1</v>
      </c>
      <c r="I157" s="686">
        <f t="shared" si="16"/>
        <v>0</v>
      </c>
      <c r="J157" s="686">
        <f t="shared" si="17"/>
        <v>-0.02</v>
      </c>
      <c r="K157" s="686">
        <f t="shared" si="14"/>
        <v>1.4E-2</v>
      </c>
    </row>
    <row r="158" spans="5:11" outlineLevel="1" x14ac:dyDescent="0.2">
      <c r="E158" s="780">
        <f t="shared" si="15"/>
        <v>8</v>
      </c>
      <c r="F158" s="633" t="str">
        <f>'Line Items'!$F$1016</f>
        <v>2023/24</v>
      </c>
      <c r="G158" s="685"/>
      <c r="H158" s="637">
        <v>1</v>
      </c>
      <c r="I158" s="686">
        <f t="shared" si="16"/>
        <v>0</v>
      </c>
      <c r="J158" s="686">
        <f t="shared" si="17"/>
        <v>-0.02</v>
      </c>
      <c r="K158" s="686">
        <f t="shared" si="14"/>
        <v>1.4E-2</v>
      </c>
    </row>
    <row r="159" spans="5:11" outlineLevel="1" x14ac:dyDescent="0.2">
      <c r="E159" s="780">
        <f t="shared" si="15"/>
        <v>9</v>
      </c>
      <c r="F159" s="633" t="str">
        <f>'Line Items'!$F$1017</f>
        <v>2024/25</v>
      </c>
      <c r="G159" s="685"/>
      <c r="H159" s="637">
        <v>1</v>
      </c>
      <c r="I159" s="686">
        <f t="shared" si="16"/>
        <v>0</v>
      </c>
      <c r="J159" s="686">
        <f t="shared" si="17"/>
        <v>-0.02</v>
      </c>
      <c r="K159" s="686">
        <f t="shared" si="14"/>
        <v>1.4E-2</v>
      </c>
    </row>
    <row r="160" spans="5:11" outlineLevel="1" x14ac:dyDescent="0.2">
      <c r="E160" s="780">
        <f t="shared" si="15"/>
        <v>10</v>
      </c>
      <c r="F160" s="633" t="str">
        <f>'Line Items'!$F$1018</f>
        <v>2025/26</v>
      </c>
      <c r="G160" s="685"/>
      <c r="H160" s="637">
        <v>1</v>
      </c>
      <c r="I160" s="686">
        <f t="shared" si="16"/>
        <v>0</v>
      </c>
      <c r="J160" s="686">
        <f t="shared" si="17"/>
        <v>-0.02</v>
      </c>
      <c r="K160" s="686">
        <f t="shared" si="14"/>
        <v>1.4E-2</v>
      </c>
    </row>
    <row r="161" spans="2:35" outlineLevel="1" x14ac:dyDescent="0.2">
      <c r="E161" s="780">
        <f t="shared" si="15"/>
        <v>11</v>
      </c>
      <c r="F161" s="633" t="s">
        <v>925</v>
      </c>
      <c r="G161" s="685"/>
      <c r="H161" s="637">
        <v>1</v>
      </c>
      <c r="I161" s="686">
        <f t="shared" si="16"/>
        <v>0</v>
      </c>
      <c r="J161" s="686">
        <f t="shared" si="17"/>
        <v>-0.02</v>
      </c>
      <c r="K161" s="686">
        <f t="shared" si="14"/>
        <v>1.4E-2</v>
      </c>
    </row>
    <row r="163" spans="2:35" ht="16.5" x14ac:dyDescent="0.3">
      <c r="B163" s="15"/>
      <c r="C163" s="15" t="s">
        <v>952</v>
      </c>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586"/>
      <c r="AF163" s="15"/>
      <c r="AG163" s="586"/>
      <c r="AH163" s="15"/>
      <c r="AI163" s="586"/>
    </row>
    <row r="164" spans="2:35" outlineLevel="1" x14ac:dyDescent="0.2"/>
    <row r="165" spans="2:35" ht="15.75" outlineLevel="1" x14ac:dyDescent="0.3">
      <c r="F165" s="498" t="s">
        <v>953</v>
      </c>
      <c r="G165" s="630">
        <v>0.85</v>
      </c>
      <c r="H165" s="498" t="s">
        <v>955</v>
      </c>
    </row>
    <row r="166" spans="2:35" ht="15.75" outlineLevel="1" x14ac:dyDescent="0.3">
      <c r="F166" s="498" t="s">
        <v>954</v>
      </c>
      <c r="G166" s="630">
        <v>0.95</v>
      </c>
      <c r="H166" s="498" t="s">
        <v>955</v>
      </c>
    </row>
    <row r="167" spans="2:35" outlineLevel="1" x14ac:dyDescent="0.2"/>
    <row r="168" spans="2:35" outlineLevel="1" x14ac:dyDescent="0.2">
      <c r="F168" s="312">
        <v>1</v>
      </c>
    </row>
    <row r="169" spans="2:35" outlineLevel="1" x14ac:dyDescent="0.2">
      <c r="E169" s="319" t="s">
        <v>540</v>
      </c>
      <c r="F169" s="319" t="s">
        <v>541</v>
      </c>
      <c r="G169" s="319" t="s">
        <v>542</v>
      </c>
      <c r="H169" s="319" t="s">
        <v>543</v>
      </c>
      <c r="I169" s="319" t="s">
        <v>544</v>
      </c>
    </row>
    <row r="170" spans="2:35" ht="51.75" customHeight="1" outlineLevel="1" x14ac:dyDescent="0.2">
      <c r="E170" s="632" t="str">
        <f>'Line Items'!$F$1006</f>
        <v>Year</v>
      </c>
      <c r="F170" s="632" t="str">
        <f>'Line Items'!$D$1006</f>
        <v>Franchisee Year</v>
      </c>
      <c r="G170" s="631" t="s">
        <v>956</v>
      </c>
      <c r="H170" s="631" t="s">
        <v>957</v>
      </c>
      <c r="I170" s="631" t="s">
        <v>958</v>
      </c>
    </row>
    <row r="171" spans="2:35" outlineLevel="1" x14ac:dyDescent="0.2">
      <c r="E171" s="670" t="str">
        <f>'Line Items'!$D$1009</f>
        <v>Year 1 (Part)</v>
      </c>
      <c r="F171" s="633" t="str">
        <f>'Line Items'!$F$1009</f>
        <v>2016/17</v>
      </c>
      <c r="G171" s="778"/>
      <c r="H171" s="635">
        <f xml:space="preserve"> $G171 * $G$165</f>
        <v>0</v>
      </c>
      <c r="I171" s="635">
        <f xml:space="preserve"> $G171 * $G$166</f>
        <v>0</v>
      </c>
    </row>
    <row r="172" spans="2:35" outlineLevel="1" x14ac:dyDescent="0.2">
      <c r="E172" s="670" t="str">
        <f>'Line Items'!$D$1010</f>
        <v>Year 2</v>
      </c>
      <c r="F172" s="633" t="str">
        <f>'Line Items'!$F$1010</f>
        <v>2017/18</v>
      </c>
      <c r="G172" s="778"/>
      <c r="H172" s="635">
        <f t="shared" ref="H172:H182" si="18" xml:space="preserve"> $G172 * $G$165</f>
        <v>0</v>
      </c>
      <c r="I172" s="635">
        <f t="shared" ref="I172:I182" si="19" xml:space="preserve"> $G172 * $G$166</f>
        <v>0</v>
      </c>
    </row>
    <row r="173" spans="2:35" outlineLevel="1" x14ac:dyDescent="0.2">
      <c r="E173" s="670" t="str">
        <f>'Line Items'!$D$1011</f>
        <v>Year 3</v>
      </c>
      <c r="F173" s="633" t="str">
        <f>'Line Items'!$F$1011</f>
        <v>2018/19</v>
      </c>
      <c r="G173" s="778"/>
      <c r="H173" s="635">
        <f t="shared" si="18"/>
        <v>0</v>
      </c>
      <c r="I173" s="635">
        <f t="shared" si="19"/>
        <v>0</v>
      </c>
    </row>
    <row r="174" spans="2:35" outlineLevel="1" x14ac:dyDescent="0.2">
      <c r="E174" s="670" t="str">
        <f>'Line Items'!$D$1012</f>
        <v>Year 4</v>
      </c>
      <c r="F174" s="633" t="str">
        <f>'Line Items'!$F$1012</f>
        <v>2019/20</v>
      </c>
      <c r="G174" s="778"/>
      <c r="H174" s="635">
        <f t="shared" si="18"/>
        <v>0</v>
      </c>
      <c r="I174" s="635">
        <f t="shared" si="19"/>
        <v>0</v>
      </c>
    </row>
    <row r="175" spans="2:35" outlineLevel="1" x14ac:dyDescent="0.2">
      <c r="E175" s="670" t="str">
        <f>'Line Items'!$D$1013</f>
        <v>Year 5</v>
      </c>
      <c r="F175" s="633" t="str">
        <f>'Line Items'!$F$1013</f>
        <v>2020/21</v>
      </c>
      <c r="G175" s="778"/>
      <c r="H175" s="635">
        <f t="shared" si="18"/>
        <v>0</v>
      </c>
      <c r="I175" s="635">
        <f t="shared" si="19"/>
        <v>0</v>
      </c>
    </row>
    <row r="176" spans="2:35" outlineLevel="1" x14ac:dyDescent="0.2">
      <c r="E176" s="670" t="str">
        <f>'Line Items'!$D$1014</f>
        <v>Year 6</v>
      </c>
      <c r="F176" s="633" t="str">
        <f>'Line Items'!$F$1014</f>
        <v>2021/22</v>
      </c>
      <c r="G176" s="778"/>
      <c r="H176" s="635">
        <f t="shared" si="18"/>
        <v>0</v>
      </c>
      <c r="I176" s="635">
        <f t="shared" si="19"/>
        <v>0</v>
      </c>
    </row>
    <row r="177" spans="2:35" outlineLevel="1" x14ac:dyDescent="0.2">
      <c r="E177" s="670" t="str">
        <f>'Line Items'!$D$1015</f>
        <v>Year 7</v>
      </c>
      <c r="F177" s="633" t="str">
        <f>'Line Items'!$F$1015</f>
        <v>2022/23</v>
      </c>
      <c r="G177" s="778"/>
      <c r="H177" s="635">
        <f t="shared" si="18"/>
        <v>0</v>
      </c>
      <c r="I177" s="635">
        <f t="shared" si="19"/>
        <v>0</v>
      </c>
    </row>
    <row r="178" spans="2:35" outlineLevel="1" x14ac:dyDescent="0.2">
      <c r="E178" s="670" t="str">
        <f>'Line Items'!$D$1016</f>
        <v>Year 8</v>
      </c>
      <c r="F178" s="633" t="str">
        <f>'Line Items'!$F$1016</f>
        <v>2023/24</v>
      </c>
      <c r="G178" s="778"/>
      <c r="H178" s="635">
        <f t="shared" si="18"/>
        <v>0</v>
      </c>
      <c r="I178" s="635">
        <f t="shared" si="19"/>
        <v>0</v>
      </c>
    </row>
    <row r="179" spans="2:35" outlineLevel="1" x14ac:dyDescent="0.2">
      <c r="E179" s="670" t="str">
        <f>'Line Items'!$D$1017</f>
        <v>Year 9</v>
      </c>
      <c r="F179" s="633" t="str">
        <f>'Line Items'!$F$1017</f>
        <v>2024/25</v>
      </c>
      <c r="G179" s="778"/>
      <c r="H179" s="635">
        <f t="shared" si="18"/>
        <v>0</v>
      </c>
      <c r="I179" s="635">
        <f t="shared" si="19"/>
        <v>0</v>
      </c>
    </row>
    <row r="180" spans="2:35" outlineLevel="1" x14ac:dyDescent="0.2">
      <c r="E180" s="670" t="str">
        <f>'Line Items'!$D$1018</f>
        <v>Year 10 (Part - Core)</v>
      </c>
      <c r="F180" s="633" t="str">
        <f>'Line Items'!$F$1018</f>
        <v>2025/26</v>
      </c>
      <c r="G180" s="778"/>
      <c r="H180" s="635">
        <f t="shared" si="18"/>
        <v>0</v>
      </c>
      <c r="I180" s="635">
        <f t="shared" si="19"/>
        <v>0</v>
      </c>
    </row>
    <row r="181" spans="2:35" outlineLevel="1" x14ac:dyDescent="0.2">
      <c r="E181" s="670" t="str">
        <f>'Line Items'!$D$1019</f>
        <v>Year 10 (Full - Extn)</v>
      </c>
      <c r="F181" s="633" t="str">
        <f>'Line Items'!$F$1019</f>
        <v>2025/26</v>
      </c>
      <c r="G181" s="778"/>
      <c r="H181" s="635">
        <f t="shared" si="18"/>
        <v>0</v>
      </c>
      <c r="I181" s="635">
        <f t="shared" si="19"/>
        <v>0</v>
      </c>
    </row>
    <row r="182" spans="2:35" outlineLevel="1" x14ac:dyDescent="0.2">
      <c r="E182" s="670" t="str">
        <f>'Line Items'!$D$1020</f>
        <v>Year 11 (Part - Extn)</v>
      </c>
      <c r="F182" s="633" t="str">
        <f>'Line Items'!$F$1020</f>
        <v>2026/27</v>
      </c>
      <c r="G182" s="778"/>
      <c r="H182" s="635">
        <f t="shared" si="18"/>
        <v>0</v>
      </c>
      <c r="I182" s="635">
        <f t="shared" si="19"/>
        <v>0</v>
      </c>
    </row>
    <row r="184" spans="2:35" ht="15" x14ac:dyDescent="0.25">
      <c r="B184" s="15"/>
      <c r="C184" s="15" t="s">
        <v>877</v>
      </c>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586"/>
      <c r="AF184" s="15"/>
      <c r="AG184" s="586"/>
      <c r="AH184" s="15"/>
      <c r="AI184" s="586"/>
    </row>
    <row r="185" spans="2:35" outlineLevel="1" x14ac:dyDescent="0.2"/>
    <row r="186" spans="2:35" outlineLevel="1" x14ac:dyDescent="0.2">
      <c r="F186" s="498" t="s">
        <v>950</v>
      </c>
      <c r="G186" s="637">
        <v>0.02</v>
      </c>
    </row>
    <row r="187" spans="2:35" outlineLevel="1" x14ac:dyDescent="0.2">
      <c r="F187" s="498" t="s">
        <v>951</v>
      </c>
      <c r="G187" s="684">
        <v>1.2999999999999999E-2</v>
      </c>
    </row>
    <row r="189" spans="2:35" outlineLevel="1" x14ac:dyDescent="0.2"/>
    <row r="190" spans="2:35" outlineLevel="1" x14ac:dyDescent="0.2">
      <c r="E190" s="636"/>
      <c r="F190" s="312">
        <v>1</v>
      </c>
      <c r="G190" s="636"/>
      <c r="H190" s="636"/>
      <c r="I190" s="636"/>
      <c r="J190" s="636"/>
      <c r="K190" s="636"/>
    </row>
    <row r="191" spans="2:35" outlineLevel="1" x14ac:dyDescent="0.2">
      <c r="E191" s="319" t="s">
        <v>540</v>
      </c>
      <c r="F191" s="319" t="s">
        <v>541</v>
      </c>
      <c r="G191" s="319" t="s">
        <v>542</v>
      </c>
      <c r="H191" s="319" t="s">
        <v>543</v>
      </c>
      <c r="I191" s="319" t="s">
        <v>544</v>
      </c>
      <c r="J191" s="319" t="s">
        <v>545</v>
      </c>
      <c r="K191" s="319" t="s">
        <v>874</v>
      </c>
    </row>
    <row r="192" spans="2:35" ht="51.75" customHeight="1" outlineLevel="1" x14ac:dyDescent="0.2">
      <c r="E192" s="632" t="str">
        <f>'Line Items'!$F$1006</f>
        <v>Year</v>
      </c>
      <c r="F192" s="632" t="str">
        <f>'Line Items'!$D$1006</f>
        <v>Franchisee Year</v>
      </c>
      <c r="G192" s="631" t="s">
        <v>878</v>
      </c>
      <c r="H192" s="631" t="s">
        <v>876</v>
      </c>
      <c r="I192" s="631" t="s">
        <v>959</v>
      </c>
      <c r="J192" s="631" t="s">
        <v>960</v>
      </c>
      <c r="K192" s="631" t="s">
        <v>961</v>
      </c>
    </row>
    <row r="193" spans="2:35" outlineLevel="1" x14ac:dyDescent="0.2">
      <c r="E193" s="780">
        <v>-1</v>
      </c>
      <c r="F193" s="633" t="str">
        <f>'Line Items'!$F$1007</f>
        <v>2014/15</v>
      </c>
      <c r="G193" s="685"/>
      <c r="H193" s="637">
        <v>1</v>
      </c>
      <c r="I193" s="686">
        <f t="shared" ref="I193:I194" si="20" xml:space="preserve"> G193 ^ H193</f>
        <v>0</v>
      </c>
      <c r="J193" s="686">
        <f t="shared" ref="J193:J194" si="21" xml:space="preserve"> $I193 - $G$186</f>
        <v>-0.02</v>
      </c>
      <c r="K193" s="686">
        <f t="shared" ref="K193:K194" si="22" xml:space="preserve"> $I193 + $G$187</f>
        <v>1.2999999999999999E-2</v>
      </c>
    </row>
    <row r="194" spans="2:35" outlineLevel="1" x14ac:dyDescent="0.2">
      <c r="E194" s="780">
        <v>0</v>
      </c>
      <c r="F194" s="633" t="str">
        <f>'Line Items'!$F$1008</f>
        <v>2015/16</v>
      </c>
      <c r="G194" s="685"/>
      <c r="H194" s="637">
        <v>1</v>
      </c>
      <c r="I194" s="686">
        <f t="shared" si="20"/>
        <v>0</v>
      </c>
      <c r="J194" s="686">
        <f t="shared" si="21"/>
        <v>-0.02</v>
      </c>
      <c r="K194" s="686">
        <f t="shared" si="22"/>
        <v>1.2999999999999999E-2</v>
      </c>
    </row>
    <row r="195" spans="2:35" outlineLevel="1" x14ac:dyDescent="0.2">
      <c r="E195" s="780">
        <f t="shared" ref="E195:E205" si="23" xml:space="preserve"> E194 + 1</f>
        <v>1</v>
      </c>
      <c r="F195" s="633" t="str">
        <f>'Line Items'!$F$1009</f>
        <v>2016/17</v>
      </c>
      <c r="G195" s="685"/>
      <c r="H195" s="637">
        <v>1</v>
      </c>
      <c r="I195" s="686">
        <f xml:space="preserve"> G195 ^ H195</f>
        <v>0</v>
      </c>
      <c r="J195" s="686">
        <f t="shared" ref="J195:J205" si="24" xml:space="preserve"> $I195 - $G$186</f>
        <v>-0.02</v>
      </c>
      <c r="K195" s="686">
        <f xml:space="preserve"> $I195 + $G$187</f>
        <v>1.2999999999999999E-2</v>
      </c>
    </row>
    <row r="196" spans="2:35" outlineLevel="1" x14ac:dyDescent="0.2">
      <c r="E196" s="780">
        <f t="shared" si="23"/>
        <v>2</v>
      </c>
      <c r="F196" s="633" t="str">
        <f>'Line Items'!$F$1010</f>
        <v>2017/18</v>
      </c>
      <c r="G196" s="685"/>
      <c r="H196" s="637">
        <v>1</v>
      </c>
      <c r="I196" s="686">
        <f t="shared" ref="I196:I205" si="25" xml:space="preserve"> G196 ^ H196</f>
        <v>0</v>
      </c>
      <c r="J196" s="686">
        <f t="shared" si="24"/>
        <v>-0.02</v>
      </c>
      <c r="K196" s="686">
        <f t="shared" ref="K196:K205" si="26" xml:space="preserve"> $I196 + $G$187</f>
        <v>1.2999999999999999E-2</v>
      </c>
    </row>
    <row r="197" spans="2:35" outlineLevel="1" x14ac:dyDescent="0.2">
      <c r="E197" s="780">
        <f t="shared" si="23"/>
        <v>3</v>
      </c>
      <c r="F197" s="633" t="str">
        <f>'Line Items'!$F$1011</f>
        <v>2018/19</v>
      </c>
      <c r="G197" s="685"/>
      <c r="H197" s="637">
        <v>1</v>
      </c>
      <c r="I197" s="686">
        <f t="shared" si="25"/>
        <v>0</v>
      </c>
      <c r="J197" s="686">
        <f t="shared" si="24"/>
        <v>-0.02</v>
      </c>
      <c r="K197" s="686">
        <f t="shared" si="26"/>
        <v>1.2999999999999999E-2</v>
      </c>
    </row>
    <row r="198" spans="2:35" outlineLevel="1" x14ac:dyDescent="0.2">
      <c r="E198" s="780">
        <f t="shared" si="23"/>
        <v>4</v>
      </c>
      <c r="F198" s="633" t="str">
        <f>'Line Items'!$F$1012</f>
        <v>2019/20</v>
      </c>
      <c r="G198" s="685"/>
      <c r="H198" s="637">
        <v>1</v>
      </c>
      <c r="I198" s="686">
        <f t="shared" si="25"/>
        <v>0</v>
      </c>
      <c r="J198" s="686">
        <f t="shared" si="24"/>
        <v>-0.02</v>
      </c>
      <c r="K198" s="686">
        <f t="shared" si="26"/>
        <v>1.2999999999999999E-2</v>
      </c>
    </row>
    <row r="199" spans="2:35" outlineLevel="1" x14ac:dyDescent="0.2">
      <c r="E199" s="780">
        <f t="shared" si="23"/>
        <v>5</v>
      </c>
      <c r="F199" s="633" t="str">
        <f>'Line Items'!$F$1013</f>
        <v>2020/21</v>
      </c>
      <c r="G199" s="685"/>
      <c r="H199" s="637">
        <v>1</v>
      </c>
      <c r="I199" s="686">
        <f t="shared" si="25"/>
        <v>0</v>
      </c>
      <c r="J199" s="686">
        <f t="shared" si="24"/>
        <v>-0.02</v>
      </c>
      <c r="K199" s="686">
        <f t="shared" si="26"/>
        <v>1.2999999999999999E-2</v>
      </c>
    </row>
    <row r="200" spans="2:35" outlineLevel="1" x14ac:dyDescent="0.2">
      <c r="E200" s="780">
        <f t="shared" si="23"/>
        <v>6</v>
      </c>
      <c r="F200" s="633" t="str">
        <f>'Line Items'!$F$1014</f>
        <v>2021/22</v>
      </c>
      <c r="G200" s="685"/>
      <c r="H200" s="637">
        <v>1</v>
      </c>
      <c r="I200" s="686">
        <f t="shared" si="25"/>
        <v>0</v>
      </c>
      <c r="J200" s="686">
        <f t="shared" si="24"/>
        <v>-0.02</v>
      </c>
      <c r="K200" s="686">
        <f t="shared" si="26"/>
        <v>1.2999999999999999E-2</v>
      </c>
    </row>
    <row r="201" spans="2:35" outlineLevel="1" x14ac:dyDescent="0.2">
      <c r="E201" s="780">
        <f t="shared" si="23"/>
        <v>7</v>
      </c>
      <c r="F201" s="633" t="str">
        <f>'Line Items'!$F$1015</f>
        <v>2022/23</v>
      </c>
      <c r="G201" s="685"/>
      <c r="H201" s="637">
        <v>1</v>
      </c>
      <c r="I201" s="686">
        <f t="shared" si="25"/>
        <v>0</v>
      </c>
      <c r="J201" s="686">
        <f t="shared" si="24"/>
        <v>-0.02</v>
      </c>
      <c r="K201" s="686">
        <f t="shared" si="26"/>
        <v>1.2999999999999999E-2</v>
      </c>
    </row>
    <row r="202" spans="2:35" outlineLevel="1" x14ac:dyDescent="0.2">
      <c r="E202" s="780">
        <f t="shared" si="23"/>
        <v>8</v>
      </c>
      <c r="F202" s="633" t="str">
        <f>'Line Items'!$F$1016</f>
        <v>2023/24</v>
      </c>
      <c r="G202" s="685"/>
      <c r="H202" s="637">
        <v>1</v>
      </c>
      <c r="I202" s="686">
        <f t="shared" si="25"/>
        <v>0</v>
      </c>
      <c r="J202" s="686">
        <f t="shared" si="24"/>
        <v>-0.02</v>
      </c>
      <c r="K202" s="686">
        <f t="shared" si="26"/>
        <v>1.2999999999999999E-2</v>
      </c>
    </row>
    <row r="203" spans="2:35" outlineLevel="1" x14ac:dyDescent="0.2">
      <c r="E203" s="780">
        <f t="shared" si="23"/>
        <v>9</v>
      </c>
      <c r="F203" s="633" t="str">
        <f>'Line Items'!$F$1017</f>
        <v>2024/25</v>
      </c>
      <c r="G203" s="685"/>
      <c r="H203" s="637">
        <v>1</v>
      </c>
      <c r="I203" s="686">
        <f t="shared" si="25"/>
        <v>0</v>
      </c>
      <c r="J203" s="686">
        <f t="shared" si="24"/>
        <v>-0.02</v>
      </c>
      <c r="K203" s="686">
        <f t="shared" si="26"/>
        <v>1.2999999999999999E-2</v>
      </c>
    </row>
    <row r="204" spans="2:35" outlineLevel="1" x14ac:dyDescent="0.2">
      <c r="E204" s="780">
        <f t="shared" si="23"/>
        <v>10</v>
      </c>
      <c r="F204" s="633" t="str">
        <f>'Line Items'!$F$1018</f>
        <v>2025/26</v>
      </c>
      <c r="G204" s="685"/>
      <c r="H204" s="637">
        <v>1</v>
      </c>
      <c r="I204" s="686">
        <f t="shared" si="25"/>
        <v>0</v>
      </c>
      <c r="J204" s="686">
        <f t="shared" si="24"/>
        <v>-0.02</v>
      </c>
      <c r="K204" s="686">
        <f t="shared" si="26"/>
        <v>1.2999999999999999E-2</v>
      </c>
    </row>
    <row r="205" spans="2:35" outlineLevel="1" x14ac:dyDescent="0.2">
      <c r="E205" s="780">
        <f t="shared" si="23"/>
        <v>11</v>
      </c>
      <c r="F205" s="633" t="s">
        <v>925</v>
      </c>
      <c r="G205" s="685"/>
      <c r="H205" s="637">
        <v>1</v>
      </c>
      <c r="I205" s="686">
        <f t="shared" si="25"/>
        <v>0</v>
      </c>
      <c r="J205" s="686">
        <f t="shared" si="24"/>
        <v>-0.02</v>
      </c>
      <c r="K205" s="686">
        <f t="shared" si="26"/>
        <v>1.2999999999999999E-2</v>
      </c>
    </row>
    <row r="208" spans="2:35" ht="16.5" x14ac:dyDescent="0.25">
      <c r="B208" s="5" t="s">
        <v>937</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row>
    <row r="209" spans="5:9" outlineLevel="1" x14ac:dyDescent="0.2"/>
    <row r="210" spans="5:9" outlineLevel="1" x14ac:dyDescent="0.2">
      <c r="E210" s="251" t="s">
        <v>930</v>
      </c>
    </row>
    <row r="211" spans="5:9" outlineLevel="1" x14ac:dyDescent="0.2">
      <c r="E211" s="251"/>
    </row>
    <row r="212" spans="5:9" outlineLevel="1" x14ac:dyDescent="0.2">
      <c r="E212" s="675"/>
      <c r="F212" s="312">
        <v>1</v>
      </c>
      <c r="G212" s="676"/>
      <c r="H212" s="676"/>
      <c r="I212" s="676"/>
    </row>
    <row r="213" spans="5:9" outlineLevel="1" x14ac:dyDescent="0.2">
      <c r="E213" s="687" t="s">
        <v>540</v>
      </c>
      <c r="F213" s="688" t="s">
        <v>541</v>
      </c>
      <c r="G213" s="689" t="s">
        <v>542</v>
      </c>
      <c r="H213" s="689" t="s">
        <v>543</v>
      </c>
      <c r="I213" s="689" t="s">
        <v>544</v>
      </c>
    </row>
    <row r="214" spans="5:9" ht="63.75" outlineLevel="1" x14ac:dyDescent="0.2">
      <c r="E214" s="632" t="s">
        <v>738</v>
      </c>
      <c r="F214" s="632" t="s">
        <v>872</v>
      </c>
      <c r="G214" s="676" t="s">
        <v>926</v>
      </c>
      <c r="H214" s="676" t="s">
        <v>927</v>
      </c>
      <c r="I214" s="676" t="s">
        <v>931</v>
      </c>
    </row>
    <row r="215" spans="5:9" outlineLevel="1" x14ac:dyDescent="0.2">
      <c r="E215" s="670" t="str">
        <f>'Line Items'!$D$1009</f>
        <v>Year 1 (Part)</v>
      </c>
      <c r="F215" s="633" t="str">
        <f>'Line Items'!$F$1009</f>
        <v>2016/17</v>
      </c>
      <c r="G215" s="634"/>
      <c r="H215" s="634"/>
      <c r="I215" s="677">
        <f t="shared" ref="I215:I226" si="27" xml:space="preserve"> G215 + H215</f>
        <v>0</v>
      </c>
    </row>
    <row r="216" spans="5:9" outlineLevel="1" x14ac:dyDescent="0.2">
      <c r="E216" s="670" t="str">
        <f>'Line Items'!$D$1010</f>
        <v>Year 2</v>
      </c>
      <c r="F216" s="633" t="str">
        <f>'Line Items'!$F$1010</f>
        <v>2017/18</v>
      </c>
      <c r="G216" s="634"/>
      <c r="H216" s="634"/>
      <c r="I216" s="677">
        <f t="shared" si="27"/>
        <v>0</v>
      </c>
    </row>
    <row r="217" spans="5:9" outlineLevel="1" x14ac:dyDescent="0.2">
      <c r="E217" s="670" t="str">
        <f>'Line Items'!$D$1011</f>
        <v>Year 3</v>
      </c>
      <c r="F217" s="633" t="str">
        <f>'Line Items'!$F$1011</f>
        <v>2018/19</v>
      </c>
      <c r="G217" s="634"/>
      <c r="H217" s="634"/>
      <c r="I217" s="677">
        <f t="shared" si="27"/>
        <v>0</v>
      </c>
    </row>
    <row r="218" spans="5:9" outlineLevel="1" x14ac:dyDescent="0.2">
      <c r="E218" s="670" t="str">
        <f>'Line Items'!$D$1012</f>
        <v>Year 4</v>
      </c>
      <c r="F218" s="633" t="str">
        <f>'Line Items'!$F$1012</f>
        <v>2019/20</v>
      </c>
      <c r="G218" s="634"/>
      <c r="H218" s="634"/>
      <c r="I218" s="677">
        <f t="shared" si="27"/>
        <v>0</v>
      </c>
    </row>
    <row r="219" spans="5:9" outlineLevel="1" x14ac:dyDescent="0.2">
      <c r="E219" s="670" t="str">
        <f>'Line Items'!$D$1013</f>
        <v>Year 5</v>
      </c>
      <c r="F219" s="633" t="str">
        <f>'Line Items'!$F$1013</f>
        <v>2020/21</v>
      </c>
      <c r="G219" s="634"/>
      <c r="H219" s="634"/>
      <c r="I219" s="677">
        <f t="shared" si="27"/>
        <v>0</v>
      </c>
    </row>
    <row r="220" spans="5:9" outlineLevel="1" x14ac:dyDescent="0.2">
      <c r="E220" s="670" t="str">
        <f>'Line Items'!$D$1014</f>
        <v>Year 6</v>
      </c>
      <c r="F220" s="633" t="str">
        <f>'Line Items'!$F$1014</f>
        <v>2021/22</v>
      </c>
      <c r="G220" s="634"/>
      <c r="H220" s="634"/>
      <c r="I220" s="677">
        <f t="shared" si="27"/>
        <v>0</v>
      </c>
    </row>
    <row r="221" spans="5:9" outlineLevel="1" x14ac:dyDescent="0.2">
      <c r="E221" s="670" t="str">
        <f>'Line Items'!$D$1015</f>
        <v>Year 7</v>
      </c>
      <c r="F221" s="633" t="str">
        <f>'Line Items'!$F$1015</f>
        <v>2022/23</v>
      </c>
      <c r="G221" s="634"/>
      <c r="H221" s="634"/>
      <c r="I221" s="677">
        <f t="shared" si="27"/>
        <v>0</v>
      </c>
    </row>
    <row r="222" spans="5:9" outlineLevel="1" x14ac:dyDescent="0.2">
      <c r="E222" s="670" t="str">
        <f>'Line Items'!$D$1016</f>
        <v>Year 8</v>
      </c>
      <c r="F222" s="633" t="str">
        <f>'Line Items'!$F$1016</f>
        <v>2023/24</v>
      </c>
      <c r="G222" s="634"/>
      <c r="H222" s="634"/>
      <c r="I222" s="677">
        <f t="shared" si="27"/>
        <v>0</v>
      </c>
    </row>
    <row r="223" spans="5:9" outlineLevel="1" x14ac:dyDescent="0.2">
      <c r="E223" s="670" t="str">
        <f>'Line Items'!$D$1017</f>
        <v>Year 9</v>
      </c>
      <c r="F223" s="633" t="str">
        <f>'Line Items'!$F$1017</f>
        <v>2024/25</v>
      </c>
      <c r="G223" s="634"/>
      <c r="H223" s="634"/>
      <c r="I223" s="677">
        <f t="shared" si="27"/>
        <v>0</v>
      </c>
    </row>
    <row r="224" spans="5:9" outlineLevel="1" x14ac:dyDescent="0.2">
      <c r="E224" s="670" t="str">
        <f>'Line Items'!$D$1018</f>
        <v>Year 10 (Part - Core)</v>
      </c>
      <c r="F224" s="633" t="str">
        <f>'Line Items'!$F$1018</f>
        <v>2025/26</v>
      </c>
      <c r="G224" s="634"/>
      <c r="H224" s="634"/>
      <c r="I224" s="677">
        <f t="shared" si="27"/>
        <v>0</v>
      </c>
    </row>
    <row r="225" spans="2:35" outlineLevel="1" x14ac:dyDescent="0.2">
      <c r="E225" s="670" t="str">
        <f>'Line Items'!$D$1019</f>
        <v>Year 10 (Full - Extn)</v>
      </c>
      <c r="F225" s="633" t="str">
        <f>'Line Items'!$F$1019</f>
        <v>2025/26</v>
      </c>
      <c r="G225" s="634"/>
      <c r="H225" s="634"/>
      <c r="I225" s="677">
        <f t="shared" si="27"/>
        <v>0</v>
      </c>
    </row>
    <row r="226" spans="2:35" outlineLevel="1" x14ac:dyDescent="0.2">
      <c r="E226" s="670" t="str">
        <f>'Line Items'!$D$1020</f>
        <v>Year 11 (Part - Extn)</v>
      </c>
      <c r="F226" s="633" t="str">
        <f>'Line Items'!$F$1020</f>
        <v>2026/27</v>
      </c>
      <c r="G226" s="634"/>
      <c r="H226" s="634"/>
      <c r="I226" s="677">
        <f t="shared" si="27"/>
        <v>0</v>
      </c>
    </row>
    <row r="229" spans="2:35" ht="16.5" x14ac:dyDescent="0.25">
      <c r="B229" s="5" t="s">
        <v>20</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row>
  </sheetData>
  <mergeCells count="3">
    <mergeCell ref="C9:E9"/>
    <mergeCell ref="F9:F11"/>
    <mergeCell ref="C10:E11"/>
  </mergeCells>
  <pageMargins left="0.39370078740157483" right="0.39370078740157483" top="0.39370078740157483" bottom="0.39370078740157483" header="0.31496062992125984" footer="0.31496062992125984"/>
  <pageSetup paperSize="8" scale="66" fitToHeight="99" orientation="landscape" r:id="rId1"/>
  <rowBreaks count="1" manualBreakCount="1">
    <brk id="8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outlinePr summaryBelow="0"/>
    <pageSetUpPr fitToPage="1"/>
  </sheetPr>
  <dimension ref="B2:AI114"/>
  <sheetViews>
    <sheetView showGridLines="0" zoomScale="85" zoomScaleNormal="85" zoomScaleSheetLayoutView="85" workbookViewId="0">
      <pane xSplit="6" ySplit="14" topLeftCell="G15" activePane="bottomRight" state="frozen"/>
      <selection activeCell="G27" sqref="G27"/>
      <selection pane="topRight" activeCell="G27" sqref="G27"/>
      <selection pane="bottomLeft" activeCell="G27" sqref="G27"/>
      <selection pane="bottomRight"/>
    </sheetView>
  </sheetViews>
  <sheetFormatPr defaultColWidth="8.85546875" defaultRowHeight="12.75" outlineLevelRow="1" outlineLevelCol="1" x14ac:dyDescent="0.2"/>
  <cols>
    <col min="1" max="1" width="3.28515625" style="3" customWidth="1"/>
    <col min="2" max="2" width="3" style="3" customWidth="1"/>
    <col min="3" max="3" width="15.85546875" style="3" customWidth="1"/>
    <col min="4" max="4" width="49.5703125" style="3" customWidth="1"/>
    <col min="5" max="5" width="33.7109375" style="3" customWidth="1"/>
    <col min="6" max="6" width="19.42578125" style="3" customWidth="1"/>
    <col min="7" max="21" width="11.28515625" style="3" customWidth="1"/>
    <col min="22" max="28" width="11.28515625" style="3" customWidth="1" outlineLevel="1"/>
    <col min="29" max="29" width="4.42578125" style="3" customWidth="1"/>
    <col min="30" max="30" width="11.28515625" style="3" customWidth="1"/>
    <col min="31" max="31" width="4.42578125" style="3" customWidth="1"/>
    <col min="32" max="32" width="11.28515625" style="3" customWidth="1"/>
    <col min="33" max="33" width="4.42578125" style="3" customWidth="1"/>
    <col min="34" max="34" width="11.28515625" style="3" customWidth="1"/>
    <col min="35" max="35" width="4.42578125" style="3" customWidth="1"/>
    <col min="36" max="16384" width="8.85546875" style="3"/>
  </cols>
  <sheetData>
    <row r="2" spans="2:35"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c r="AI2" s="2"/>
    </row>
    <row r="3" spans="2:35"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c r="AI3" s="2"/>
    </row>
    <row r="4" spans="2:35" x14ac:dyDescent="0.2">
      <c r="B4" s="1" t="str">
        <f>'Template Cover'!B4</f>
        <v>Sheet:</v>
      </c>
      <c r="C4" s="2"/>
      <c r="D4" s="2"/>
      <c r="E4" s="2"/>
      <c r="F4" s="2"/>
      <c r="G4" s="2" t="str">
        <f ca="1">MID(CELL("filename",$A$1),FIND("]",CELL("filename",$A$1))+1,99)</f>
        <v>NPV</v>
      </c>
      <c r="H4" s="2"/>
      <c r="I4" s="2"/>
      <c r="J4" s="2"/>
      <c r="K4" s="2"/>
      <c r="L4" s="2"/>
      <c r="M4" s="2"/>
      <c r="N4" s="2"/>
      <c r="O4" s="2"/>
      <c r="P4" s="2"/>
      <c r="Q4" s="2"/>
      <c r="R4" s="2"/>
      <c r="S4" s="2"/>
      <c r="T4" s="2"/>
      <c r="U4" s="2"/>
      <c r="V4" s="2"/>
      <c r="W4" s="2"/>
      <c r="X4" s="2"/>
      <c r="Y4" s="2"/>
      <c r="Z4" s="2"/>
      <c r="AA4" s="2"/>
      <c r="AB4" s="2"/>
      <c r="AC4" s="2"/>
      <c r="AD4" s="2"/>
      <c r="AE4" s="2"/>
      <c r="AF4" s="2"/>
      <c r="AG4" s="2"/>
      <c r="AH4" s="2"/>
      <c r="AI4" s="2"/>
    </row>
    <row r="5" spans="2:35"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c r="AI5" s="2"/>
    </row>
    <row r="6" spans="2:35"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c r="AI6" s="4"/>
    </row>
    <row r="7" spans="2:35"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c r="AI7" s="2"/>
    </row>
    <row r="9" spans="2:35" ht="38.25" x14ac:dyDescent="0.2">
      <c r="C9" s="793" t="str">
        <f>RN_Switch</f>
        <v>Nominal</v>
      </c>
      <c r="D9" s="809"/>
      <c r="E9" s="790" t="s">
        <v>85</v>
      </c>
      <c r="F9" s="790"/>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row>
    <row r="10" spans="2:35" ht="25.5" x14ac:dyDescent="0.2">
      <c r="C10" s="797" t="str">
        <f>Option_Switch</f>
        <v>Base Model</v>
      </c>
      <c r="D10" s="810"/>
      <c r="E10" s="795"/>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row>
    <row r="11" spans="2:35" ht="12.75" customHeight="1" x14ac:dyDescent="0.2">
      <c r="C11" s="803"/>
      <c r="D11" s="811"/>
      <c r="E11" s="796"/>
      <c r="F11" s="792"/>
      <c r="G11" s="649" t="str">
        <f>IF(Timeline!G30="","",Timeline!G30)</f>
        <v/>
      </c>
      <c r="H11" s="649"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row>
    <row r="13" spans="2:35" ht="16.5" x14ac:dyDescent="0.25">
      <c r="B13" s="5" t="s">
        <v>547</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outlineLevel="1" x14ac:dyDescent="0.2"/>
    <row r="15" spans="2:35" outlineLevel="1" x14ac:dyDescent="0.2">
      <c r="C15" s="127" t="s">
        <v>548</v>
      </c>
      <c r="D15" s="127"/>
    </row>
    <row r="16" spans="2:35" outlineLevel="1" x14ac:dyDescent="0.2">
      <c r="C16" s="129" t="s">
        <v>549</v>
      </c>
      <c r="D16" s="342"/>
      <c r="E16" s="101" t="s">
        <v>37</v>
      </c>
      <c r="F16" s="343">
        <f>Output_Price_Base</f>
        <v>42825</v>
      </c>
    </row>
    <row r="17" spans="3:34" outlineLevel="1" x14ac:dyDescent="0.2">
      <c r="C17" s="131" t="s">
        <v>47</v>
      </c>
      <c r="D17" s="344"/>
      <c r="E17" s="107" t="str">
        <f>E16</f>
        <v>Date</v>
      </c>
      <c r="F17" s="345">
        <f>Disc_Base</f>
        <v>42659</v>
      </c>
    </row>
    <row r="18" spans="3:34" outlineLevel="1" x14ac:dyDescent="0.2">
      <c r="C18" s="131" t="s">
        <v>81</v>
      </c>
      <c r="D18" s="344"/>
      <c r="E18" s="132" t="s">
        <v>550</v>
      </c>
      <c r="F18" s="346">
        <v>365.25</v>
      </c>
    </row>
    <row r="19" spans="3:34" outlineLevel="1" x14ac:dyDescent="0.2">
      <c r="C19" s="131" t="s">
        <v>551</v>
      </c>
      <c r="D19" s="344"/>
      <c r="E19" s="107" t="str">
        <f>E16</f>
        <v>Date</v>
      </c>
      <c r="F19" s="345">
        <f>Franchise_Start</f>
        <v>42659</v>
      </c>
    </row>
    <row r="20" spans="3:34" outlineLevel="1" x14ac:dyDescent="0.2">
      <c r="C20" s="131" t="s">
        <v>962</v>
      </c>
      <c r="D20" s="344"/>
      <c r="E20" s="107" t="str">
        <f>E19</f>
        <v>Date</v>
      </c>
      <c r="F20" s="345">
        <f>Franchise_End_1</f>
        <v>45941</v>
      </c>
    </row>
    <row r="21" spans="3:34" outlineLevel="1" x14ac:dyDescent="0.2">
      <c r="C21" s="134" t="s">
        <v>552</v>
      </c>
      <c r="D21" s="347"/>
      <c r="E21" s="118" t="str">
        <f>E20</f>
        <v>Date</v>
      </c>
      <c r="F21" s="348">
        <f>Franchise_End_2</f>
        <v>46312</v>
      </c>
    </row>
    <row r="22" spans="3:34" outlineLevel="1" x14ac:dyDescent="0.2"/>
    <row r="23" spans="3:34" outlineLevel="1" x14ac:dyDescent="0.2">
      <c r="C23" s="138" t="s">
        <v>40</v>
      </c>
    </row>
    <row r="24" spans="3:34" outlineLevel="1" x14ac:dyDescent="0.2">
      <c r="C24" s="100" t="str">
        <f>Timeline!B29</f>
        <v>First Day</v>
      </c>
      <c r="D24" s="349"/>
      <c r="E24" s="101" t="s">
        <v>37</v>
      </c>
      <c r="F24" s="349"/>
      <c r="G24" s="350"/>
      <c r="H24" s="351"/>
      <c r="I24" s="351">
        <f>Timeline!I29</f>
        <v>41365</v>
      </c>
      <c r="J24" s="351">
        <f>Timeline!J29</f>
        <v>41730</v>
      </c>
      <c r="K24" s="351">
        <f>Timeline!K29</f>
        <v>42095</v>
      </c>
      <c r="L24" s="351">
        <f>Timeline!L29</f>
        <v>42461</v>
      </c>
      <c r="M24" s="351">
        <f>Timeline!M29</f>
        <v>42826</v>
      </c>
      <c r="N24" s="351">
        <f>Timeline!N29</f>
        <v>43191</v>
      </c>
      <c r="O24" s="351">
        <f>Timeline!O29</f>
        <v>43556</v>
      </c>
      <c r="P24" s="351">
        <f>Timeline!P29</f>
        <v>43922</v>
      </c>
      <c r="Q24" s="351">
        <f>Timeline!Q29</f>
        <v>44287</v>
      </c>
      <c r="R24" s="351">
        <f>Timeline!R29</f>
        <v>44652</v>
      </c>
      <c r="S24" s="351">
        <f>Timeline!S29</f>
        <v>45017</v>
      </c>
      <c r="T24" s="351">
        <f>Timeline!T29</f>
        <v>45383</v>
      </c>
      <c r="U24" s="351">
        <f>Timeline!U29</f>
        <v>45748</v>
      </c>
      <c r="V24" s="351">
        <f>Timeline!V29</f>
        <v>46113</v>
      </c>
      <c r="W24" s="351">
        <f>Timeline!W29</f>
        <v>46478</v>
      </c>
      <c r="X24" s="351">
        <f>Timeline!X29</f>
        <v>46844</v>
      </c>
      <c r="Y24" s="351">
        <f>Timeline!Y29</f>
        <v>47209</v>
      </c>
      <c r="Z24" s="351">
        <f>Timeline!Z29</f>
        <v>47574</v>
      </c>
      <c r="AA24" s="351">
        <f>Timeline!AA29</f>
        <v>47939</v>
      </c>
      <c r="AB24" s="555">
        <f>Timeline!AB29</f>
        <v>48305</v>
      </c>
      <c r="AD24" s="555">
        <f>Timeline!AD29</f>
        <v>42659</v>
      </c>
      <c r="AF24" s="555">
        <f>Timeline!AF29</f>
        <v>45748</v>
      </c>
      <c r="AH24" s="555">
        <f>Timeline!AH29</f>
        <v>46113</v>
      </c>
    </row>
    <row r="25" spans="3:34" outlineLevel="1" x14ac:dyDescent="0.2">
      <c r="C25" s="352" t="str">
        <f>Timeline!B32</f>
        <v>Mid Point</v>
      </c>
      <c r="D25" s="353"/>
      <c r="E25" s="354" t="str">
        <f>E24</f>
        <v>Date</v>
      </c>
      <c r="F25" s="353"/>
      <c r="G25" s="355"/>
      <c r="H25" s="356"/>
      <c r="I25" s="356">
        <f>Timeline!I32</f>
        <v>41547</v>
      </c>
      <c r="J25" s="356">
        <f>Timeline!J32</f>
        <v>41912</v>
      </c>
      <c r="K25" s="356">
        <f>Timeline!K32</f>
        <v>42277.5</v>
      </c>
      <c r="L25" s="356">
        <f>Timeline!L32</f>
        <v>42643</v>
      </c>
      <c r="M25" s="356">
        <f>Timeline!M32</f>
        <v>43008</v>
      </c>
      <c r="N25" s="356">
        <f>Timeline!N32</f>
        <v>43373</v>
      </c>
      <c r="O25" s="356">
        <f>Timeline!O32</f>
        <v>43738.5</v>
      </c>
      <c r="P25" s="356">
        <f>Timeline!P32</f>
        <v>44104</v>
      </c>
      <c r="Q25" s="356">
        <f>Timeline!Q32</f>
        <v>44469</v>
      </c>
      <c r="R25" s="356">
        <f>Timeline!R32</f>
        <v>44834</v>
      </c>
      <c r="S25" s="356">
        <f>Timeline!S32</f>
        <v>45199.5</v>
      </c>
      <c r="T25" s="356">
        <f>Timeline!T32</f>
        <v>45565</v>
      </c>
      <c r="U25" s="356">
        <f>Timeline!U32</f>
        <v>45930</v>
      </c>
      <c r="V25" s="356">
        <f>Timeline!V32</f>
        <v>46295</v>
      </c>
      <c r="W25" s="356">
        <f>Timeline!W32</f>
        <v>46660.5</v>
      </c>
      <c r="X25" s="356">
        <f>Timeline!X32</f>
        <v>47026</v>
      </c>
      <c r="Y25" s="356">
        <f>Timeline!Y32</f>
        <v>47391</v>
      </c>
      <c r="Z25" s="356">
        <f>Timeline!Z32</f>
        <v>47756</v>
      </c>
      <c r="AA25" s="356">
        <f>Timeline!AA32</f>
        <v>48121.5</v>
      </c>
      <c r="AB25" s="556">
        <f>Timeline!AB32</f>
        <v>48487</v>
      </c>
      <c r="AD25" s="556">
        <f>Timeline!AD32</f>
        <v>42742</v>
      </c>
      <c r="AF25" s="556">
        <f>Timeline!AF32</f>
        <v>45844.5</v>
      </c>
      <c r="AH25" s="556">
        <f>Timeline!AH32</f>
        <v>46212.5</v>
      </c>
    </row>
    <row r="26" spans="3:34" outlineLevel="1" x14ac:dyDescent="0.2">
      <c r="C26" s="352" t="str">
        <f>Timeline!B30</f>
        <v>Last Day</v>
      </c>
      <c r="D26" s="353"/>
      <c r="E26" s="354" t="str">
        <f>E25</f>
        <v>Date</v>
      </c>
      <c r="F26" s="353"/>
      <c r="G26" s="355"/>
      <c r="H26" s="356"/>
      <c r="I26" s="356">
        <f t="shared" ref="I26:AA26" si="0">I11</f>
        <v>41729</v>
      </c>
      <c r="J26" s="356">
        <f t="shared" si="0"/>
        <v>42094</v>
      </c>
      <c r="K26" s="356">
        <f t="shared" si="0"/>
        <v>42460</v>
      </c>
      <c r="L26" s="356">
        <f t="shared" si="0"/>
        <v>42825</v>
      </c>
      <c r="M26" s="356">
        <f t="shared" si="0"/>
        <v>43190</v>
      </c>
      <c r="N26" s="356">
        <f t="shared" si="0"/>
        <v>43555</v>
      </c>
      <c r="O26" s="356">
        <f t="shared" si="0"/>
        <v>43921</v>
      </c>
      <c r="P26" s="356">
        <f t="shared" si="0"/>
        <v>44286</v>
      </c>
      <c r="Q26" s="356">
        <f t="shared" si="0"/>
        <v>44651</v>
      </c>
      <c r="R26" s="356">
        <f t="shared" si="0"/>
        <v>45016</v>
      </c>
      <c r="S26" s="356">
        <f t="shared" si="0"/>
        <v>45382</v>
      </c>
      <c r="T26" s="356">
        <f t="shared" si="0"/>
        <v>45747</v>
      </c>
      <c r="U26" s="356">
        <f t="shared" si="0"/>
        <v>46112</v>
      </c>
      <c r="V26" s="356">
        <f t="shared" si="0"/>
        <v>46477</v>
      </c>
      <c r="W26" s="356">
        <f t="shared" si="0"/>
        <v>46843</v>
      </c>
      <c r="X26" s="356">
        <f t="shared" si="0"/>
        <v>47208</v>
      </c>
      <c r="Y26" s="356">
        <f t="shared" si="0"/>
        <v>47573</v>
      </c>
      <c r="Z26" s="356">
        <f t="shared" si="0"/>
        <v>47938</v>
      </c>
      <c r="AA26" s="356">
        <f t="shared" si="0"/>
        <v>48304</v>
      </c>
      <c r="AB26" s="556">
        <f t="shared" ref="AB26" si="1">AB11</f>
        <v>48669</v>
      </c>
      <c r="AD26" s="556">
        <f t="shared" ref="AD26" si="2">AD11</f>
        <v>42825</v>
      </c>
      <c r="AF26" s="556">
        <f t="shared" ref="AF26" si="3">AF11</f>
        <v>45941</v>
      </c>
      <c r="AH26" s="556">
        <f t="shared" ref="AH26" si="4">AH11</f>
        <v>46312</v>
      </c>
    </row>
    <row r="27" spans="3:34" outlineLevel="1" x14ac:dyDescent="0.2">
      <c r="C27" s="106" t="str">
        <f>Timeline!B33</f>
        <v>Days in Year</v>
      </c>
      <c r="E27" s="132" t="s">
        <v>550</v>
      </c>
      <c r="G27" s="357"/>
      <c r="H27" s="82"/>
      <c r="I27" s="82">
        <f>Timeline!I33</f>
        <v>365</v>
      </c>
      <c r="J27" s="82">
        <f>Timeline!J33</f>
        <v>365</v>
      </c>
      <c r="K27" s="82">
        <f>Timeline!K33</f>
        <v>366</v>
      </c>
      <c r="L27" s="82">
        <f>Timeline!L33</f>
        <v>365</v>
      </c>
      <c r="M27" s="82">
        <f>Timeline!M33</f>
        <v>365</v>
      </c>
      <c r="N27" s="82">
        <f>Timeline!N33</f>
        <v>365</v>
      </c>
      <c r="O27" s="82">
        <f>Timeline!O33</f>
        <v>366</v>
      </c>
      <c r="P27" s="82">
        <f>Timeline!P33</f>
        <v>365</v>
      </c>
      <c r="Q27" s="82">
        <f>Timeline!Q33</f>
        <v>365</v>
      </c>
      <c r="R27" s="82">
        <f>Timeline!R33</f>
        <v>365</v>
      </c>
      <c r="S27" s="82">
        <f>Timeline!S33</f>
        <v>366</v>
      </c>
      <c r="T27" s="82">
        <f>Timeline!T33</f>
        <v>365</v>
      </c>
      <c r="U27" s="82">
        <f>Timeline!U33</f>
        <v>365</v>
      </c>
      <c r="V27" s="82">
        <f>Timeline!V33</f>
        <v>365</v>
      </c>
      <c r="W27" s="82">
        <f>Timeline!W33</f>
        <v>366</v>
      </c>
      <c r="X27" s="82">
        <f>Timeline!X33</f>
        <v>365</v>
      </c>
      <c r="Y27" s="82">
        <f>Timeline!Y33</f>
        <v>365</v>
      </c>
      <c r="Z27" s="82">
        <f>Timeline!Z33</f>
        <v>365</v>
      </c>
      <c r="AA27" s="82">
        <f>Timeline!AA33</f>
        <v>366</v>
      </c>
      <c r="AB27" s="561">
        <f>Timeline!AB33</f>
        <v>365</v>
      </c>
      <c r="AD27" s="557">
        <f>Timeline!AD33</f>
        <v>167</v>
      </c>
      <c r="AF27" s="557">
        <f>Timeline!AF33</f>
        <v>194</v>
      </c>
      <c r="AH27" s="557">
        <f>Timeline!AH33</f>
        <v>200</v>
      </c>
    </row>
    <row r="28" spans="3:34" outlineLevel="1" x14ac:dyDescent="0.2">
      <c r="C28" s="117" t="str">
        <f>Timeline!B34</f>
        <v>Days in Full Financial Year</v>
      </c>
      <c r="D28" s="169"/>
      <c r="E28" s="118" t="str">
        <f>E27</f>
        <v>Days</v>
      </c>
      <c r="F28" s="169"/>
      <c r="G28" s="358"/>
      <c r="H28" s="359"/>
      <c r="I28" s="359">
        <f>Timeline!I34</f>
        <v>365</v>
      </c>
      <c r="J28" s="359">
        <f>Timeline!J34</f>
        <v>365</v>
      </c>
      <c r="K28" s="359">
        <f>Timeline!K34</f>
        <v>366</v>
      </c>
      <c r="L28" s="359">
        <f>Timeline!L34</f>
        <v>365</v>
      </c>
      <c r="M28" s="359">
        <f>Timeline!M34</f>
        <v>365</v>
      </c>
      <c r="N28" s="359">
        <f>Timeline!N34</f>
        <v>365</v>
      </c>
      <c r="O28" s="359">
        <f>Timeline!O34</f>
        <v>366</v>
      </c>
      <c r="P28" s="359">
        <f>Timeline!P34</f>
        <v>365</v>
      </c>
      <c r="Q28" s="359">
        <f>Timeline!Q34</f>
        <v>365</v>
      </c>
      <c r="R28" s="359">
        <f>Timeline!R34</f>
        <v>365</v>
      </c>
      <c r="S28" s="359">
        <f>Timeline!S34</f>
        <v>366</v>
      </c>
      <c r="T28" s="359">
        <f>Timeline!T34</f>
        <v>365</v>
      </c>
      <c r="U28" s="359">
        <f>Timeline!U34</f>
        <v>365</v>
      </c>
      <c r="V28" s="359">
        <f>Timeline!V34</f>
        <v>365</v>
      </c>
      <c r="W28" s="359">
        <f>Timeline!W34</f>
        <v>366</v>
      </c>
      <c r="X28" s="359">
        <f>Timeline!X34</f>
        <v>365</v>
      </c>
      <c r="Y28" s="359">
        <f>Timeline!Y34</f>
        <v>365</v>
      </c>
      <c r="Z28" s="359">
        <f>Timeline!Z34</f>
        <v>365</v>
      </c>
      <c r="AA28" s="359">
        <f>Timeline!AA34</f>
        <v>366</v>
      </c>
      <c r="AB28" s="562">
        <f>Timeline!AB34</f>
        <v>365</v>
      </c>
      <c r="AD28" s="558">
        <f>Timeline!AD34</f>
        <v>365</v>
      </c>
      <c r="AF28" s="558">
        <f>Timeline!AF34</f>
        <v>365</v>
      </c>
      <c r="AH28" s="558">
        <f>Timeline!AH34</f>
        <v>365</v>
      </c>
    </row>
    <row r="29" spans="3:34" outlineLevel="1" x14ac:dyDescent="0.2">
      <c r="I29" s="531"/>
      <c r="J29" s="531"/>
    </row>
    <row r="30" spans="3:34" outlineLevel="1" x14ac:dyDescent="0.2">
      <c r="C30" s="138" t="s">
        <v>553</v>
      </c>
      <c r="D30" s="139"/>
      <c r="AD30" s="781"/>
    </row>
    <row r="31" spans="3:34" outlineLevel="1" x14ac:dyDescent="0.2">
      <c r="C31" s="360" t="s">
        <v>554</v>
      </c>
      <c r="D31" s="361"/>
      <c r="E31" s="362" t="s">
        <v>510</v>
      </c>
      <c r="F31" s="363"/>
      <c r="G31" s="364"/>
      <c r="H31" s="364"/>
      <c r="I31" s="364">
        <f>IF( I27 = I28,
IF(I$26=Output_Price_Base,1,IF(I$11&lt;Output_Price_Base,J31*(1+'Indices &amp; Rates'!J17),H31/((1+'Indices &amp; Rates'!I17)^(I27/I28)))),
INDEX( $I31:$AB31, , MATCH( I24, $I24:$AB24, 1 ) ))</f>
        <v>1.0229999999999999</v>
      </c>
      <c r="J31" s="364">
        <f>IF( J27 = J28,
IF(J$26=Output_Price_Base,1,IF(J$11&lt;Output_Price_Base,K31*(1+'Indices &amp; Rates'!K17),I31/((1+'Indices &amp; Rates'!J17)^(J27/J28)))),
INDEX( $I31:$AB31, , MATCH( J24, $I24:$AB24, 1 ) ))</f>
        <v>1.0229999999999999</v>
      </c>
      <c r="K31" s="364">
        <f>IF( K27 = K28,
IF(K$26=Output_Price_Base,1,IF(K$11&lt;Output_Price_Base,L31*(1+'Indices &amp; Rates'!L17),J31/((1+'Indices &amp; Rates'!K17)^(K27/K28)))),
INDEX( $I31:$AB31, , MATCH( K24, $I24:$AB24, 1 ) ))</f>
        <v>1.0229999999999999</v>
      </c>
      <c r="L31" s="364">
        <f>IF( L27 = L28,
IF(L$26=Output_Price_Base,1,IF(L$11&lt;Output_Price_Base,M31*(1+'Indices &amp; Rates'!M17),K31/((1+'Indices &amp; Rates'!L17)^(L27/L28)))),
INDEX( $I31:$AB31, , MATCH( L24, $I24:$AB24, 1 ) ))</f>
        <v>1</v>
      </c>
      <c r="M31" s="364">
        <f>IF( M27 = M28,
IF(M$26=Output_Price_Base,1,IF(M$11&lt;Output_Price_Base,N31*(1+'Indices &amp; Rates'!N17),L31/((1+'Indices &amp; Rates'!M17)^(M27/M28)))),
INDEX( $I31:$AB31, , MATCH( M24, $I24:$AB24, 1 ) ))</f>
        <v>0.970873786407767</v>
      </c>
      <c r="N31" s="364">
        <f>IF( N27 = N28,
IF(N$26=Output_Price_Base,1,IF(N$11&lt;Output_Price_Base,O31*(1+'Indices &amp; Rates'!O17),M31/((1+'Indices &amp; Rates'!N17)^(N27/N28)))),
INDEX( $I31:$AB31, , MATCH( N24, $I24:$AB24, 1 ) ))</f>
        <v>0.94168165509967705</v>
      </c>
      <c r="O31" s="364">
        <f>IF( O27 = O28,
IF(O$26=Output_Price_Base,1,IF(O$11&lt;Output_Price_Base,P31*(1+'Indices &amp; Rates'!P17),N31/((1+'Indices &amp; Rates'!O17)^(O27/O28)))),
INDEX( $I31:$AB31, , MATCH( O24, $I24:$AB24, 1 ) ))</f>
        <v>0.91336726973780513</v>
      </c>
      <c r="P31" s="364">
        <f>IF( P27 = P28,
IF(P$26=Output_Price_Base,1,IF(P$11&lt;Output_Price_Base,Q31*(1+'Indices &amp; Rates'!Q17),O31/((1+'Indices &amp; Rates'!P17)^(P27/P28)))),
INDEX( $I31:$AB31, , MATCH( P24, $I24:$AB24, 1 ) ))</f>
        <v>0.88504580400950106</v>
      </c>
      <c r="Q31" s="364">
        <f>IF( Q27 = Q28,
IF(Q$26=Output_Price_Base,1,IF(Q$11&lt;Output_Price_Base,R31*(1+'Indices &amp; Rates'!R17),P31/((1+'Indices &amp; Rates'!Q17)^(Q27/Q28)))),
INDEX( $I31:$AB31, , MATCH( Q24, $I24:$AB24, 1 ) ))</f>
        <v>0.85801822977169262</v>
      </c>
      <c r="R31" s="364">
        <f>IF( R27 = R28,
IF(R$26=Output_Price_Base,1,IF(R$11&lt;Output_Price_Base,S31*(1+'Indices &amp; Rates'!S17),Q31/((1+'Indices &amp; Rates'!R17)^(R27/R28)))),
INDEX( $I31:$AB31, , MATCH( R24, $I24:$AB24, 1 ) ))</f>
        <v>0.83221942751861555</v>
      </c>
      <c r="S31" s="364">
        <f>IF( S27 = S28,
IF(S$26=Output_Price_Base,1,IF(S$11&lt;Output_Price_Base,T31*(1+'Indices &amp; Rates'!T17),R31/((1+'Indices &amp; Rates'!S17)^(S27/S28)))),
INDEX( $I31:$AB31, , MATCH( S24, $I24:$AB24, 1 ) ))</f>
        <v>0.80758799371044698</v>
      </c>
      <c r="T31" s="364">
        <f>IF( T27 = T28,
IF(T$26=Output_Price_Base,1,IF(T$11&lt;Output_Price_Base,U31*(1+'Indices &amp; Rates'!U17),S31/((1+'Indices &amp; Rates'!T17)^(T27/T28)))),
INDEX( $I31:$AB31, , MATCH( T24, $I24:$AB24, 1 ) ))</f>
        <v>0.78406601331111359</v>
      </c>
      <c r="U31" s="364">
        <f>IF( U27 = U28,
IF(U$26=Output_Price_Base,1,IF(U$11&lt;Output_Price_Base,V31*(1+'Indices &amp; Rates'!V17),T31/((1+'Indices &amp; Rates'!U17)^(U27/U28)))),
INDEX( $I31:$AB31, , MATCH( U24, $I24:$AB24, 1 ) ))</f>
        <v>0.76122913913700341</v>
      </c>
      <c r="V31" s="364">
        <f>IF( V27 = V28,
IF(V$26=Output_Price_Base,1,IF(V$11&lt;Output_Price_Base,W31*(1+'Indices &amp; Rates'!W17),U31/((1+'Indices &amp; Rates'!V17)^(V27/V28)))),
INDEX( $I31:$AB31, , MATCH( V24, $I24:$AB24, 1 ) ))</f>
        <v>0.73905741663786739</v>
      </c>
      <c r="W31" s="364">
        <f>IF( W27 = W28,
IF(W$26=Output_Price_Base,1,IF(W$11&lt;Output_Price_Base,X31*(1+'Indices &amp; Rates'!X17),V31/((1+'Indices &amp; Rates'!W17)^(W27/W28)))),
INDEX( $I31:$AB31, , MATCH( W24, $I24:$AB24, 1 ) ))</f>
        <v>0.71753147246394888</v>
      </c>
      <c r="X31" s="364">
        <f>IF( X27 = X28,
IF(X$26=Output_Price_Base,1,IF(X$11&lt;Output_Price_Base,Y31*(1+'Indices &amp; Rates'!Y17),W31/((1+'Indices &amp; Rates'!X17)^(X27/X28)))),
INDEX( $I31:$AB31, , MATCH( X24, $I24:$AB24, 1 ) ))</f>
        <v>0.69663249753781442</v>
      </c>
      <c r="Y31" s="364">
        <f>IF( Y27 = Y28,
IF(Y$26=Output_Price_Base,1,IF(Y$11&lt;Output_Price_Base,Z31*(1+'Indices &amp; Rates'!Z17),X31/((1+'Indices &amp; Rates'!Y17)^(Y27/Y28)))),
INDEX( $I31:$AB31, , MATCH( Y24, $I24:$AB24, 1 ) ))</f>
        <v>0.67634223061923726</v>
      </c>
      <c r="Z31" s="364">
        <f>IF( Z27 = Z28,
IF(Z$26=Output_Price_Base,1,IF(Z$11&lt;Output_Price_Base,AA31*(1+'Indices &amp; Rates'!AA17),Y31/((1+'Indices &amp; Rates'!Z17)^(Z27/Z28)))),
INDEX( $I31:$AB31, , MATCH( Z24, $I24:$AB24, 1 ) ))</f>
        <v>0.65664294234877407</v>
      </c>
      <c r="AA31" s="364">
        <f>IF( AA27 = AA28,
IF(AA$26=Output_Price_Base,1,IF(AA$11&lt;Output_Price_Base,AB31*(1+'Indices &amp; Rates'!AB17),Z31/((1+'Indices &amp; Rates'!AA17)^(AA27/AA28)))),
INDEX( $I31:$AB31, , MATCH( AA24, $I24:$AB24, 1 ) ))</f>
        <v>0.63751741975609133</v>
      </c>
      <c r="AB31" s="783">
        <f>IF( AB27 = AB28,
IF(AB$26=Output_Price_Base,1,IF(AB$11&lt;Output_Price_Base,AC31*(1+'Indices &amp; Rates'!AC17),AA31/((1+'Indices &amp; Rates'!AB17)^(AB27/AB28)))),
INDEX( $I31:$AB31, , MATCH( AB24, $I24:$AB24, 1 ) ))</f>
        <v>0.6189489512195061</v>
      </c>
      <c r="AD31" s="559">
        <f>IF( AD27 = AD28,
IF(AD$26=Output_Price_Base,1,IF(AD$11&lt;Output_Price_Base,AE31*(1+'Indices &amp; Rates'!AE17),AC31/((1+'Indices &amp; Rates'!AD17)^(AD27/AD28)))),
INDEX( $I31:$AB31, , MATCH( AD24, $I24:$AB24, 1 ) ))</f>
        <v>1</v>
      </c>
      <c r="AF31" s="559">
        <f>IF( AF27 = AF28,
IF(AF$26=Output_Price_Base,1,IF(AF$11&lt;Output_Price_Base,AG31*(1+'Indices &amp; Rates'!AG17),AE31/((1+'Indices &amp; Rates'!AF17)^(AF27/AF28)))),
INDEX( $I31:$AB31, , MATCH( AF24, $I24:$AB24, 1 ) ))</f>
        <v>0.76122913913700341</v>
      </c>
      <c r="AH31" s="559">
        <f>IF( AH27 = AH28,
IF(AH$26=Output_Price_Base,1,IF(AH$11&lt;Output_Price_Base,AI31*(1+'Indices &amp; Rates'!AI17),AG31/((1+'Indices &amp; Rates'!AH17)^(AH27/AH28)))),
INDEX( $I31:$AB31, , MATCH( AH24, $I24:$AB24, 1 ) ))</f>
        <v>0.73905741663786739</v>
      </c>
    </row>
    <row r="32" spans="3:34" outlineLevel="1" x14ac:dyDescent="0.2">
      <c r="C32" s="134" t="s">
        <v>555</v>
      </c>
      <c r="D32" s="79"/>
      <c r="E32" s="118" t="str">
        <f>E31</f>
        <v>#</v>
      </c>
      <c r="F32" s="169"/>
      <c r="G32" s="365"/>
      <c r="H32" s="365"/>
      <c r="I32" s="366">
        <f>1/(1+'Indices &amp; Rates'!$F$19)^((I$25-$F$17+1)/$F$18)</f>
        <v>1.1103115107234836</v>
      </c>
      <c r="J32" s="366">
        <f>1/(1+'Indices &amp; Rates'!$F$19)^((J$25-$F$17+1)/$F$18)</f>
        <v>1.0727900048056405</v>
      </c>
      <c r="K32" s="366">
        <f>1/(1+'Indices &amp; Rates'!$F$19)^((K$25-$F$17+1)/$F$18)</f>
        <v>1.0364876760003581</v>
      </c>
      <c r="L32" s="366">
        <f>1/(1+'Indices &amp; Rates'!$F$19)^((L$25-$F$17+1)/$F$18)</f>
        <v>1.0014137880556202</v>
      </c>
      <c r="M32" s="366">
        <f>1/(1+'Indices &amp; Rates'!$F$19)^((M$25-$F$17+1)/$F$18)</f>
        <v>0.96757233634423978</v>
      </c>
      <c r="N32" s="366">
        <f>1/(1+'Indices &amp; Rates'!$F$19)^((N$25-$F$17+1)/$F$18)</f>
        <v>0.93487451164058943</v>
      </c>
      <c r="O32" s="366">
        <f>1/(1+'Indices &amp; Rates'!$F$19)^((O$25-$F$17+1)/$F$18)</f>
        <v>0.90323912935586825</v>
      </c>
      <c r="P32" s="366">
        <f>1/(1+'Indices &amp; Rates'!$F$19)^((P$25-$F$17+1)/$F$18)</f>
        <v>0.87267426231125578</v>
      </c>
      <c r="Q32" s="366">
        <f>1/(1+'Indices &amp; Rates'!$F$19)^((Q$25-$F$17+1)/$F$18)</f>
        <v>0.84318339224333683</v>
      </c>
      <c r="R32" s="366">
        <f>1/(1+'Indices &amp; Rates'!$F$19)^((R$25-$F$17+1)/$F$18)</f>
        <v>0.81468912704269014</v>
      </c>
      <c r="S32" s="366">
        <f>1/(1+'Indices &amp; Rates'!$F$19)^((S$25-$F$17+1)/$F$18)</f>
        <v>0.78712071903039693</v>
      </c>
      <c r="T32" s="366">
        <f>1/(1+'Indices &amp; Rates'!$F$19)^((T$25-$F$17+1)/$F$18)</f>
        <v>0.76048520320372903</v>
      </c>
      <c r="U32" s="366">
        <f>1/(1+'Indices &amp; Rates'!$F$19)^((U$25-$F$17+1)/$F$18)</f>
        <v>0.73478561369497253</v>
      </c>
      <c r="V32" s="366">
        <f>1/(1+'Indices &amp; Rates'!$F$19)^((V$25-$F$17+1)/$F$18)</f>
        <v>0.70995450775188718</v>
      </c>
      <c r="W32" s="366">
        <f>1/(1+'Indices &amp; Rates'!$F$19)^((W$25-$F$17+1)/$F$18)</f>
        <v>0.68593023285955113</v>
      </c>
      <c r="X32" s="366">
        <f>1/(1+'Indices &amp; Rates'!$F$19)^((X$25-$F$17+1)/$F$18)</f>
        <v>0.66271891961165919</v>
      </c>
      <c r="Y32" s="366">
        <f>1/(1+'Indices &amp; Rates'!$F$19)^((Y$25-$F$17+1)/$F$18)</f>
        <v>0.64032321207920961</v>
      </c>
      <c r="Z32" s="366">
        <f>1/(1+'Indices &amp; Rates'!$F$19)^((Z$25-$F$17+1)/$F$18)</f>
        <v>0.61868433779994803</v>
      </c>
      <c r="AA32" s="567">
        <f>1/(1+'Indices &amp; Rates'!$F$19)^((AA$25-$F$17+1)/$F$18)</f>
        <v>0.5977485701689278</v>
      </c>
      <c r="AB32" s="566">
        <f>1/(1+'Indices &amp; Rates'!$F$19)^((AB$25-$F$17+1)/$F$18)</f>
        <v>0.5775212516443754</v>
      </c>
      <c r="AD32" s="560">
        <f>1/(1+'Indices &amp; Rates'!$F$19)^((AD$25-$F$17+1)/$F$18)</f>
        <v>0.99211959275580563</v>
      </c>
      <c r="AF32" s="560">
        <f>1/(1+'Indices &amp; Rates'!$F$19)^((AF$25-$F$17+1)/$F$18)</f>
        <v>0.74072665850120212</v>
      </c>
      <c r="AH32" s="560">
        <f>1/(1+'Indices &amp; Rates'!$F$19)^((AH$25-$F$17+1)/$F$18)</f>
        <v>0.71549258616158584</v>
      </c>
    </row>
    <row r="33" spans="3:35" outlineLevel="1" x14ac:dyDescent="0.2"/>
    <row r="34" spans="3:35" outlineLevel="1" x14ac:dyDescent="0.2">
      <c r="C34" s="138" t="s">
        <v>556</v>
      </c>
    </row>
    <row r="35" spans="3:35" outlineLevel="1" x14ac:dyDescent="0.2">
      <c r="C35" s="129" t="s">
        <v>557</v>
      </c>
      <c r="D35" s="367"/>
      <c r="E35" s="367"/>
      <c r="F35" s="367"/>
      <c r="G35" s="368"/>
      <c r="H35" s="368"/>
      <c r="I35" s="369">
        <f t="shared" ref="I35:AH35" si="5">VALUE(MID(I$9,6,2))</f>
        <v>-2</v>
      </c>
      <c r="J35" s="369">
        <f t="shared" si="5"/>
        <v>-1</v>
      </c>
      <c r="K35" s="369">
        <f t="shared" si="5"/>
        <v>0</v>
      </c>
      <c r="L35" s="369">
        <f t="shared" si="5"/>
        <v>1</v>
      </c>
      <c r="M35" s="369">
        <f t="shared" si="5"/>
        <v>2</v>
      </c>
      <c r="N35" s="369">
        <f t="shared" si="5"/>
        <v>3</v>
      </c>
      <c r="O35" s="369">
        <f t="shared" si="5"/>
        <v>4</v>
      </c>
      <c r="P35" s="369">
        <f t="shared" si="5"/>
        <v>5</v>
      </c>
      <c r="Q35" s="369">
        <f t="shared" si="5"/>
        <v>6</v>
      </c>
      <c r="R35" s="369">
        <f t="shared" si="5"/>
        <v>7</v>
      </c>
      <c r="S35" s="369">
        <f t="shared" si="5"/>
        <v>8</v>
      </c>
      <c r="T35" s="369">
        <f t="shared" si="5"/>
        <v>9</v>
      </c>
      <c r="U35" s="369">
        <f t="shared" si="5"/>
        <v>10</v>
      </c>
      <c r="V35" s="369">
        <f t="shared" si="5"/>
        <v>11</v>
      </c>
      <c r="W35" s="369">
        <f t="shared" si="5"/>
        <v>12</v>
      </c>
      <c r="X35" s="369">
        <f t="shared" si="5"/>
        <v>13</v>
      </c>
      <c r="Y35" s="369">
        <f t="shared" si="5"/>
        <v>14</v>
      </c>
      <c r="Z35" s="369">
        <f t="shared" si="5"/>
        <v>15</v>
      </c>
      <c r="AA35" s="369">
        <f t="shared" si="5"/>
        <v>16</v>
      </c>
      <c r="AB35" s="584">
        <f t="shared" si="5"/>
        <v>17</v>
      </c>
      <c r="AD35" s="564">
        <f t="shared" si="5"/>
        <v>1</v>
      </c>
      <c r="AF35" s="564">
        <f t="shared" si="5"/>
        <v>10</v>
      </c>
      <c r="AH35" s="564">
        <f t="shared" si="5"/>
        <v>11</v>
      </c>
    </row>
    <row r="36" spans="3:35" outlineLevel="1" x14ac:dyDescent="0.2">
      <c r="C36" s="533" t="s">
        <v>707</v>
      </c>
      <c r="D36" s="578"/>
      <c r="E36" s="578"/>
      <c r="F36" s="578"/>
      <c r="G36" s="579"/>
      <c r="H36" s="579"/>
      <c r="I36" s="784"/>
      <c r="J36" s="580">
        <f>(1/(J32/I32))-1</f>
        <v>3.4975629666349262E-2</v>
      </c>
      <c r="K36" s="580">
        <f t="shared" ref="K36:AA36" si="6">(1/(K32/J32))-1</f>
        <v>3.502437090749333E-2</v>
      </c>
      <c r="L36" s="580">
        <f t="shared" si="6"/>
        <v>3.502437090749333E-2</v>
      </c>
      <c r="M36" s="580">
        <f t="shared" si="6"/>
        <v>3.4975629666349262E-2</v>
      </c>
      <c r="N36" s="580">
        <f t="shared" si="6"/>
        <v>3.4975629666349262E-2</v>
      </c>
      <c r="O36" s="580">
        <f t="shared" si="6"/>
        <v>3.502437090749333E-2</v>
      </c>
      <c r="P36" s="580">
        <f t="shared" si="6"/>
        <v>3.502437090749333E-2</v>
      </c>
      <c r="Q36" s="580">
        <f t="shared" si="6"/>
        <v>3.497562966634904E-2</v>
      </c>
      <c r="R36" s="580">
        <f t="shared" si="6"/>
        <v>3.4975629666349484E-2</v>
      </c>
      <c r="S36" s="580">
        <f t="shared" si="6"/>
        <v>3.5024370907493108E-2</v>
      </c>
      <c r="T36" s="580">
        <f t="shared" si="6"/>
        <v>3.502437090749333E-2</v>
      </c>
      <c r="U36" s="580">
        <f t="shared" si="6"/>
        <v>3.4975629666349262E-2</v>
      </c>
      <c r="V36" s="580">
        <f t="shared" si="6"/>
        <v>3.4975629666349262E-2</v>
      </c>
      <c r="W36" s="580">
        <f t="shared" si="6"/>
        <v>3.5024370907493108E-2</v>
      </c>
      <c r="X36" s="580">
        <f t="shared" si="6"/>
        <v>3.502437090749333E-2</v>
      </c>
      <c r="Y36" s="580">
        <f t="shared" si="6"/>
        <v>3.497562966634904E-2</v>
      </c>
      <c r="Z36" s="580">
        <f t="shared" si="6"/>
        <v>3.4975629666349262E-2</v>
      </c>
      <c r="AA36" s="580">
        <f t="shared" si="6"/>
        <v>3.5024370907493108E-2</v>
      </c>
      <c r="AB36" s="585">
        <f t="shared" ref="AB36" si="7">(1/(AB32/AA32))-1</f>
        <v>3.502437090749333E-2</v>
      </c>
      <c r="AD36" s="581"/>
      <c r="AF36" s="581"/>
      <c r="AH36" s="581"/>
    </row>
    <row r="37" spans="3:35" outlineLevel="1" x14ac:dyDescent="0.2"/>
    <row r="38" spans="3:35" outlineLevel="1" x14ac:dyDescent="0.2">
      <c r="C38" s="138" t="s">
        <v>1006</v>
      </c>
      <c r="D38" s="139"/>
    </row>
    <row r="39" spans="3:35" outlineLevel="1" x14ac:dyDescent="0.2">
      <c r="C39" s="129" t="str">
        <f>'P&amp;L3'!D52&amp;": Feed From P&amp;L"</f>
        <v>Financial Subsidy / (Premium): Feed From P&amp;L</v>
      </c>
      <c r="D39" s="342"/>
      <c r="E39" s="101" t="s">
        <v>101</v>
      </c>
      <c r="F39" s="371" t="str">
        <f>RN_Switch</f>
        <v>Nominal</v>
      </c>
      <c r="G39" s="284">
        <f>'P&amp;L3'!G52</f>
        <v>0</v>
      </c>
      <c r="H39" s="284">
        <f>'P&amp;L3'!H52</f>
        <v>0</v>
      </c>
      <c r="I39" s="284">
        <f>'P&amp;L3'!I52</f>
        <v>0</v>
      </c>
      <c r="J39" s="284">
        <f>'P&amp;L3'!J52</f>
        <v>0</v>
      </c>
      <c r="K39" s="284">
        <f>'P&amp;L3'!K52</f>
        <v>0</v>
      </c>
      <c r="L39" s="284">
        <f>'P&amp;L3'!L52</f>
        <v>0</v>
      </c>
      <c r="M39" s="284">
        <f>'P&amp;L3'!M52</f>
        <v>0</v>
      </c>
      <c r="N39" s="284">
        <f>'P&amp;L3'!N52</f>
        <v>0</v>
      </c>
      <c r="O39" s="284">
        <f>'P&amp;L3'!O52</f>
        <v>0</v>
      </c>
      <c r="P39" s="284">
        <f>'P&amp;L3'!P52</f>
        <v>0</v>
      </c>
      <c r="Q39" s="284">
        <f>'P&amp;L3'!Q52</f>
        <v>0</v>
      </c>
      <c r="R39" s="284">
        <f>'P&amp;L3'!R52</f>
        <v>0</v>
      </c>
      <c r="S39" s="284">
        <f>'P&amp;L3'!S52</f>
        <v>0</v>
      </c>
      <c r="T39" s="284">
        <f>'P&amp;L3'!T52</f>
        <v>0</v>
      </c>
      <c r="U39" s="284">
        <f>'P&amp;L3'!U52</f>
        <v>0</v>
      </c>
      <c r="V39" s="284">
        <f>'P&amp;L3'!V52</f>
        <v>0</v>
      </c>
      <c r="W39" s="284">
        <f>'P&amp;L3'!W52</f>
        <v>0</v>
      </c>
      <c r="X39" s="284">
        <f>'P&amp;L3'!X52</f>
        <v>0</v>
      </c>
      <c r="Y39" s="284">
        <f>'P&amp;L3'!Y52</f>
        <v>0</v>
      </c>
      <c r="Z39" s="284">
        <f>'P&amp;L3'!Z52</f>
        <v>0</v>
      </c>
      <c r="AA39" s="284">
        <f>'P&amp;L3'!AA52</f>
        <v>0</v>
      </c>
      <c r="AB39" s="568">
        <f>'P&amp;L3'!AB52</f>
        <v>0</v>
      </c>
      <c r="AD39" s="583">
        <f>'P&amp;L3'!AD52</f>
        <v>0</v>
      </c>
      <c r="AE39" s="251"/>
      <c r="AF39" s="583">
        <f>'P&amp;L3'!AF52</f>
        <v>0</v>
      </c>
      <c r="AG39" s="251"/>
      <c r="AH39" s="583">
        <f>'P&amp;L3'!AH52</f>
        <v>0</v>
      </c>
    </row>
    <row r="40" spans="3:35" outlineLevel="1" x14ac:dyDescent="0.2">
      <c r="C40" s="264" t="str">
        <f>C31</f>
        <v>Deflation Factor</v>
      </c>
      <c r="D40" s="265"/>
      <c r="E40" s="372" t="s">
        <v>510</v>
      </c>
      <c r="F40" s="373"/>
      <c r="G40" s="374">
        <f t="shared" ref="G40:AB40" si="8">IF($F$39="Nominal",G$31,1)</f>
        <v>0</v>
      </c>
      <c r="H40" s="374">
        <f t="shared" si="8"/>
        <v>0</v>
      </c>
      <c r="I40" s="374">
        <f t="shared" si="8"/>
        <v>1.0229999999999999</v>
      </c>
      <c r="J40" s="374">
        <f t="shared" si="8"/>
        <v>1.0229999999999999</v>
      </c>
      <c r="K40" s="374">
        <f t="shared" si="8"/>
        <v>1.0229999999999999</v>
      </c>
      <c r="L40" s="374">
        <f t="shared" si="8"/>
        <v>1</v>
      </c>
      <c r="M40" s="374">
        <f t="shared" si="8"/>
        <v>0.970873786407767</v>
      </c>
      <c r="N40" s="374">
        <f t="shared" si="8"/>
        <v>0.94168165509967705</v>
      </c>
      <c r="O40" s="374">
        <f t="shared" si="8"/>
        <v>0.91336726973780513</v>
      </c>
      <c r="P40" s="374">
        <f t="shared" si="8"/>
        <v>0.88504580400950106</v>
      </c>
      <c r="Q40" s="374">
        <f t="shared" si="8"/>
        <v>0.85801822977169262</v>
      </c>
      <c r="R40" s="374">
        <f t="shared" si="8"/>
        <v>0.83221942751861555</v>
      </c>
      <c r="S40" s="374">
        <f t="shared" si="8"/>
        <v>0.80758799371044698</v>
      </c>
      <c r="T40" s="374">
        <f t="shared" si="8"/>
        <v>0.78406601331111359</v>
      </c>
      <c r="U40" s="374">
        <f t="shared" si="8"/>
        <v>0.76122913913700341</v>
      </c>
      <c r="V40" s="374">
        <f t="shared" si="8"/>
        <v>0.73905741663786739</v>
      </c>
      <c r="W40" s="374">
        <f t="shared" si="8"/>
        <v>0.71753147246394888</v>
      </c>
      <c r="X40" s="374">
        <f t="shared" si="8"/>
        <v>0.69663249753781442</v>
      </c>
      <c r="Y40" s="374">
        <f t="shared" si="8"/>
        <v>0.67634223061923726</v>
      </c>
      <c r="Z40" s="374">
        <f t="shared" si="8"/>
        <v>0.65664294234877407</v>
      </c>
      <c r="AA40" s="374">
        <f t="shared" si="8"/>
        <v>0.63751741975609133</v>
      </c>
      <c r="AB40" s="569">
        <f t="shared" si="8"/>
        <v>0.6189489512195061</v>
      </c>
      <c r="AD40" s="582">
        <f>IF($F$39="Nominal",AD$31,1)</f>
        <v>1</v>
      </c>
      <c r="AF40" s="582">
        <f>IF($F$39="Nominal",AF$31,1)</f>
        <v>0.76122913913700341</v>
      </c>
      <c r="AH40" s="582">
        <f>IF($F$39="Nominal",AH$31,1)</f>
        <v>0.73905741663786739</v>
      </c>
    </row>
    <row r="41" spans="3:35" outlineLevel="1" x14ac:dyDescent="0.2">
      <c r="C41" s="352" t="str">
        <f>C32</f>
        <v>Discount Factor</v>
      </c>
      <c r="D41" s="353"/>
      <c r="E41" s="354" t="str">
        <f>E40</f>
        <v>#</v>
      </c>
      <c r="F41" s="92"/>
      <c r="G41" s="374">
        <f t="shared" ref="G41:AB41" si="9">G32</f>
        <v>0</v>
      </c>
      <c r="H41" s="374">
        <f t="shared" si="9"/>
        <v>0</v>
      </c>
      <c r="I41" s="374">
        <f t="shared" si="9"/>
        <v>1.1103115107234836</v>
      </c>
      <c r="J41" s="374">
        <f t="shared" si="9"/>
        <v>1.0727900048056405</v>
      </c>
      <c r="K41" s="374">
        <f t="shared" si="9"/>
        <v>1.0364876760003581</v>
      </c>
      <c r="L41" s="374">
        <f t="shared" si="9"/>
        <v>1.0014137880556202</v>
      </c>
      <c r="M41" s="374">
        <f t="shared" si="9"/>
        <v>0.96757233634423978</v>
      </c>
      <c r="N41" s="374">
        <f t="shared" si="9"/>
        <v>0.93487451164058943</v>
      </c>
      <c r="O41" s="374">
        <f t="shared" si="9"/>
        <v>0.90323912935586825</v>
      </c>
      <c r="P41" s="374">
        <f t="shared" si="9"/>
        <v>0.87267426231125578</v>
      </c>
      <c r="Q41" s="374">
        <f t="shared" si="9"/>
        <v>0.84318339224333683</v>
      </c>
      <c r="R41" s="374">
        <f t="shared" si="9"/>
        <v>0.81468912704269014</v>
      </c>
      <c r="S41" s="374">
        <f t="shared" si="9"/>
        <v>0.78712071903039693</v>
      </c>
      <c r="T41" s="374">
        <f t="shared" si="9"/>
        <v>0.76048520320372903</v>
      </c>
      <c r="U41" s="374">
        <f t="shared" si="9"/>
        <v>0.73478561369497253</v>
      </c>
      <c r="V41" s="374">
        <f t="shared" si="9"/>
        <v>0.70995450775188718</v>
      </c>
      <c r="W41" s="374">
        <f t="shared" si="9"/>
        <v>0.68593023285955113</v>
      </c>
      <c r="X41" s="374">
        <f t="shared" si="9"/>
        <v>0.66271891961165919</v>
      </c>
      <c r="Y41" s="374">
        <f t="shared" si="9"/>
        <v>0.64032321207920961</v>
      </c>
      <c r="Z41" s="374">
        <f t="shared" si="9"/>
        <v>0.61868433779994803</v>
      </c>
      <c r="AA41" s="374">
        <f t="shared" si="9"/>
        <v>0.5977485701689278</v>
      </c>
      <c r="AB41" s="570">
        <f t="shared" si="9"/>
        <v>0.5775212516443754</v>
      </c>
      <c r="AD41" s="563">
        <f>AD32</f>
        <v>0.99211959275580563</v>
      </c>
      <c r="AF41" s="563">
        <f>AF32</f>
        <v>0.74072665850120212</v>
      </c>
      <c r="AH41" s="563">
        <f>AH32</f>
        <v>0.71549258616158584</v>
      </c>
    </row>
    <row r="42" spans="3:35" outlineLevel="1" x14ac:dyDescent="0.2">
      <c r="C42" s="134" t="s">
        <v>1005</v>
      </c>
      <c r="D42" s="347"/>
      <c r="E42" s="135" t="s">
        <v>101</v>
      </c>
      <c r="F42" s="376"/>
      <c r="G42" s="287">
        <f t="shared" ref="G42:AA42" si="10">G39*G40*G41</f>
        <v>0</v>
      </c>
      <c r="H42" s="287">
        <f t="shared" si="10"/>
        <v>0</v>
      </c>
      <c r="I42" s="287">
        <f t="shared" si="10"/>
        <v>0</v>
      </c>
      <c r="J42" s="287">
        <f t="shared" si="10"/>
        <v>0</v>
      </c>
      <c r="K42" s="287">
        <f t="shared" si="10"/>
        <v>0</v>
      </c>
      <c r="L42" s="287">
        <f t="shared" si="10"/>
        <v>0</v>
      </c>
      <c r="M42" s="287">
        <f t="shared" si="10"/>
        <v>0</v>
      </c>
      <c r="N42" s="287">
        <f t="shared" si="10"/>
        <v>0</v>
      </c>
      <c r="O42" s="287">
        <f t="shared" si="10"/>
        <v>0</v>
      </c>
      <c r="P42" s="287">
        <f t="shared" si="10"/>
        <v>0</v>
      </c>
      <c r="Q42" s="287">
        <f t="shared" si="10"/>
        <v>0</v>
      </c>
      <c r="R42" s="287">
        <f t="shared" si="10"/>
        <v>0</v>
      </c>
      <c r="S42" s="287">
        <f t="shared" si="10"/>
        <v>0</v>
      </c>
      <c r="T42" s="287">
        <f t="shared" si="10"/>
        <v>0</v>
      </c>
      <c r="U42" s="287">
        <f t="shared" si="10"/>
        <v>0</v>
      </c>
      <c r="V42" s="287">
        <f t="shared" si="10"/>
        <v>0</v>
      </c>
      <c r="W42" s="287">
        <f t="shared" si="10"/>
        <v>0</v>
      </c>
      <c r="X42" s="287">
        <f t="shared" si="10"/>
        <v>0</v>
      </c>
      <c r="Y42" s="287">
        <f t="shared" si="10"/>
        <v>0</v>
      </c>
      <c r="Z42" s="287">
        <f t="shared" si="10"/>
        <v>0</v>
      </c>
      <c r="AA42" s="287">
        <f t="shared" si="10"/>
        <v>0</v>
      </c>
      <c r="AB42" s="571">
        <f t="shared" ref="AB42" si="11">AB39*AB40*AB41</f>
        <v>0</v>
      </c>
      <c r="AD42" s="565">
        <f t="shared" ref="AD42:AF42" si="12">AD39*AD40*AD41</f>
        <v>0</v>
      </c>
      <c r="AF42" s="565">
        <f t="shared" si="12"/>
        <v>0</v>
      </c>
      <c r="AH42" s="565">
        <f t="shared" ref="AH42" si="13">AH39*AH40*AH41</f>
        <v>0</v>
      </c>
    </row>
    <row r="43" spans="3:35" outlineLevel="1" x14ac:dyDescent="0.2">
      <c r="Q43" s="89"/>
      <c r="R43" s="89"/>
      <c r="S43" s="89"/>
      <c r="T43" s="89"/>
      <c r="U43" s="89"/>
      <c r="AD43" s="89"/>
      <c r="AF43" s="89"/>
      <c r="AH43" s="89"/>
    </row>
    <row r="44" spans="3:35" outlineLevel="1" x14ac:dyDescent="0.2">
      <c r="C44" s="127" t="s">
        <v>801</v>
      </c>
      <c r="D44" s="127"/>
    </row>
    <row r="45" spans="3:35" outlineLevel="1" x14ac:dyDescent="0.2">
      <c r="C45" s="129" t="s">
        <v>559</v>
      </c>
      <c r="D45" s="342"/>
      <c r="E45" s="101" t="s">
        <v>510</v>
      </c>
      <c r="F45" s="349"/>
      <c r="G45" s="85"/>
      <c r="H45" s="85"/>
      <c r="I45" s="377">
        <f t="shared" ref="I45:AH45" si="14">(I$24=$F$19)*1</f>
        <v>0</v>
      </c>
      <c r="J45" s="377">
        <f t="shared" si="14"/>
        <v>0</v>
      </c>
      <c r="K45" s="377">
        <f t="shared" si="14"/>
        <v>0</v>
      </c>
      <c r="L45" s="377">
        <f t="shared" si="14"/>
        <v>0</v>
      </c>
      <c r="M45" s="377">
        <f t="shared" si="14"/>
        <v>0</v>
      </c>
      <c r="N45" s="377">
        <f t="shared" si="14"/>
        <v>0</v>
      </c>
      <c r="O45" s="377">
        <f t="shared" si="14"/>
        <v>0</v>
      </c>
      <c r="P45" s="377">
        <f t="shared" si="14"/>
        <v>0</v>
      </c>
      <c r="Q45" s="377">
        <f t="shared" si="14"/>
        <v>0</v>
      </c>
      <c r="R45" s="377">
        <f t="shared" si="14"/>
        <v>0</v>
      </c>
      <c r="S45" s="377">
        <f t="shared" si="14"/>
        <v>0</v>
      </c>
      <c r="T45" s="377">
        <f t="shared" si="14"/>
        <v>0</v>
      </c>
      <c r="U45" s="377">
        <f t="shared" si="14"/>
        <v>0</v>
      </c>
      <c r="V45" s="377">
        <f t="shared" si="14"/>
        <v>0</v>
      </c>
      <c r="W45" s="377">
        <f t="shared" si="14"/>
        <v>0</v>
      </c>
      <c r="X45" s="377">
        <f t="shared" si="14"/>
        <v>0</v>
      </c>
      <c r="Y45" s="377">
        <f t="shared" si="14"/>
        <v>0</v>
      </c>
      <c r="Z45" s="377">
        <f t="shared" si="14"/>
        <v>0</v>
      </c>
      <c r="AA45" s="377">
        <f t="shared" si="14"/>
        <v>0</v>
      </c>
      <c r="AB45" s="572">
        <f t="shared" si="14"/>
        <v>0</v>
      </c>
      <c r="AC45" s="378"/>
      <c r="AD45" s="575">
        <f t="shared" si="14"/>
        <v>1</v>
      </c>
      <c r="AE45" s="378"/>
      <c r="AF45" s="575">
        <f t="shared" si="14"/>
        <v>0</v>
      </c>
      <c r="AG45" s="378"/>
      <c r="AH45" s="575">
        <f t="shared" si="14"/>
        <v>0</v>
      </c>
      <c r="AI45" s="378"/>
    </row>
    <row r="46" spans="3:35" outlineLevel="1" x14ac:dyDescent="0.2">
      <c r="C46" s="131" t="s">
        <v>560</v>
      </c>
      <c r="D46" s="344"/>
      <c r="E46" s="107" t="str">
        <f>E45</f>
        <v>#</v>
      </c>
      <c r="G46" s="89"/>
      <c r="H46" s="89"/>
      <c r="I46" s="378">
        <f t="shared" ref="I46:AH46" si="15">AND(I$10="Core",I$26=$F$20)*1</f>
        <v>0</v>
      </c>
      <c r="J46" s="378">
        <f t="shared" si="15"/>
        <v>0</v>
      </c>
      <c r="K46" s="378">
        <f t="shared" si="15"/>
        <v>0</v>
      </c>
      <c r="L46" s="378">
        <f t="shared" si="15"/>
        <v>0</v>
      </c>
      <c r="M46" s="378">
        <f t="shared" si="15"/>
        <v>0</v>
      </c>
      <c r="N46" s="378">
        <f t="shared" si="15"/>
        <v>0</v>
      </c>
      <c r="O46" s="378">
        <f t="shared" si="15"/>
        <v>0</v>
      </c>
      <c r="P46" s="378">
        <f t="shared" si="15"/>
        <v>0</v>
      </c>
      <c r="Q46" s="378">
        <f t="shared" si="15"/>
        <v>0</v>
      </c>
      <c r="R46" s="378">
        <f t="shared" si="15"/>
        <v>0</v>
      </c>
      <c r="S46" s="378">
        <f t="shared" si="15"/>
        <v>0</v>
      </c>
      <c r="T46" s="378">
        <f t="shared" si="15"/>
        <v>0</v>
      </c>
      <c r="U46" s="378">
        <f t="shared" si="15"/>
        <v>0</v>
      </c>
      <c r="V46" s="378">
        <f t="shared" si="15"/>
        <v>0</v>
      </c>
      <c r="W46" s="378">
        <f t="shared" si="15"/>
        <v>0</v>
      </c>
      <c r="X46" s="378">
        <f t="shared" si="15"/>
        <v>0</v>
      </c>
      <c r="Y46" s="378">
        <f t="shared" si="15"/>
        <v>0</v>
      </c>
      <c r="Z46" s="378">
        <f t="shared" si="15"/>
        <v>0</v>
      </c>
      <c r="AA46" s="378">
        <f t="shared" si="15"/>
        <v>0</v>
      </c>
      <c r="AB46" s="573">
        <f t="shared" si="15"/>
        <v>0</v>
      </c>
      <c r="AC46" s="378"/>
      <c r="AD46" s="576">
        <f t="shared" si="15"/>
        <v>0</v>
      </c>
      <c r="AE46" s="378"/>
      <c r="AF46" s="576">
        <f t="shared" si="15"/>
        <v>1</v>
      </c>
      <c r="AG46" s="378"/>
      <c r="AH46" s="576">
        <f t="shared" si="15"/>
        <v>0</v>
      </c>
      <c r="AI46" s="378"/>
    </row>
    <row r="47" spans="3:35" outlineLevel="1" x14ac:dyDescent="0.2">
      <c r="C47" s="131" t="s">
        <v>561</v>
      </c>
      <c r="D47" s="344"/>
      <c r="E47" s="107" t="str">
        <f>E46</f>
        <v>#</v>
      </c>
      <c r="G47" s="89"/>
      <c r="H47" s="89"/>
      <c r="I47" s="378">
        <f t="shared" ref="I47:AH47" si="16">AND(NOT(H$26=""),I$24&gt;$F$19,I$26&lt;$F$20)*1</f>
        <v>0</v>
      </c>
      <c r="J47" s="378">
        <f t="shared" si="16"/>
        <v>0</v>
      </c>
      <c r="K47" s="378">
        <f t="shared" si="16"/>
        <v>0</v>
      </c>
      <c r="L47" s="378">
        <f t="shared" si="16"/>
        <v>0</v>
      </c>
      <c r="M47" s="378">
        <f t="shared" si="16"/>
        <v>1</v>
      </c>
      <c r="N47" s="378">
        <f t="shared" si="16"/>
        <v>1</v>
      </c>
      <c r="O47" s="378">
        <f t="shared" si="16"/>
        <v>1</v>
      </c>
      <c r="P47" s="378">
        <f t="shared" si="16"/>
        <v>1</v>
      </c>
      <c r="Q47" s="378">
        <f t="shared" si="16"/>
        <v>1</v>
      </c>
      <c r="R47" s="378">
        <f t="shared" si="16"/>
        <v>1</v>
      </c>
      <c r="S47" s="378">
        <f t="shared" si="16"/>
        <v>1</v>
      </c>
      <c r="T47" s="378">
        <f t="shared" si="16"/>
        <v>1</v>
      </c>
      <c r="U47" s="378">
        <f t="shared" si="16"/>
        <v>0</v>
      </c>
      <c r="V47" s="378">
        <f t="shared" si="16"/>
        <v>0</v>
      </c>
      <c r="W47" s="378">
        <f t="shared" si="16"/>
        <v>0</v>
      </c>
      <c r="X47" s="378">
        <f t="shared" si="16"/>
        <v>0</v>
      </c>
      <c r="Y47" s="378">
        <f t="shared" si="16"/>
        <v>0</v>
      </c>
      <c r="Z47" s="378">
        <f t="shared" si="16"/>
        <v>0</v>
      </c>
      <c r="AA47" s="378">
        <f t="shared" si="16"/>
        <v>0</v>
      </c>
      <c r="AB47" s="573">
        <f t="shared" ref="AB47" si="17">AND(NOT(AA$26=""),AB$24&gt;$F$19,AB$26&lt;$F$20)*1</f>
        <v>0</v>
      </c>
      <c r="AC47" s="378"/>
      <c r="AD47" s="576">
        <f t="shared" si="16"/>
        <v>0</v>
      </c>
      <c r="AE47" s="378"/>
      <c r="AF47" s="576">
        <f t="shared" si="16"/>
        <v>0</v>
      </c>
      <c r="AG47" s="378"/>
      <c r="AH47" s="576">
        <f t="shared" si="16"/>
        <v>0</v>
      </c>
      <c r="AI47" s="378"/>
    </row>
    <row r="48" spans="3:35" outlineLevel="1" x14ac:dyDescent="0.2">
      <c r="C48" s="12" t="s">
        <v>562</v>
      </c>
      <c r="D48" s="379"/>
      <c r="E48" s="118" t="str">
        <f>E47</f>
        <v>#</v>
      </c>
      <c r="F48" s="307"/>
      <c r="G48" s="287"/>
      <c r="H48" s="287"/>
      <c r="I48" s="380">
        <f t="shared" ref="I48:AA48" si="18">SUM(I45:I47)</f>
        <v>0</v>
      </c>
      <c r="J48" s="380">
        <f t="shared" si="18"/>
        <v>0</v>
      </c>
      <c r="K48" s="380">
        <f t="shared" si="18"/>
        <v>0</v>
      </c>
      <c r="L48" s="380">
        <f t="shared" si="18"/>
        <v>0</v>
      </c>
      <c r="M48" s="380">
        <f t="shared" si="18"/>
        <v>1</v>
      </c>
      <c r="N48" s="380">
        <f t="shared" si="18"/>
        <v>1</v>
      </c>
      <c r="O48" s="380">
        <f t="shared" si="18"/>
        <v>1</v>
      </c>
      <c r="P48" s="380">
        <f t="shared" si="18"/>
        <v>1</v>
      </c>
      <c r="Q48" s="380">
        <f t="shared" si="18"/>
        <v>1</v>
      </c>
      <c r="R48" s="380">
        <f t="shared" si="18"/>
        <v>1</v>
      </c>
      <c r="S48" s="380">
        <f t="shared" si="18"/>
        <v>1</v>
      </c>
      <c r="T48" s="380">
        <f t="shared" si="18"/>
        <v>1</v>
      </c>
      <c r="U48" s="380">
        <f t="shared" si="18"/>
        <v>0</v>
      </c>
      <c r="V48" s="380">
        <f t="shared" si="18"/>
        <v>0</v>
      </c>
      <c r="W48" s="380">
        <f t="shared" si="18"/>
        <v>0</v>
      </c>
      <c r="X48" s="380">
        <f t="shared" si="18"/>
        <v>0</v>
      </c>
      <c r="Y48" s="380">
        <f t="shared" si="18"/>
        <v>0</v>
      </c>
      <c r="Z48" s="380">
        <f t="shared" si="18"/>
        <v>0</v>
      </c>
      <c r="AA48" s="380">
        <f t="shared" si="18"/>
        <v>0</v>
      </c>
      <c r="AB48" s="574">
        <f t="shared" ref="AB48" si="19">SUM(AB45:AB47)</f>
        <v>0</v>
      </c>
      <c r="AC48" s="378"/>
      <c r="AD48" s="577">
        <f t="shared" ref="AD48" si="20">SUM(AD45:AD47)</f>
        <v>1</v>
      </c>
      <c r="AE48" s="378"/>
      <c r="AF48" s="577">
        <f t="shared" ref="AF48" si="21">SUM(AF45:AF47)</f>
        <v>1</v>
      </c>
      <c r="AG48" s="378"/>
      <c r="AH48" s="577">
        <f t="shared" ref="AH48" si="22">SUM(AH45:AH47)</f>
        <v>0</v>
      </c>
      <c r="AI48" s="378"/>
    </row>
    <row r="49" spans="3:35" outlineLevel="1" x14ac:dyDescent="0.2"/>
    <row r="50" spans="3:35" ht="18.75" outlineLevel="1" thickBot="1" x14ac:dyDescent="0.3">
      <c r="C50" s="381" t="s">
        <v>563</v>
      </c>
      <c r="D50" s="382"/>
      <c r="E50" s="383"/>
      <c r="F50" s="535">
        <f>ROUND(0.001*SUMPRODUCT($G$42:$AH$42,$G48:$AH48),2)</f>
        <v>0</v>
      </c>
    </row>
    <row r="51" spans="3:35" ht="18.75" outlineLevel="1" thickTop="1" x14ac:dyDescent="0.25">
      <c r="C51" s="642"/>
      <c r="D51" s="384"/>
      <c r="E51" s="385"/>
      <c r="F51" s="386"/>
    </row>
    <row r="52" spans="3:35" outlineLevel="1" x14ac:dyDescent="0.2">
      <c r="C52" s="127" t="s">
        <v>908</v>
      </c>
      <c r="D52" s="127"/>
    </row>
    <row r="53" spans="3:35" outlineLevel="1" x14ac:dyDescent="0.2">
      <c r="C53" s="129" t="s">
        <v>559</v>
      </c>
      <c r="D53" s="342"/>
      <c r="E53" s="101" t="s">
        <v>510</v>
      </c>
      <c r="F53" s="349"/>
      <c r="G53" s="85"/>
      <c r="H53" s="85"/>
      <c r="I53" s="377">
        <f t="shared" ref="I53:AH53" si="23">(I$24=$F$19)*1</f>
        <v>0</v>
      </c>
      <c r="J53" s="377">
        <f t="shared" si="23"/>
        <v>0</v>
      </c>
      <c r="K53" s="377">
        <f t="shared" si="23"/>
        <v>0</v>
      </c>
      <c r="L53" s="377">
        <f t="shared" si="23"/>
        <v>0</v>
      </c>
      <c r="M53" s="377">
        <f t="shared" si="23"/>
        <v>0</v>
      </c>
      <c r="N53" s="377">
        <f t="shared" si="23"/>
        <v>0</v>
      </c>
      <c r="O53" s="377">
        <f t="shared" si="23"/>
        <v>0</v>
      </c>
      <c r="P53" s="377">
        <f t="shared" si="23"/>
        <v>0</v>
      </c>
      <c r="Q53" s="377">
        <f t="shared" si="23"/>
        <v>0</v>
      </c>
      <c r="R53" s="377">
        <f t="shared" si="23"/>
        <v>0</v>
      </c>
      <c r="S53" s="377">
        <f t="shared" si="23"/>
        <v>0</v>
      </c>
      <c r="T53" s="377">
        <f t="shared" si="23"/>
        <v>0</v>
      </c>
      <c r="U53" s="377">
        <f t="shared" si="23"/>
        <v>0</v>
      </c>
      <c r="V53" s="377">
        <f t="shared" si="23"/>
        <v>0</v>
      </c>
      <c r="W53" s="377">
        <f t="shared" si="23"/>
        <v>0</v>
      </c>
      <c r="X53" s="377">
        <f t="shared" si="23"/>
        <v>0</v>
      </c>
      <c r="Y53" s="377">
        <f t="shared" si="23"/>
        <v>0</v>
      </c>
      <c r="Z53" s="377">
        <f t="shared" si="23"/>
        <v>0</v>
      </c>
      <c r="AA53" s="377">
        <f t="shared" si="23"/>
        <v>0</v>
      </c>
      <c r="AB53" s="572">
        <f t="shared" si="23"/>
        <v>0</v>
      </c>
      <c r="AC53" s="378"/>
      <c r="AD53" s="575">
        <f t="shared" si="23"/>
        <v>1</v>
      </c>
      <c r="AE53" s="378"/>
      <c r="AF53" s="575">
        <f t="shared" si="23"/>
        <v>0</v>
      </c>
      <c r="AG53" s="378"/>
      <c r="AH53" s="575">
        <f t="shared" si="23"/>
        <v>0</v>
      </c>
      <c r="AI53" s="378"/>
    </row>
    <row r="54" spans="3:35" outlineLevel="1" x14ac:dyDescent="0.2">
      <c r="C54" s="131" t="s">
        <v>560</v>
      </c>
      <c r="D54" s="344"/>
      <c r="E54" s="107" t="str">
        <f>E53</f>
        <v>#</v>
      </c>
      <c r="G54" s="89"/>
      <c r="H54" s="89"/>
      <c r="I54" s="378">
        <f>AND(I$10="Option",I$26=$F$21)*1</f>
        <v>0</v>
      </c>
      <c r="J54" s="378">
        <f t="shared" ref="J54:AB54" si="24">AND(J$10="Option",J$26=$F$21)*1</f>
        <v>0</v>
      </c>
      <c r="K54" s="378">
        <f t="shared" si="24"/>
        <v>0</v>
      </c>
      <c r="L54" s="378">
        <f t="shared" si="24"/>
        <v>0</v>
      </c>
      <c r="M54" s="378">
        <f t="shared" si="24"/>
        <v>0</v>
      </c>
      <c r="N54" s="378">
        <f t="shared" si="24"/>
        <v>0</v>
      </c>
      <c r="O54" s="378">
        <f t="shared" si="24"/>
        <v>0</v>
      </c>
      <c r="P54" s="378">
        <f t="shared" si="24"/>
        <v>0</v>
      </c>
      <c r="Q54" s="378">
        <f t="shared" si="24"/>
        <v>0</v>
      </c>
      <c r="R54" s="378">
        <f t="shared" si="24"/>
        <v>0</v>
      </c>
      <c r="S54" s="378">
        <f t="shared" si="24"/>
        <v>0</v>
      </c>
      <c r="T54" s="378">
        <f t="shared" si="24"/>
        <v>0</v>
      </c>
      <c r="U54" s="378">
        <f t="shared" si="24"/>
        <v>0</v>
      </c>
      <c r="V54" s="378">
        <f t="shared" si="24"/>
        <v>0</v>
      </c>
      <c r="W54" s="378">
        <f t="shared" si="24"/>
        <v>0</v>
      </c>
      <c r="X54" s="378">
        <f t="shared" si="24"/>
        <v>0</v>
      </c>
      <c r="Y54" s="378">
        <f t="shared" si="24"/>
        <v>0</v>
      </c>
      <c r="Z54" s="378">
        <f t="shared" si="24"/>
        <v>0</v>
      </c>
      <c r="AA54" s="378">
        <f t="shared" si="24"/>
        <v>0</v>
      </c>
      <c r="AB54" s="573">
        <f t="shared" si="24"/>
        <v>0</v>
      </c>
      <c r="AC54" s="378"/>
      <c r="AD54" s="576">
        <f t="shared" ref="AD54:AH54" si="25">AND(AD$10="Option",AD$26=$F$21)*1</f>
        <v>0</v>
      </c>
      <c r="AE54" s="378"/>
      <c r="AF54" s="576">
        <f t="shared" si="25"/>
        <v>0</v>
      </c>
      <c r="AG54" s="378"/>
      <c r="AH54" s="576">
        <f t="shared" si="25"/>
        <v>1</v>
      </c>
      <c r="AI54" s="378"/>
    </row>
    <row r="55" spans="3:35" outlineLevel="1" x14ac:dyDescent="0.2">
      <c r="C55" s="131" t="s">
        <v>561</v>
      </c>
      <c r="D55" s="344"/>
      <c r="E55" s="107" t="str">
        <f>E54</f>
        <v>#</v>
      </c>
      <c r="G55" s="89"/>
      <c r="H55" s="89"/>
      <c r="I55" s="378">
        <f t="shared" ref="I55:AH55" si="26">AND(NOT(H$26=""),I$24&gt;$F$19,I$26&lt;$F$21)*1</f>
        <v>0</v>
      </c>
      <c r="J55" s="378">
        <f t="shared" si="26"/>
        <v>0</v>
      </c>
      <c r="K55" s="378">
        <f t="shared" si="26"/>
        <v>0</v>
      </c>
      <c r="L55" s="378">
        <f t="shared" si="26"/>
        <v>0</v>
      </c>
      <c r="M55" s="378">
        <f t="shared" si="26"/>
        <v>1</v>
      </c>
      <c r="N55" s="378">
        <f t="shared" si="26"/>
        <v>1</v>
      </c>
      <c r="O55" s="378">
        <f t="shared" si="26"/>
        <v>1</v>
      </c>
      <c r="P55" s="378">
        <f t="shared" si="26"/>
        <v>1</v>
      </c>
      <c r="Q55" s="378">
        <f t="shared" si="26"/>
        <v>1</v>
      </c>
      <c r="R55" s="378">
        <f t="shared" si="26"/>
        <v>1</v>
      </c>
      <c r="S55" s="378">
        <f t="shared" si="26"/>
        <v>1</v>
      </c>
      <c r="T55" s="378">
        <f t="shared" si="26"/>
        <v>1</v>
      </c>
      <c r="U55" s="378">
        <f t="shared" si="26"/>
        <v>1</v>
      </c>
      <c r="V55" s="378">
        <f t="shared" si="26"/>
        <v>0</v>
      </c>
      <c r="W55" s="378">
        <f t="shared" si="26"/>
        <v>0</v>
      </c>
      <c r="X55" s="378">
        <f t="shared" si="26"/>
        <v>0</v>
      </c>
      <c r="Y55" s="378">
        <f t="shared" si="26"/>
        <v>0</v>
      </c>
      <c r="Z55" s="378">
        <f t="shared" si="26"/>
        <v>0</v>
      </c>
      <c r="AA55" s="378">
        <f t="shared" si="26"/>
        <v>0</v>
      </c>
      <c r="AB55" s="573">
        <f t="shared" ref="AB55" si="27">AND(NOT(AA$26=""),AB$24&gt;$F$19,AB$26&lt;$F$21)*1</f>
        <v>0</v>
      </c>
      <c r="AC55" s="378"/>
      <c r="AD55" s="576">
        <f t="shared" si="26"/>
        <v>0</v>
      </c>
      <c r="AE55" s="378"/>
      <c r="AF55" s="576">
        <f t="shared" si="26"/>
        <v>0</v>
      </c>
      <c r="AG55" s="378"/>
      <c r="AH55" s="576">
        <f t="shared" si="26"/>
        <v>0</v>
      </c>
      <c r="AI55" s="378"/>
    </row>
    <row r="56" spans="3:35" outlineLevel="1" x14ac:dyDescent="0.2">
      <c r="C56" s="12" t="s">
        <v>564</v>
      </c>
      <c r="D56" s="379"/>
      <c r="E56" s="118" t="str">
        <f>E55</f>
        <v>#</v>
      </c>
      <c r="F56" s="307"/>
      <c r="G56" s="287"/>
      <c r="H56" s="387"/>
      <c r="I56" s="380">
        <f t="shared" ref="I56:AA56" si="28">SUM(I53:I55)</f>
        <v>0</v>
      </c>
      <c r="J56" s="380">
        <f t="shared" si="28"/>
        <v>0</v>
      </c>
      <c r="K56" s="380">
        <f t="shared" si="28"/>
        <v>0</v>
      </c>
      <c r="L56" s="380">
        <f t="shared" si="28"/>
        <v>0</v>
      </c>
      <c r="M56" s="380">
        <f t="shared" si="28"/>
        <v>1</v>
      </c>
      <c r="N56" s="380">
        <f t="shared" si="28"/>
        <v>1</v>
      </c>
      <c r="O56" s="380">
        <f t="shared" si="28"/>
        <v>1</v>
      </c>
      <c r="P56" s="380">
        <f t="shared" si="28"/>
        <v>1</v>
      </c>
      <c r="Q56" s="380">
        <f t="shared" si="28"/>
        <v>1</v>
      </c>
      <c r="R56" s="380">
        <f t="shared" si="28"/>
        <v>1</v>
      </c>
      <c r="S56" s="380">
        <f t="shared" si="28"/>
        <v>1</v>
      </c>
      <c r="T56" s="380">
        <f t="shared" si="28"/>
        <v>1</v>
      </c>
      <c r="U56" s="380">
        <f t="shared" si="28"/>
        <v>1</v>
      </c>
      <c r="V56" s="380">
        <f t="shared" si="28"/>
        <v>0</v>
      </c>
      <c r="W56" s="380">
        <f t="shared" si="28"/>
        <v>0</v>
      </c>
      <c r="X56" s="380">
        <f t="shared" si="28"/>
        <v>0</v>
      </c>
      <c r="Y56" s="380">
        <f t="shared" si="28"/>
        <v>0</v>
      </c>
      <c r="Z56" s="380">
        <f t="shared" si="28"/>
        <v>0</v>
      </c>
      <c r="AA56" s="380">
        <f t="shared" si="28"/>
        <v>0</v>
      </c>
      <c r="AB56" s="574">
        <f t="shared" ref="AB56" si="29">SUM(AB53:AB55)</f>
        <v>0</v>
      </c>
      <c r="AC56" s="378"/>
      <c r="AD56" s="577">
        <f t="shared" ref="AD56" si="30">SUM(AD53:AD55)</f>
        <v>1</v>
      </c>
      <c r="AE56" s="378"/>
      <c r="AF56" s="577">
        <f t="shared" ref="AF56" si="31">SUM(AF53:AF55)</f>
        <v>0</v>
      </c>
      <c r="AG56" s="378"/>
      <c r="AH56" s="577">
        <f t="shared" ref="AH56" si="32">SUM(AH53:AH55)</f>
        <v>1</v>
      </c>
      <c r="AI56" s="378"/>
    </row>
    <row r="57" spans="3:35" outlineLevel="1" x14ac:dyDescent="0.2">
      <c r="U57" s="498"/>
      <c r="V57" s="498"/>
      <c r="AF57" s="260"/>
    </row>
    <row r="58" spans="3:35" ht="18.75" outlineLevel="1" thickBot="1" x14ac:dyDescent="0.3">
      <c r="C58" s="381" t="s">
        <v>565</v>
      </c>
      <c r="D58" s="382"/>
      <c r="E58" s="383"/>
      <c r="F58" s="535">
        <f>ROUND(0.001*SUMPRODUCT($G$42:$AH$42,$G$56:$AH$56),2)</f>
        <v>0</v>
      </c>
    </row>
    <row r="59" spans="3:35" ht="18.75" outlineLevel="1" thickTop="1" x14ac:dyDescent="0.25">
      <c r="C59" s="642"/>
      <c r="D59" s="384"/>
      <c r="E59" s="385"/>
      <c r="F59" s="386"/>
    </row>
    <row r="60" spans="3:35" ht="18" outlineLevel="1" x14ac:dyDescent="0.25">
      <c r="C60" s="127" t="s">
        <v>909</v>
      </c>
      <c r="D60" s="384"/>
      <c r="E60" s="385"/>
      <c r="F60" s="386"/>
    </row>
    <row r="61" spans="3:35" outlineLevel="1" x14ac:dyDescent="0.2">
      <c r="C61" s="129" t="s">
        <v>910</v>
      </c>
      <c r="D61" s="342"/>
      <c r="E61" s="101" t="s">
        <v>88</v>
      </c>
      <c r="F61" s="690">
        <v>0.5</v>
      </c>
    </row>
    <row r="62" spans="3:35" outlineLevel="1" x14ac:dyDescent="0.2">
      <c r="C62" s="106" t="str">
        <f xml:space="preserve"> C50</f>
        <v>NPV of As Bid Franchise Payments: Base End Date</v>
      </c>
      <c r="D62" s="88"/>
      <c r="E62" s="107"/>
      <c r="F62" s="644">
        <f xml:space="preserve"> F50</f>
        <v>0</v>
      </c>
    </row>
    <row r="63" spans="3:35" outlineLevel="1" x14ac:dyDescent="0.2">
      <c r="C63" s="106" t="str">
        <f xml:space="preserve"> C58</f>
        <v>NPV of As Bid Franchise Payments: Extension End Date</v>
      </c>
      <c r="D63" s="88"/>
      <c r="E63" s="107"/>
      <c r="F63" s="644">
        <f xml:space="preserve"> F58</f>
        <v>0</v>
      </c>
    </row>
    <row r="64" spans="3:35" outlineLevel="1" x14ac:dyDescent="0.2">
      <c r="C64" s="134" t="s">
        <v>907</v>
      </c>
      <c r="D64" s="347"/>
      <c r="E64" s="118"/>
      <c r="F64" s="645">
        <f xml:space="preserve"> ( F63 - F62 ) * F61</f>
        <v>0</v>
      </c>
    </row>
    <row r="65" spans="2:35" outlineLevel="1" x14ac:dyDescent="0.2"/>
    <row r="66" spans="2:35" ht="18.75" outlineLevel="1" thickBot="1" x14ac:dyDescent="0.3">
      <c r="C66" s="381" t="s">
        <v>906</v>
      </c>
      <c r="D66" s="382"/>
      <c r="E66" s="383"/>
      <c r="F66" s="535">
        <f xml:space="preserve"> F62 + F64</f>
        <v>0</v>
      </c>
    </row>
    <row r="67" spans="2:35" ht="13.5" thickTop="1" x14ac:dyDescent="0.2">
      <c r="C67" s="196"/>
      <c r="F67" s="641"/>
    </row>
    <row r="68" spans="2:35" x14ac:dyDescent="0.2">
      <c r="C68" s="196"/>
      <c r="F68" s="641"/>
    </row>
    <row r="69" spans="2:35" ht="15" x14ac:dyDescent="0.25">
      <c r="B69" s="15"/>
      <c r="C69" s="15" t="s">
        <v>566</v>
      </c>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D69" s="15"/>
      <c r="AF69" s="15"/>
      <c r="AH69" s="15"/>
    </row>
    <row r="70" spans="2:35" outlineLevel="1" x14ac:dyDescent="0.2">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D70" s="196"/>
      <c r="AF70" s="196"/>
      <c r="AH70" s="196"/>
    </row>
    <row r="71" spans="2:35" outlineLevel="1" x14ac:dyDescent="0.2">
      <c r="C71" s="752" t="str">
        <f xml:space="preserve"> C$42</f>
        <v>Financial Subsidy / (Premium) Present Value</v>
      </c>
      <c r="D71" s="722"/>
      <c r="E71" s="723" t="str">
        <f t="shared" ref="E71:AH71" si="33" xml:space="preserve"> E$42</f>
        <v>£000</v>
      </c>
      <c r="F71" s="724"/>
      <c r="G71" s="725">
        <f t="shared" si="33"/>
        <v>0</v>
      </c>
      <c r="H71" s="725">
        <f t="shared" si="33"/>
        <v>0</v>
      </c>
      <c r="I71" s="725">
        <f t="shared" si="33"/>
        <v>0</v>
      </c>
      <c r="J71" s="725">
        <f t="shared" si="33"/>
        <v>0</v>
      </c>
      <c r="K71" s="725">
        <f t="shared" si="33"/>
        <v>0</v>
      </c>
      <c r="L71" s="725">
        <f t="shared" si="33"/>
        <v>0</v>
      </c>
      <c r="M71" s="725">
        <f t="shared" si="33"/>
        <v>0</v>
      </c>
      <c r="N71" s="725">
        <f t="shared" si="33"/>
        <v>0</v>
      </c>
      <c r="O71" s="725">
        <f t="shared" si="33"/>
        <v>0</v>
      </c>
      <c r="P71" s="725">
        <f t="shared" si="33"/>
        <v>0</v>
      </c>
      <c r="Q71" s="725">
        <f t="shared" si="33"/>
        <v>0</v>
      </c>
      <c r="R71" s="725">
        <f t="shared" si="33"/>
        <v>0</v>
      </c>
      <c r="S71" s="725">
        <f t="shared" si="33"/>
        <v>0</v>
      </c>
      <c r="T71" s="725">
        <f t="shared" si="33"/>
        <v>0</v>
      </c>
      <c r="U71" s="725">
        <f t="shared" si="33"/>
        <v>0</v>
      </c>
      <c r="V71" s="725">
        <f t="shared" si="33"/>
        <v>0</v>
      </c>
      <c r="W71" s="725">
        <f t="shared" si="33"/>
        <v>0</v>
      </c>
      <c r="X71" s="725">
        <f t="shared" si="33"/>
        <v>0</v>
      </c>
      <c r="Y71" s="725">
        <f t="shared" si="33"/>
        <v>0</v>
      </c>
      <c r="Z71" s="725">
        <f t="shared" si="33"/>
        <v>0</v>
      </c>
      <c r="AA71" s="725">
        <f t="shared" si="33"/>
        <v>0</v>
      </c>
      <c r="AB71" s="726">
        <f t="shared" si="33"/>
        <v>0</v>
      </c>
      <c r="AD71" s="727">
        <f t="shared" si="33"/>
        <v>0</v>
      </c>
      <c r="AF71" s="727">
        <f xml:space="preserve"> AF$42</f>
        <v>0</v>
      </c>
      <c r="AH71" s="727">
        <f t="shared" si="33"/>
        <v>0</v>
      </c>
    </row>
    <row r="72" spans="2:35" outlineLevel="1" x14ac:dyDescent="0.2">
      <c r="C72" s="196"/>
      <c r="D72" s="196"/>
      <c r="E72" s="196"/>
      <c r="F72" s="196"/>
      <c r="G72" s="196"/>
      <c r="H72" s="196"/>
      <c r="I72" s="196"/>
      <c r="J72" s="196"/>
      <c r="K72" s="196"/>
      <c r="L72" s="196"/>
      <c r="M72" s="196"/>
      <c r="N72" s="196"/>
      <c r="O72" s="196"/>
      <c r="P72" s="196"/>
      <c r="Q72" s="196"/>
      <c r="R72" s="196"/>
      <c r="S72" s="196"/>
      <c r="T72" s="196"/>
      <c r="U72" s="753"/>
      <c r="V72" s="196"/>
      <c r="W72" s="196"/>
      <c r="X72" s="196"/>
      <c r="Y72" s="196"/>
      <c r="Z72" s="196"/>
      <c r="AA72" s="196"/>
      <c r="AB72" s="196"/>
      <c r="AD72" s="196"/>
      <c r="AF72" s="196"/>
      <c r="AH72" s="196"/>
    </row>
    <row r="73" spans="2:35" outlineLevel="1" x14ac:dyDescent="0.2">
      <c r="C73" s="138" t="s">
        <v>558</v>
      </c>
      <c r="D73" s="139"/>
      <c r="P73" s="89"/>
      <c r="Q73" s="89"/>
      <c r="R73" s="89"/>
      <c r="S73" s="89"/>
      <c r="T73" s="89"/>
      <c r="U73" s="89"/>
      <c r="V73" s="89"/>
      <c r="W73" s="89"/>
      <c r="X73" s="89"/>
      <c r="Y73" s="89"/>
      <c r="Z73" s="89"/>
      <c r="AA73" s="89"/>
      <c r="AB73" s="89"/>
      <c r="AC73" s="89"/>
      <c r="AD73" s="89"/>
      <c r="AE73" s="89"/>
      <c r="AF73" s="89"/>
      <c r="AG73" s="89"/>
      <c r="AH73" s="89"/>
    </row>
    <row r="74" spans="2:35" outlineLevel="1" x14ac:dyDescent="0.2">
      <c r="C74" s="100" t="str">
        <f xml:space="preserve"> Funding!D20</f>
        <v>Baseline Franchise Payments BFPy</v>
      </c>
      <c r="D74" s="84"/>
      <c r="E74" s="101" t="str">
        <f xml:space="preserve"> Funding!F20</f>
        <v>£000</v>
      </c>
      <c r="F74" s="371" t="str">
        <f>RN_Switch</f>
        <v>Nominal</v>
      </c>
      <c r="G74" s="743"/>
      <c r="H74" s="743"/>
      <c r="I74" s="743"/>
      <c r="J74" s="743"/>
      <c r="K74" s="743"/>
      <c r="L74" s="743"/>
      <c r="M74" s="743"/>
      <c r="N74" s="743"/>
      <c r="O74" s="743"/>
      <c r="P74" s="395">
        <f xml:space="preserve"> Funding!P20</f>
        <v>0</v>
      </c>
      <c r="Q74" s="395">
        <f xml:space="preserve"> Funding!Q20</f>
        <v>0</v>
      </c>
      <c r="R74" s="395">
        <f xml:space="preserve"> Funding!R20</f>
        <v>0</v>
      </c>
      <c r="S74" s="395">
        <f xml:space="preserve"> Funding!S20</f>
        <v>0</v>
      </c>
      <c r="T74" s="395">
        <f xml:space="preserve"> Funding!T20</f>
        <v>0</v>
      </c>
      <c r="U74" s="395">
        <f xml:space="preserve"> Funding!U20</f>
        <v>0</v>
      </c>
      <c r="V74" s="395">
        <f xml:space="preserve"> Funding!V20</f>
        <v>0</v>
      </c>
      <c r="W74" s="395">
        <f xml:space="preserve"> Funding!W20</f>
        <v>0</v>
      </c>
      <c r="X74" s="395">
        <f xml:space="preserve"> Funding!X20</f>
        <v>0</v>
      </c>
      <c r="Y74" s="395">
        <f xml:space="preserve"> Funding!Y20</f>
        <v>0</v>
      </c>
      <c r="Z74" s="395">
        <f xml:space="preserve"> Funding!Z20</f>
        <v>0</v>
      </c>
      <c r="AA74" s="395">
        <f xml:space="preserve"> Funding!AA20</f>
        <v>0</v>
      </c>
      <c r="AB74" s="760">
        <f xml:space="preserve"> Funding!AB20</f>
        <v>0</v>
      </c>
      <c r="AC74" s="498"/>
      <c r="AD74" s="551">
        <f xml:space="preserve"> Funding!AD20</f>
        <v>0</v>
      </c>
      <c r="AE74" s="498"/>
      <c r="AF74" s="551">
        <f xml:space="preserve"> Funding!AF20</f>
        <v>0</v>
      </c>
      <c r="AG74" s="498"/>
      <c r="AH74" s="551">
        <f xml:space="preserve"> Funding!AH20</f>
        <v>0</v>
      </c>
    </row>
    <row r="75" spans="2:35" outlineLevel="1" x14ac:dyDescent="0.2">
      <c r="C75" s="264" t="str">
        <f>C31</f>
        <v>Deflation Factor</v>
      </c>
      <c r="D75" s="265"/>
      <c r="E75" s="372" t="s">
        <v>510</v>
      </c>
      <c r="F75" s="373"/>
      <c r="G75" s="744"/>
      <c r="H75" s="744"/>
      <c r="I75" s="744"/>
      <c r="J75" s="744"/>
      <c r="K75" s="744"/>
      <c r="L75" s="744"/>
      <c r="M75" s="744"/>
      <c r="N75" s="744"/>
      <c r="O75" s="744"/>
      <c r="P75" s="374">
        <f t="shared" ref="P75:AB75" si="34">IF($F$39="Nominal",P$31,1)</f>
        <v>0.88504580400950106</v>
      </c>
      <c r="Q75" s="374">
        <f t="shared" si="34"/>
        <v>0.85801822977169262</v>
      </c>
      <c r="R75" s="374">
        <f t="shared" si="34"/>
        <v>0.83221942751861555</v>
      </c>
      <c r="S75" s="374">
        <f t="shared" si="34"/>
        <v>0.80758799371044698</v>
      </c>
      <c r="T75" s="374">
        <f t="shared" si="34"/>
        <v>0.78406601331111359</v>
      </c>
      <c r="U75" s="374">
        <f t="shared" si="34"/>
        <v>0.76122913913700341</v>
      </c>
      <c r="V75" s="374">
        <f t="shared" si="34"/>
        <v>0.73905741663786739</v>
      </c>
      <c r="W75" s="374">
        <f t="shared" si="34"/>
        <v>0.71753147246394888</v>
      </c>
      <c r="X75" s="374">
        <f t="shared" si="34"/>
        <v>0.69663249753781442</v>
      </c>
      <c r="Y75" s="374">
        <f t="shared" si="34"/>
        <v>0.67634223061923726</v>
      </c>
      <c r="Z75" s="374">
        <f t="shared" si="34"/>
        <v>0.65664294234877407</v>
      </c>
      <c r="AA75" s="374">
        <f t="shared" si="34"/>
        <v>0.63751741975609133</v>
      </c>
      <c r="AB75" s="761">
        <f t="shared" si="34"/>
        <v>0.6189489512195061</v>
      </c>
      <c r="AD75" s="582">
        <f>IF($F$39="Nominal",AD$31,1)</f>
        <v>1</v>
      </c>
      <c r="AF75" s="582">
        <f>IF($F$39="Nominal",AF$31,1)</f>
        <v>0.76122913913700341</v>
      </c>
      <c r="AH75" s="582">
        <f>IF($F$39="Nominal",AH$31,1)</f>
        <v>0.73905741663786739</v>
      </c>
    </row>
    <row r="76" spans="2:35" outlineLevel="1" x14ac:dyDescent="0.2">
      <c r="C76" s="352" t="str">
        <f>C32</f>
        <v>Discount Factor</v>
      </c>
      <c r="D76" s="353"/>
      <c r="E76" s="354" t="str">
        <f>E75</f>
        <v>#</v>
      </c>
      <c r="F76" s="92"/>
      <c r="G76" s="744"/>
      <c r="H76" s="744"/>
      <c r="I76" s="744"/>
      <c r="J76" s="744"/>
      <c r="K76" s="744"/>
      <c r="L76" s="744"/>
      <c r="M76" s="744"/>
      <c r="N76" s="744"/>
      <c r="O76" s="744"/>
      <c r="P76" s="374">
        <f t="shared" ref="P76:AH76" si="35">P32</f>
        <v>0.87267426231125578</v>
      </c>
      <c r="Q76" s="374">
        <f t="shared" si="35"/>
        <v>0.84318339224333683</v>
      </c>
      <c r="R76" s="374">
        <f t="shared" si="35"/>
        <v>0.81468912704269014</v>
      </c>
      <c r="S76" s="374">
        <f t="shared" si="35"/>
        <v>0.78712071903039693</v>
      </c>
      <c r="T76" s="374">
        <f t="shared" si="35"/>
        <v>0.76048520320372903</v>
      </c>
      <c r="U76" s="374">
        <f t="shared" si="35"/>
        <v>0.73478561369497253</v>
      </c>
      <c r="V76" s="374">
        <f t="shared" si="35"/>
        <v>0.70995450775188718</v>
      </c>
      <c r="W76" s="374">
        <f t="shared" si="35"/>
        <v>0.68593023285955113</v>
      </c>
      <c r="X76" s="374">
        <f t="shared" si="35"/>
        <v>0.66271891961165919</v>
      </c>
      <c r="Y76" s="374">
        <f t="shared" si="35"/>
        <v>0.64032321207920961</v>
      </c>
      <c r="Z76" s="374">
        <f t="shared" si="35"/>
        <v>0.61868433779994803</v>
      </c>
      <c r="AA76" s="374">
        <f t="shared" si="35"/>
        <v>0.5977485701689278</v>
      </c>
      <c r="AB76" s="762">
        <f t="shared" si="35"/>
        <v>0.5775212516443754</v>
      </c>
      <c r="AD76" s="563">
        <f t="shared" si="35"/>
        <v>0.99211959275580563</v>
      </c>
      <c r="AF76" s="563">
        <f t="shared" si="35"/>
        <v>0.74072665850120212</v>
      </c>
      <c r="AH76" s="563">
        <f t="shared" si="35"/>
        <v>0.71549258616158584</v>
      </c>
    </row>
    <row r="77" spans="2:35" outlineLevel="1" x14ac:dyDescent="0.2">
      <c r="C77" s="751" t="s">
        <v>567</v>
      </c>
      <c r="D77" s="388"/>
      <c r="E77" s="390" t="s">
        <v>101</v>
      </c>
      <c r="F77" s="390"/>
      <c r="G77" s="745"/>
      <c r="H77" s="745"/>
      <c r="I77" s="745"/>
      <c r="J77" s="745"/>
      <c r="K77" s="745"/>
      <c r="L77" s="745"/>
      <c r="M77" s="745"/>
      <c r="N77" s="745"/>
      <c r="O77" s="745"/>
      <c r="P77" s="749">
        <f t="shared" ref="P77" si="36">P74*P75*P76</f>
        <v>0</v>
      </c>
      <c r="Q77" s="749">
        <f t="shared" ref="Q77" si="37">Q74*Q75*Q76</f>
        <v>0</v>
      </c>
      <c r="R77" s="749">
        <f t="shared" ref="R77" si="38">R74*R75*R76</f>
        <v>0</v>
      </c>
      <c r="S77" s="749">
        <f t="shared" ref="S77:T77" si="39">S74*S75*S76</f>
        <v>0</v>
      </c>
      <c r="T77" s="749">
        <f t="shared" si="39"/>
        <v>0</v>
      </c>
      <c r="U77" s="749">
        <f>U74*U75*U76</f>
        <v>0</v>
      </c>
      <c r="V77" s="749">
        <f t="shared" ref="V77" si="40">V74*V75*V76</f>
        <v>0</v>
      </c>
      <c r="W77" s="749">
        <f t="shared" ref="W77" si="41">W74*W75*W76</f>
        <v>0</v>
      </c>
      <c r="X77" s="749">
        <f t="shared" ref="X77" si="42">X74*X75*X76</f>
        <v>0</v>
      </c>
      <c r="Y77" s="749">
        <f t="shared" ref="Y77" si="43">Y74*Y75*Y76</f>
        <v>0</v>
      </c>
      <c r="Z77" s="749">
        <f t="shared" ref="Z77" si="44">Z74*Z75*Z76</f>
        <v>0</v>
      </c>
      <c r="AA77" s="749">
        <f t="shared" ref="AA77" si="45">AA74*AA75*AA76</f>
        <v>0</v>
      </c>
      <c r="AB77" s="749">
        <f t="shared" ref="AB77" si="46">AB74*AB75*AB76</f>
        <v>0</v>
      </c>
      <c r="AC77" s="750"/>
      <c r="AD77" s="749">
        <f t="shared" ref="AD77" si="47">AD74*AD75*AD76</f>
        <v>0</v>
      </c>
      <c r="AE77" s="750"/>
      <c r="AF77" s="749">
        <f t="shared" ref="AF77" si="48">AF74*AF75*AF76</f>
        <v>0</v>
      </c>
      <c r="AG77" s="750"/>
      <c r="AH77" s="749">
        <f t="shared" ref="AH77" si="49">AH74*AH75*AH76</f>
        <v>0</v>
      </c>
      <c r="AI77" s="89"/>
    </row>
    <row r="78" spans="2:35" outlineLevel="1" x14ac:dyDescent="0.2">
      <c r="C78" s="196"/>
      <c r="D78" s="196"/>
      <c r="E78" s="196"/>
      <c r="F78" s="196"/>
      <c r="G78" s="196"/>
      <c r="H78" s="196"/>
      <c r="I78" s="196"/>
      <c r="J78" s="196"/>
      <c r="K78" s="196"/>
      <c r="L78" s="196"/>
      <c r="M78" s="196"/>
      <c r="N78" s="196"/>
      <c r="O78" s="196"/>
      <c r="P78" s="765"/>
      <c r="Q78" s="765"/>
      <c r="R78" s="765"/>
      <c r="S78" s="765"/>
      <c r="T78" s="765"/>
      <c r="U78" s="765"/>
      <c r="V78" s="765"/>
      <c r="W78" s="765"/>
      <c r="X78" s="765"/>
      <c r="Y78" s="765"/>
      <c r="Z78" s="765"/>
      <c r="AA78" s="765"/>
      <c r="AB78" s="765"/>
      <c r="AC78" s="765"/>
      <c r="AD78" s="765"/>
      <c r="AE78" s="765"/>
      <c r="AF78" s="765"/>
      <c r="AG78" s="765"/>
      <c r="AH78" s="765"/>
    </row>
    <row r="79" spans="2:35" outlineLevel="1" x14ac:dyDescent="0.2">
      <c r="D79" s="196"/>
      <c r="E79" s="196"/>
      <c r="F79" s="196"/>
      <c r="G79" s="260"/>
      <c r="H79" s="260"/>
      <c r="I79" s="260"/>
      <c r="J79" s="260"/>
      <c r="K79" s="260"/>
      <c r="L79" s="260"/>
      <c r="M79" s="260"/>
      <c r="N79" s="260"/>
      <c r="O79" s="260"/>
      <c r="P79" s="260"/>
      <c r="Q79" s="260"/>
      <c r="R79" s="260"/>
      <c r="S79" s="260"/>
      <c r="T79" s="260"/>
      <c r="U79" s="260"/>
      <c r="V79" s="260"/>
      <c r="W79" s="260"/>
      <c r="X79" s="260"/>
      <c r="Y79" s="260"/>
      <c r="Z79" s="260"/>
      <c r="AA79" s="260"/>
      <c r="AB79" s="260"/>
      <c r="AC79"/>
      <c r="AD79" s="260"/>
      <c r="AE79"/>
      <c r="AF79" s="260"/>
      <c r="AG79"/>
      <c r="AH79" s="260"/>
    </row>
    <row r="80" spans="2:35" outlineLevel="1" x14ac:dyDescent="0.2">
      <c r="C80" s="702" t="str">
        <f xml:space="preserve"> 'FO&amp;C'!D136</f>
        <v>Days in Core before breach %</v>
      </c>
      <c r="D80" s="652"/>
      <c r="E80" s="499" t="str">
        <f xml:space="preserve"> 'FO&amp;C'!E136</f>
        <v>Days</v>
      </c>
      <c r="F80" s="652"/>
      <c r="G80" s="703">
        <f xml:space="preserve"> 'FO&amp;C'!G136</f>
        <v>0</v>
      </c>
      <c r="H80" s="703">
        <f xml:space="preserve"> 'FO&amp;C'!H136</f>
        <v>0</v>
      </c>
      <c r="I80" s="703">
        <f xml:space="preserve"> 'FO&amp;C'!I136</f>
        <v>0</v>
      </c>
      <c r="J80" s="703">
        <f xml:space="preserve"> 'FO&amp;C'!J136</f>
        <v>0</v>
      </c>
      <c r="K80" s="703">
        <f xml:space="preserve"> 'FO&amp;C'!K136</f>
        <v>0</v>
      </c>
      <c r="L80" s="703">
        <f xml:space="preserve"> 'FO&amp;C'!L136</f>
        <v>0</v>
      </c>
      <c r="M80" s="703">
        <f xml:space="preserve"> 'FO&amp;C'!M136</f>
        <v>1</v>
      </c>
      <c r="N80" s="703">
        <f xml:space="preserve"> 'FO&amp;C'!N136</f>
        <v>1</v>
      </c>
      <c r="O80" s="703">
        <f xml:space="preserve"> 'FO&amp;C'!O136</f>
        <v>1</v>
      </c>
      <c r="P80" s="703">
        <f xml:space="preserve"> 'FO&amp;C'!P136</f>
        <v>1</v>
      </c>
      <c r="Q80" s="703">
        <f xml:space="preserve"> 'FO&amp;C'!Q136</f>
        <v>1</v>
      </c>
      <c r="R80" s="703">
        <f xml:space="preserve"> 'FO&amp;C'!R136</f>
        <v>1</v>
      </c>
      <c r="S80" s="703">
        <f xml:space="preserve"> 'FO&amp;C'!S136</f>
        <v>1</v>
      </c>
      <c r="T80" s="703">
        <f xml:space="preserve"> 'FO&amp;C'!T136</f>
        <v>1</v>
      </c>
      <c r="U80" s="703">
        <f xml:space="preserve"> 'FO&amp;C'!U136</f>
        <v>0.53150684931506853</v>
      </c>
      <c r="V80" s="703">
        <f xml:space="preserve"> 'FO&amp;C'!V136</f>
        <v>0</v>
      </c>
      <c r="W80" s="703">
        <f xml:space="preserve"> 'FO&amp;C'!W136</f>
        <v>0</v>
      </c>
      <c r="X80" s="703">
        <f xml:space="preserve"> 'FO&amp;C'!X136</f>
        <v>0</v>
      </c>
      <c r="Y80" s="703">
        <f xml:space="preserve"> 'FO&amp;C'!Y136</f>
        <v>0</v>
      </c>
      <c r="Z80" s="703">
        <f xml:space="preserve"> 'FO&amp;C'!Z136</f>
        <v>0</v>
      </c>
      <c r="AA80" s="703">
        <f xml:space="preserve"> 'FO&amp;C'!AA136</f>
        <v>0</v>
      </c>
      <c r="AB80" s="708">
        <f xml:space="preserve"> 'FO&amp;C'!AB136</f>
        <v>0</v>
      </c>
      <c r="AC80"/>
      <c r="AD80" s="710">
        <f xml:space="preserve"> 'FO&amp;C'!AD136</f>
        <v>1</v>
      </c>
      <c r="AE80"/>
      <c r="AF80" s="710">
        <f xml:space="preserve"> 'FO&amp;C'!AF136</f>
        <v>1</v>
      </c>
      <c r="AG80"/>
      <c r="AH80" s="710">
        <f xml:space="preserve"> 'FO&amp;C'!AH136</f>
        <v>0</v>
      </c>
      <c r="AI80"/>
    </row>
    <row r="81" spans="3:35" outlineLevel="1" x14ac:dyDescent="0.2">
      <c r="C81" s="729" t="str">
        <f xml:space="preserve"> 'FO&amp;C'!D137</f>
        <v>Days in Core on or after breach %</v>
      </c>
      <c r="D81" s="730"/>
      <c r="E81" s="266" t="str">
        <f xml:space="preserve"> 'FO&amp;C'!E137</f>
        <v>Days</v>
      </c>
      <c r="F81" s="730"/>
      <c r="G81" s="731">
        <f xml:space="preserve"> 'FO&amp;C'!G137</f>
        <v>0</v>
      </c>
      <c r="H81" s="731">
        <f xml:space="preserve"> 'FO&amp;C'!H137</f>
        <v>0</v>
      </c>
      <c r="I81" s="731">
        <f xml:space="preserve"> 'FO&amp;C'!I137</f>
        <v>0</v>
      </c>
      <c r="J81" s="731">
        <f xml:space="preserve"> 'FO&amp;C'!J137</f>
        <v>0</v>
      </c>
      <c r="K81" s="731">
        <f xml:space="preserve"> 'FO&amp;C'!K137</f>
        <v>0</v>
      </c>
      <c r="L81" s="731">
        <f xml:space="preserve"> 'FO&amp;C'!L137</f>
        <v>0</v>
      </c>
      <c r="M81" s="731">
        <f xml:space="preserve"> 'FO&amp;C'!M137</f>
        <v>0</v>
      </c>
      <c r="N81" s="731">
        <f xml:space="preserve"> 'FO&amp;C'!N137</f>
        <v>0</v>
      </c>
      <c r="O81" s="731">
        <f xml:space="preserve"> 'FO&amp;C'!O137</f>
        <v>0</v>
      </c>
      <c r="P81" s="731">
        <f xml:space="preserve"> 'FO&amp;C'!P137</f>
        <v>0</v>
      </c>
      <c r="Q81" s="731">
        <f xml:space="preserve"> 'FO&amp;C'!Q137</f>
        <v>0</v>
      </c>
      <c r="R81" s="731">
        <f xml:space="preserve"> 'FO&amp;C'!R137</f>
        <v>0</v>
      </c>
      <c r="S81" s="731">
        <f xml:space="preserve"> 'FO&amp;C'!S137</f>
        <v>0</v>
      </c>
      <c r="T81" s="731">
        <f xml:space="preserve"> 'FO&amp;C'!T137</f>
        <v>0</v>
      </c>
      <c r="U81" s="731">
        <f xml:space="preserve"> 'FO&amp;C'!U137</f>
        <v>0</v>
      </c>
      <c r="V81" s="731">
        <f xml:space="preserve"> 'FO&amp;C'!V137</f>
        <v>0</v>
      </c>
      <c r="W81" s="731">
        <f xml:space="preserve"> 'FO&amp;C'!W137</f>
        <v>0</v>
      </c>
      <c r="X81" s="731">
        <f xml:space="preserve"> 'FO&amp;C'!X137</f>
        <v>0</v>
      </c>
      <c r="Y81" s="731">
        <f xml:space="preserve"> 'FO&amp;C'!Y137</f>
        <v>0</v>
      </c>
      <c r="Z81" s="731">
        <f xml:space="preserve"> 'FO&amp;C'!Z137</f>
        <v>0</v>
      </c>
      <c r="AA81" s="731">
        <f xml:space="preserve"> 'FO&amp;C'!AA137</f>
        <v>0</v>
      </c>
      <c r="AB81" s="732">
        <f xml:space="preserve"> 'FO&amp;C'!AB137</f>
        <v>0</v>
      </c>
      <c r="AC81" s="734"/>
      <c r="AD81" s="733">
        <f xml:space="preserve"> 'FO&amp;C'!AD137</f>
        <v>0</v>
      </c>
      <c r="AE81" s="734"/>
      <c r="AF81" s="733">
        <f xml:space="preserve"> 'FO&amp;C'!AF137</f>
        <v>0</v>
      </c>
      <c r="AG81" s="734"/>
      <c r="AH81" s="733">
        <f xml:space="preserve"> 'FO&amp;C'!AH137</f>
        <v>0</v>
      </c>
      <c r="AI81"/>
    </row>
    <row r="82" spans="3:35" outlineLevel="1" x14ac:dyDescent="0.2">
      <c r="C82" s="668" t="str">
        <f xml:space="preserve"> 'FO&amp;C'!D138</f>
        <v>Days in Extension before breach %</v>
      </c>
      <c r="E82" s="420" t="str">
        <f xml:space="preserve"> 'FO&amp;C'!E138</f>
        <v>Days</v>
      </c>
      <c r="G82" s="699">
        <f xml:space="preserve"> 'FO&amp;C'!G138</f>
        <v>0</v>
      </c>
      <c r="H82" s="699">
        <f xml:space="preserve"> 'FO&amp;C'!H138</f>
        <v>0</v>
      </c>
      <c r="I82" s="699">
        <f xml:space="preserve"> 'FO&amp;C'!I138</f>
        <v>0</v>
      </c>
      <c r="J82" s="699">
        <f xml:space="preserve"> 'FO&amp;C'!J138</f>
        <v>0</v>
      </c>
      <c r="K82" s="699">
        <f xml:space="preserve"> 'FO&amp;C'!K138</f>
        <v>0</v>
      </c>
      <c r="L82" s="699">
        <f xml:space="preserve"> 'FO&amp;C'!L138</f>
        <v>0</v>
      </c>
      <c r="M82" s="699">
        <f xml:space="preserve"> 'FO&amp;C'!M138</f>
        <v>0</v>
      </c>
      <c r="N82" s="699">
        <f xml:space="preserve"> 'FO&amp;C'!N138</f>
        <v>0</v>
      </c>
      <c r="O82" s="699">
        <f xml:space="preserve"> 'FO&amp;C'!O138</f>
        <v>0</v>
      </c>
      <c r="P82" s="699">
        <f xml:space="preserve"> 'FO&amp;C'!P138</f>
        <v>0</v>
      </c>
      <c r="Q82" s="699">
        <f xml:space="preserve"> 'FO&amp;C'!Q138</f>
        <v>0</v>
      </c>
      <c r="R82" s="699">
        <f xml:space="preserve"> 'FO&amp;C'!R138</f>
        <v>0</v>
      </c>
      <c r="S82" s="699">
        <f xml:space="preserve"> 'FO&amp;C'!S138</f>
        <v>0</v>
      </c>
      <c r="T82" s="699">
        <f xml:space="preserve"> 'FO&amp;C'!T138</f>
        <v>0</v>
      </c>
      <c r="U82" s="699">
        <f xml:space="preserve"> 'FO&amp;C'!U138</f>
        <v>0.46849315068493153</v>
      </c>
      <c r="V82" s="699">
        <f xml:space="preserve"> 'FO&amp;C'!V138</f>
        <v>0</v>
      </c>
      <c r="W82" s="699">
        <f xml:space="preserve"> 'FO&amp;C'!W138</f>
        <v>0</v>
      </c>
      <c r="X82" s="699">
        <f xml:space="preserve"> 'FO&amp;C'!X138</f>
        <v>0</v>
      </c>
      <c r="Y82" s="699">
        <f xml:space="preserve"> 'FO&amp;C'!Y138</f>
        <v>0</v>
      </c>
      <c r="Z82" s="699">
        <f xml:space="preserve"> 'FO&amp;C'!Z138</f>
        <v>0</v>
      </c>
      <c r="AA82" s="699">
        <f xml:space="preserve"> 'FO&amp;C'!AA138</f>
        <v>0</v>
      </c>
      <c r="AB82" s="707">
        <f xml:space="preserve"> 'FO&amp;C'!AB138</f>
        <v>0</v>
      </c>
      <c r="AC82"/>
      <c r="AD82" s="728">
        <f xml:space="preserve"> 'FO&amp;C'!AD138</f>
        <v>0</v>
      </c>
      <c r="AE82"/>
      <c r="AF82" s="728">
        <f xml:space="preserve"> 'FO&amp;C'!AF138</f>
        <v>0</v>
      </c>
      <c r="AG82"/>
      <c r="AH82" s="728">
        <f xml:space="preserve"> 'FO&amp;C'!AH138</f>
        <v>1</v>
      </c>
      <c r="AI82"/>
    </row>
    <row r="83" spans="3:35" outlineLevel="1" x14ac:dyDescent="0.2">
      <c r="C83" s="704" t="str">
        <f xml:space="preserve"> 'FO&amp;C'!D139</f>
        <v>Days in Extension on or after breach %</v>
      </c>
      <c r="D83" s="653"/>
      <c r="E83" s="706" t="str">
        <f xml:space="preserve"> 'FO&amp;C'!E139</f>
        <v>Days</v>
      </c>
      <c r="F83" s="653"/>
      <c r="G83" s="705">
        <f xml:space="preserve"> 'FO&amp;C'!G139</f>
        <v>0</v>
      </c>
      <c r="H83" s="705">
        <f xml:space="preserve"> 'FO&amp;C'!H139</f>
        <v>0</v>
      </c>
      <c r="I83" s="705">
        <f xml:space="preserve"> 'FO&amp;C'!I139</f>
        <v>0</v>
      </c>
      <c r="J83" s="705">
        <f xml:space="preserve"> 'FO&amp;C'!J139</f>
        <v>0</v>
      </c>
      <c r="K83" s="705">
        <f xml:space="preserve"> 'FO&amp;C'!K139</f>
        <v>0</v>
      </c>
      <c r="L83" s="705">
        <f xml:space="preserve"> 'FO&amp;C'!L139</f>
        <v>0</v>
      </c>
      <c r="M83" s="705">
        <f xml:space="preserve"> 'FO&amp;C'!M139</f>
        <v>0</v>
      </c>
      <c r="N83" s="705">
        <f xml:space="preserve"> 'FO&amp;C'!N139</f>
        <v>0</v>
      </c>
      <c r="O83" s="705">
        <f xml:space="preserve"> 'FO&amp;C'!O139</f>
        <v>0</v>
      </c>
      <c r="P83" s="705">
        <f xml:space="preserve"> 'FO&amp;C'!P139</f>
        <v>0</v>
      </c>
      <c r="Q83" s="705">
        <f xml:space="preserve"> 'FO&amp;C'!Q139</f>
        <v>0</v>
      </c>
      <c r="R83" s="705">
        <f xml:space="preserve"> 'FO&amp;C'!R139</f>
        <v>0</v>
      </c>
      <c r="S83" s="705">
        <f xml:space="preserve"> 'FO&amp;C'!S139</f>
        <v>0</v>
      </c>
      <c r="T83" s="705">
        <f xml:space="preserve"> 'FO&amp;C'!T139</f>
        <v>0</v>
      </c>
      <c r="U83" s="705">
        <f xml:space="preserve"> 'FO&amp;C'!U139</f>
        <v>0</v>
      </c>
      <c r="V83" s="705">
        <f xml:space="preserve"> 'FO&amp;C'!V139</f>
        <v>0</v>
      </c>
      <c r="W83" s="705">
        <f xml:space="preserve"> 'FO&amp;C'!W139</f>
        <v>0</v>
      </c>
      <c r="X83" s="705">
        <f xml:space="preserve"> 'FO&amp;C'!X139</f>
        <v>0</v>
      </c>
      <c r="Y83" s="705">
        <f xml:space="preserve"> 'FO&amp;C'!Y139</f>
        <v>0</v>
      </c>
      <c r="Z83" s="705">
        <f xml:space="preserve"> 'FO&amp;C'!Z139</f>
        <v>0</v>
      </c>
      <c r="AA83" s="705">
        <f xml:space="preserve"> 'FO&amp;C'!AA139</f>
        <v>0</v>
      </c>
      <c r="AB83" s="709">
        <f xml:space="preserve"> 'FO&amp;C'!AB139</f>
        <v>0</v>
      </c>
      <c r="AC83"/>
      <c r="AD83" s="711">
        <f xml:space="preserve"> 'FO&amp;C'!AD139</f>
        <v>0</v>
      </c>
      <c r="AE83"/>
      <c r="AF83" s="711">
        <f xml:space="preserve"> 'FO&amp;C'!AF139</f>
        <v>0</v>
      </c>
      <c r="AG83"/>
      <c r="AH83" s="711">
        <f xml:space="preserve"> 'FO&amp;C'!AH139</f>
        <v>0</v>
      </c>
      <c r="AI83"/>
    </row>
    <row r="84" spans="3:35" outlineLevel="1" x14ac:dyDescent="0.2">
      <c r="C84" s="295"/>
      <c r="E84" s="420"/>
      <c r="M84" s="695"/>
      <c r="N84" s="695"/>
      <c r="O84" s="695"/>
      <c r="P84" s="695"/>
      <c r="Q84" s="695"/>
      <c r="R84" s="695"/>
      <c r="S84" s="695"/>
      <c r="T84" s="695"/>
      <c r="U84" s="695"/>
      <c r="V84" s="695"/>
      <c r="W84" s="695"/>
      <c r="X84" s="695"/>
      <c r="Y84" s="695"/>
      <c r="Z84" s="695"/>
      <c r="AA84" s="695"/>
      <c r="AB84" s="695"/>
      <c r="AC84"/>
      <c r="AD84" s="695"/>
      <c r="AE84"/>
      <c r="AF84" s="695"/>
      <c r="AG84"/>
      <c r="AH84" s="695"/>
      <c r="AI84"/>
    </row>
    <row r="85" spans="3:35" s="700" customFormat="1" outlineLevel="1" x14ac:dyDescent="0.2">
      <c r="C85" s="700" t="str">
        <f xml:space="preserve"> 'FO&amp;C'!D$144</f>
        <v>Default in Minimum Financial Robustness Period?</v>
      </c>
      <c r="F85" s="700" t="b">
        <f xml:space="preserve"> 'FO&amp;C'!F$144</f>
        <v>0</v>
      </c>
    </row>
    <row r="86" spans="3:35" s="700" customFormat="1" outlineLevel="1" x14ac:dyDescent="0.2"/>
    <row r="87" spans="3:35" s="700" customFormat="1" outlineLevel="1" x14ac:dyDescent="0.2">
      <c r="C87" s="702" t="s">
        <v>975</v>
      </c>
      <c r="D87" s="652"/>
      <c r="E87" s="499" t="s">
        <v>101</v>
      </c>
      <c r="F87" s="712"/>
      <c r="G87" s="713">
        <f t="shared" ref="G87:AB87" si="50" xml:space="preserve"> G80 * G$71</f>
        <v>0</v>
      </c>
      <c r="H87" s="713">
        <f t="shared" si="50"/>
        <v>0</v>
      </c>
      <c r="I87" s="713">
        <f t="shared" si="50"/>
        <v>0</v>
      </c>
      <c r="J87" s="713">
        <f t="shared" si="50"/>
        <v>0</v>
      </c>
      <c r="K87" s="713">
        <f t="shared" si="50"/>
        <v>0</v>
      </c>
      <c r="L87" s="713">
        <f t="shared" si="50"/>
        <v>0</v>
      </c>
      <c r="M87" s="713">
        <f t="shared" si="50"/>
        <v>0</v>
      </c>
      <c r="N87" s="713">
        <f t="shared" si="50"/>
        <v>0</v>
      </c>
      <c r="O87" s="713">
        <f t="shared" si="50"/>
        <v>0</v>
      </c>
      <c r="P87" s="713">
        <f t="shared" si="50"/>
        <v>0</v>
      </c>
      <c r="Q87" s="713">
        <f t="shared" si="50"/>
        <v>0</v>
      </c>
      <c r="R87" s="713">
        <f t="shared" si="50"/>
        <v>0</v>
      </c>
      <c r="S87" s="713">
        <f t="shared" si="50"/>
        <v>0</v>
      </c>
      <c r="T87" s="713">
        <f t="shared" si="50"/>
        <v>0</v>
      </c>
      <c r="U87" s="713">
        <f xml:space="preserve"> U80 * U$71</f>
        <v>0</v>
      </c>
      <c r="V87" s="713">
        <f t="shared" si="50"/>
        <v>0</v>
      </c>
      <c r="W87" s="713">
        <f t="shared" si="50"/>
        <v>0</v>
      </c>
      <c r="X87" s="713">
        <f t="shared" si="50"/>
        <v>0</v>
      </c>
      <c r="Y87" s="713">
        <f t="shared" si="50"/>
        <v>0</v>
      </c>
      <c r="Z87" s="713">
        <f t="shared" si="50"/>
        <v>0</v>
      </c>
      <c r="AA87" s="713">
        <f t="shared" si="50"/>
        <v>0</v>
      </c>
      <c r="AB87" s="720">
        <f t="shared" si="50"/>
        <v>0</v>
      </c>
      <c r="AC87" s="714"/>
      <c r="AD87" s="715">
        <f xml:space="preserve"> AD80 * AD$71</f>
        <v>0</v>
      </c>
      <c r="AE87" s="714"/>
      <c r="AF87" s="715">
        <f xml:space="preserve"> AF80 * AF$71</f>
        <v>0</v>
      </c>
      <c r="AG87" s="714"/>
      <c r="AH87" s="715">
        <f xml:space="preserve"> AH80 * AH$71</f>
        <v>0</v>
      </c>
      <c r="AI87" s="701"/>
    </row>
    <row r="88" spans="3:35" s="700" customFormat="1" outlineLevel="1" x14ac:dyDescent="0.2">
      <c r="C88" s="668" t="s">
        <v>976</v>
      </c>
      <c r="D88" s="3"/>
      <c r="E88" s="420" t="str">
        <f xml:space="preserve"> E87</f>
        <v>£000</v>
      </c>
      <c r="F88" s="694"/>
      <c r="G88" s="754">
        <f t="shared" ref="G88:AB88" si="51" xml:space="preserve"> G81 * MAX( G$71, G$77 )</f>
        <v>0</v>
      </c>
      <c r="H88" s="754">
        <f t="shared" si="51"/>
        <v>0</v>
      </c>
      <c r="I88" s="754">
        <f t="shared" si="51"/>
        <v>0</v>
      </c>
      <c r="J88" s="754">
        <f t="shared" si="51"/>
        <v>0</v>
      </c>
      <c r="K88" s="754">
        <f t="shared" si="51"/>
        <v>0</v>
      </c>
      <c r="L88" s="754">
        <f t="shared" si="51"/>
        <v>0</v>
      </c>
      <c r="M88" s="754">
        <f t="shared" si="51"/>
        <v>0</v>
      </c>
      <c r="N88" s="754">
        <f t="shared" si="51"/>
        <v>0</v>
      </c>
      <c r="O88" s="754">
        <f t="shared" si="51"/>
        <v>0</v>
      </c>
      <c r="P88" s="754">
        <f t="shared" si="51"/>
        <v>0</v>
      </c>
      <c r="Q88" s="754">
        <f t="shared" si="51"/>
        <v>0</v>
      </c>
      <c r="R88" s="754">
        <f t="shared" si="51"/>
        <v>0</v>
      </c>
      <c r="S88" s="754">
        <f t="shared" si="51"/>
        <v>0</v>
      </c>
      <c r="T88" s="754">
        <f t="shared" si="51"/>
        <v>0</v>
      </c>
      <c r="U88" s="754">
        <f t="shared" si="51"/>
        <v>0</v>
      </c>
      <c r="V88" s="754">
        <f t="shared" si="51"/>
        <v>0</v>
      </c>
      <c r="W88" s="754">
        <f t="shared" si="51"/>
        <v>0</v>
      </c>
      <c r="X88" s="754">
        <f t="shared" si="51"/>
        <v>0</v>
      </c>
      <c r="Y88" s="754">
        <f t="shared" si="51"/>
        <v>0</v>
      </c>
      <c r="Z88" s="754">
        <f t="shared" si="51"/>
        <v>0</v>
      </c>
      <c r="AA88" s="754">
        <f t="shared" si="51"/>
        <v>0</v>
      </c>
      <c r="AB88" s="755">
        <f t="shared" si="51"/>
        <v>0</v>
      </c>
      <c r="AC88" s="714"/>
      <c r="AD88" s="756">
        <f xml:space="preserve"> AD81 * MAX( AD$71, AD$77 )</f>
        <v>0</v>
      </c>
      <c r="AE88" s="714"/>
      <c r="AF88" s="756">
        <f xml:space="preserve"> AF81 * MAX( AF$71, AF$77 )</f>
        <v>0</v>
      </c>
      <c r="AG88" s="714"/>
      <c r="AH88" s="756">
        <f xml:space="preserve"> AH81 * MAX( AH$71, AH$77 )</f>
        <v>0</v>
      </c>
      <c r="AI88" s="701"/>
    </row>
    <row r="89" spans="3:35" s="700" customFormat="1" outlineLevel="1" x14ac:dyDescent="0.2">
      <c r="G89" s="701"/>
      <c r="H89" s="701"/>
      <c r="I89" s="701"/>
      <c r="J89" s="701"/>
      <c r="K89" s="701"/>
      <c r="L89" s="701"/>
      <c r="M89" s="701"/>
      <c r="N89" s="701"/>
      <c r="O89" s="701"/>
      <c r="P89" s="701"/>
      <c r="Q89" s="701"/>
      <c r="R89" s="701"/>
      <c r="S89" s="701"/>
      <c r="T89" s="701"/>
      <c r="U89" s="701"/>
      <c r="V89" s="701"/>
      <c r="W89" s="701"/>
      <c r="X89" s="701"/>
      <c r="Y89" s="701"/>
      <c r="Z89" s="701"/>
      <c r="AA89" s="701"/>
      <c r="AB89" s="757"/>
      <c r="AC89" s="701"/>
      <c r="AD89" s="758"/>
      <c r="AE89" s="701"/>
      <c r="AF89" s="758"/>
      <c r="AG89" s="701"/>
      <c r="AH89" s="758"/>
    </row>
    <row r="90" spans="3:35" s="700" customFormat="1" outlineLevel="1" x14ac:dyDescent="0.2">
      <c r="C90" s="668" t="s">
        <v>977</v>
      </c>
      <c r="D90" s="3"/>
      <c r="E90" s="132" t="s">
        <v>101</v>
      </c>
      <c r="F90" s="694"/>
      <c r="G90" s="754">
        <f t="shared" ref="G90:AB90" si="52" xml:space="preserve"> G82 * G$71</f>
        <v>0</v>
      </c>
      <c r="H90" s="754">
        <f t="shared" si="52"/>
        <v>0</v>
      </c>
      <c r="I90" s="754">
        <f t="shared" si="52"/>
        <v>0</v>
      </c>
      <c r="J90" s="754">
        <f t="shared" si="52"/>
        <v>0</v>
      </c>
      <c r="K90" s="754">
        <f t="shared" si="52"/>
        <v>0</v>
      </c>
      <c r="L90" s="754">
        <f t="shared" si="52"/>
        <v>0</v>
      </c>
      <c r="M90" s="754">
        <f t="shared" si="52"/>
        <v>0</v>
      </c>
      <c r="N90" s="754">
        <f t="shared" si="52"/>
        <v>0</v>
      </c>
      <c r="O90" s="754">
        <f t="shared" si="52"/>
        <v>0</v>
      </c>
      <c r="P90" s="754">
        <f t="shared" si="52"/>
        <v>0</v>
      </c>
      <c r="Q90" s="754">
        <f t="shared" si="52"/>
        <v>0</v>
      </c>
      <c r="R90" s="754">
        <f t="shared" si="52"/>
        <v>0</v>
      </c>
      <c r="S90" s="754">
        <f t="shared" si="52"/>
        <v>0</v>
      </c>
      <c r="T90" s="754">
        <f t="shared" si="52"/>
        <v>0</v>
      </c>
      <c r="U90" s="754">
        <f t="shared" si="52"/>
        <v>0</v>
      </c>
      <c r="V90" s="754">
        <f t="shared" si="52"/>
        <v>0</v>
      </c>
      <c r="W90" s="754">
        <f t="shared" si="52"/>
        <v>0</v>
      </c>
      <c r="X90" s="754">
        <f t="shared" si="52"/>
        <v>0</v>
      </c>
      <c r="Y90" s="754">
        <f t="shared" si="52"/>
        <v>0</v>
      </c>
      <c r="Z90" s="754">
        <f t="shared" si="52"/>
        <v>0</v>
      </c>
      <c r="AA90" s="754">
        <f t="shared" si="52"/>
        <v>0</v>
      </c>
      <c r="AB90" s="755">
        <f t="shared" si="52"/>
        <v>0</v>
      </c>
      <c r="AC90" s="714"/>
      <c r="AD90" s="756">
        <f xml:space="preserve"> AD82 * AD$71</f>
        <v>0</v>
      </c>
      <c r="AE90" s="714"/>
      <c r="AF90" s="756">
        <f xml:space="preserve"> AF82 * AF$71</f>
        <v>0</v>
      </c>
      <c r="AG90" s="714"/>
      <c r="AH90" s="756">
        <f xml:space="preserve"> AH82 * AH$71</f>
        <v>0</v>
      </c>
      <c r="AI90" s="701"/>
    </row>
    <row r="91" spans="3:35" s="700" customFormat="1" outlineLevel="1" x14ac:dyDescent="0.2">
      <c r="C91" s="704" t="s">
        <v>978</v>
      </c>
      <c r="D91" s="653"/>
      <c r="E91" s="706" t="str">
        <f xml:space="preserve"> E90</f>
        <v>£000</v>
      </c>
      <c r="F91" s="716"/>
      <c r="G91" s="717">
        <f t="shared" ref="G91:AB91" si="53" xml:space="preserve"> G83 * MAX( G$71, G$77 )</f>
        <v>0</v>
      </c>
      <c r="H91" s="717">
        <f t="shared" si="53"/>
        <v>0</v>
      </c>
      <c r="I91" s="717">
        <f t="shared" si="53"/>
        <v>0</v>
      </c>
      <c r="J91" s="717">
        <f t="shared" si="53"/>
        <v>0</v>
      </c>
      <c r="K91" s="717">
        <f t="shared" si="53"/>
        <v>0</v>
      </c>
      <c r="L91" s="717">
        <f t="shared" si="53"/>
        <v>0</v>
      </c>
      <c r="M91" s="717">
        <f t="shared" si="53"/>
        <v>0</v>
      </c>
      <c r="N91" s="717">
        <f t="shared" si="53"/>
        <v>0</v>
      </c>
      <c r="O91" s="717">
        <f t="shared" si="53"/>
        <v>0</v>
      </c>
      <c r="P91" s="717">
        <f t="shared" si="53"/>
        <v>0</v>
      </c>
      <c r="Q91" s="717">
        <f t="shared" si="53"/>
        <v>0</v>
      </c>
      <c r="R91" s="717">
        <f t="shared" si="53"/>
        <v>0</v>
      </c>
      <c r="S91" s="717">
        <f t="shared" si="53"/>
        <v>0</v>
      </c>
      <c r="T91" s="717">
        <f t="shared" si="53"/>
        <v>0</v>
      </c>
      <c r="U91" s="717">
        <f t="shared" si="53"/>
        <v>0</v>
      </c>
      <c r="V91" s="717">
        <f t="shared" si="53"/>
        <v>0</v>
      </c>
      <c r="W91" s="717">
        <f t="shared" si="53"/>
        <v>0</v>
      </c>
      <c r="X91" s="717">
        <f t="shared" si="53"/>
        <v>0</v>
      </c>
      <c r="Y91" s="717">
        <f t="shared" si="53"/>
        <v>0</v>
      </c>
      <c r="Z91" s="717">
        <f t="shared" si="53"/>
        <v>0</v>
      </c>
      <c r="AA91" s="717">
        <f t="shared" si="53"/>
        <v>0</v>
      </c>
      <c r="AB91" s="718">
        <f t="shared" si="53"/>
        <v>0</v>
      </c>
      <c r="AC91" s="714"/>
      <c r="AD91" s="719">
        <f xml:space="preserve"> AD83 * MAX( AD$71, AD$77 )</f>
        <v>0</v>
      </c>
      <c r="AE91" s="714"/>
      <c r="AF91" s="719">
        <f xml:space="preserve"> AF83 * MAX( AF$71, AF$77 )</f>
        <v>0</v>
      </c>
      <c r="AG91" s="714"/>
      <c r="AH91" s="719">
        <f xml:space="preserve"> AH83 * MAX( AH$71, AH$77 )</f>
        <v>0</v>
      </c>
      <c r="AI91" s="701"/>
    </row>
    <row r="92" spans="3:35" s="700" customFormat="1" outlineLevel="1" x14ac:dyDescent="0.2">
      <c r="G92" s="701"/>
      <c r="H92" s="701"/>
      <c r="I92" s="701"/>
      <c r="J92" s="701"/>
      <c r="K92" s="701"/>
      <c r="L92" s="701"/>
      <c r="M92" s="701"/>
      <c r="N92" s="701"/>
      <c r="O92" s="701"/>
      <c r="P92" s="701"/>
      <c r="Q92" s="701"/>
      <c r="R92" s="701"/>
      <c r="S92" s="701"/>
      <c r="T92" s="701"/>
      <c r="U92" s="701"/>
      <c r="V92" s="701"/>
      <c r="W92" s="701"/>
      <c r="X92" s="701"/>
      <c r="Y92" s="701"/>
      <c r="Z92" s="701"/>
      <c r="AA92" s="701"/>
      <c r="AB92" s="701"/>
      <c r="AC92" s="701"/>
      <c r="AD92" s="782"/>
      <c r="AE92" s="701"/>
      <c r="AF92" s="782"/>
      <c r="AG92" s="701"/>
      <c r="AH92" s="782"/>
    </row>
    <row r="93" spans="3:35" s="700" customFormat="1" outlineLevel="1" x14ac:dyDescent="0.2">
      <c r="G93" s="701"/>
      <c r="H93" s="701"/>
      <c r="I93" s="701"/>
      <c r="J93" s="701"/>
      <c r="K93" s="701"/>
      <c r="L93" s="701"/>
      <c r="M93" s="701"/>
      <c r="N93" s="701"/>
      <c r="O93" s="701"/>
      <c r="P93" s="701"/>
      <c r="Q93" s="701"/>
      <c r="R93" s="701"/>
      <c r="S93" s="701"/>
      <c r="T93" s="701"/>
      <c r="U93" s="701"/>
      <c r="V93" s="701"/>
      <c r="W93" s="701"/>
      <c r="X93" s="701"/>
      <c r="Y93" s="701"/>
      <c r="Z93" s="701"/>
      <c r="AA93" s="701"/>
      <c r="AB93" s="701"/>
      <c r="AC93" s="701"/>
      <c r="AD93" s="701"/>
      <c r="AE93" s="701"/>
      <c r="AF93" s="701"/>
      <c r="AG93" s="701"/>
      <c r="AH93" s="701"/>
    </row>
    <row r="94" spans="3:35" outlineLevel="1" x14ac:dyDescent="0.2">
      <c r="C94" s="100" t="s">
        <v>979</v>
      </c>
      <c r="D94" s="84"/>
      <c r="E94" s="499" t="s">
        <v>101</v>
      </c>
      <c r="F94" s="212"/>
      <c r="G94" s="85">
        <f t="shared" ref="G94:AB94" si="54" xml:space="preserve"> IF( $F$85 = TRUE, "N/a", SUM( G87:G88 ) )</f>
        <v>0</v>
      </c>
      <c r="H94" s="85">
        <f t="shared" si="54"/>
        <v>0</v>
      </c>
      <c r="I94" s="85">
        <f t="shared" si="54"/>
        <v>0</v>
      </c>
      <c r="J94" s="85">
        <f t="shared" si="54"/>
        <v>0</v>
      </c>
      <c r="K94" s="85">
        <f t="shared" si="54"/>
        <v>0</v>
      </c>
      <c r="L94" s="85">
        <f t="shared" si="54"/>
        <v>0</v>
      </c>
      <c r="M94" s="85">
        <f t="shared" si="54"/>
        <v>0</v>
      </c>
      <c r="N94" s="85">
        <f t="shared" si="54"/>
        <v>0</v>
      </c>
      <c r="O94" s="85">
        <f t="shared" si="54"/>
        <v>0</v>
      </c>
      <c r="P94" s="85">
        <f t="shared" si="54"/>
        <v>0</v>
      </c>
      <c r="Q94" s="85">
        <f t="shared" si="54"/>
        <v>0</v>
      </c>
      <c r="R94" s="85">
        <f t="shared" si="54"/>
        <v>0</v>
      </c>
      <c r="S94" s="85">
        <f t="shared" si="54"/>
        <v>0</v>
      </c>
      <c r="T94" s="85">
        <f t="shared" si="54"/>
        <v>0</v>
      </c>
      <c r="U94" s="85">
        <f t="shared" si="54"/>
        <v>0</v>
      </c>
      <c r="V94" s="85">
        <f t="shared" si="54"/>
        <v>0</v>
      </c>
      <c r="W94" s="85">
        <f t="shared" si="54"/>
        <v>0</v>
      </c>
      <c r="X94" s="85">
        <f t="shared" si="54"/>
        <v>0</v>
      </c>
      <c r="Y94" s="85">
        <f t="shared" si="54"/>
        <v>0</v>
      </c>
      <c r="Z94" s="85">
        <f t="shared" si="54"/>
        <v>0</v>
      </c>
      <c r="AA94" s="85">
        <f t="shared" si="54"/>
        <v>0</v>
      </c>
      <c r="AB94" s="763">
        <f t="shared" si="54"/>
        <v>0</v>
      </c>
      <c r="AC94" s="89"/>
      <c r="AD94" s="764">
        <f xml:space="preserve"> IF( $F$85 = TRUE, "N/a", SUM( AD87:AD88 ) )</f>
        <v>0</v>
      </c>
      <c r="AE94" s="89"/>
      <c r="AF94" s="764">
        <f xml:space="preserve"> IF( $F$85 = TRUE, "N/a", SUM( AF87:AF88 ) )</f>
        <v>0</v>
      </c>
      <c r="AG94" s="89"/>
      <c r="AH94" s="764">
        <f xml:space="preserve"> IF( $F$85 = TRUE, "N/a", SUM( AH87:AH88 ) )</f>
        <v>0</v>
      </c>
      <c r="AI94" s="378"/>
    </row>
    <row r="95" spans="3:35" s="498" customFormat="1" outlineLevel="1" x14ac:dyDescent="0.2">
      <c r="C95" s="117" t="str">
        <f xml:space="preserve"> C$48</f>
        <v>Years in Scope 1</v>
      </c>
      <c r="D95" s="177"/>
      <c r="E95" s="118" t="str">
        <f xml:space="preserve"> E$48</f>
        <v>#</v>
      </c>
      <c r="F95" s="177"/>
      <c r="G95" s="394"/>
      <c r="H95" s="394"/>
      <c r="I95" s="746">
        <f t="shared" ref="I95:N95" si="55" xml:space="preserve"> I$48</f>
        <v>0</v>
      </c>
      <c r="J95" s="746">
        <f t="shared" si="55"/>
        <v>0</v>
      </c>
      <c r="K95" s="746">
        <f t="shared" si="55"/>
        <v>0</v>
      </c>
      <c r="L95" s="746">
        <f t="shared" si="55"/>
        <v>0</v>
      </c>
      <c r="M95" s="746">
        <f t="shared" ref="M95:AH95" si="56" xml:space="preserve"> M$48</f>
        <v>1</v>
      </c>
      <c r="N95" s="746">
        <f t="shared" si="55"/>
        <v>1</v>
      </c>
      <c r="O95" s="746">
        <f t="shared" si="56"/>
        <v>1</v>
      </c>
      <c r="P95" s="746">
        <f t="shared" si="56"/>
        <v>1</v>
      </c>
      <c r="Q95" s="746">
        <f t="shared" si="56"/>
        <v>1</v>
      </c>
      <c r="R95" s="746">
        <f t="shared" si="56"/>
        <v>1</v>
      </c>
      <c r="S95" s="746">
        <f t="shared" si="56"/>
        <v>1</v>
      </c>
      <c r="T95" s="746">
        <f t="shared" si="56"/>
        <v>1</v>
      </c>
      <c r="U95" s="746">
        <f t="shared" si="56"/>
        <v>0</v>
      </c>
      <c r="V95" s="746">
        <f t="shared" si="56"/>
        <v>0</v>
      </c>
      <c r="W95" s="746">
        <f t="shared" si="56"/>
        <v>0</v>
      </c>
      <c r="X95" s="746">
        <f t="shared" si="56"/>
        <v>0</v>
      </c>
      <c r="Y95" s="746">
        <f t="shared" si="56"/>
        <v>0</v>
      </c>
      <c r="Z95" s="746">
        <f t="shared" si="56"/>
        <v>0</v>
      </c>
      <c r="AA95" s="746">
        <f t="shared" si="56"/>
        <v>0</v>
      </c>
      <c r="AB95" s="759">
        <f t="shared" si="56"/>
        <v>0</v>
      </c>
      <c r="AC95" s="747"/>
      <c r="AD95" s="748">
        <f t="shared" si="56"/>
        <v>1</v>
      </c>
      <c r="AE95" s="747"/>
      <c r="AF95" s="748">
        <f t="shared" si="56"/>
        <v>1</v>
      </c>
      <c r="AG95" s="747"/>
      <c r="AH95" s="748">
        <f t="shared" si="56"/>
        <v>0</v>
      </c>
      <c r="AI95" s="747"/>
    </row>
    <row r="96" spans="3:35" s="700" customFormat="1" outlineLevel="1" x14ac:dyDescent="0.2">
      <c r="G96" s="701"/>
      <c r="H96" s="701"/>
      <c r="I96" s="701"/>
      <c r="J96" s="701"/>
      <c r="K96" s="701"/>
      <c r="L96" s="701"/>
      <c r="M96" s="701"/>
      <c r="N96" s="701"/>
      <c r="O96" s="701"/>
      <c r="P96" s="701"/>
      <c r="Q96" s="701"/>
      <c r="R96" s="701"/>
      <c r="S96" s="701"/>
      <c r="T96" s="701"/>
      <c r="U96" s="701"/>
      <c r="V96" s="701"/>
      <c r="W96" s="701"/>
      <c r="X96" s="701"/>
      <c r="Y96" s="701"/>
      <c r="Z96" s="701"/>
      <c r="AA96" s="701"/>
      <c r="AB96" s="701"/>
      <c r="AC96" s="701"/>
      <c r="AD96" s="701"/>
      <c r="AE96" s="701"/>
      <c r="AF96" s="701"/>
      <c r="AG96" s="701"/>
      <c r="AH96" s="701"/>
    </row>
    <row r="97" spans="3:35" s="700" customFormat="1" ht="13.5" outlineLevel="1" thickBot="1" x14ac:dyDescent="0.25">
      <c r="C97" s="391" t="s">
        <v>568</v>
      </c>
      <c r="D97" s="392"/>
      <c r="E97" s="393"/>
      <c r="F97" s="536">
        <f xml:space="preserve"> IF( $F$85 = TRUE, "N/a", ROUND( 0.001 *SUMPRODUCT( G94:AH94, G95:AH95 ), 2) )</f>
        <v>0</v>
      </c>
      <c r="G97" s="701"/>
      <c r="H97" s="701"/>
      <c r="I97" s="701"/>
      <c r="J97" s="701"/>
      <c r="K97" s="701"/>
      <c r="L97" s="701"/>
      <c r="M97" s="701"/>
      <c r="N97" s="701"/>
      <c r="O97" s="701"/>
      <c r="P97" s="701"/>
      <c r="Q97" s="701"/>
      <c r="R97" s="701"/>
      <c r="S97" s="701"/>
      <c r="T97" s="701"/>
      <c r="U97" s="701"/>
      <c r="V97" s="701"/>
      <c r="W97" s="701"/>
      <c r="X97" s="701"/>
      <c r="Y97" s="701"/>
      <c r="Z97" s="701"/>
      <c r="AA97" s="701"/>
      <c r="AB97" s="701"/>
      <c r="AC97" s="701"/>
      <c r="AD97" s="701"/>
      <c r="AE97" s="701"/>
      <c r="AF97" s="701"/>
      <c r="AG97" s="701"/>
      <c r="AH97" s="701"/>
    </row>
    <row r="98" spans="3:35" s="700" customFormat="1" ht="13.5" outlineLevel="1" thickTop="1" x14ac:dyDescent="0.2">
      <c r="G98" s="701"/>
      <c r="H98" s="701"/>
      <c r="I98" s="701"/>
      <c r="J98" s="701"/>
      <c r="K98" s="701"/>
      <c r="L98" s="701"/>
      <c r="M98" s="701"/>
      <c r="N98" s="701"/>
      <c r="O98" s="701"/>
      <c r="P98" s="701"/>
      <c r="Q98" s="701"/>
      <c r="R98" s="701"/>
      <c r="S98" s="701"/>
      <c r="T98" s="701"/>
      <c r="U98" s="701"/>
      <c r="V98" s="701"/>
      <c r="W98" s="701"/>
      <c r="X98" s="701"/>
      <c r="Y98" s="701"/>
      <c r="Z98" s="701"/>
      <c r="AA98" s="701"/>
      <c r="AB98" s="701"/>
      <c r="AC98" s="701"/>
      <c r="AD98" s="701"/>
      <c r="AE98" s="701"/>
      <c r="AF98" s="701"/>
      <c r="AG98" s="701"/>
      <c r="AH98" s="701"/>
    </row>
    <row r="99" spans="3:35" s="700" customFormat="1" outlineLevel="1" x14ac:dyDescent="0.2">
      <c r="G99" s="701"/>
      <c r="H99" s="701"/>
      <c r="I99" s="701"/>
      <c r="J99" s="701"/>
      <c r="K99" s="701"/>
      <c r="L99" s="701"/>
      <c r="M99" s="701"/>
      <c r="N99" s="701"/>
      <c r="O99" s="701"/>
      <c r="P99" s="701"/>
      <c r="Q99" s="701"/>
      <c r="R99" s="701"/>
      <c r="S99" s="701"/>
      <c r="T99" s="701"/>
      <c r="U99" s="701"/>
      <c r="V99" s="701"/>
      <c r="W99" s="701"/>
      <c r="X99" s="701"/>
      <c r="Y99" s="701"/>
      <c r="Z99" s="701"/>
      <c r="AA99" s="701"/>
      <c r="AB99" s="701"/>
      <c r="AC99" s="701"/>
      <c r="AD99" s="701"/>
      <c r="AE99" s="701"/>
      <c r="AF99" s="701"/>
      <c r="AG99" s="701"/>
      <c r="AH99" s="701"/>
    </row>
    <row r="100" spans="3:35" outlineLevel="1" x14ac:dyDescent="0.2">
      <c r="C100" s="100" t="s">
        <v>980</v>
      </c>
      <c r="D100" s="84"/>
      <c r="E100" s="499" t="s">
        <v>101</v>
      </c>
      <c r="F100" s="212"/>
      <c r="G100" s="85">
        <f t="shared" ref="G100:AB100" si="57" xml:space="preserve"> IF( $F$85 = TRUE, "N/a", SUM( G87:G88, G90:G91 ) )</f>
        <v>0</v>
      </c>
      <c r="H100" s="85">
        <f t="shared" si="57"/>
        <v>0</v>
      </c>
      <c r="I100" s="85">
        <f t="shared" si="57"/>
        <v>0</v>
      </c>
      <c r="J100" s="85">
        <f t="shared" si="57"/>
        <v>0</v>
      </c>
      <c r="K100" s="85">
        <f t="shared" si="57"/>
        <v>0</v>
      </c>
      <c r="L100" s="85">
        <f t="shared" si="57"/>
        <v>0</v>
      </c>
      <c r="M100" s="85">
        <f t="shared" si="57"/>
        <v>0</v>
      </c>
      <c r="N100" s="85">
        <f t="shared" si="57"/>
        <v>0</v>
      </c>
      <c r="O100" s="85">
        <f t="shared" si="57"/>
        <v>0</v>
      </c>
      <c r="P100" s="85">
        <f t="shared" si="57"/>
        <v>0</v>
      </c>
      <c r="Q100" s="85">
        <f t="shared" si="57"/>
        <v>0</v>
      </c>
      <c r="R100" s="85">
        <f t="shared" si="57"/>
        <v>0</v>
      </c>
      <c r="S100" s="85">
        <f t="shared" si="57"/>
        <v>0</v>
      </c>
      <c r="T100" s="85">
        <f t="shared" si="57"/>
        <v>0</v>
      </c>
      <c r="U100" s="85">
        <f t="shared" si="57"/>
        <v>0</v>
      </c>
      <c r="V100" s="85">
        <f t="shared" si="57"/>
        <v>0</v>
      </c>
      <c r="W100" s="85">
        <f t="shared" si="57"/>
        <v>0</v>
      </c>
      <c r="X100" s="85">
        <f t="shared" si="57"/>
        <v>0</v>
      </c>
      <c r="Y100" s="85">
        <f t="shared" si="57"/>
        <v>0</v>
      </c>
      <c r="Z100" s="85">
        <f t="shared" si="57"/>
        <v>0</v>
      </c>
      <c r="AA100" s="85">
        <f t="shared" si="57"/>
        <v>0</v>
      </c>
      <c r="AB100" s="763">
        <f t="shared" si="57"/>
        <v>0</v>
      </c>
      <c r="AC100" s="89"/>
      <c r="AD100" s="764">
        <f xml:space="preserve"> IF( $F$85 = TRUE, "N/a", SUM( AD87:AD88, AD90:AD91 ) )</f>
        <v>0</v>
      </c>
      <c r="AE100" s="89"/>
      <c r="AF100" s="764">
        <f xml:space="preserve"> IF( $F$85 = TRUE, "N/a", SUM( AF87:AF88, AF90:AF91 ) )</f>
        <v>0</v>
      </c>
      <c r="AG100" s="89"/>
      <c r="AH100" s="764">
        <f xml:space="preserve"> IF( $F$85 = TRUE, "N/a", SUM( AH87:AH88, AH90:AH91 ) )</f>
        <v>0</v>
      </c>
      <c r="AI100" s="378"/>
    </row>
    <row r="101" spans="3:35" s="498" customFormat="1" outlineLevel="1" x14ac:dyDescent="0.2">
      <c r="C101" s="117" t="str">
        <f xml:space="preserve"> C$56</f>
        <v>Years in Scope 2</v>
      </c>
      <c r="D101" s="177"/>
      <c r="E101" s="118" t="str">
        <f xml:space="preserve"> E$56</f>
        <v>#</v>
      </c>
      <c r="F101" s="177"/>
      <c r="G101" s="394"/>
      <c r="H101" s="394"/>
      <c r="I101" s="746">
        <f t="shared" ref="I101:AH101" si="58" xml:space="preserve"> I$56</f>
        <v>0</v>
      </c>
      <c r="J101" s="746">
        <f t="shared" si="58"/>
        <v>0</v>
      </c>
      <c r="K101" s="746">
        <f t="shared" si="58"/>
        <v>0</v>
      </c>
      <c r="L101" s="746">
        <f t="shared" si="58"/>
        <v>0</v>
      </c>
      <c r="M101" s="746">
        <f t="shared" si="58"/>
        <v>1</v>
      </c>
      <c r="N101" s="746">
        <f t="shared" si="58"/>
        <v>1</v>
      </c>
      <c r="O101" s="746">
        <f t="shared" si="58"/>
        <v>1</v>
      </c>
      <c r="P101" s="746">
        <f t="shared" si="58"/>
        <v>1</v>
      </c>
      <c r="Q101" s="746">
        <f t="shared" si="58"/>
        <v>1</v>
      </c>
      <c r="R101" s="746">
        <f t="shared" si="58"/>
        <v>1</v>
      </c>
      <c r="S101" s="746">
        <f t="shared" si="58"/>
        <v>1</v>
      </c>
      <c r="T101" s="746">
        <f t="shared" si="58"/>
        <v>1</v>
      </c>
      <c r="U101" s="746">
        <f t="shared" si="58"/>
        <v>1</v>
      </c>
      <c r="V101" s="746">
        <f t="shared" si="58"/>
        <v>0</v>
      </c>
      <c r="W101" s="746">
        <f t="shared" si="58"/>
        <v>0</v>
      </c>
      <c r="X101" s="746">
        <f t="shared" si="58"/>
        <v>0</v>
      </c>
      <c r="Y101" s="746">
        <f t="shared" si="58"/>
        <v>0</v>
      </c>
      <c r="Z101" s="746">
        <f t="shared" si="58"/>
        <v>0</v>
      </c>
      <c r="AA101" s="746">
        <f t="shared" si="58"/>
        <v>0</v>
      </c>
      <c r="AB101" s="759">
        <f t="shared" si="58"/>
        <v>0</v>
      </c>
      <c r="AC101" s="747"/>
      <c r="AD101" s="748">
        <f t="shared" si="58"/>
        <v>1</v>
      </c>
      <c r="AE101" s="747"/>
      <c r="AF101" s="748">
        <f t="shared" si="58"/>
        <v>0</v>
      </c>
      <c r="AG101" s="747"/>
      <c r="AH101" s="748">
        <f t="shared" si="58"/>
        <v>1</v>
      </c>
      <c r="AI101" s="747"/>
    </row>
    <row r="102" spans="3:35" s="700" customFormat="1" outlineLevel="1" x14ac:dyDescent="0.2">
      <c r="G102" s="701"/>
      <c r="H102" s="701"/>
      <c r="I102" s="701"/>
      <c r="J102" s="701"/>
      <c r="K102" s="701"/>
      <c r="L102" s="701"/>
      <c r="M102" s="701"/>
      <c r="N102" s="701"/>
      <c r="O102" s="701"/>
      <c r="P102" s="701"/>
      <c r="Q102" s="701"/>
      <c r="R102" s="701"/>
      <c r="S102" s="701"/>
      <c r="T102" s="701"/>
      <c r="U102" s="701"/>
      <c r="V102" s="701"/>
      <c r="W102" s="701"/>
      <c r="X102" s="701"/>
      <c r="Y102" s="701"/>
      <c r="Z102" s="701"/>
      <c r="AA102" s="701"/>
      <c r="AB102" s="701"/>
      <c r="AC102" s="701"/>
      <c r="AD102" s="701"/>
      <c r="AE102" s="701"/>
      <c r="AF102" s="701"/>
      <c r="AG102" s="701"/>
      <c r="AH102" s="701"/>
    </row>
    <row r="103" spans="3:35" s="700" customFormat="1" ht="13.5" outlineLevel="1" thickBot="1" x14ac:dyDescent="0.25">
      <c r="C103" s="391" t="s">
        <v>569</v>
      </c>
      <c r="D103" s="392"/>
      <c r="E103" s="393"/>
      <c r="F103" s="536">
        <f xml:space="preserve"> IF( $F$85 = TRUE, "N/a", ROUND( 0.001 *SUMPRODUCT( G100:AH100, G101:AH101 ), 2) )</f>
        <v>0</v>
      </c>
      <c r="G103" s="701"/>
      <c r="H103" s="701"/>
      <c r="I103" s="701"/>
      <c r="J103" s="701"/>
      <c r="K103" s="701"/>
      <c r="L103" s="701"/>
      <c r="M103" s="701"/>
      <c r="N103" s="701"/>
      <c r="O103" s="701"/>
      <c r="P103" s="701"/>
      <c r="Q103" s="701"/>
      <c r="R103" s="701"/>
      <c r="S103" s="701"/>
      <c r="T103" s="701"/>
      <c r="U103" s="701"/>
      <c r="V103" s="701"/>
      <c r="W103" s="701"/>
      <c r="X103" s="701"/>
      <c r="Y103" s="701"/>
      <c r="Z103" s="701"/>
      <c r="AA103" s="701"/>
      <c r="AB103" s="701"/>
      <c r="AC103" s="701"/>
      <c r="AD103" s="701"/>
      <c r="AE103" s="701"/>
      <c r="AF103" s="701"/>
      <c r="AG103" s="701"/>
      <c r="AH103" s="701"/>
    </row>
    <row r="104" spans="3:35" s="700" customFormat="1" ht="13.5" outlineLevel="1" thickTop="1" x14ac:dyDescent="0.2">
      <c r="G104" s="89"/>
      <c r="H104" s="89"/>
      <c r="I104" s="89"/>
      <c r="J104" s="89"/>
      <c r="K104" s="89"/>
      <c r="L104" s="89"/>
      <c r="M104" s="89"/>
      <c r="N104" s="89"/>
      <c r="O104" s="89"/>
      <c r="P104" s="701"/>
      <c r="Q104" s="701"/>
      <c r="R104" s="701"/>
      <c r="S104" s="701"/>
      <c r="T104" s="701"/>
      <c r="U104" s="701"/>
      <c r="V104" s="701"/>
      <c r="W104" s="701"/>
      <c r="X104" s="701"/>
      <c r="Y104" s="701"/>
      <c r="Z104" s="701"/>
      <c r="AA104" s="701"/>
      <c r="AB104" s="701"/>
      <c r="AC104" s="701"/>
      <c r="AD104" s="701"/>
      <c r="AE104" s="701"/>
      <c r="AF104" s="701"/>
      <c r="AG104" s="701"/>
      <c r="AH104" s="701"/>
    </row>
    <row r="105" spans="3:35" s="700" customFormat="1" outlineLevel="1" x14ac:dyDescent="0.2">
      <c r="G105" s="89"/>
      <c r="H105" s="89"/>
      <c r="I105" s="89"/>
      <c r="J105" s="89"/>
      <c r="K105" s="89"/>
      <c r="L105" s="89"/>
      <c r="M105" s="89"/>
      <c r="N105" s="89"/>
      <c r="O105" s="89"/>
      <c r="P105" s="701"/>
      <c r="Q105" s="701"/>
      <c r="R105" s="701"/>
      <c r="S105" s="701"/>
      <c r="T105" s="701"/>
      <c r="U105" s="701"/>
      <c r="V105" s="701"/>
      <c r="W105" s="701"/>
      <c r="X105" s="701"/>
      <c r="Y105" s="701"/>
      <c r="Z105" s="701"/>
      <c r="AA105" s="701"/>
      <c r="AB105" s="701"/>
      <c r="AC105" s="701"/>
      <c r="AD105" s="701"/>
      <c r="AE105" s="701"/>
      <c r="AF105" s="701"/>
      <c r="AG105" s="701"/>
      <c r="AH105" s="701"/>
    </row>
    <row r="106" spans="3:35" outlineLevel="1" x14ac:dyDescent="0.2">
      <c r="C106" s="100" t="str">
        <f xml:space="preserve"> C$61</f>
        <v>Extension Period weighting</v>
      </c>
      <c r="D106" s="84"/>
      <c r="E106" s="499" t="str">
        <f t="shared" ref="E106:F106" si="59" xml:space="preserve"> E$61</f>
        <v>%</v>
      </c>
      <c r="F106" s="767">
        <f t="shared" si="59"/>
        <v>0.5</v>
      </c>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378"/>
    </row>
    <row r="107" spans="3:35" outlineLevel="1" x14ac:dyDescent="0.2">
      <c r="C107" s="106" t="str">
        <f xml:space="preserve"> C97</f>
        <v>Risk Adjusted NPV: Base End Date</v>
      </c>
      <c r="D107" s="88"/>
      <c r="E107" s="107"/>
      <c r="F107" s="644">
        <f xml:space="preserve"> F97</f>
        <v>0</v>
      </c>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378"/>
    </row>
    <row r="108" spans="3:35" outlineLevel="1" x14ac:dyDescent="0.2">
      <c r="C108" s="106" t="str">
        <f xml:space="preserve"> C103</f>
        <v>Risk Adjusted NPV: Extension End Date</v>
      </c>
      <c r="D108" s="88"/>
      <c r="E108" s="107"/>
      <c r="F108" s="644">
        <f xml:space="preserve"> F103</f>
        <v>0</v>
      </c>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378"/>
    </row>
    <row r="109" spans="3:35" s="498" customFormat="1" outlineLevel="1" x14ac:dyDescent="0.2">
      <c r="C109" s="134" t="s">
        <v>984</v>
      </c>
      <c r="D109" s="347"/>
      <c r="E109" s="118"/>
      <c r="F109" s="645">
        <f xml:space="preserve"> ( F108 - F107 ) * F106</f>
        <v>0</v>
      </c>
      <c r="G109" s="89"/>
      <c r="H109" s="89"/>
      <c r="I109" s="89"/>
      <c r="J109" s="89"/>
      <c r="K109" s="89"/>
      <c r="L109" s="89"/>
      <c r="M109" s="89"/>
      <c r="N109" s="89"/>
      <c r="O109" s="89"/>
      <c r="P109" s="768"/>
      <c r="Q109" s="768"/>
      <c r="R109" s="768"/>
      <c r="S109" s="768"/>
      <c r="T109" s="768"/>
      <c r="U109" s="768"/>
      <c r="V109" s="768"/>
      <c r="W109" s="768"/>
      <c r="X109" s="768"/>
      <c r="Y109" s="768"/>
      <c r="Z109" s="768"/>
      <c r="AA109" s="768"/>
      <c r="AB109" s="768"/>
      <c r="AC109" s="747"/>
      <c r="AD109" s="768"/>
      <c r="AE109" s="747"/>
      <c r="AF109" s="768"/>
      <c r="AG109" s="747"/>
      <c r="AH109" s="768"/>
      <c r="AI109" s="747"/>
    </row>
    <row r="110" spans="3:35" s="700" customFormat="1" outlineLevel="1" x14ac:dyDescent="0.2">
      <c r="F110" s="766"/>
      <c r="G110" s="89"/>
      <c r="H110" s="89"/>
      <c r="I110" s="89"/>
      <c r="J110" s="89"/>
      <c r="K110" s="89"/>
      <c r="L110" s="89"/>
      <c r="M110" s="89"/>
      <c r="N110" s="89"/>
      <c r="O110" s="89"/>
    </row>
    <row r="111" spans="3:35" s="700" customFormat="1" ht="13.5" outlineLevel="1" thickBot="1" x14ac:dyDescent="0.25">
      <c r="C111" s="391" t="s">
        <v>915</v>
      </c>
      <c r="D111" s="392"/>
      <c r="E111" s="393"/>
      <c r="F111" s="536">
        <f xml:space="preserve"> IF( $F$85 = TRUE, "N/a", F107 + F109 )</f>
        <v>0</v>
      </c>
      <c r="G111" s="89"/>
      <c r="H111" s="89"/>
      <c r="I111" s="89"/>
      <c r="J111" s="89"/>
      <c r="K111" s="89"/>
      <c r="L111" s="89"/>
      <c r="M111" s="89"/>
      <c r="N111" s="89"/>
      <c r="O111" s="89"/>
    </row>
    <row r="112" spans="3:35" s="700" customFormat="1" ht="13.5" outlineLevel="1" thickTop="1" x14ac:dyDescent="0.2">
      <c r="F112" s="766"/>
      <c r="G112" s="89"/>
      <c r="H112" s="89"/>
      <c r="I112" s="89"/>
      <c r="J112" s="89"/>
      <c r="K112" s="89"/>
      <c r="L112" s="89"/>
      <c r="M112" s="89"/>
      <c r="N112" s="89"/>
      <c r="O112" s="89"/>
    </row>
    <row r="113" spans="2:35" s="700" customFormat="1" outlineLevel="1" x14ac:dyDescent="0.2">
      <c r="F113" s="766"/>
      <c r="G113" s="89"/>
      <c r="H113" s="89"/>
      <c r="I113" s="89"/>
      <c r="J113" s="89"/>
      <c r="K113" s="89"/>
      <c r="L113" s="89"/>
      <c r="M113" s="89"/>
      <c r="N113" s="89"/>
      <c r="O113" s="89"/>
    </row>
    <row r="114" spans="2:35" ht="16.5" x14ac:dyDescent="0.25">
      <c r="B114" s="5" t="s">
        <v>20</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row>
  </sheetData>
  <mergeCells count="4">
    <mergeCell ref="C9:D9"/>
    <mergeCell ref="E9:E11"/>
    <mergeCell ref="F9:F11"/>
    <mergeCell ref="C10:D11"/>
  </mergeCells>
  <pageMargins left="0.39370078740157483" right="0.39370078740157483" top="0.39370078740157483" bottom="0.39370078740157483" header="0.31496062992125984" footer="0.31496062992125984"/>
  <pageSetup paperSize="8" scale="54" fitToHeight="9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outlinePr summaryBelow="0"/>
  </sheetPr>
  <dimension ref="A2:AI158"/>
  <sheetViews>
    <sheetView showGridLines="0" zoomScale="85" zoomScaleNormal="85" zoomScaleSheetLayoutView="85" workbookViewId="0">
      <pane xSplit="6" ySplit="11" topLeftCell="G12" activePane="bottomRight" state="frozen"/>
      <selection pane="topRight" activeCell="G1" sqref="G1"/>
      <selection pane="bottomLeft" activeCell="A12" sqref="A12"/>
      <selection pane="bottomRight"/>
    </sheetView>
  </sheetViews>
  <sheetFormatPr defaultColWidth="8.85546875" defaultRowHeight="12.75" outlineLevelRow="1" outlineLevelCol="1" x14ac:dyDescent="0.2"/>
  <cols>
    <col min="1" max="1" width="3.28515625" style="3" customWidth="1"/>
    <col min="2" max="3" width="4.28515625" style="3" customWidth="1"/>
    <col min="4" max="4" width="81.5703125" style="3" customWidth="1"/>
    <col min="5" max="5" width="11.28515625" style="3" customWidth="1"/>
    <col min="6" max="6" width="10.85546875" style="3" customWidth="1"/>
    <col min="7" max="21" width="11.28515625" style="3" customWidth="1"/>
    <col min="22" max="28" width="11.28515625" style="3" customWidth="1" outlineLevel="1"/>
    <col min="29" max="29" width="5.28515625" style="3" customWidth="1"/>
    <col min="30" max="30" width="11.28515625" style="3" customWidth="1"/>
    <col min="31" max="31" width="5.28515625" style="3" customWidth="1"/>
    <col min="32" max="32" width="11.28515625" style="3" customWidth="1"/>
    <col min="33" max="33" width="5.28515625" style="3" customWidth="1"/>
    <col min="34" max="34" width="11.28515625" style="3" customWidth="1"/>
    <col min="35" max="35" width="5.28515625" style="3" customWidth="1"/>
    <col min="36" max="36" width="10.42578125" style="3" customWidth="1"/>
    <col min="37" max="16384" width="8.85546875" style="3"/>
  </cols>
  <sheetData>
    <row r="2" spans="2:35"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c r="AI2" s="2"/>
    </row>
    <row r="3" spans="2:35"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c r="AI3" s="2"/>
    </row>
    <row r="4" spans="2:35" x14ac:dyDescent="0.2">
      <c r="B4" s="1" t="str">
        <f>'Template Cover'!B4</f>
        <v>Sheet:</v>
      </c>
      <c r="C4" s="2"/>
      <c r="D4" s="2"/>
      <c r="E4" s="2"/>
      <c r="F4" s="2"/>
      <c r="G4" s="2" t="str">
        <f ca="1">MID(CELL("filename",$A$1),FIND("]",CELL("filename",$A$1))+1,99)</f>
        <v>FO&amp;C</v>
      </c>
      <c r="H4" s="2"/>
      <c r="I4" s="2"/>
      <c r="J4" s="2"/>
      <c r="K4" s="2"/>
      <c r="L4" s="2"/>
      <c r="M4" s="2"/>
      <c r="N4" s="2"/>
      <c r="O4" s="2"/>
      <c r="P4" s="2"/>
      <c r="Q4" s="2"/>
      <c r="R4" s="2"/>
      <c r="S4" s="2"/>
      <c r="T4" s="2"/>
      <c r="U4" s="2"/>
      <c r="V4" s="2"/>
      <c r="W4" s="2"/>
      <c r="X4" s="2"/>
      <c r="Y4" s="2"/>
      <c r="Z4" s="2"/>
      <c r="AA4" s="2"/>
      <c r="AB4" s="2"/>
      <c r="AC4" s="2"/>
      <c r="AD4" s="2"/>
      <c r="AE4" s="2"/>
      <c r="AF4" s="2"/>
      <c r="AG4" s="2"/>
      <c r="AH4" s="2"/>
      <c r="AI4" s="2"/>
    </row>
    <row r="5" spans="2:35"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c r="AI5" s="2"/>
    </row>
    <row r="6" spans="2:35"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c r="AI6" s="4"/>
    </row>
    <row r="7" spans="2:35"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c r="AI7" s="2"/>
    </row>
    <row r="9" spans="2:35" ht="63.75" customHeight="1" x14ac:dyDescent="0.2">
      <c r="C9" s="805" t="str">
        <f>RN_Switch</f>
        <v>Nominal</v>
      </c>
      <c r="D9" s="815"/>
      <c r="E9" s="816"/>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row>
    <row r="10" spans="2:35" ht="25.5" customHeight="1" x14ac:dyDescent="0.2">
      <c r="C10" s="817" t="str">
        <f>Option_Switch</f>
        <v>Base Model</v>
      </c>
      <c r="D10" s="818"/>
      <c r="E10" s="819"/>
      <c r="F10" s="795"/>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row>
    <row r="11" spans="2:35" ht="12.75" customHeight="1" x14ac:dyDescent="0.2">
      <c r="C11" s="820"/>
      <c r="D11" s="821"/>
      <c r="E11" s="822"/>
      <c r="F11" s="796"/>
      <c r="G11" s="649" t="str">
        <f>IF(Timeline!G30="","",Timeline!G30)</f>
        <v/>
      </c>
      <c r="H11" s="649"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row>
    <row r="15" spans="2:35" ht="16.5" x14ac:dyDescent="0.25">
      <c r="B15" s="5" t="s">
        <v>570</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row>
    <row r="16" spans="2:35" outlineLevel="1" x14ac:dyDescent="0.2">
      <c r="I16" s="646"/>
      <c r="J16" s="646"/>
      <c r="K16" s="646"/>
      <c r="L16" s="646"/>
      <c r="M16" s="646"/>
      <c r="N16" s="646"/>
      <c r="O16" s="646"/>
      <c r="P16" s="646"/>
      <c r="Q16" s="646"/>
      <c r="R16" s="646"/>
      <c r="S16" s="646"/>
      <c r="T16" s="646"/>
      <c r="U16" s="646"/>
      <c r="V16" s="646"/>
      <c r="W16" s="646"/>
      <c r="X16" s="646"/>
      <c r="Y16" s="646"/>
      <c r="Z16" s="646"/>
      <c r="AA16" s="646"/>
      <c r="AB16" s="646"/>
      <c r="AD16" s="646"/>
      <c r="AF16" s="646"/>
      <c r="AH16" s="646"/>
    </row>
    <row r="17" spans="2:35" outlineLevel="1" x14ac:dyDescent="0.2">
      <c r="D17" s="100" t="str">
        <f>Timeline!B43</f>
        <v>Year 1</v>
      </c>
      <c r="E17" s="101" t="s">
        <v>510</v>
      </c>
      <c r="F17" s="101"/>
      <c r="G17" s="85">
        <f>Timeline!G43</f>
        <v>0</v>
      </c>
      <c r="H17" s="85">
        <f>Timeline!H43</f>
        <v>0</v>
      </c>
      <c r="I17" s="85">
        <f>Timeline!I43</f>
        <v>0</v>
      </c>
      <c r="J17" s="85">
        <f>Timeline!J43</f>
        <v>0</v>
      </c>
      <c r="K17" s="85">
        <f>Timeline!K43</f>
        <v>0</v>
      </c>
      <c r="L17" s="85">
        <f>Timeline!L43</f>
        <v>0</v>
      </c>
      <c r="M17" s="85">
        <f>Timeline!M43</f>
        <v>0</v>
      </c>
      <c r="N17" s="85">
        <f>Timeline!N43</f>
        <v>0</v>
      </c>
      <c r="O17" s="85">
        <f>Timeline!O43</f>
        <v>0</v>
      </c>
      <c r="P17" s="85">
        <f>Timeline!P43</f>
        <v>0</v>
      </c>
      <c r="Q17" s="85">
        <f>Timeline!Q43</f>
        <v>0</v>
      </c>
      <c r="R17" s="85">
        <f>Timeline!R43</f>
        <v>0</v>
      </c>
      <c r="S17" s="85">
        <f>Timeline!S43</f>
        <v>0</v>
      </c>
      <c r="T17" s="85">
        <f>Timeline!T43</f>
        <v>0</v>
      </c>
      <c r="U17" s="85">
        <f>Timeline!U43</f>
        <v>0</v>
      </c>
      <c r="V17" s="85">
        <f>Timeline!V43</f>
        <v>0</v>
      </c>
      <c r="W17" s="85">
        <f>Timeline!W43</f>
        <v>0</v>
      </c>
      <c r="X17" s="85">
        <f>Timeline!X43</f>
        <v>0</v>
      </c>
      <c r="Y17" s="85">
        <f>Timeline!Y43</f>
        <v>0</v>
      </c>
      <c r="Z17" s="85">
        <f>Timeline!Z43</f>
        <v>0</v>
      </c>
      <c r="AA17" s="85">
        <f>Timeline!AA43</f>
        <v>0</v>
      </c>
      <c r="AB17" s="86">
        <f>Timeline!AB43</f>
        <v>0</v>
      </c>
      <c r="AD17" s="603">
        <f>Timeline!AD43</f>
        <v>1</v>
      </c>
      <c r="AF17" s="603">
        <f>Timeline!AF43</f>
        <v>0</v>
      </c>
      <c r="AH17" s="603">
        <f>Timeline!AH43</f>
        <v>0</v>
      </c>
    </row>
    <row r="18" spans="2:35" outlineLevel="1" x14ac:dyDescent="0.2">
      <c r="D18" s="106" t="str">
        <f>Timeline!B44</f>
        <v>Year 2</v>
      </c>
      <c r="E18" s="107" t="str">
        <f xml:space="preserve"> E17</f>
        <v>#</v>
      </c>
      <c r="F18" s="107"/>
      <c r="G18" s="89">
        <f>Timeline!G44</f>
        <v>0</v>
      </c>
      <c r="H18" s="89">
        <f>Timeline!H44</f>
        <v>0</v>
      </c>
      <c r="I18" s="89">
        <f>Timeline!I44</f>
        <v>0</v>
      </c>
      <c r="J18" s="89">
        <f>Timeline!J44</f>
        <v>0</v>
      </c>
      <c r="K18" s="89">
        <f>Timeline!K44</f>
        <v>0</v>
      </c>
      <c r="L18" s="89">
        <f>Timeline!L44</f>
        <v>0</v>
      </c>
      <c r="M18" s="89">
        <f>Timeline!M44</f>
        <v>1</v>
      </c>
      <c r="N18" s="89">
        <f>Timeline!N44</f>
        <v>0</v>
      </c>
      <c r="O18" s="89">
        <f>Timeline!O44</f>
        <v>0</v>
      </c>
      <c r="P18" s="89">
        <f>Timeline!P44</f>
        <v>0</v>
      </c>
      <c r="Q18" s="89">
        <f>Timeline!Q44</f>
        <v>0</v>
      </c>
      <c r="R18" s="89">
        <f>Timeline!R44</f>
        <v>0</v>
      </c>
      <c r="S18" s="89">
        <f>Timeline!S44</f>
        <v>0</v>
      </c>
      <c r="T18" s="89">
        <f>Timeline!T44</f>
        <v>0</v>
      </c>
      <c r="U18" s="89">
        <f>Timeline!U44</f>
        <v>0</v>
      </c>
      <c r="V18" s="89">
        <f>Timeline!V44</f>
        <v>0</v>
      </c>
      <c r="W18" s="89">
        <f>Timeline!W44</f>
        <v>0</v>
      </c>
      <c r="X18" s="89">
        <f>Timeline!X44</f>
        <v>0</v>
      </c>
      <c r="Y18" s="89">
        <f>Timeline!Y44</f>
        <v>0</v>
      </c>
      <c r="Z18" s="89">
        <f>Timeline!Z44</f>
        <v>0</v>
      </c>
      <c r="AA18" s="89">
        <f>Timeline!AA44</f>
        <v>0</v>
      </c>
      <c r="AB18" s="90">
        <f>Timeline!AB44</f>
        <v>0</v>
      </c>
      <c r="AD18" s="604">
        <f>Timeline!AD44</f>
        <v>0</v>
      </c>
      <c r="AF18" s="604">
        <f>Timeline!AF44</f>
        <v>0</v>
      </c>
      <c r="AH18" s="604">
        <f>Timeline!AH44</f>
        <v>0</v>
      </c>
    </row>
    <row r="19" spans="2:35" outlineLevel="1" x14ac:dyDescent="0.2">
      <c r="D19" s="106" t="str">
        <f>Timeline!B45</f>
        <v>Years in Scope</v>
      </c>
      <c r="E19" s="107" t="str">
        <f xml:space="preserve"> E18</f>
        <v>#</v>
      </c>
      <c r="F19" s="107"/>
      <c r="G19" s="89">
        <f>Timeline!G45</f>
        <v>0</v>
      </c>
      <c r="H19" s="89">
        <f>Timeline!H45</f>
        <v>0</v>
      </c>
      <c r="I19" s="89">
        <f>Timeline!I45</f>
        <v>0</v>
      </c>
      <c r="J19" s="89">
        <f>Timeline!J45</f>
        <v>0</v>
      </c>
      <c r="K19" s="89">
        <f>Timeline!K45</f>
        <v>0</v>
      </c>
      <c r="L19" s="89">
        <f>Timeline!L45</f>
        <v>0</v>
      </c>
      <c r="M19" s="89">
        <f>Timeline!M45</f>
        <v>1</v>
      </c>
      <c r="N19" s="89">
        <f>Timeline!N45</f>
        <v>1</v>
      </c>
      <c r="O19" s="89">
        <f>Timeline!O45</f>
        <v>1</v>
      </c>
      <c r="P19" s="89">
        <f>Timeline!P45</f>
        <v>1</v>
      </c>
      <c r="Q19" s="89">
        <f>Timeline!Q45</f>
        <v>1</v>
      </c>
      <c r="R19" s="89">
        <f>Timeline!R45</f>
        <v>1</v>
      </c>
      <c r="S19" s="89">
        <f>Timeline!S45</f>
        <v>1</v>
      </c>
      <c r="T19" s="89">
        <f>Timeline!T45</f>
        <v>1</v>
      </c>
      <c r="U19" s="89">
        <f>Timeline!U45</f>
        <v>1</v>
      </c>
      <c r="V19" s="89">
        <f>Timeline!V45</f>
        <v>0</v>
      </c>
      <c r="W19" s="89">
        <f>Timeline!W45</f>
        <v>0</v>
      </c>
      <c r="X19" s="89">
        <f>Timeline!X45</f>
        <v>0</v>
      </c>
      <c r="Y19" s="89">
        <f>Timeline!Y45</f>
        <v>0</v>
      </c>
      <c r="Z19" s="89">
        <f>Timeline!Z45</f>
        <v>0</v>
      </c>
      <c r="AA19" s="89">
        <f>Timeline!AA45</f>
        <v>0</v>
      </c>
      <c r="AB19" s="90">
        <f>Timeline!AB45</f>
        <v>0</v>
      </c>
      <c r="AD19" s="604">
        <f>Timeline!AD45</f>
        <v>1</v>
      </c>
      <c r="AF19" s="604">
        <f>Timeline!AF45</f>
        <v>1</v>
      </c>
      <c r="AH19" s="604">
        <f>Timeline!AH45</f>
        <v>1</v>
      </c>
    </row>
    <row r="20" spans="2:35" outlineLevel="1" x14ac:dyDescent="0.2">
      <c r="D20" s="117" t="str">
        <f>Timeline!B46</f>
        <v>Part Years in Scope</v>
      </c>
      <c r="E20" s="118" t="str">
        <f>E19</f>
        <v>#</v>
      </c>
      <c r="F20" s="118"/>
      <c r="G20" s="93">
        <f>Timeline!G46</f>
        <v>0</v>
      </c>
      <c r="H20" s="93">
        <f>Timeline!H46</f>
        <v>0</v>
      </c>
      <c r="I20" s="93">
        <f>Timeline!I46</f>
        <v>0</v>
      </c>
      <c r="J20" s="93">
        <f>Timeline!J46</f>
        <v>0</v>
      </c>
      <c r="K20" s="93">
        <f>Timeline!K46</f>
        <v>0</v>
      </c>
      <c r="L20" s="93">
        <f>Timeline!L46</f>
        <v>0</v>
      </c>
      <c r="M20" s="93">
        <f>Timeline!M46</f>
        <v>0</v>
      </c>
      <c r="N20" s="93">
        <f>Timeline!N46</f>
        <v>0</v>
      </c>
      <c r="O20" s="93">
        <f>Timeline!O46</f>
        <v>0</v>
      </c>
      <c r="P20" s="93">
        <f>Timeline!P46</f>
        <v>0</v>
      </c>
      <c r="Q20" s="93">
        <f>Timeline!Q46</f>
        <v>0</v>
      </c>
      <c r="R20" s="93">
        <f>Timeline!R46</f>
        <v>0</v>
      </c>
      <c r="S20" s="93">
        <f>Timeline!S46</f>
        <v>0</v>
      </c>
      <c r="T20" s="93">
        <f>Timeline!T46</f>
        <v>0</v>
      </c>
      <c r="U20" s="93">
        <f>Timeline!U46</f>
        <v>0</v>
      </c>
      <c r="V20" s="93">
        <f>Timeline!V46</f>
        <v>0</v>
      </c>
      <c r="W20" s="93">
        <f>Timeline!W46</f>
        <v>0</v>
      </c>
      <c r="X20" s="93">
        <f>Timeline!X46</f>
        <v>0</v>
      </c>
      <c r="Y20" s="93">
        <f>Timeline!Y46</f>
        <v>0</v>
      </c>
      <c r="Z20" s="93">
        <f>Timeline!Z46</f>
        <v>0</v>
      </c>
      <c r="AA20" s="93">
        <f>Timeline!AA46</f>
        <v>0</v>
      </c>
      <c r="AB20" s="94">
        <f>Timeline!AB46</f>
        <v>0</v>
      </c>
      <c r="AD20" s="610">
        <f>Timeline!AD46</f>
        <v>1</v>
      </c>
      <c r="AF20" s="610">
        <f>Timeline!AF46</f>
        <v>1</v>
      </c>
      <c r="AH20" s="610">
        <f>Timeline!AH46</f>
        <v>1</v>
      </c>
    </row>
    <row r="21" spans="2:35" x14ac:dyDescent="0.2">
      <c r="D21" s="196"/>
      <c r="L21" s="646"/>
      <c r="M21" s="646"/>
      <c r="N21" s="646"/>
      <c r="O21" s="646"/>
      <c r="P21" s="646"/>
      <c r="Q21" s="646"/>
      <c r="R21" s="646"/>
      <c r="S21" s="646"/>
      <c r="T21" s="646"/>
      <c r="U21" s="646"/>
      <c r="V21" s="646"/>
      <c r="W21" s="646"/>
      <c r="X21" s="646"/>
      <c r="Y21" s="646"/>
      <c r="Z21" s="646"/>
      <c r="AA21" s="646"/>
      <c r="AB21" s="646"/>
      <c r="AD21" s="650"/>
      <c r="AE21" s="650"/>
      <c r="AF21" s="650"/>
      <c r="AG21" s="650"/>
      <c r="AH21" s="650"/>
    </row>
    <row r="22" spans="2:35" x14ac:dyDescent="0.2">
      <c r="D22" s="196"/>
      <c r="AB22" s="646"/>
      <c r="AD22" s="650"/>
      <c r="AF22" s="650"/>
      <c r="AH22" s="650"/>
    </row>
    <row r="23" spans="2:35" ht="16.5" x14ac:dyDescent="0.25">
      <c r="B23" s="5" t="s">
        <v>571</v>
      </c>
      <c r="C23" s="5"/>
      <c r="D23" s="5"/>
      <c r="E23" s="5"/>
      <c r="F23" s="5"/>
      <c r="G23" s="5" t="s">
        <v>310</v>
      </c>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row>
    <row r="24" spans="2:35" x14ac:dyDescent="0.2">
      <c r="B24" s="99"/>
    </row>
    <row r="25" spans="2:35" x14ac:dyDescent="0.2">
      <c r="B25" s="99"/>
    </row>
    <row r="26" spans="2:35" ht="15" x14ac:dyDescent="0.25">
      <c r="B26" s="15"/>
      <c r="C26" s="15" t="s">
        <v>398</v>
      </c>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586"/>
      <c r="AF26" s="15"/>
      <c r="AG26" s="586"/>
      <c r="AH26" s="15"/>
      <c r="AI26" s="586"/>
    </row>
    <row r="27" spans="2:35" outlineLevel="1" x14ac:dyDescent="0.2">
      <c r="Z27" s="89"/>
      <c r="AA27" s="89"/>
    </row>
    <row r="28" spans="2:35" outlineLevel="1" x14ac:dyDescent="0.2">
      <c r="Z28" s="89"/>
      <c r="AA28" s="89"/>
    </row>
    <row r="29" spans="2:35" outlineLevel="1" x14ac:dyDescent="0.2">
      <c r="D29" s="138" t="s">
        <v>572</v>
      </c>
      <c r="M29" s="394"/>
      <c r="N29" s="394"/>
      <c r="O29" s="394"/>
    </row>
    <row r="30" spans="2:35" outlineLevel="1" x14ac:dyDescent="0.2">
      <c r="B30" s="263" t="s">
        <v>573</v>
      </c>
      <c r="C30" s="263"/>
      <c r="D30" s="100" t="str">
        <f>'Line Items'!D1027</f>
        <v>Passenger Fares Revenue</v>
      </c>
      <c r="E30" s="499" t="s">
        <v>101</v>
      </c>
      <c r="F30" s="186"/>
      <c r="G30" s="395">
        <f>'P&amp;L3'!G15*G$19</f>
        <v>0</v>
      </c>
      <c r="H30" s="395">
        <f>'P&amp;L3'!H15*H$19</f>
        <v>0</v>
      </c>
      <c r="I30" s="395">
        <f>'P&amp;L3'!I15*I$19</f>
        <v>0</v>
      </c>
      <c r="J30" s="395">
        <f>'P&amp;L3'!J15*J$19</f>
        <v>0</v>
      </c>
      <c r="K30" s="395">
        <f>'P&amp;L3'!K15*K$19</f>
        <v>0</v>
      </c>
      <c r="L30" s="395">
        <f>'P&amp;L3'!L15*L$19</f>
        <v>0</v>
      </c>
      <c r="M30" s="395">
        <f>'P&amp;L3'!M15*M$19</f>
        <v>0</v>
      </c>
      <c r="N30" s="395">
        <f>'P&amp;L3'!N15*N$19</f>
        <v>0</v>
      </c>
      <c r="O30" s="395">
        <f>'P&amp;L3'!O15*O$19</f>
        <v>0</v>
      </c>
      <c r="P30" s="395">
        <f>'P&amp;L3'!P15*P$19</f>
        <v>0</v>
      </c>
      <c r="Q30" s="395">
        <f>'P&amp;L3'!Q15*Q$19</f>
        <v>0</v>
      </c>
      <c r="R30" s="395">
        <f>'P&amp;L3'!R15*R$19</f>
        <v>0</v>
      </c>
      <c r="S30" s="395">
        <f>'P&amp;L3'!S15*S$19</f>
        <v>0</v>
      </c>
      <c r="T30" s="395">
        <f>'P&amp;L3'!T15*T$19</f>
        <v>0</v>
      </c>
      <c r="U30" s="395">
        <f>'P&amp;L3'!U15*U$19</f>
        <v>0</v>
      </c>
      <c r="V30" s="395">
        <f>'P&amp;L3'!V15*V$19</f>
        <v>0</v>
      </c>
      <c r="W30" s="395">
        <f>'P&amp;L3'!W15*W$19</f>
        <v>0</v>
      </c>
      <c r="X30" s="395">
        <f>'P&amp;L3'!X15*X$19</f>
        <v>0</v>
      </c>
      <c r="Y30" s="395">
        <f>'P&amp;L3'!Y15*Y$19</f>
        <v>0</v>
      </c>
      <c r="Z30" s="395">
        <f>'P&amp;L3'!Z15*Z$19</f>
        <v>0</v>
      </c>
      <c r="AA30" s="395">
        <f>'P&amp;L3'!AA15*AA$19</f>
        <v>0</v>
      </c>
      <c r="AB30" s="396">
        <f>'P&amp;L3'!AB15*AB$19</f>
        <v>0</v>
      </c>
      <c r="AD30" s="595">
        <f>'P&amp;L3'!AD15*AD$19</f>
        <v>0</v>
      </c>
      <c r="AF30" s="595">
        <f>'P&amp;L3'!AF15*AF$19</f>
        <v>0</v>
      </c>
      <c r="AH30" s="595">
        <f>'P&amp;L3'!AH15*AH$19</f>
        <v>0</v>
      </c>
    </row>
    <row r="31" spans="2:35" outlineLevel="1" x14ac:dyDescent="0.2">
      <c r="B31" s="263" t="s">
        <v>573</v>
      </c>
      <c r="C31" s="263"/>
      <c r="D31" s="403" t="str">
        <f>'Line Items'!D1028</f>
        <v>Other Revenue</v>
      </c>
      <c r="E31" s="107" t="str">
        <f>E30</f>
        <v>£000</v>
      </c>
      <c r="F31" s="107"/>
      <c r="G31" s="252">
        <f>'P&amp;L3'!G16*G$19</f>
        <v>0</v>
      </c>
      <c r="H31" s="252">
        <f>'P&amp;L3'!H16*H$19</f>
        <v>0</v>
      </c>
      <c r="I31" s="252">
        <f>'P&amp;L3'!I16*I$19</f>
        <v>0</v>
      </c>
      <c r="J31" s="252">
        <f>'P&amp;L3'!J16*J$19</f>
        <v>0</v>
      </c>
      <c r="K31" s="252">
        <f>'P&amp;L3'!K16*K$19</f>
        <v>0</v>
      </c>
      <c r="L31" s="252">
        <f>'P&amp;L3'!L16*L$19</f>
        <v>0</v>
      </c>
      <c r="M31" s="252">
        <f>'P&amp;L3'!M16*M$19</f>
        <v>0</v>
      </c>
      <c r="N31" s="252">
        <f>'P&amp;L3'!N16*N$19</f>
        <v>0</v>
      </c>
      <c r="O31" s="252">
        <f>'P&amp;L3'!O16*O$19</f>
        <v>0</v>
      </c>
      <c r="P31" s="252">
        <f>'P&amp;L3'!P16*P$19</f>
        <v>0</v>
      </c>
      <c r="Q31" s="252">
        <f>'P&amp;L3'!Q16*Q$19</f>
        <v>0</v>
      </c>
      <c r="R31" s="252">
        <f>'P&amp;L3'!R16*R$19</f>
        <v>0</v>
      </c>
      <c r="S31" s="252">
        <f>'P&amp;L3'!S16*S$19</f>
        <v>0</v>
      </c>
      <c r="T31" s="252">
        <f>'P&amp;L3'!T16*T$19</f>
        <v>0</v>
      </c>
      <c r="U31" s="252">
        <f>'P&amp;L3'!U16*U$19</f>
        <v>0</v>
      </c>
      <c r="V31" s="252">
        <f>'P&amp;L3'!V16*V$19</f>
        <v>0</v>
      </c>
      <c r="W31" s="252">
        <f>'P&amp;L3'!W16*W$19</f>
        <v>0</v>
      </c>
      <c r="X31" s="252">
        <f>'P&amp;L3'!X16*X$19</f>
        <v>0</v>
      </c>
      <c r="Y31" s="252">
        <f>'P&amp;L3'!Y16*Y$19</f>
        <v>0</v>
      </c>
      <c r="Z31" s="252">
        <f>'P&amp;L3'!Z16*Z$19</f>
        <v>0</v>
      </c>
      <c r="AA31" s="252">
        <f>'P&amp;L3'!AA16*AA$19</f>
        <v>0</v>
      </c>
      <c r="AB31" s="500">
        <f>'P&amp;L3'!AB16*AB$19</f>
        <v>0</v>
      </c>
      <c r="AD31" s="596">
        <f>'P&amp;L3'!AD16*AD$19</f>
        <v>0</v>
      </c>
      <c r="AF31" s="596">
        <f>'P&amp;L3'!AF16*AF$19</f>
        <v>0</v>
      </c>
      <c r="AH31" s="596">
        <f>'P&amp;L3'!AH16*AH$19</f>
        <v>0</v>
      </c>
    </row>
    <row r="32" spans="2:35" outlineLevel="1" x14ac:dyDescent="0.2">
      <c r="B32" s="263" t="s">
        <v>573</v>
      </c>
      <c r="C32" s="263"/>
      <c r="D32" s="403" t="str">
        <f>'Line Items'!D1029</f>
        <v>Exceptional &amp; Contingency Revenues</v>
      </c>
      <c r="E32" s="107" t="str">
        <f t="shared" ref="E32:E43" si="0">E31</f>
        <v>£000</v>
      </c>
      <c r="F32" s="107"/>
      <c r="G32" s="89">
        <f>SUM(MAX('P&amp;L1'!G$466,0),
MAX('P&amp;L1'!G$467,0),
MAX('P&amp;L1'!G$468,0),
MAX('P&amp;L1'!G$469,0),
MAX('P&amp;L1'!G$470,0),
MAX('P&amp;L1'!G$471,0),
MAX('P&amp;L1'!G$472,0),
MAX('P&amp;L1'!G$473,0),
MAX('P&amp;L1'!G$474,0),
MAX('P&amp;L1'!G$475,0))
*G$19</f>
        <v>0</v>
      </c>
      <c r="H32" s="89">
        <f>SUM(MAX('P&amp;L1'!H$466,0),
MAX('P&amp;L1'!H$467,0),
MAX('P&amp;L1'!H$468,0),
MAX('P&amp;L1'!H$469,0),
MAX('P&amp;L1'!H$470,0),
MAX('P&amp;L1'!H$471,0),
MAX('P&amp;L1'!H$472,0),
MAX('P&amp;L1'!H$473,0),
MAX('P&amp;L1'!H$474,0),
MAX('P&amp;L1'!H$475,0))
*H$19</f>
        <v>0</v>
      </c>
      <c r="I32" s="89">
        <f>SUM(MAX('P&amp;L1'!I$466,0),
MAX('P&amp;L1'!I$467,0),
MAX('P&amp;L1'!I$468,0),
MAX('P&amp;L1'!I$469,0),
MAX('P&amp;L1'!I$470,0),
MAX('P&amp;L1'!I$471,0),
MAX('P&amp;L1'!I$472,0),
MAX('P&amp;L1'!I$473,0),
MAX('P&amp;L1'!I$474,0),
MAX('P&amp;L1'!I$475,0))
*I$19</f>
        <v>0</v>
      </c>
      <c r="J32" s="89">
        <f>SUM(MAX('P&amp;L1'!J$466,0),
MAX('P&amp;L1'!J$467,0),
MAX('P&amp;L1'!J$468,0),
MAX('P&amp;L1'!J$469,0),
MAX('P&amp;L1'!J$470,0),
MAX('P&amp;L1'!J$471,0),
MAX('P&amp;L1'!J$472,0),
MAX('P&amp;L1'!J$473,0),
MAX('P&amp;L1'!J$474,0),
MAX('P&amp;L1'!J$475,0))
*J$19</f>
        <v>0</v>
      </c>
      <c r="K32" s="89">
        <f>SUM(MAX('P&amp;L1'!K$466,0),
MAX('P&amp;L1'!K$467,0),
MAX('P&amp;L1'!K$468,0),
MAX('P&amp;L1'!K$469,0),
MAX('P&amp;L1'!K$470,0),
MAX('P&amp;L1'!K$471,0),
MAX('P&amp;L1'!K$472,0),
MAX('P&amp;L1'!K$473,0),
MAX('P&amp;L1'!K$474,0),
MAX('P&amp;L1'!K$475,0))
*K$19</f>
        <v>0</v>
      </c>
      <c r="L32" s="89">
        <f>SUM(MAX('P&amp;L1'!L$466,0),
MAX('P&amp;L1'!L$467,0),
MAX('P&amp;L1'!L$468,0),
MAX('P&amp;L1'!L$469,0),
MAX('P&amp;L1'!L$470,0),
MAX('P&amp;L1'!L$471,0),
MAX('P&amp;L1'!L$472,0),
MAX('P&amp;L1'!L$473,0),
MAX('P&amp;L1'!L$474,0),
MAX('P&amp;L1'!L$475,0))
*L$19</f>
        <v>0</v>
      </c>
      <c r="M32" s="89">
        <f>SUM(MAX('P&amp;L1'!M$466,0),
MAX('P&amp;L1'!M$467,0),
MAX('P&amp;L1'!M$468,0),
MAX('P&amp;L1'!M$469,0),
MAX('P&amp;L1'!M$470,0),
MAX('P&amp;L1'!M$471,0),
MAX('P&amp;L1'!M$472,0),
MAX('P&amp;L1'!M$473,0),
MAX('P&amp;L1'!M$474,0),
MAX('P&amp;L1'!M$475,0))
*M$19</f>
        <v>0</v>
      </c>
      <c r="N32" s="89">
        <f>SUM(MAX('P&amp;L1'!N$466,0),
MAX('P&amp;L1'!N$467,0),
MAX('P&amp;L1'!N$468,0),
MAX('P&amp;L1'!N$469,0),
MAX('P&amp;L1'!N$470,0),
MAX('P&amp;L1'!N$471,0),
MAX('P&amp;L1'!N$472,0),
MAX('P&amp;L1'!N$473,0),
MAX('P&amp;L1'!N$474,0),
MAX('P&amp;L1'!N$475,0))
*N$19</f>
        <v>0</v>
      </c>
      <c r="O32" s="89">
        <f>SUM(MAX('P&amp;L1'!O$466,0),
MAX('P&amp;L1'!O$467,0),
MAX('P&amp;L1'!O$468,0),
MAX('P&amp;L1'!O$469,0),
MAX('P&amp;L1'!O$470,0),
MAX('P&amp;L1'!O$471,0),
MAX('P&amp;L1'!O$472,0),
MAX('P&amp;L1'!O$473,0),
MAX('P&amp;L1'!O$474,0),
MAX('P&amp;L1'!O$475,0))
*O$19</f>
        <v>0</v>
      </c>
      <c r="P32" s="89">
        <f>SUM(MAX('P&amp;L1'!P$466,0),
MAX('P&amp;L1'!P$467,0),
MAX('P&amp;L1'!P$468,0),
MAX('P&amp;L1'!P$469,0),
MAX('P&amp;L1'!P$470,0),
MAX('P&amp;L1'!P$471,0),
MAX('P&amp;L1'!P$472,0),
MAX('P&amp;L1'!P$473,0),
MAX('P&amp;L1'!P$474,0),
MAX('P&amp;L1'!P$475,0))
*P$19</f>
        <v>0</v>
      </c>
      <c r="Q32" s="89">
        <f>SUM(MAX('P&amp;L1'!Q$466,0),
MAX('P&amp;L1'!Q$467,0),
MAX('P&amp;L1'!Q$468,0),
MAX('P&amp;L1'!Q$469,0),
MAX('P&amp;L1'!Q$470,0),
MAX('P&amp;L1'!Q$471,0),
MAX('P&amp;L1'!Q$472,0),
MAX('P&amp;L1'!Q$473,0),
MAX('P&amp;L1'!Q$474,0),
MAX('P&amp;L1'!Q$475,0))
*Q$19</f>
        <v>0</v>
      </c>
      <c r="R32" s="89">
        <f>SUM(MAX('P&amp;L1'!R$466,0),
MAX('P&amp;L1'!R$467,0),
MAX('P&amp;L1'!R$468,0),
MAX('P&amp;L1'!R$469,0),
MAX('P&amp;L1'!R$470,0),
MAX('P&amp;L1'!R$471,0),
MAX('P&amp;L1'!R$472,0),
MAX('P&amp;L1'!R$473,0),
MAX('P&amp;L1'!R$474,0),
MAX('P&amp;L1'!R$475,0))
*R$19</f>
        <v>0</v>
      </c>
      <c r="S32" s="89">
        <f>SUM(MAX('P&amp;L1'!S$466,0),
MAX('P&amp;L1'!S$467,0),
MAX('P&amp;L1'!S$468,0),
MAX('P&amp;L1'!S$469,0),
MAX('P&amp;L1'!S$470,0),
MAX('P&amp;L1'!S$471,0),
MAX('P&amp;L1'!S$472,0),
MAX('P&amp;L1'!S$473,0),
MAX('P&amp;L1'!S$474,0),
MAX('P&amp;L1'!S$475,0))
*S$19</f>
        <v>0</v>
      </c>
      <c r="T32" s="89">
        <f>SUM(MAX('P&amp;L1'!T$466,0),
MAX('P&amp;L1'!T$467,0),
MAX('P&amp;L1'!T$468,0),
MAX('P&amp;L1'!T$469,0),
MAX('P&amp;L1'!T$470,0),
MAX('P&amp;L1'!T$471,0),
MAX('P&amp;L1'!T$472,0),
MAX('P&amp;L1'!T$473,0),
MAX('P&amp;L1'!T$474,0),
MAX('P&amp;L1'!T$475,0))
*T$19</f>
        <v>0</v>
      </c>
      <c r="U32" s="89">
        <f>SUM(MAX('P&amp;L1'!U$466,0),
MAX('P&amp;L1'!U$467,0),
MAX('P&amp;L1'!U$468,0),
MAX('P&amp;L1'!U$469,0),
MAX('P&amp;L1'!U$470,0),
MAX('P&amp;L1'!U$471,0),
MAX('P&amp;L1'!U$472,0),
MAX('P&amp;L1'!U$473,0),
MAX('P&amp;L1'!U$474,0),
MAX('P&amp;L1'!U$475,0))
*U$19</f>
        <v>0</v>
      </c>
      <c r="V32" s="89">
        <f>SUM(MAX('P&amp;L1'!V$466,0),
MAX('P&amp;L1'!V$467,0),
MAX('P&amp;L1'!V$468,0),
MAX('P&amp;L1'!V$469,0),
MAX('P&amp;L1'!V$470,0),
MAX('P&amp;L1'!V$471,0),
MAX('P&amp;L1'!V$472,0),
MAX('P&amp;L1'!V$473,0),
MAX('P&amp;L1'!V$474,0),
MAX('P&amp;L1'!V$475,0))
*V$19</f>
        <v>0</v>
      </c>
      <c r="W32" s="89">
        <f>SUM(MAX('P&amp;L1'!W$466,0),
MAX('P&amp;L1'!W$467,0),
MAX('P&amp;L1'!W$468,0),
MAX('P&amp;L1'!W$469,0),
MAX('P&amp;L1'!W$470,0),
MAX('P&amp;L1'!W$471,0),
MAX('P&amp;L1'!W$472,0),
MAX('P&amp;L1'!W$473,0),
MAX('P&amp;L1'!W$474,0),
MAX('P&amp;L1'!W$475,0))
*W$19</f>
        <v>0</v>
      </c>
      <c r="X32" s="89">
        <f>SUM(MAX('P&amp;L1'!X$466,0),
MAX('P&amp;L1'!X$467,0),
MAX('P&amp;L1'!X$468,0),
MAX('P&amp;L1'!X$469,0),
MAX('P&amp;L1'!X$470,0),
MAX('P&amp;L1'!X$471,0),
MAX('P&amp;L1'!X$472,0),
MAX('P&amp;L1'!X$473,0),
MAX('P&amp;L1'!X$474,0),
MAX('P&amp;L1'!X$475,0))
*X$19</f>
        <v>0</v>
      </c>
      <c r="Y32" s="89">
        <f>SUM(MAX('P&amp;L1'!Y$466,0),
MAX('P&amp;L1'!Y$467,0),
MAX('P&amp;L1'!Y$468,0),
MAX('P&amp;L1'!Y$469,0),
MAX('P&amp;L1'!Y$470,0),
MAX('P&amp;L1'!Y$471,0),
MAX('P&amp;L1'!Y$472,0),
MAX('P&amp;L1'!Y$473,0),
MAX('P&amp;L1'!Y$474,0),
MAX('P&amp;L1'!Y$475,0))
*Y$19</f>
        <v>0</v>
      </c>
      <c r="Z32" s="89">
        <f>SUM(MAX('P&amp;L1'!Z$466,0),
MAX('P&amp;L1'!Z$467,0),
MAX('P&amp;L1'!Z$468,0),
MAX('P&amp;L1'!Z$469,0),
MAX('P&amp;L1'!Z$470,0),
MAX('P&amp;L1'!Z$471,0),
MAX('P&amp;L1'!Z$472,0),
MAX('P&amp;L1'!Z$473,0),
MAX('P&amp;L1'!Z$474,0),
MAX('P&amp;L1'!Z$475,0))
*Z$19</f>
        <v>0</v>
      </c>
      <c r="AA32" s="89">
        <f>SUM(MAX('P&amp;L1'!AA$466,0),
MAX('P&amp;L1'!AA$467,0),
MAX('P&amp;L1'!AA$468,0),
MAX('P&amp;L1'!AA$469,0),
MAX('P&amp;L1'!AA$470,0),
MAX('P&amp;L1'!AA$471,0),
MAX('P&amp;L1'!AA$472,0),
MAX('P&amp;L1'!AA$473,0),
MAX('P&amp;L1'!AA$474,0),
MAX('P&amp;L1'!AA$475,0))
*AA$19</f>
        <v>0</v>
      </c>
      <c r="AB32" s="90">
        <f>SUM(MAX('P&amp;L1'!AB$466,0),
MAX('P&amp;L1'!AB$467,0),
MAX('P&amp;L1'!AB$468,0),
MAX('P&amp;L1'!AB$469,0),
MAX('P&amp;L1'!AB$470,0),
MAX('P&amp;L1'!AB$471,0),
MAX('P&amp;L1'!AB$472,0),
MAX('P&amp;L1'!AB$473,0),
MAX('P&amp;L1'!AB$474,0),
MAX('P&amp;L1'!AB$475,0))
*AB$19</f>
        <v>0</v>
      </c>
      <c r="AD32" s="597">
        <f>SUM(MAX('P&amp;L1'!AD$466,0),
MAX('P&amp;L1'!AD$467,0),
MAX('P&amp;L1'!AD$468,0),
MAX('P&amp;L1'!AD$469,0),
MAX('P&amp;L1'!AD$470,0),
MAX('P&amp;L1'!AD$471,0),
MAX('P&amp;L1'!AD$472,0),
MAX('P&amp;L1'!AD$473,0),
MAX('P&amp;L1'!AD$474,0),
MAX('P&amp;L1'!AD$475,0))
*AD$19</f>
        <v>0</v>
      </c>
      <c r="AF32" s="597">
        <f>SUM(MAX('P&amp;L1'!AF$466,0),
MAX('P&amp;L1'!AF$467,0),
MAX('P&amp;L1'!AF$468,0),
MAX('P&amp;L1'!AF$469,0),
MAX('P&amp;L1'!AF$470,0),
MAX('P&amp;L1'!AF$471,0),
MAX('P&amp;L1'!AF$472,0),
MAX('P&amp;L1'!AF$473,0),
MAX('P&amp;L1'!AF$474,0),
MAX('P&amp;L1'!AF$475,0))
*AF$19</f>
        <v>0</v>
      </c>
      <c r="AH32" s="597">
        <f>SUM(MAX('P&amp;L1'!AH$466,0),
MAX('P&amp;L1'!AH$467,0),
MAX('P&amp;L1'!AH$468,0),
MAX('P&amp;L1'!AH$469,0),
MAX('P&amp;L1'!AH$470,0),
MAX('P&amp;L1'!AH$471,0),
MAX('P&amp;L1'!AH$472,0),
MAX('P&amp;L1'!AH$473,0),
MAX('P&amp;L1'!AH$474,0),
MAX('P&amp;L1'!AH$475,0))
*AH$19</f>
        <v>0</v>
      </c>
    </row>
    <row r="33" spans="2:35" outlineLevel="1" x14ac:dyDescent="0.2">
      <c r="B33" s="263" t="s">
        <v>573</v>
      </c>
      <c r="C33" s="263"/>
      <c r="D33" s="403" t="str">
        <f>'Line Items'!D1030</f>
        <v>Income from the Secretary of State</v>
      </c>
      <c r="E33" s="107" t="str">
        <f t="shared" si="0"/>
        <v>£000</v>
      </c>
      <c r="F33" s="107"/>
      <c r="G33" s="89">
        <f>SUM(MAX('P&amp;L3'!G$52,0),MAX('P&amp;L3'!G$53,0),MAX('P&amp;L3'!G$54,0),MAX('P&amp;L3'!G$55,0),MAX(SUM(Performance!G$214:G$216),0))*G$19</f>
        <v>0</v>
      </c>
      <c r="H33" s="89">
        <f>SUM(MAX('P&amp;L3'!H$52,0),MAX('P&amp;L3'!H$53,0),MAX('P&amp;L3'!H$54,0),MAX('P&amp;L3'!H$55,0),MAX(SUM(Performance!H$214:H$216),0))*H$19</f>
        <v>0</v>
      </c>
      <c r="I33" s="89">
        <f>SUM(MAX('P&amp;L3'!I$52,0),MAX('P&amp;L3'!I$53,0),MAX('P&amp;L3'!I$54,0),MAX('P&amp;L3'!I$55,0),MAX(SUM(Performance!I$214:I$216),0))*I$19</f>
        <v>0</v>
      </c>
      <c r="J33" s="89">
        <f>SUM(MAX('P&amp;L3'!J$52,0),MAX('P&amp;L3'!J$53,0),MAX('P&amp;L3'!J$54,0),MAX('P&amp;L3'!J$55,0),MAX(SUM(Performance!J$214:J$216),0))*J$19</f>
        <v>0</v>
      </c>
      <c r="K33" s="89">
        <f>SUM(MAX('P&amp;L3'!K$52,0),MAX('P&amp;L3'!K$53,0),MAX('P&amp;L3'!K$54,0),MAX('P&amp;L3'!K$55,0),MAX(SUM(Performance!K$214:K$216),0))*K$19</f>
        <v>0</v>
      </c>
      <c r="L33" s="89">
        <f>SUM(MAX('P&amp;L3'!L$52,0),MAX('P&amp;L3'!L$53,0),MAX('P&amp;L3'!L$54,0),MAX('P&amp;L3'!L$55,0),MAX(SUM(Performance!L$214:L$216),0))*L$19</f>
        <v>0</v>
      </c>
      <c r="M33" s="89">
        <f>SUM(MAX('P&amp;L3'!M$52,0),MAX('P&amp;L3'!M$53,0),MAX('P&amp;L3'!M$54,0),MAX('P&amp;L3'!M$55,0),MAX(SUM(Performance!M$214:M$216),0))*M$19</f>
        <v>0</v>
      </c>
      <c r="N33" s="89">
        <f>SUM(MAX('P&amp;L3'!N$52,0),MAX('P&amp;L3'!N$53,0),MAX('P&amp;L3'!N$54,0),MAX('P&amp;L3'!N$55,0),MAX(SUM(Performance!N$214:N$216),0))*N$19</f>
        <v>0</v>
      </c>
      <c r="O33" s="89">
        <f>SUM(MAX('P&amp;L3'!O$52,0),MAX('P&amp;L3'!O$53,0),MAX('P&amp;L3'!O$54,0),MAX('P&amp;L3'!O$55,0),MAX(SUM(Performance!O$214:O$216),0))*O$19</f>
        <v>0</v>
      </c>
      <c r="P33" s="89">
        <f>SUM(MAX('P&amp;L3'!P$52,0),MAX('P&amp;L3'!P$53,0),MAX('P&amp;L3'!P$54,0),MAX('P&amp;L3'!P$55,0),MAX(SUM(Performance!P$214:P$216),0))*P$19</f>
        <v>0</v>
      </c>
      <c r="Q33" s="89">
        <f>SUM(MAX('P&amp;L3'!Q$52,0),MAX('P&amp;L3'!Q$53,0),MAX('P&amp;L3'!Q$54,0),MAX('P&amp;L3'!Q$55,0),MAX(SUM(Performance!Q$214:Q$216),0))*Q$19</f>
        <v>0</v>
      </c>
      <c r="R33" s="89">
        <f>SUM(MAX('P&amp;L3'!R$52,0),MAX('P&amp;L3'!R$53,0),MAX('P&amp;L3'!R$54,0),MAX('P&amp;L3'!R$55,0),MAX(SUM(Performance!R$214:R$216),0))*R$19</f>
        <v>0</v>
      </c>
      <c r="S33" s="89">
        <f>SUM(MAX('P&amp;L3'!S$52,0),MAX('P&amp;L3'!S$53,0),MAX('P&amp;L3'!S$54,0),MAX('P&amp;L3'!S$55,0),MAX(SUM(Performance!S$214:S$216),0))*S$19</f>
        <v>0</v>
      </c>
      <c r="T33" s="89">
        <f>SUM(MAX('P&amp;L3'!T$52,0),MAX('P&amp;L3'!T$53,0),MAX('P&amp;L3'!T$54,0),MAX('P&amp;L3'!T$55,0),MAX(SUM(Performance!T$214:T$216),0))*T$19</f>
        <v>0</v>
      </c>
      <c r="U33" s="89">
        <f>SUM(MAX('P&amp;L3'!U$52,0),MAX('P&amp;L3'!U$53,0),MAX('P&amp;L3'!U$54,0),MAX('P&amp;L3'!U$55,0),MAX(SUM(Performance!U$214:U$216),0))*U$19</f>
        <v>0</v>
      </c>
      <c r="V33" s="89">
        <f>SUM(MAX('P&amp;L3'!V$52,0),MAX('P&amp;L3'!V$53,0),MAX('P&amp;L3'!V$54,0),MAX('P&amp;L3'!V$55,0),MAX(SUM(Performance!V$214:V$216),0))*V$19</f>
        <v>0</v>
      </c>
      <c r="W33" s="89">
        <f>SUM(MAX('P&amp;L3'!W$52,0),MAX('P&amp;L3'!W$53,0),MAX('P&amp;L3'!W$54,0),MAX('P&amp;L3'!W$55,0),MAX(SUM(Performance!W$214:W$216),0))*W$19</f>
        <v>0</v>
      </c>
      <c r="X33" s="89">
        <f>SUM(MAX('P&amp;L3'!X$52,0),MAX('P&amp;L3'!X$53,0),MAX('P&amp;L3'!X$54,0),MAX('P&amp;L3'!X$55,0),MAX(SUM(Performance!X$214:X$216),0))*X$19</f>
        <v>0</v>
      </c>
      <c r="Y33" s="89">
        <f>SUM(MAX('P&amp;L3'!Y$52,0),MAX('P&amp;L3'!Y$53,0),MAX('P&amp;L3'!Y$54,0),MAX('P&amp;L3'!Y$55,0),MAX(SUM(Performance!Y$214:Y$216),0))*Y$19</f>
        <v>0</v>
      </c>
      <c r="Z33" s="89">
        <f>SUM(MAX('P&amp;L3'!Z$52,0),MAX('P&amp;L3'!Z$53,0),MAX('P&amp;L3'!Z$54,0),MAX('P&amp;L3'!Z$55,0),MAX(SUM(Performance!Z$214:Z$216),0))*Z$19</f>
        <v>0</v>
      </c>
      <c r="AA33" s="89">
        <f>SUM(MAX('P&amp;L3'!AA$52,0),MAX('P&amp;L3'!AA$53,0),MAX('P&amp;L3'!AA$54,0),MAX('P&amp;L3'!AA$55,0),MAX(SUM(Performance!AA$214:AA$216),0))*AA$19</f>
        <v>0</v>
      </c>
      <c r="AB33" s="90">
        <f>SUM(MAX('P&amp;L3'!AB$52,0),MAX('P&amp;L3'!AB$53,0),MAX('P&amp;L3'!AB$54,0),MAX('P&amp;L3'!AB$55,0),MAX(SUM(Performance!AB$214:AB$216),0))*AB$19</f>
        <v>0</v>
      </c>
      <c r="AD33" s="597">
        <f>SUM(MAX('P&amp;L3'!AD$52,0),MAX('P&amp;L3'!AD$53,0),MAX('P&amp;L3'!AD$54,0),MAX('P&amp;L3'!AD$55,0),MAX(SUM(Performance!AD$214:AD$216),0))*AD$19</f>
        <v>0</v>
      </c>
      <c r="AF33" s="597">
        <f>SUM(MAX('P&amp;L3'!AF$52,0),MAX('P&amp;L3'!AF$53,0),MAX('P&amp;L3'!AF$54,0),MAX('P&amp;L3'!AF$55,0),MAX(SUM(Performance!AF$214:AF$216),0))*AF$19</f>
        <v>0</v>
      </c>
      <c r="AH33" s="597">
        <f>SUM(MAX('P&amp;L3'!AH$52,0),MAX('P&amp;L3'!AH$53,0),MAX('P&amp;L3'!AH$54,0),MAX('P&amp;L3'!AH$55,0),MAX(SUM(Performance!AH$214:AH$216),0))*AH$19</f>
        <v>0</v>
      </c>
    </row>
    <row r="34" spans="2:35" outlineLevel="1" x14ac:dyDescent="0.2">
      <c r="B34" s="263" t="s">
        <v>573</v>
      </c>
      <c r="C34" s="263"/>
      <c r="D34" s="403" t="str">
        <f>'Line Items'!D1031</f>
        <v>Income from Network Rail</v>
      </c>
      <c r="E34" s="107" t="str">
        <f t="shared" si="0"/>
        <v>£000</v>
      </c>
      <c r="F34" s="107"/>
      <c r="G34" s="89">
        <f>SUM('P&amp;L1'!G$446:G$449,MAX(SUM('P&amp;L1'!G$456:G$459),0))*G$19</f>
        <v>0</v>
      </c>
      <c r="H34" s="89">
        <f>SUM('P&amp;L1'!H$446:H$449,MAX(SUM('P&amp;L1'!H$456:H$459),0))*H$19</f>
        <v>0</v>
      </c>
      <c r="I34" s="89">
        <f>SUM('P&amp;L1'!I$446:I$449,MAX(SUM('P&amp;L1'!I$456:I$459),0))*I$19</f>
        <v>0</v>
      </c>
      <c r="J34" s="89">
        <f>SUM('P&amp;L1'!J$446:J$449,MAX(SUM('P&amp;L1'!J$456:J$459),0))*J$19</f>
        <v>0</v>
      </c>
      <c r="K34" s="89">
        <f>SUM('P&amp;L1'!K$446:K$449,MAX(SUM('P&amp;L1'!K$456:K$459),0))*K$19</f>
        <v>0</v>
      </c>
      <c r="L34" s="89">
        <f>SUM('P&amp;L1'!L$446:L$449,MAX(SUM('P&amp;L1'!L$456:L$459),0))*L$19</f>
        <v>0</v>
      </c>
      <c r="M34" s="89">
        <f>SUM('P&amp;L1'!M$446:M$449,MAX(SUM('P&amp;L1'!M$456:M$459),0))*M$19</f>
        <v>0</v>
      </c>
      <c r="N34" s="89">
        <f>SUM('P&amp;L1'!N$446:N$449,MAX(SUM('P&amp;L1'!N$456:N$459),0))*N$19</f>
        <v>0</v>
      </c>
      <c r="O34" s="89">
        <f>SUM('P&amp;L1'!O$446:O$449,MAX(SUM('P&amp;L1'!O$456:O$459),0))*O$19</f>
        <v>0</v>
      </c>
      <c r="P34" s="89">
        <f>SUM('P&amp;L1'!P$446:P$449,MAX(SUM('P&amp;L1'!P$456:P$459),0))*P$19</f>
        <v>0</v>
      </c>
      <c r="Q34" s="89">
        <f>SUM('P&amp;L1'!Q$446:Q$449,MAX(SUM('P&amp;L1'!Q$456:Q$459),0))*Q$19</f>
        <v>0</v>
      </c>
      <c r="R34" s="89">
        <f>SUM('P&amp;L1'!R$446:R$449,MAX(SUM('P&amp;L1'!R$456:R$459),0))*R$19</f>
        <v>0</v>
      </c>
      <c r="S34" s="89">
        <f>SUM('P&amp;L1'!S$446:S$449,MAX(SUM('P&amp;L1'!S$456:S$459),0))*S$19</f>
        <v>0</v>
      </c>
      <c r="T34" s="89">
        <f>SUM('P&amp;L1'!T$446:T$449,MAX(SUM('P&amp;L1'!T$456:T$459),0))*T$19</f>
        <v>0</v>
      </c>
      <c r="U34" s="89">
        <f>SUM('P&amp;L1'!U$446:U$449,MAX(SUM('P&amp;L1'!U$456:U$459),0))*U$19</f>
        <v>0</v>
      </c>
      <c r="V34" s="89">
        <f>SUM('P&amp;L1'!V$446:V$449,MAX(SUM('P&amp;L1'!V$456:V$459),0))*V$19</f>
        <v>0</v>
      </c>
      <c r="W34" s="89">
        <f>SUM('P&amp;L1'!W$446:W$449,MAX(SUM('P&amp;L1'!W$456:W$459),0))*W$19</f>
        <v>0</v>
      </c>
      <c r="X34" s="89">
        <f>SUM('P&amp;L1'!X$446:X$449,MAX(SUM('P&amp;L1'!X$456:X$459),0))*X$19</f>
        <v>0</v>
      </c>
      <c r="Y34" s="89">
        <f>SUM('P&amp;L1'!Y$446:Y$449,MAX(SUM('P&amp;L1'!Y$456:Y$459),0))*Y$19</f>
        <v>0</v>
      </c>
      <c r="Z34" s="89">
        <f>SUM('P&amp;L1'!Z$446:Z$449,MAX(SUM('P&amp;L1'!Z$456:Z$459),0))*Z$19</f>
        <v>0</v>
      </c>
      <c r="AA34" s="89">
        <f>SUM('P&amp;L1'!AA$446:AA$449,MAX(SUM('P&amp;L1'!AA$456:AA$459),0))*AA$19</f>
        <v>0</v>
      </c>
      <c r="AB34" s="90">
        <f>SUM('P&amp;L1'!AB$446:AB$449,MAX(SUM('P&amp;L1'!AB$456:AB$459),0))*AB$19</f>
        <v>0</v>
      </c>
      <c r="AD34" s="597">
        <f>SUM('P&amp;L1'!AD$446:AD$449,MAX(SUM('P&amp;L1'!AD$456:AD$459),0))*AD$19</f>
        <v>0</v>
      </c>
      <c r="AF34" s="597">
        <f>SUM('P&amp;L1'!AF$446:AF$449,MAX(SUM('P&amp;L1'!AF$456:AF$459),0))*AF$19</f>
        <v>0</v>
      </c>
      <c r="AH34" s="597">
        <f>SUM('P&amp;L1'!AH$446:AH$449,MAX(SUM('P&amp;L1'!AH$456:AH$459),0))*AH$19</f>
        <v>0</v>
      </c>
    </row>
    <row r="35" spans="2:35" outlineLevel="1" x14ac:dyDescent="0.2">
      <c r="B35" s="263" t="s">
        <v>573</v>
      </c>
      <c r="C35" s="263"/>
      <c r="D35" s="403" t="str">
        <f>'Line Items'!D1032</f>
        <v>Interest Receivable</v>
      </c>
      <c r="E35" s="107" t="str">
        <f t="shared" si="0"/>
        <v>£000</v>
      </c>
      <c r="F35" s="107"/>
      <c r="G35" s="89">
        <f>SUM(MAX('P&amp;L1'!G$479,0),
MAX('P&amp;L1'!G$487,0),
MAX('P&amp;L1'!G$488,0),
MAX('P&amp;L1'!G$492,0))*G$19</f>
        <v>0</v>
      </c>
      <c r="H35" s="89">
        <f>SUM(MAX('P&amp;L1'!H$479,0),
MAX('P&amp;L1'!H$487,0),
MAX('P&amp;L1'!H$488,0),
MAX('P&amp;L1'!H$492,0))*H$19</f>
        <v>0</v>
      </c>
      <c r="I35" s="89">
        <f>SUM(MAX('P&amp;L1'!I$479,0),
MAX('P&amp;L1'!I$487,0),
MAX('P&amp;L1'!I$488,0),
MAX('P&amp;L1'!I$492,0))*I$19</f>
        <v>0</v>
      </c>
      <c r="J35" s="89">
        <f>SUM(MAX('P&amp;L1'!J$479,0),
MAX('P&amp;L1'!J$487,0),
MAX('P&amp;L1'!J$488,0),
MAX('P&amp;L1'!J$492,0))*J$19</f>
        <v>0</v>
      </c>
      <c r="K35" s="89">
        <f>SUM(MAX('P&amp;L1'!K$479,0),
MAX('P&amp;L1'!K$487,0),
MAX('P&amp;L1'!K$488,0),
MAX('P&amp;L1'!K$492,0))*K$19</f>
        <v>0</v>
      </c>
      <c r="L35" s="89">
        <f>SUM(MAX('P&amp;L1'!L$479,0),
MAX('P&amp;L1'!L$487,0),
MAX('P&amp;L1'!L$488,0),
MAX('P&amp;L1'!L$492,0))*L$19</f>
        <v>0</v>
      </c>
      <c r="M35" s="89">
        <f>SUM(MAX('P&amp;L1'!M$479,0),
MAX('P&amp;L1'!M$487,0),
MAX('P&amp;L1'!M$488,0),
MAX('P&amp;L1'!M$492,0))*M$19</f>
        <v>0</v>
      </c>
      <c r="N35" s="89">
        <f>SUM(MAX('P&amp;L1'!N$479,0),
MAX('P&amp;L1'!N$487,0),
MAX('P&amp;L1'!N$488,0),
MAX('P&amp;L1'!N$492,0))*N$19</f>
        <v>0</v>
      </c>
      <c r="O35" s="89">
        <f>SUM(MAX('P&amp;L1'!O$479,0),
MAX('P&amp;L1'!O$487,0),
MAX('P&amp;L1'!O$488,0),
MAX('P&amp;L1'!O$492,0))*O$19</f>
        <v>0</v>
      </c>
      <c r="P35" s="89">
        <f>SUM(MAX('P&amp;L1'!P$479,0),
MAX('P&amp;L1'!P$487,0),
MAX('P&amp;L1'!P$488,0),
MAX('P&amp;L1'!P$492,0))*P$19</f>
        <v>0</v>
      </c>
      <c r="Q35" s="89">
        <f>SUM(MAX('P&amp;L1'!Q$479,0),
MAX('P&amp;L1'!Q$487,0),
MAX('P&amp;L1'!Q$488,0),
MAX('P&amp;L1'!Q$492,0))*Q$19</f>
        <v>0</v>
      </c>
      <c r="R35" s="89">
        <f>SUM(MAX('P&amp;L1'!R$479,0),
MAX('P&amp;L1'!R$487,0),
MAX('P&amp;L1'!R$488,0),
MAX('P&amp;L1'!R$492,0))*R$19</f>
        <v>0</v>
      </c>
      <c r="S35" s="89">
        <f>SUM(MAX('P&amp;L1'!S$479,0),
MAX('P&amp;L1'!S$487,0),
MAX('P&amp;L1'!S$488,0),
MAX('P&amp;L1'!S$492,0))*S$19</f>
        <v>0</v>
      </c>
      <c r="T35" s="89">
        <f>SUM(MAX('P&amp;L1'!T$479,0),
MAX('P&amp;L1'!T$487,0),
MAX('P&amp;L1'!T$488,0),
MAX('P&amp;L1'!T$492,0))*T$19</f>
        <v>0</v>
      </c>
      <c r="U35" s="89">
        <f>SUM(MAX('P&amp;L1'!U$479,0),
MAX('P&amp;L1'!U$487,0),
MAX('P&amp;L1'!U$488,0),
MAX('P&amp;L1'!U$492,0))*U$19</f>
        <v>0</v>
      </c>
      <c r="V35" s="89">
        <f>SUM(MAX('P&amp;L1'!V$479,0),
MAX('P&amp;L1'!V$487,0),
MAX('P&amp;L1'!V$488,0),
MAX('P&amp;L1'!V$492,0))*V$19</f>
        <v>0</v>
      </c>
      <c r="W35" s="89">
        <f>SUM(MAX('P&amp;L1'!W$479,0),
MAX('P&amp;L1'!W$487,0),
MAX('P&amp;L1'!W$488,0),
MAX('P&amp;L1'!W$492,0))*W$19</f>
        <v>0</v>
      </c>
      <c r="X35" s="89">
        <f>SUM(MAX('P&amp;L1'!X$479,0),
MAX('P&amp;L1'!X$487,0),
MAX('P&amp;L1'!X$488,0),
MAX('P&amp;L1'!X$492,0))*X$19</f>
        <v>0</v>
      </c>
      <c r="Y35" s="89">
        <f>SUM(MAX('P&amp;L1'!Y$479,0),
MAX('P&amp;L1'!Y$487,0),
MAX('P&amp;L1'!Y$488,0),
MAX('P&amp;L1'!Y$492,0))*Y$19</f>
        <v>0</v>
      </c>
      <c r="Z35" s="89">
        <f>SUM(MAX('P&amp;L1'!Z$479,0),
MAX('P&amp;L1'!Z$487,0),
MAX('P&amp;L1'!Z$488,0),
MAX('P&amp;L1'!Z$492,0))*Z$19</f>
        <v>0</v>
      </c>
      <c r="AA35" s="89">
        <f>SUM(MAX('P&amp;L1'!AA$479,0),
MAX('P&amp;L1'!AA$487,0),
MAX('P&amp;L1'!AA$488,0),
MAX('P&amp;L1'!AA$492,0))*AA$19</f>
        <v>0</v>
      </c>
      <c r="AB35" s="90">
        <f>SUM(MAX('P&amp;L1'!AB$479,0),
MAX('P&amp;L1'!AB$487,0),
MAX('P&amp;L1'!AB$488,0),
MAX('P&amp;L1'!AB$492,0))*AB$19</f>
        <v>0</v>
      </c>
      <c r="AD35" s="597">
        <f>SUM(MAX('P&amp;L1'!AD$479,0),
MAX('P&amp;L1'!AD$487,0),
MAX('P&amp;L1'!AD$488,0),
MAX('P&amp;L1'!AD$492,0))*AD$19</f>
        <v>0</v>
      </c>
      <c r="AF35" s="597">
        <f>SUM(MAX('P&amp;L1'!AF$479,0),
MAX('P&amp;L1'!AF$487,0),
MAX('P&amp;L1'!AF$488,0),
MAX('P&amp;L1'!AF$492,0))*AF$19</f>
        <v>0</v>
      </c>
      <c r="AH35" s="597">
        <f>SUM(MAX('P&amp;L1'!AH$479,0),
MAX('P&amp;L1'!AH$487,0),
MAX('P&amp;L1'!AH$488,0),
MAX('P&amp;L1'!AH$492,0))*AH$19</f>
        <v>0</v>
      </c>
    </row>
    <row r="36" spans="2:35" outlineLevel="1" x14ac:dyDescent="0.2">
      <c r="B36" s="263" t="s">
        <v>573</v>
      </c>
      <c r="C36" s="263"/>
      <c r="D36" s="264" t="str">
        <f>'Line Items'!D1033</f>
        <v>Exclude: Proportion of income recognised in P&amp;L in relation to grants received in respect of capital expenditure</v>
      </c>
      <c r="E36" s="266" t="str">
        <f t="shared" si="0"/>
        <v>£000</v>
      </c>
      <c r="F36" s="266"/>
      <c r="G36" s="407"/>
      <c r="H36" s="407"/>
      <c r="I36" s="407"/>
      <c r="J36" s="407"/>
      <c r="K36" s="407"/>
      <c r="L36" s="407"/>
      <c r="M36" s="407"/>
      <c r="N36" s="407"/>
      <c r="O36" s="407"/>
      <c r="P36" s="407"/>
      <c r="Q36" s="407"/>
      <c r="R36" s="407"/>
      <c r="S36" s="407"/>
      <c r="T36" s="407"/>
      <c r="U36" s="407"/>
      <c r="V36" s="407"/>
      <c r="W36" s="407"/>
      <c r="X36" s="407"/>
      <c r="Y36" s="407"/>
      <c r="Z36" s="407"/>
      <c r="AA36" s="407"/>
      <c r="AB36" s="408"/>
      <c r="AD36" s="598"/>
      <c r="AF36" s="598"/>
      <c r="AH36" s="598"/>
    </row>
    <row r="37" spans="2:35" outlineLevel="1" x14ac:dyDescent="0.2">
      <c r="B37" s="263" t="s">
        <v>403</v>
      </c>
      <c r="C37" s="263"/>
      <c r="D37" s="399" t="str">
        <f>'Line Items'!D1034</f>
        <v>Opening Season Ticket Fund</v>
      </c>
      <c r="E37" s="400" t="str">
        <f t="shared" si="0"/>
        <v>£000</v>
      </c>
      <c r="F37" s="400"/>
      <c r="G37" s="89">
        <f>IF( G$18, BS!$AD24,
IF( G$20= 0, BS!F24,
IF( G$17, BS!$AJ24,
INDEX( BS!$G24:$AB24, MATCH( G$11, BS!$G$11:$AB$11, 1) ) ) ) ) *G$19</f>
        <v>0</v>
      </c>
      <c r="H37" s="89">
        <f>IF( H$18, BS!$AD24,
IF( H$20= 0, BS!G24,
IF( H$17, BS!$AJ24,
INDEX( BS!$G24:$AB24, MATCH( H$11, BS!$G$11:$AB$11, 1) ) ) ) ) *H$19</f>
        <v>0</v>
      </c>
      <c r="I37" s="89">
        <f>IF( I$18, BS!$AD24,
IF( I$20= 0, BS!H24,
IF( I$17, BS!$AJ24,
INDEX( BS!$G24:$AB24, MATCH( I$11, BS!$G$11:$AB$11, 1) ) ) ) ) *I$19</f>
        <v>0</v>
      </c>
      <c r="J37" s="89">
        <f>IF( J$18, BS!$AD24,
IF( J$20= 0, BS!I24,
IF( J$17, BS!$AJ24,
INDEX( BS!$G24:$AB24, MATCH( J$11, BS!$G$11:$AB$11, 1) ) ) ) ) *J$19</f>
        <v>0</v>
      </c>
      <c r="K37" s="89">
        <f>IF( K$18, BS!$AD24,
IF( K$20= 0, BS!J24,
IF( K$17, BS!$AJ24,
INDEX( BS!$G24:$AB24, MATCH( K$11, BS!$G$11:$AB$11, 1) ) ) ) ) *K$19</f>
        <v>0</v>
      </c>
      <c r="L37" s="89">
        <f>IF( L$18, BS!$AD24,
IF( L$20= 0, BS!K24,
IF( L$17, BS!$AJ24,
INDEX( BS!$G24:$AB24, MATCH( L$11, BS!$G$11:$AB$11, 1) ) ) ) ) *L$19</f>
        <v>0</v>
      </c>
      <c r="M37" s="89">
        <f>IF( M$18, BS!$AD24,
IF( M$20= 0, BS!L24,
IF( M$17, BS!$AJ24,
INDEX( BS!$G24:$AB24, MATCH( M$11, BS!$G$11:$AB$11, 1) ) ) ) ) *M$19</f>
        <v>0</v>
      </c>
      <c r="N37" s="89">
        <f>IF( N$18, BS!$AD24,
IF( N$20= 0, BS!M24,
IF( N$17, BS!$AJ24,
INDEX( BS!$G24:$AB24, MATCH( N$11, BS!$G$11:$AB$11, 1) ) ) ) ) *N$19</f>
        <v>0</v>
      </c>
      <c r="O37" s="89">
        <f>IF( O$18, BS!$AD24,
IF( O$20= 0, BS!N24,
IF( O$17, BS!$AJ24,
INDEX( BS!$G24:$AB24, MATCH( O$11, BS!$G$11:$AB$11, 1) ) ) ) ) *O$19</f>
        <v>0</v>
      </c>
      <c r="P37" s="89">
        <f>IF( P$18, BS!$AD24,
IF( P$20= 0, BS!O24,
IF( P$17, BS!$AJ24,
INDEX( BS!$G24:$AB24, MATCH( P$11, BS!$G$11:$AB$11, 1) ) ) ) ) *P$19</f>
        <v>0</v>
      </c>
      <c r="Q37" s="89">
        <f>IF( Q$18, BS!$AD24,
IF( Q$20= 0, BS!P24,
IF( Q$17, BS!$AJ24,
INDEX( BS!$G24:$AB24, MATCH( Q$11, BS!$G$11:$AB$11, 1) ) ) ) ) *Q$19</f>
        <v>0</v>
      </c>
      <c r="R37" s="89">
        <f>IF( R$18, BS!$AD24,
IF( R$20= 0, BS!Q24,
IF( R$17, BS!$AJ24,
INDEX( BS!$G24:$AB24, MATCH( R$11, BS!$G$11:$AB$11, 1) ) ) ) ) *R$19</f>
        <v>0</v>
      </c>
      <c r="S37" s="89">
        <f>IF( S$18, BS!$AD24,
IF( S$20= 0, BS!R24,
IF( S$17, BS!$AJ24,
INDEX( BS!$G24:$AB24, MATCH( S$11, BS!$G$11:$AB$11, 1) ) ) ) ) *S$19</f>
        <v>0</v>
      </c>
      <c r="T37" s="89">
        <f>IF( T$18, BS!$AD24,
IF( T$20= 0, BS!S24,
IF( T$17, BS!$AJ24,
INDEX( BS!$G24:$AB24, MATCH( T$11, BS!$G$11:$AB$11, 1) ) ) ) ) *T$19</f>
        <v>0</v>
      </c>
      <c r="U37" s="89">
        <f>IF( U$18, BS!$AD24,
IF( U$20= 0, BS!T24,
IF( U$17, BS!$AJ24,
INDEX( BS!$G24:$AB24, MATCH( U$11, BS!$G$11:$AB$11, 1) ) ) ) ) *U$19</f>
        <v>0</v>
      </c>
      <c r="V37" s="89">
        <f>IF( V$18, BS!$AD24,
IF( V$20= 0, BS!U24,
IF( V$17, BS!$AJ24,
INDEX( BS!$G24:$AB24, MATCH( V$11, BS!$G$11:$AB$11, 1) ) ) ) ) *V$19</f>
        <v>0</v>
      </c>
      <c r="W37" s="89">
        <f>IF( W$18, BS!$AD24,
IF( W$20= 0, BS!V24,
IF( W$17, BS!$AJ24,
INDEX( BS!$G24:$AB24, MATCH( W$11, BS!$G$11:$AB$11, 1) ) ) ) ) *W$19</f>
        <v>0</v>
      </c>
      <c r="X37" s="89">
        <f>IF( X$18, BS!$AD24,
IF( X$20= 0, BS!W24,
IF( X$17, BS!$AJ24,
INDEX( BS!$G24:$AB24, MATCH( X$11, BS!$G$11:$AB$11, 1) ) ) ) ) *X$19</f>
        <v>0</v>
      </c>
      <c r="Y37" s="89">
        <f>IF( Y$18, BS!$AD24,
IF( Y$20= 0, BS!X24,
IF( Y$17, BS!$AJ24,
INDEX( BS!$G24:$AB24, MATCH( Y$11, BS!$G$11:$AB$11, 1) ) ) ) ) *Y$19</f>
        <v>0</v>
      </c>
      <c r="Z37" s="89">
        <f>IF( Z$18, BS!$AD24,
IF( Z$20= 0, BS!Y24,
IF( Z$17, BS!$AJ24,
INDEX( BS!$G24:$AB24, MATCH( Z$11, BS!$G$11:$AB$11, 1) ) ) ) ) *Z$19</f>
        <v>0</v>
      </c>
      <c r="AA37" s="89">
        <f>IF( AA$18, BS!$AD24,
IF( AA$20= 0, BS!Z24,
IF( AA$17, BS!$AJ24,
INDEX( BS!$G24:$AB24, MATCH( AA$11, BS!$G$11:$AB$11, 1) ) ) ) ) *AA$19</f>
        <v>0</v>
      </c>
      <c r="AB37" s="90">
        <f>IF( AB$18, BS!$AD24,
IF( AB$20= 0, BS!AA24,
IF( AB$17, BS!$AJ24,
INDEX( BS!$G24:$AB24, MATCH( AB$11, BS!$G$11:$AB$11, 1) ) ) ) ) *AB$19</f>
        <v>0</v>
      </c>
      <c r="AC37" s="498"/>
      <c r="AD37" s="597">
        <f>IF( AD$18, BS!$AD24,
IF( AD$20= 0, BS!AC24,
IF( AD$17, BS!$AJ24,
INDEX( BS!$G24:$AB24, MATCH( AD$11, BS!$G$11:$AB$11, 1) ) ) ) ) *AD$19</f>
        <v>0</v>
      </c>
      <c r="AF37" s="597">
        <f>IF( AF$18, BS!$AD24,
IF( AF$20= 0, BS!AE24,
IF( AF$17, BS!$AJ24,
INDEX( BS!$G24:$AB24, MATCH( AF$11, BS!$G$11:$AB$11, 1) ) ) ) ) *AF$19</f>
        <v>0</v>
      </c>
      <c r="AH37" s="597">
        <f>IF( AH$18, BS!$AD24,
IF( AH$20= 0, BS!AG24,
IF( AH$17, BS!$AJ24,
INDEX( BS!$G24:$AB24, MATCH( AH$11, BS!$G$11:$AB$11, 1) ) ) ) ) *AH$19</f>
        <v>0</v>
      </c>
    </row>
    <row r="38" spans="2:35" outlineLevel="1" x14ac:dyDescent="0.2">
      <c r="B38" s="263" t="s">
        <v>403</v>
      </c>
      <c r="C38" s="263"/>
      <c r="D38" s="403" t="str">
        <f>'Line Items'!D1035</f>
        <v>Opening Cash</v>
      </c>
      <c r="E38" s="107" t="str">
        <f t="shared" si="0"/>
        <v>£000</v>
      </c>
      <c r="F38" s="107"/>
      <c r="G38" s="89">
        <f>IF( G$18, BS!$AD25,
IF( G$20= 0, BS!F25,
IF( G$17, BS!$AJ25,
INDEX( BS!$G25:$AB25, MATCH( G$11, BS!$G$11:$AB$11, 1) ) ) ) ) *G$19</f>
        <v>0</v>
      </c>
      <c r="H38" s="252">
        <f>IF( H$18, BS!$AD25,
IF( H$20= 0, BS!G25,
IF( H$17, BS!$AJ25,
INDEX( BS!$G25:$AB25, MATCH( H$11, BS!$G$11:$AB$11, 1) ) ) ) ) *H$19</f>
        <v>0</v>
      </c>
      <c r="I38" s="252">
        <f>IF( I$18, BS!$AD25,
IF( I$20= 0, BS!H25,
IF( I$17, BS!$AJ25,
INDEX( BS!$G25:$AB25, MATCH( I$11, BS!$G$11:$AB$11, 1) ) ) ) ) *I$19</f>
        <v>0</v>
      </c>
      <c r="J38" s="252">
        <f>IF( J$18, BS!$AD25,
IF( J$20= 0, BS!I25,
IF( J$17, BS!$AJ25,
INDEX( BS!$G25:$AB25, MATCH( J$11, BS!$G$11:$AB$11, 1) ) ) ) ) *J$19</f>
        <v>0</v>
      </c>
      <c r="K38" s="252">
        <f>IF( K$18, BS!$AD25,
IF( K$20= 0, BS!J25,
IF( K$17, BS!$AJ25,
INDEX( BS!$G25:$AB25, MATCH( K$11, BS!$G$11:$AB$11, 1) ) ) ) ) *K$19</f>
        <v>0</v>
      </c>
      <c r="L38" s="252">
        <f>IF( L$18, BS!$AD25,
IF( L$20= 0, BS!K25,
IF( L$17, BS!$AJ25,
INDEX( BS!$G25:$AB25, MATCH( L$11, BS!$G$11:$AB$11, 1) ) ) ) ) *L$19</f>
        <v>0</v>
      </c>
      <c r="M38" s="252">
        <f>IF( M$18, BS!$AD25,
IF( M$20= 0, BS!L25,
IF( M$17, BS!$AJ25,
INDEX( BS!$G25:$AB25, MATCH( M$11, BS!$G$11:$AB$11, 1) ) ) ) ) *M$19</f>
        <v>0</v>
      </c>
      <c r="N38" s="252">
        <f>IF( N$18, BS!$AD25,
IF( N$20= 0, BS!M25,
IF( N$17, BS!$AJ25,
INDEX( BS!$G25:$AB25, MATCH( N$11, BS!$G$11:$AB$11, 1) ) ) ) ) *N$19</f>
        <v>0</v>
      </c>
      <c r="O38" s="252">
        <f>IF( O$18, BS!$AD25,
IF( O$20= 0, BS!N25,
IF( O$17, BS!$AJ25,
INDEX( BS!$G25:$AB25, MATCH( O$11, BS!$G$11:$AB$11, 1) ) ) ) ) *O$19</f>
        <v>0</v>
      </c>
      <c r="P38" s="252">
        <f>IF( P$18, BS!$AD25,
IF( P$20= 0, BS!O25,
IF( P$17, BS!$AJ25,
INDEX( BS!$G25:$AB25, MATCH( P$11, BS!$G$11:$AB$11, 1) ) ) ) ) *P$19</f>
        <v>0</v>
      </c>
      <c r="Q38" s="252">
        <f>IF( Q$18, BS!$AD25,
IF( Q$20= 0, BS!P25,
IF( Q$17, BS!$AJ25,
INDEX( BS!$G25:$AB25, MATCH( Q$11, BS!$G$11:$AB$11, 1) ) ) ) ) *Q$19</f>
        <v>0</v>
      </c>
      <c r="R38" s="252">
        <f>IF( R$18, BS!$AD25,
IF( R$20= 0, BS!Q25,
IF( R$17, BS!$AJ25,
INDEX( BS!$G25:$AB25, MATCH( R$11, BS!$G$11:$AB$11, 1) ) ) ) ) *R$19</f>
        <v>0</v>
      </c>
      <c r="S38" s="252">
        <f>IF( S$18, BS!$AD25,
IF( S$20= 0, BS!R25,
IF( S$17, BS!$AJ25,
INDEX( BS!$G25:$AB25, MATCH( S$11, BS!$G$11:$AB$11, 1) ) ) ) ) *S$19</f>
        <v>0</v>
      </c>
      <c r="T38" s="252">
        <f>IF( T$18, BS!$AD25,
IF( T$20= 0, BS!S25,
IF( T$17, BS!$AJ25,
INDEX( BS!$G25:$AB25, MATCH( T$11, BS!$G$11:$AB$11, 1) ) ) ) ) *T$19</f>
        <v>0</v>
      </c>
      <c r="U38" s="252">
        <f>IF( U$18, BS!$AD25,
IF( U$20= 0, BS!T25,
IF( U$17, BS!$AJ25,
INDEX( BS!$G25:$AB25, MATCH( U$11, BS!$G$11:$AB$11, 1) ) ) ) ) *U$19</f>
        <v>0</v>
      </c>
      <c r="V38" s="252">
        <f>IF( V$18, BS!$AD25,
IF( V$20= 0, BS!U25,
IF( V$17, BS!$AJ25,
INDEX( BS!$G25:$AB25, MATCH( V$11, BS!$G$11:$AB$11, 1) ) ) ) ) *V$19</f>
        <v>0</v>
      </c>
      <c r="W38" s="252">
        <f>IF( W$18, BS!$AD25,
IF( W$20= 0, BS!V25,
IF( W$17, BS!$AJ25,
INDEX( BS!$G25:$AB25, MATCH( W$11, BS!$G$11:$AB$11, 1) ) ) ) ) *W$19</f>
        <v>0</v>
      </c>
      <c r="X38" s="252">
        <f>IF( X$18, BS!$AD25,
IF( X$20= 0, BS!W25,
IF( X$17, BS!$AJ25,
INDEX( BS!$G25:$AB25, MATCH( X$11, BS!$G$11:$AB$11, 1) ) ) ) ) *X$19</f>
        <v>0</v>
      </c>
      <c r="Y38" s="252">
        <f>IF( Y$18, BS!$AD25,
IF( Y$20= 0, BS!X25,
IF( Y$17, BS!$AJ25,
INDEX( BS!$G25:$AB25, MATCH( Y$11, BS!$G$11:$AB$11, 1) ) ) ) ) *Y$19</f>
        <v>0</v>
      </c>
      <c r="Z38" s="252">
        <f>IF( Z$18, BS!$AD25,
IF( Z$20= 0, BS!Y25,
IF( Z$17, BS!$AJ25,
INDEX( BS!$G25:$AB25, MATCH( Z$11, BS!$G$11:$AB$11, 1) ) ) ) ) *Z$19</f>
        <v>0</v>
      </c>
      <c r="AA38" s="252">
        <f>IF( AA$18, BS!$AD25,
IF( AA$20= 0, BS!Z25,
IF( AA$17, BS!$AJ25,
INDEX( BS!$G25:$AB25, MATCH( AA$11, BS!$G$11:$AB$11, 1) ) ) ) ) *AA$19</f>
        <v>0</v>
      </c>
      <c r="AB38" s="500">
        <f>IF( AB$18, BS!$AD25,
IF( AB$20= 0, BS!AA25,
IF( AB$17, BS!$AJ25,
INDEX( BS!$G25:$AB25, MATCH( AB$11, BS!$G$11:$AB$11, 1) ) ) ) ) *AB$19</f>
        <v>0</v>
      </c>
      <c r="AD38" s="596">
        <f>IF( AD$18, BS!$AD25,
IF( AD$20= 0, BS!AC25,
IF( AD$17, BS!$AJ25,
INDEX( BS!$G25:$AB25, MATCH( AD$11, BS!$G$11:$AB$11, 1) ) ) ) ) *AD$19</f>
        <v>0</v>
      </c>
      <c r="AF38" s="596">
        <f>IF( AF$18, BS!$AD25,
IF( AF$20= 0, BS!AE25,
IF( AF$17, BS!$AJ25,
INDEX( BS!$G25:$AB25, MATCH( AF$11, BS!$G$11:$AB$11, 1) ) ) ) ) *AF$19</f>
        <v>0</v>
      </c>
      <c r="AH38" s="596">
        <f>IF( AH$18, BS!$AD25,
IF( AH$20= 0, BS!AG25,
IF( AH$17, BS!$AJ25,
INDEX( BS!$G25:$AB25, MATCH( AH$11, BS!$G$11:$AB$11, 1) ) ) ) ) *AH$19</f>
        <v>0</v>
      </c>
    </row>
    <row r="39" spans="2:35" outlineLevel="1" x14ac:dyDescent="0.2">
      <c r="B39" s="263" t="s">
        <v>403</v>
      </c>
      <c r="C39" s="263"/>
      <c r="D39" s="403" t="str">
        <f>'Line Items'!D1036</f>
        <v>Exclude: Cash held for the exclusive purpose of the provision of the Performance Bond within Opening Cash</v>
      </c>
      <c r="E39" s="107" t="str">
        <f t="shared" si="0"/>
        <v>£000</v>
      </c>
      <c r="F39" s="107"/>
      <c r="G39" s="175"/>
      <c r="H39" s="175"/>
      <c r="I39" s="175"/>
      <c r="J39" s="175"/>
      <c r="K39" s="175"/>
      <c r="L39" s="175"/>
      <c r="M39" s="175"/>
      <c r="N39" s="175"/>
      <c r="O39" s="175"/>
      <c r="P39" s="175"/>
      <c r="Q39" s="175"/>
      <c r="R39" s="175"/>
      <c r="S39" s="175"/>
      <c r="T39" s="175"/>
      <c r="U39" s="175"/>
      <c r="V39" s="175"/>
      <c r="W39" s="175"/>
      <c r="X39" s="175"/>
      <c r="Y39" s="175"/>
      <c r="Z39" s="175"/>
      <c r="AA39" s="175"/>
      <c r="AB39" s="176"/>
      <c r="AD39" s="599"/>
      <c r="AF39" s="599"/>
      <c r="AH39" s="599"/>
    </row>
    <row r="40" spans="2:35" outlineLevel="1" x14ac:dyDescent="0.2">
      <c r="B40" s="263" t="s">
        <v>403</v>
      </c>
      <c r="C40" s="263"/>
      <c r="D40" s="403" t="str">
        <f>'Line Items'!D1037</f>
        <v>Exclude: Cash held under restrictive terms within Opening Cash</v>
      </c>
      <c r="E40" s="107" t="str">
        <f t="shared" si="0"/>
        <v>£000</v>
      </c>
      <c r="F40" s="107"/>
      <c r="G40" s="175"/>
      <c r="H40" s="175"/>
      <c r="I40" s="175"/>
      <c r="J40" s="175"/>
      <c r="K40" s="175"/>
      <c r="L40" s="175"/>
      <c r="M40" s="175"/>
      <c r="N40" s="175"/>
      <c r="O40" s="175"/>
      <c r="P40" s="175"/>
      <c r="Q40" s="175"/>
      <c r="R40" s="175"/>
      <c r="S40" s="175"/>
      <c r="T40" s="175"/>
      <c r="U40" s="175"/>
      <c r="V40" s="175"/>
      <c r="W40" s="175"/>
      <c r="X40" s="175"/>
      <c r="Y40" s="175"/>
      <c r="Z40" s="175"/>
      <c r="AA40" s="175"/>
      <c r="AB40" s="176"/>
      <c r="AD40" s="599"/>
      <c r="AF40" s="599"/>
      <c r="AH40" s="599"/>
    </row>
    <row r="41" spans="2:35" outlineLevel="1" x14ac:dyDescent="0.2">
      <c r="B41" s="263" t="s">
        <v>403</v>
      </c>
      <c r="C41" s="263"/>
      <c r="D41" s="264" t="str">
        <f>'Line Items'!D1038</f>
        <v>Exclude: Opening Season Ticket liabilities</v>
      </c>
      <c r="E41" s="266" t="str">
        <f t="shared" si="0"/>
        <v>£000</v>
      </c>
      <c r="F41" s="266"/>
      <c r="G41" s="397">
        <f>IF( G$18, BS!$AD38,
IF( G$20= 0, BS!F38,
IF( G$17, BS!$AJ38,
INDEX( BS!$G38:$AB38, MATCH( G$11, BS!$G$11:$AB$11, 1) ) ) ) ) *G$19</f>
        <v>0</v>
      </c>
      <c r="H41" s="397">
        <f>IF( H$18, BS!$AD38,
IF( H$20= 0, BS!G38,
IF( H$17, BS!$AJ38,
INDEX( BS!$G38:$AB38, MATCH( H$11, BS!$G$11:$AB$11, 1) ) ) ) ) *H$19</f>
        <v>0</v>
      </c>
      <c r="I41" s="397">
        <f>IF( I$18, BS!$AD38,
IF( I$20= 0, BS!H38,
IF( I$17, BS!$AJ38,
INDEX( BS!$G38:$AB38, MATCH( I$11, BS!$G$11:$AB$11, 1) ) ) ) ) *I$19</f>
        <v>0</v>
      </c>
      <c r="J41" s="397">
        <f>IF( J$18, BS!$AD38,
IF( J$20= 0, BS!I38,
IF( J$17, BS!$AJ38,
INDEX( BS!$G38:$AB38, MATCH( J$11, BS!$G$11:$AB$11, 1) ) ) ) ) *J$19</f>
        <v>0</v>
      </c>
      <c r="K41" s="397">
        <f>IF( K$18, BS!$AD38,
IF( K$20= 0, BS!J38,
IF( K$17, BS!$AJ38,
INDEX( BS!$G38:$AB38, MATCH( K$11, BS!$G$11:$AB$11, 1) ) ) ) ) *K$19</f>
        <v>0</v>
      </c>
      <c r="L41" s="397">
        <f>IF( L$18, BS!$AD38,
IF( L$20= 0, BS!K38,
IF( L$17, BS!$AJ38,
INDEX( BS!$G38:$AB38, MATCH( L$11, BS!$G$11:$AB$11, 1) ) ) ) ) *L$19</f>
        <v>0</v>
      </c>
      <c r="M41" s="397">
        <f>IF( M$18, BS!$AD38,
IF( M$20= 0, BS!L38,
IF( M$17, BS!$AJ38,
INDEX( BS!$G38:$AB38, MATCH( M$11, BS!$G$11:$AB$11, 1) ) ) ) ) *M$19</f>
        <v>0</v>
      </c>
      <c r="N41" s="397">
        <f>IF( N$18, BS!$AD38,
IF( N$20= 0, BS!M38,
IF( N$17, BS!$AJ38,
INDEX( BS!$G38:$AB38, MATCH( N$11, BS!$G$11:$AB$11, 1) ) ) ) ) *N$19</f>
        <v>0</v>
      </c>
      <c r="O41" s="397">
        <f>IF( O$18, BS!$AD38,
IF( O$20= 0, BS!N38,
IF( O$17, BS!$AJ38,
INDEX( BS!$G38:$AB38, MATCH( O$11, BS!$G$11:$AB$11, 1) ) ) ) ) *O$19</f>
        <v>0</v>
      </c>
      <c r="P41" s="397">
        <f>IF( P$18, BS!$AD38,
IF( P$20= 0, BS!O38,
IF( P$17, BS!$AJ38,
INDEX( BS!$G38:$AB38, MATCH( P$11, BS!$G$11:$AB$11, 1) ) ) ) ) *P$19</f>
        <v>0</v>
      </c>
      <c r="Q41" s="397">
        <f>IF( Q$18, BS!$AD38,
IF( Q$20= 0, BS!P38,
IF( Q$17, BS!$AJ38,
INDEX( BS!$G38:$AB38, MATCH( Q$11, BS!$G$11:$AB$11, 1) ) ) ) ) *Q$19</f>
        <v>0</v>
      </c>
      <c r="R41" s="397">
        <f>IF( R$18, BS!$AD38,
IF( R$20= 0, BS!Q38,
IF( R$17, BS!$AJ38,
INDEX( BS!$G38:$AB38, MATCH( R$11, BS!$G$11:$AB$11, 1) ) ) ) ) *R$19</f>
        <v>0</v>
      </c>
      <c r="S41" s="397">
        <f>IF( S$18, BS!$AD38,
IF( S$20= 0, BS!R38,
IF( S$17, BS!$AJ38,
INDEX( BS!$G38:$AB38, MATCH( S$11, BS!$G$11:$AB$11, 1) ) ) ) ) *S$19</f>
        <v>0</v>
      </c>
      <c r="T41" s="397">
        <f>IF( T$18, BS!$AD38,
IF( T$20= 0, BS!S38,
IF( T$17, BS!$AJ38,
INDEX( BS!$G38:$AB38, MATCH( T$11, BS!$G$11:$AB$11, 1) ) ) ) ) *T$19</f>
        <v>0</v>
      </c>
      <c r="U41" s="397">
        <f>IF( U$18, BS!$AD38,
IF( U$20= 0, BS!T38,
IF( U$17, BS!$AJ38,
INDEX( BS!$G38:$AB38, MATCH( U$11, BS!$G$11:$AB$11, 1) ) ) ) ) *U$19</f>
        <v>0</v>
      </c>
      <c r="V41" s="397">
        <f>IF( V$18, BS!$AD38,
IF( V$20= 0, BS!U38,
IF( V$17, BS!$AJ38,
INDEX( BS!$G38:$AB38, MATCH( V$11, BS!$G$11:$AB$11, 1) ) ) ) ) *V$19</f>
        <v>0</v>
      </c>
      <c r="W41" s="397">
        <f>IF( W$18, BS!$AD38,
IF( W$20= 0, BS!V38,
IF( W$17, BS!$AJ38,
INDEX( BS!$G38:$AB38, MATCH( W$11, BS!$G$11:$AB$11, 1) ) ) ) ) *W$19</f>
        <v>0</v>
      </c>
      <c r="X41" s="397">
        <f>IF( X$18, BS!$AD38,
IF( X$20= 0, BS!W38,
IF( X$17, BS!$AJ38,
INDEX( BS!$G38:$AB38, MATCH( X$11, BS!$G$11:$AB$11, 1) ) ) ) ) *X$19</f>
        <v>0</v>
      </c>
      <c r="Y41" s="397">
        <f>IF( Y$18, BS!$AD38,
IF( Y$20= 0, BS!X38,
IF( Y$17, BS!$AJ38,
INDEX( BS!$G38:$AB38, MATCH( Y$11, BS!$G$11:$AB$11, 1) ) ) ) ) *Y$19</f>
        <v>0</v>
      </c>
      <c r="Z41" s="397">
        <f>IF( Z$18, BS!$AD38,
IF( Z$20= 0, BS!Y38,
IF( Z$17, BS!$AJ38,
INDEX( BS!$G38:$AB38, MATCH( Z$11, BS!$G$11:$AB$11, 1) ) ) ) ) *Z$19</f>
        <v>0</v>
      </c>
      <c r="AA41" s="397">
        <f>IF( AA$18, BS!$AD38,
IF( AA$20= 0, BS!Z38,
IF( AA$17, BS!$AJ38,
INDEX( BS!$G38:$AB38, MATCH( AA$11, BS!$G$11:$AB$11, 1) ) ) ) ) *AA$19</f>
        <v>0</v>
      </c>
      <c r="AB41" s="398">
        <f>IF( AB$18, BS!$AD38,
IF( AB$20= 0, BS!AA38,
IF( AB$17, BS!$AJ38,
INDEX( BS!$G38:$AB38, MATCH( AB$11, BS!$G$11:$AB$11, 1) ) ) ) ) *AB$19</f>
        <v>0</v>
      </c>
      <c r="AD41" s="600">
        <f>IF( AD$18, BS!$AD38,
IF( AD$20= 0, BS!AC38,
IF( AD$17, BS!$AJ38,
INDEX( BS!$G38:$AB38, MATCH( AD$11, BS!$G$11:$AB$11, 1) ) ) ) ) *AD$19</f>
        <v>0</v>
      </c>
      <c r="AF41" s="600">
        <f>IF( AF$18, BS!$AD38,
IF( AF$20= 0, BS!AE38,
IF( AF$17, BS!$AJ38,
INDEX( BS!$G38:$AB38, MATCH( AF$11, BS!$G$11:$AB$11, 1) ) ) ) ) *AF$19</f>
        <v>0</v>
      </c>
      <c r="AH41" s="600">
        <f>IF( AH$18, BS!$AD38,
IF( AH$20= 0, BS!AG38,
IF( AH$17, BS!$AJ38,
INDEX( BS!$G38:$AB38, MATCH( AH$11, BS!$G$11:$AB$11, 1) ) ) ) ) *AH$19</f>
        <v>0</v>
      </c>
    </row>
    <row r="42" spans="2:35" outlineLevel="1" x14ac:dyDescent="0.2">
      <c r="B42" s="263" t="s">
        <v>574</v>
      </c>
      <c r="C42" s="263"/>
      <c r="D42" s="399" t="str">
        <f>'Line Items'!D1039</f>
        <v>Movement in Debtors: (Increase) / Decrease</v>
      </c>
      <c r="E42" s="107" t="str">
        <f t="shared" si="0"/>
        <v>£000</v>
      </c>
      <c r="F42" s="107"/>
      <c r="G42" s="252">
        <f xml:space="preserve"> - (BS!G89
- IF( G$18, BS!$AD89,
IF( G$20 = 0, BS!F89,
IF( G$17, BS!$AJ89,
INDEX( BS!$G89:$AB89, MATCH( G$11, BS!$G$11:$AB$11, 1 ) ) ) ) ) ) * G$19</f>
        <v>0</v>
      </c>
      <c r="H42" s="252">
        <f xml:space="preserve"> - (BS!H89
- IF( H$18, BS!$AD89,
IF( H$20 = 0, BS!G89,
IF( H$17, BS!$AJ89,
INDEX( BS!$G89:$AB89, MATCH( H$11, BS!$G$11:$AB$11, 1 ) ) ) ) ) ) * H$19</f>
        <v>0</v>
      </c>
      <c r="I42" s="252">
        <f xml:space="preserve"> - (BS!I89
- IF( I$18, BS!$AD89,
IF( I$20 = 0, BS!H89,
IF( I$17, BS!$AJ89,
INDEX( BS!$G89:$AB89, MATCH( I$11, BS!$G$11:$AB$11, 1 ) ) ) ) ) ) * I$19</f>
        <v>0</v>
      </c>
      <c r="J42" s="252">
        <f xml:space="preserve"> - (BS!J89
- IF( J$18, BS!$AD89,
IF( J$20 = 0, BS!I89,
IF( J$17, BS!$AJ89,
INDEX( BS!$G89:$AB89, MATCH( J$11, BS!$G$11:$AB$11, 1 ) ) ) ) ) ) * J$19</f>
        <v>0</v>
      </c>
      <c r="K42" s="252">
        <f xml:space="preserve"> - (BS!K89
- IF( K$18, BS!$AD89,
IF( K$20 = 0, BS!J89,
IF( K$17, BS!$AJ89,
INDEX( BS!$G89:$AB89, MATCH( K$11, BS!$G$11:$AB$11, 1 ) ) ) ) ) ) * K$19</f>
        <v>0</v>
      </c>
      <c r="L42" s="252">
        <f xml:space="preserve"> - (BS!L89
- IF( L$18, BS!$AD89,
IF( L$20 = 0, BS!K89,
IF( L$17, BS!$AJ89,
INDEX( BS!$G89:$AB89, MATCH( L$11, BS!$G$11:$AB$11, 1 ) ) ) ) ) ) * L$19</f>
        <v>0</v>
      </c>
      <c r="M42" s="252">
        <f xml:space="preserve"> - (BS!M89
- IF( M$18, BS!$AD89,
IF( M$20 = 0, BS!L89,
IF( M$17, BS!$AJ89,
INDEX( BS!$G89:$AB89, MATCH( M$11, BS!$G$11:$AB$11, 1 ) ) ) ) ) ) * M$19</f>
        <v>0</v>
      </c>
      <c r="N42" s="252">
        <f xml:space="preserve"> - (BS!N89
- IF( N$18, BS!$AD89,
IF( N$20 = 0, BS!M89,
IF( N$17, BS!$AJ89,
INDEX( BS!$G89:$AB89, MATCH( N$11, BS!$G$11:$AB$11, 1 ) ) ) ) ) ) * N$19</f>
        <v>0</v>
      </c>
      <c r="O42" s="252">
        <f xml:space="preserve"> - (BS!O89
- IF( O$18, BS!$AD89,
IF( O$20 = 0, BS!N89,
IF( O$17, BS!$AJ89,
INDEX( BS!$G89:$AB89, MATCH( O$11, BS!$G$11:$AB$11, 1 ) ) ) ) ) ) * O$19</f>
        <v>0</v>
      </c>
      <c r="P42" s="252">
        <f xml:space="preserve"> - (BS!P89
- IF( P$18, BS!$AD89,
IF( P$20 = 0, BS!O89,
IF( P$17, BS!$AJ89,
INDEX( BS!$G89:$AB89, MATCH( P$11, BS!$G$11:$AB$11, 1 ) ) ) ) ) ) * P$19</f>
        <v>0</v>
      </c>
      <c r="Q42" s="252">
        <f xml:space="preserve"> - (BS!Q89
- IF( Q$18, BS!$AD89,
IF( Q$20 = 0, BS!P89,
IF( Q$17, BS!$AJ89,
INDEX( BS!$G89:$AB89, MATCH( Q$11, BS!$G$11:$AB$11, 1 ) ) ) ) ) ) * Q$19</f>
        <v>0</v>
      </c>
      <c r="R42" s="252">
        <f xml:space="preserve"> - (BS!R89
- IF( R$18, BS!$AD89,
IF( R$20 = 0, BS!Q89,
IF( R$17, BS!$AJ89,
INDEX( BS!$G89:$AB89, MATCH( R$11, BS!$G$11:$AB$11, 1 ) ) ) ) ) ) * R$19</f>
        <v>0</v>
      </c>
      <c r="S42" s="252">
        <f xml:space="preserve"> - (BS!S89
- IF( S$18, BS!$AD89,
IF( S$20 = 0, BS!R89,
IF( S$17, BS!$AJ89,
INDEX( BS!$G89:$AB89, MATCH( S$11, BS!$G$11:$AB$11, 1 ) ) ) ) ) ) * S$19</f>
        <v>0</v>
      </c>
      <c r="T42" s="252">
        <f xml:space="preserve"> - (BS!T89
- IF( T$18, BS!$AD89,
IF( T$20 = 0, BS!S89,
IF( T$17, BS!$AJ89,
INDEX( BS!$G89:$AB89, MATCH( T$11, BS!$G$11:$AB$11, 1 ) ) ) ) ) ) * T$19</f>
        <v>0</v>
      </c>
      <c r="U42" s="252">
        <f xml:space="preserve"> - (BS!U89
- IF( U$18, BS!$AD89,
IF( U$20 = 0, BS!T89,
IF( U$17, BS!$AJ89,
INDEX( BS!$G89:$AB89, MATCH( U$11, BS!$G$11:$AB$11, 1 ) ) ) ) ) ) * U$19</f>
        <v>0</v>
      </c>
      <c r="V42" s="252">
        <f xml:space="preserve"> - (BS!V89
- IF( V$18, BS!$AD89,
IF( V$20 = 0, BS!U89,
IF( V$17, BS!$AJ89,
INDEX( BS!$G89:$AB89, MATCH( V$11, BS!$G$11:$AB$11, 1 ) ) ) ) ) ) * V$19</f>
        <v>0</v>
      </c>
      <c r="W42" s="252">
        <f xml:space="preserve"> - (BS!W89
- IF( W$18, BS!$AD89,
IF( W$20 = 0, BS!V89,
IF( W$17, BS!$AJ89,
INDEX( BS!$G89:$AB89, MATCH( W$11, BS!$G$11:$AB$11, 1 ) ) ) ) ) ) * W$19</f>
        <v>0</v>
      </c>
      <c r="X42" s="252">
        <f xml:space="preserve"> - (BS!X89
- IF( X$18, BS!$AD89,
IF( X$20 = 0, BS!W89,
IF( X$17, BS!$AJ89,
INDEX( BS!$G89:$AB89, MATCH( X$11, BS!$G$11:$AB$11, 1 ) ) ) ) ) ) * X$19</f>
        <v>0</v>
      </c>
      <c r="Y42" s="252">
        <f xml:space="preserve"> - (BS!Y89
- IF( Y$18, BS!$AD89,
IF( Y$20 = 0, BS!X89,
IF( Y$17, BS!$AJ89,
INDEX( BS!$G89:$AB89, MATCH( Y$11, BS!$G$11:$AB$11, 1 ) ) ) ) ) ) * Y$19</f>
        <v>0</v>
      </c>
      <c r="Z42" s="252">
        <f xml:space="preserve"> - (BS!Z89
- IF( Z$18, BS!$AD89,
IF( Z$20 = 0, BS!Y89,
IF( Z$17, BS!$AJ89,
INDEX( BS!$G89:$AB89, MATCH( Z$11, BS!$G$11:$AB$11, 1 ) ) ) ) ) ) * Z$19</f>
        <v>0</v>
      </c>
      <c r="AA42" s="252">
        <f xml:space="preserve"> - (BS!AA89
- IF( AA$18, BS!$AD89,
IF( AA$20 = 0, BS!Z89,
IF( AA$17, BS!$AJ89,
INDEX( BS!$G89:$AB89, MATCH( AA$11, BS!$G$11:$AB$11, 1 ) ) ) ) ) ) * AA$19</f>
        <v>0</v>
      </c>
      <c r="AB42" s="500">
        <f xml:space="preserve"> - (BS!AB89
- IF( AB$18, BS!$AD89,
IF( AB$20 = 0, BS!AA89,
IF( AB$17, BS!$AJ89,
INDEX( BS!$G89:$AB89, MATCH( AB$11, BS!$G$11:$AB$11, 1 ) ) ) ) ) ) * AB$19</f>
        <v>0</v>
      </c>
      <c r="AD42" s="596">
        <f xml:space="preserve"> - (BS!AD89
- IF( AD$18, BS!$AD89,
IF( AD$20 = 0, BS!AC89,
IF( AD$17, BS!$AJ89,
INDEX( BS!$G89:$AB89, MATCH( AD$11, BS!$G$11:$AB$11, 1 ) ) ) ) ) ) * AD$19</f>
        <v>0</v>
      </c>
      <c r="AF42" s="596">
        <f xml:space="preserve"> - (BS!AF89
- IF( AF$18, BS!$AD89,
IF( AF$20 = 0, BS!AE89,
IF( AF$17, BS!$AJ89,
INDEX( BS!$G89:$AB89, MATCH( AF$11, BS!$G$11:$AB$11, 1 ) ) ) ) ) ) * AF$19</f>
        <v>0</v>
      </c>
      <c r="AH42" s="596">
        <f xml:space="preserve"> - (BS!AH89
- IF( AH$18, BS!$AD89,
IF( AH$20 = 0, BS!AG89,
IF( AH$17, BS!$AJ89,
INDEX( BS!$G89:$AB89, MATCH( AH$11, BS!$G$11:$AB$11, 1 ) ) ) ) ) ) * AH$19</f>
        <v>0</v>
      </c>
    </row>
    <row r="43" spans="2:35" outlineLevel="1" x14ac:dyDescent="0.2">
      <c r="B43" s="263" t="s">
        <v>574</v>
      </c>
      <c r="C43" s="263"/>
      <c r="D43" s="501" t="str">
        <f>'Line Items'!D1040</f>
        <v>Exclude: Movement in any bad debts provision or write off and any capital-related debtors</v>
      </c>
      <c r="E43" s="118" t="str">
        <f t="shared" si="0"/>
        <v>£000</v>
      </c>
      <c r="F43" s="118"/>
      <c r="G43" s="502"/>
      <c r="H43" s="502"/>
      <c r="I43" s="502"/>
      <c r="J43" s="502"/>
      <c r="K43" s="502"/>
      <c r="L43" s="502"/>
      <c r="M43" s="502"/>
      <c r="N43" s="502"/>
      <c r="O43" s="502"/>
      <c r="P43" s="502"/>
      <c r="Q43" s="502"/>
      <c r="R43" s="502"/>
      <c r="S43" s="502"/>
      <c r="T43" s="502"/>
      <c r="U43" s="502"/>
      <c r="V43" s="502"/>
      <c r="W43" s="502"/>
      <c r="X43" s="502"/>
      <c r="Y43" s="502"/>
      <c r="Z43" s="502"/>
      <c r="AA43" s="502"/>
      <c r="AB43" s="503"/>
      <c r="AD43" s="601"/>
      <c r="AF43" s="601"/>
      <c r="AH43" s="601"/>
    </row>
    <row r="44" spans="2:35" outlineLevel="1" x14ac:dyDescent="0.2"/>
    <row r="45" spans="2:35" outlineLevel="1" x14ac:dyDescent="0.2">
      <c r="D45" s="234" t="s">
        <v>398</v>
      </c>
      <c r="E45" s="203" t="str">
        <f>E43</f>
        <v>£000</v>
      </c>
      <c r="F45" s="203"/>
      <c r="G45" s="204">
        <f t="shared" ref="G45:AB45" si="1">SUM(G30:G43)</f>
        <v>0</v>
      </c>
      <c r="H45" s="204">
        <f t="shared" si="1"/>
        <v>0</v>
      </c>
      <c r="I45" s="204">
        <f t="shared" si="1"/>
        <v>0</v>
      </c>
      <c r="J45" s="204">
        <f t="shared" si="1"/>
        <v>0</v>
      </c>
      <c r="K45" s="204">
        <f t="shared" si="1"/>
        <v>0</v>
      </c>
      <c r="L45" s="204">
        <f t="shared" si="1"/>
        <v>0</v>
      </c>
      <c r="M45" s="204">
        <f t="shared" si="1"/>
        <v>0</v>
      </c>
      <c r="N45" s="204">
        <f t="shared" si="1"/>
        <v>0</v>
      </c>
      <c r="O45" s="204">
        <f t="shared" si="1"/>
        <v>0</v>
      </c>
      <c r="P45" s="204">
        <f t="shared" si="1"/>
        <v>0</v>
      </c>
      <c r="Q45" s="204">
        <f t="shared" si="1"/>
        <v>0</v>
      </c>
      <c r="R45" s="204">
        <f t="shared" si="1"/>
        <v>0</v>
      </c>
      <c r="S45" s="204">
        <f t="shared" si="1"/>
        <v>0</v>
      </c>
      <c r="T45" s="204">
        <f t="shared" si="1"/>
        <v>0</v>
      </c>
      <c r="U45" s="204">
        <f t="shared" si="1"/>
        <v>0</v>
      </c>
      <c r="V45" s="204">
        <f t="shared" si="1"/>
        <v>0</v>
      </c>
      <c r="W45" s="204">
        <f t="shared" si="1"/>
        <v>0</v>
      </c>
      <c r="X45" s="204">
        <f t="shared" si="1"/>
        <v>0</v>
      </c>
      <c r="Y45" s="204">
        <f t="shared" si="1"/>
        <v>0</v>
      </c>
      <c r="Z45" s="204">
        <f t="shared" si="1"/>
        <v>0</v>
      </c>
      <c r="AA45" s="204">
        <f t="shared" si="1"/>
        <v>0</v>
      </c>
      <c r="AB45" s="238">
        <f t="shared" si="1"/>
        <v>0</v>
      </c>
      <c r="AD45" s="602">
        <f>SUM(AD30:AD43)</f>
        <v>0</v>
      </c>
      <c r="AF45" s="602">
        <f>SUM(AF30:AF43)</f>
        <v>0</v>
      </c>
      <c r="AH45" s="602">
        <f>SUM(AH30:AH43)</f>
        <v>0</v>
      </c>
    </row>
    <row r="46" spans="2:35" x14ac:dyDescent="0.2">
      <c r="N46" s="89"/>
    </row>
    <row r="47" spans="2:35" x14ac:dyDescent="0.2">
      <c r="N47" s="89"/>
    </row>
    <row r="48" spans="2:35" ht="15" x14ac:dyDescent="0.25">
      <c r="B48" s="15"/>
      <c r="C48" s="15" t="s">
        <v>575</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586"/>
      <c r="AF48" s="15"/>
      <c r="AG48" s="586"/>
      <c r="AH48" s="15"/>
      <c r="AI48" s="586"/>
    </row>
    <row r="49" spans="2:34" outlineLevel="1" x14ac:dyDescent="0.2">
      <c r="O49" s="89"/>
      <c r="P49" s="89"/>
    </row>
    <row r="50" spans="2:34" outlineLevel="1" x14ac:dyDescent="0.2">
      <c r="O50" s="89"/>
      <c r="P50" s="89"/>
    </row>
    <row r="51" spans="2:34" outlineLevel="1" x14ac:dyDescent="0.2">
      <c r="D51" s="138" t="s">
        <v>572</v>
      </c>
    </row>
    <row r="52" spans="2:34" outlineLevel="1" x14ac:dyDescent="0.2">
      <c r="B52" s="263" t="s">
        <v>573</v>
      </c>
      <c r="C52" s="263"/>
      <c r="D52" s="505" t="str">
        <f>'Line Items'!D1044</f>
        <v>Total Costs</v>
      </c>
      <c r="E52" s="499" t="s">
        <v>101</v>
      </c>
      <c r="F52" s="506"/>
      <c r="G52" s="507">
        <f>-MIN('P&amp;L3'!G$26,0)*G$19</f>
        <v>0</v>
      </c>
      <c r="H52" s="507">
        <f>-MIN('P&amp;L3'!H$26,0)*H$19</f>
        <v>0</v>
      </c>
      <c r="I52" s="507">
        <f>-MIN('P&amp;L3'!I$26,0)*I$19</f>
        <v>0</v>
      </c>
      <c r="J52" s="507">
        <f>-MIN('P&amp;L3'!J$26,0)*J$19</f>
        <v>0</v>
      </c>
      <c r="K52" s="507">
        <f>-MIN('P&amp;L3'!K$26,0)*K$19</f>
        <v>0</v>
      </c>
      <c r="L52" s="507">
        <f>-MIN('P&amp;L3'!L$26,0)*L$19</f>
        <v>0</v>
      </c>
      <c r="M52" s="507">
        <f>-MIN('P&amp;L3'!M$26,0)*M$19</f>
        <v>0</v>
      </c>
      <c r="N52" s="507">
        <f>-MIN('P&amp;L3'!N$26,0)*N$19</f>
        <v>0</v>
      </c>
      <c r="O52" s="507">
        <f>-MIN('P&amp;L3'!O$26,0)*O$19</f>
        <v>0</v>
      </c>
      <c r="P52" s="507">
        <f>-MIN('P&amp;L3'!P$26,0)*P$19</f>
        <v>0</v>
      </c>
      <c r="Q52" s="507">
        <f>-MIN('P&amp;L3'!Q$26,0)*Q$19</f>
        <v>0</v>
      </c>
      <c r="R52" s="507">
        <f>-MIN('P&amp;L3'!R$26,0)*R$19</f>
        <v>0</v>
      </c>
      <c r="S52" s="507">
        <f>-MIN('P&amp;L3'!S$26,0)*S$19</f>
        <v>0</v>
      </c>
      <c r="T52" s="507">
        <f>-MIN('P&amp;L3'!T$26,0)*T$19</f>
        <v>0</v>
      </c>
      <c r="U52" s="507">
        <f>-MIN('P&amp;L3'!U$26,0)*U$19</f>
        <v>0</v>
      </c>
      <c r="V52" s="507">
        <f>-MIN('P&amp;L3'!V$26,0)*V$19</f>
        <v>0</v>
      </c>
      <c r="W52" s="507">
        <f>-MIN('P&amp;L3'!W$26,0)*W$19</f>
        <v>0</v>
      </c>
      <c r="X52" s="507">
        <f>-MIN('P&amp;L3'!X$26,0)*X$19</f>
        <v>0</v>
      </c>
      <c r="Y52" s="507">
        <f>-MIN('P&amp;L3'!Y$26,0)*Y$19</f>
        <v>0</v>
      </c>
      <c r="Z52" s="507">
        <f>-MIN('P&amp;L3'!Z$26,0)*Z$19</f>
        <v>0</v>
      </c>
      <c r="AA52" s="507">
        <f>-MIN('P&amp;L3'!AA$26,0)*AA$19</f>
        <v>0</v>
      </c>
      <c r="AB52" s="508">
        <f>-MIN('P&amp;L3'!AB$26,0)*AB$19</f>
        <v>0</v>
      </c>
      <c r="AD52" s="603">
        <f>-MIN('P&amp;L3'!AD$26,0)*AD$19</f>
        <v>0</v>
      </c>
      <c r="AF52" s="603">
        <f>-MIN('P&amp;L3'!AF$26,0)*AF$19</f>
        <v>0</v>
      </c>
      <c r="AH52" s="603">
        <f>-MIN('P&amp;L3'!AH$26,0)*AH$19</f>
        <v>0</v>
      </c>
    </row>
    <row r="53" spans="2:34" outlineLevel="1" x14ac:dyDescent="0.2">
      <c r="B53" s="263" t="s">
        <v>573</v>
      </c>
      <c r="C53" s="263"/>
      <c r="D53" s="403" t="str">
        <f>'Line Items'!D1045</f>
        <v>Exceptional &amp; Contingency Costs</v>
      </c>
      <c r="E53" s="107" t="str">
        <f>E52</f>
        <v>£000</v>
      </c>
      <c r="F53" s="107"/>
      <c r="G53" s="89">
        <f>-SUM(MIN('P&amp;L1'!G$466,0),
MIN('P&amp;L1'!G$467,0),
MIN('P&amp;L1'!G$468,0),
MIN('P&amp;L1'!G$469,0),
MIN('P&amp;L1'!G$470,0),
MIN('P&amp;L1'!G$471,0),
MIN('P&amp;L1'!G$472,0),
MIN('P&amp;L1'!G$473,0),
MIN('P&amp;L1'!G$474,0),
MIN('P&amp;L1'!G$475,0))
*G$19</f>
        <v>0</v>
      </c>
      <c r="H53" s="89">
        <f>-SUM(MIN('P&amp;L1'!H$466,0),
MIN('P&amp;L1'!H$467,0),
MIN('P&amp;L1'!H$468,0),
MIN('P&amp;L1'!H$469,0),
MIN('P&amp;L1'!H$470,0),
MIN('P&amp;L1'!H$471,0),
MIN('P&amp;L1'!H$472,0),
MIN('P&amp;L1'!H$473,0),
MIN('P&amp;L1'!H$474,0),
MIN('P&amp;L1'!H$475,0))
*H$19</f>
        <v>0</v>
      </c>
      <c r="I53" s="89">
        <f>-SUM(MIN('P&amp;L1'!I$466,0),
MIN('P&amp;L1'!I$467,0),
MIN('P&amp;L1'!I$468,0),
MIN('P&amp;L1'!I$469,0),
MIN('P&amp;L1'!I$470,0),
MIN('P&amp;L1'!I$471,0),
MIN('P&amp;L1'!I$472,0),
MIN('P&amp;L1'!I$473,0),
MIN('P&amp;L1'!I$474,0),
MIN('P&amp;L1'!I$475,0))
*I$19</f>
        <v>0</v>
      </c>
      <c r="J53" s="89">
        <f>-SUM(MIN('P&amp;L1'!J$466,0),
MIN('P&amp;L1'!J$467,0),
MIN('P&amp;L1'!J$468,0),
MIN('P&amp;L1'!J$469,0),
MIN('P&amp;L1'!J$470,0),
MIN('P&amp;L1'!J$471,0),
MIN('P&amp;L1'!J$472,0),
MIN('P&amp;L1'!J$473,0),
MIN('P&amp;L1'!J$474,0),
MIN('P&amp;L1'!J$475,0))
*J$19</f>
        <v>0</v>
      </c>
      <c r="K53" s="89">
        <f>-SUM(MIN('P&amp;L1'!K$466,0),
MIN('P&amp;L1'!K$467,0),
MIN('P&amp;L1'!K$468,0),
MIN('P&amp;L1'!K$469,0),
MIN('P&amp;L1'!K$470,0),
MIN('P&amp;L1'!K$471,0),
MIN('P&amp;L1'!K$472,0),
MIN('P&amp;L1'!K$473,0),
MIN('P&amp;L1'!K$474,0),
MIN('P&amp;L1'!K$475,0))
*K$19</f>
        <v>0</v>
      </c>
      <c r="L53" s="89">
        <f>-SUM(MIN('P&amp;L1'!L$466,0),
MIN('P&amp;L1'!L$467,0),
MIN('P&amp;L1'!L$468,0),
MIN('P&amp;L1'!L$469,0),
MIN('P&amp;L1'!L$470,0),
MIN('P&amp;L1'!L$471,0),
MIN('P&amp;L1'!L$472,0),
MIN('P&amp;L1'!L$473,0),
MIN('P&amp;L1'!L$474,0),
MIN('P&amp;L1'!L$475,0))
*L$19</f>
        <v>0</v>
      </c>
      <c r="M53" s="89">
        <f>-SUM(MIN('P&amp;L1'!M$466,0),
MIN('P&amp;L1'!M$467,0),
MIN('P&amp;L1'!M$468,0),
MIN('P&amp;L1'!M$469,0),
MIN('P&amp;L1'!M$470,0),
MIN('P&amp;L1'!M$471,0),
MIN('P&amp;L1'!M$472,0),
MIN('P&amp;L1'!M$473,0),
MIN('P&amp;L1'!M$474,0),
MIN('P&amp;L1'!M$475,0))
*M$19</f>
        <v>0</v>
      </c>
      <c r="N53" s="89">
        <f>-SUM(MIN('P&amp;L1'!N$466,0),
MIN('P&amp;L1'!N$467,0),
MIN('P&amp;L1'!N$468,0),
MIN('P&amp;L1'!N$469,0),
MIN('P&amp;L1'!N$470,0),
MIN('P&amp;L1'!N$471,0),
MIN('P&amp;L1'!N$472,0),
MIN('P&amp;L1'!N$473,0),
MIN('P&amp;L1'!N$474,0),
MIN('P&amp;L1'!N$475,0))
*N$19</f>
        <v>0</v>
      </c>
      <c r="O53" s="89">
        <f>-SUM(MIN('P&amp;L1'!O$466,0),
MIN('P&amp;L1'!O$467,0),
MIN('P&amp;L1'!O$468,0),
MIN('P&amp;L1'!O$469,0),
MIN('P&amp;L1'!O$470,0),
MIN('P&amp;L1'!O$471,0),
MIN('P&amp;L1'!O$472,0),
MIN('P&amp;L1'!O$473,0),
MIN('P&amp;L1'!O$474,0),
MIN('P&amp;L1'!O$475,0))
*O$19</f>
        <v>0</v>
      </c>
      <c r="P53" s="89">
        <f>-SUM(MIN('P&amp;L1'!P$466,0),
MIN('P&amp;L1'!P$467,0),
MIN('P&amp;L1'!P$468,0),
MIN('P&amp;L1'!P$469,0),
MIN('P&amp;L1'!P$470,0),
MIN('P&amp;L1'!P$471,0),
MIN('P&amp;L1'!P$472,0),
MIN('P&amp;L1'!P$473,0),
MIN('P&amp;L1'!P$474,0),
MIN('P&amp;L1'!P$475,0))
*P$19</f>
        <v>0</v>
      </c>
      <c r="Q53" s="89">
        <f>-SUM(MIN('P&amp;L1'!Q$466,0),
MIN('P&amp;L1'!Q$467,0),
MIN('P&amp;L1'!Q$468,0),
MIN('P&amp;L1'!Q$469,0),
MIN('P&amp;L1'!Q$470,0),
MIN('P&amp;L1'!Q$471,0),
MIN('P&amp;L1'!Q$472,0),
MIN('P&amp;L1'!Q$473,0),
MIN('P&amp;L1'!Q$474,0),
MIN('P&amp;L1'!Q$475,0))
*Q$19</f>
        <v>0</v>
      </c>
      <c r="R53" s="89">
        <f>-SUM(MIN('P&amp;L1'!R$466,0),
MIN('P&amp;L1'!R$467,0),
MIN('P&amp;L1'!R$468,0),
MIN('P&amp;L1'!R$469,0),
MIN('P&amp;L1'!R$470,0),
MIN('P&amp;L1'!R$471,0),
MIN('P&amp;L1'!R$472,0),
MIN('P&amp;L1'!R$473,0),
MIN('P&amp;L1'!R$474,0),
MIN('P&amp;L1'!R$475,0))
*R$19</f>
        <v>0</v>
      </c>
      <c r="S53" s="89">
        <f>-SUM(MIN('P&amp;L1'!S$466,0),
MIN('P&amp;L1'!S$467,0),
MIN('P&amp;L1'!S$468,0),
MIN('P&amp;L1'!S$469,0),
MIN('P&amp;L1'!S$470,0),
MIN('P&amp;L1'!S$471,0),
MIN('P&amp;L1'!S$472,0),
MIN('P&amp;L1'!S$473,0),
MIN('P&amp;L1'!S$474,0),
MIN('P&amp;L1'!S$475,0))
*S$19</f>
        <v>0</v>
      </c>
      <c r="T53" s="89">
        <f>-SUM(MIN('P&amp;L1'!T$466,0),
MIN('P&amp;L1'!T$467,0),
MIN('P&amp;L1'!T$468,0),
MIN('P&amp;L1'!T$469,0),
MIN('P&amp;L1'!T$470,0),
MIN('P&amp;L1'!T$471,0),
MIN('P&amp;L1'!T$472,0),
MIN('P&amp;L1'!T$473,0),
MIN('P&amp;L1'!T$474,0),
MIN('P&amp;L1'!T$475,0))
*T$19</f>
        <v>0</v>
      </c>
      <c r="U53" s="89">
        <f>-SUM(MIN('P&amp;L1'!U$466,0),
MIN('P&amp;L1'!U$467,0),
MIN('P&amp;L1'!U$468,0),
MIN('P&amp;L1'!U$469,0),
MIN('P&amp;L1'!U$470,0),
MIN('P&amp;L1'!U$471,0),
MIN('P&amp;L1'!U$472,0),
MIN('P&amp;L1'!U$473,0),
MIN('P&amp;L1'!U$474,0),
MIN('P&amp;L1'!U$475,0))
*U$19</f>
        <v>0</v>
      </c>
      <c r="V53" s="89">
        <f>-SUM(MIN('P&amp;L1'!V$466,0),
MIN('P&amp;L1'!V$467,0),
MIN('P&amp;L1'!V$468,0),
MIN('P&amp;L1'!V$469,0),
MIN('P&amp;L1'!V$470,0),
MIN('P&amp;L1'!V$471,0),
MIN('P&amp;L1'!V$472,0),
MIN('P&amp;L1'!V$473,0),
MIN('P&amp;L1'!V$474,0),
MIN('P&amp;L1'!V$475,0))
*V$19</f>
        <v>0</v>
      </c>
      <c r="W53" s="89">
        <f>-SUM(MIN('P&amp;L1'!W$466,0),
MIN('P&amp;L1'!W$467,0),
MIN('P&amp;L1'!W$468,0),
MIN('P&amp;L1'!W$469,0),
MIN('P&amp;L1'!W$470,0),
MIN('P&amp;L1'!W$471,0),
MIN('P&amp;L1'!W$472,0),
MIN('P&amp;L1'!W$473,0),
MIN('P&amp;L1'!W$474,0),
MIN('P&amp;L1'!W$475,0))
*W$19</f>
        <v>0</v>
      </c>
      <c r="X53" s="89">
        <f>-SUM(MIN('P&amp;L1'!X$466,0),
MIN('P&amp;L1'!X$467,0),
MIN('P&amp;L1'!X$468,0),
MIN('P&amp;L1'!X$469,0),
MIN('P&amp;L1'!X$470,0),
MIN('P&amp;L1'!X$471,0),
MIN('P&amp;L1'!X$472,0),
MIN('P&amp;L1'!X$473,0),
MIN('P&amp;L1'!X$474,0),
MIN('P&amp;L1'!X$475,0))
*X$19</f>
        <v>0</v>
      </c>
      <c r="Y53" s="89">
        <f>-SUM(MIN('P&amp;L1'!Y$466,0),
MIN('P&amp;L1'!Y$467,0),
MIN('P&amp;L1'!Y$468,0),
MIN('P&amp;L1'!Y$469,0),
MIN('P&amp;L1'!Y$470,0),
MIN('P&amp;L1'!Y$471,0),
MIN('P&amp;L1'!Y$472,0),
MIN('P&amp;L1'!Y$473,0),
MIN('P&amp;L1'!Y$474,0),
MIN('P&amp;L1'!Y$475,0))
*Y$19</f>
        <v>0</v>
      </c>
      <c r="Z53" s="89">
        <f>-SUM(MIN('P&amp;L1'!Z$466,0),
MIN('P&amp;L1'!Z$467,0),
MIN('P&amp;L1'!Z$468,0),
MIN('P&amp;L1'!Z$469,0),
MIN('P&amp;L1'!Z$470,0),
MIN('P&amp;L1'!Z$471,0),
MIN('P&amp;L1'!Z$472,0),
MIN('P&amp;L1'!Z$473,0),
MIN('P&amp;L1'!Z$474,0),
MIN('P&amp;L1'!Z$475,0))
*Z$19</f>
        <v>0</v>
      </c>
      <c r="AA53" s="89">
        <f>-SUM(MIN('P&amp;L1'!AA$466,0),
MIN('P&amp;L1'!AA$467,0),
MIN('P&amp;L1'!AA$468,0),
MIN('P&amp;L1'!AA$469,0),
MIN('P&amp;L1'!AA$470,0),
MIN('P&amp;L1'!AA$471,0),
MIN('P&amp;L1'!AA$472,0),
MIN('P&amp;L1'!AA$473,0),
MIN('P&amp;L1'!AA$474,0),
MIN('P&amp;L1'!AA$475,0))
*AA$19</f>
        <v>0</v>
      </c>
      <c r="AB53" s="90">
        <f>-SUM(MIN('P&amp;L1'!AB$466,0),
MIN('P&amp;L1'!AB$467,0),
MIN('P&amp;L1'!AB$468,0),
MIN('P&amp;L1'!AB$469,0),
MIN('P&amp;L1'!AB$470,0),
MIN('P&amp;L1'!AB$471,0),
MIN('P&amp;L1'!AB$472,0),
MIN('P&amp;L1'!AB$473,0),
MIN('P&amp;L1'!AB$474,0),
MIN('P&amp;L1'!AB$475,0))
*AB$19</f>
        <v>0</v>
      </c>
      <c r="AD53" s="604">
        <f>-SUM(MIN('P&amp;L1'!AD$466,0),
MIN('P&amp;L1'!AD$467,0),
MIN('P&amp;L1'!AD$468,0),
MIN('P&amp;L1'!AD$469,0),
MIN('P&amp;L1'!AD$470,0),
MIN('P&amp;L1'!AD$471,0),
MIN('P&amp;L1'!AD$472,0),
MIN('P&amp;L1'!AD$473,0),
MIN('P&amp;L1'!AD$474,0),
MIN('P&amp;L1'!AD$475,0))
*AD$19</f>
        <v>0</v>
      </c>
      <c r="AF53" s="604">
        <f>-SUM(MIN('P&amp;L1'!AF$466,0),
MIN('P&amp;L1'!AF$467,0),
MIN('P&amp;L1'!AF$468,0),
MIN('P&amp;L1'!AF$469,0),
MIN('P&amp;L1'!AF$470,0),
MIN('P&amp;L1'!AF$471,0),
MIN('P&amp;L1'!AF$472,0),
MIN('P&amp;L1'!AF$473,0),
MIN('P&amp;L1'!AF$474,0),
MIN('P&amp;L1'!AF$475,0))
*AF$19</f>
        <v>0</v>
      </c>
      <c r="AH53" s="604">
        <f>-SUM(MIN('P&amp;L1'!AH$466,0),
MIN('P&amp;L1'!AH$467,0),
MIN('P&amp;L1'!AH$468,0),
MIN('P&amp;L1'!AH$469,0),
MIN('P&amp;L1'!AH$470,0),
MIN('P&amp;L1'!AH$471,0),
MIN('P&amp;L1'!AH$472,0),
MIN('P&amp;L1'!AH$473,0),
MIN('P&amp;L1'!AH$474,0),
MIN('P&amp;L1'!AH$475,0))
*AH$19</f>
        <v>0</v>
      </c>
    </row>
    <row r="54" spans="2:34" outlineLevel="1" x14ac:dyDescent="0.2">
      <c r="B54" s="263" t="s">
        <v>573</v>
      </c>
      <c r="C54" s="263"/>
      <c r="D54" s="403" t="str">
        <f>'Line Items'!D1046</f>
        <v xml:space="preserve">Exclude: Income from Network Rail </v>
      </c>
      <c r="E54" s="107" t="str">
        <f t="shared" ref="E54:E75" si="2">E53</f>
        <v>£000</v>
      </c>
      <c r="F54" s="107"/>
      <c r="G54" s="89">
        <f>SUM('P&amp;L1'!G$446:G$449,MAX(SUM('P&amp;L1'!G$456:G$459),0))*G$19</f>
        <v>0</v>
      </c>
      <c r="H54" s="89">
        <f>SUM('P&amp;L1'!H$446:H$449,MAX(SUM('P&amp;L1'!H$456:H$459),0))*H$19</f>
        <v>0</v>
      </c>
      <c r="I54" s="89">
        <f>SUM('P&amp;L1'!I$446:I$449,MAX(SUM('P&amp;L1'!I$456:I$459),0))*I$19</f>
        <v>0</v>
      </c>
      <c r="J54" s="89">
        <f>SUM('P&amp;L1'!J$446:J$449,MAX(SUM('P&amp;L1'!J$456:J$459),0))*J$19</f>
        <v>0</v>
      </c>
      <c r="K54" s="89">
        <f>SUM('P&amp;L1'!K$446:K$449,MAX(SUM('P&amp;L1'!K$456:K$459),0))*K$19</f>
        <v>0</v>
      </c>
      <c r="L54" s="89">
        <f>SUM('P&amp;L1'!L$446:L$449,MAX(SUM('P&amp;L1'!L$456:L$459),0))*L$19</f>
        <v>0</v>
      </c>
      <c r="M54" s="89">
        <f>SUM('P&amp;L1'!M$446:M$449,MAX(SUM('P&amp;L1'!M$456:M$459),0))*M$19</f>
        <v>0</v>
      </c>
      <c r="N54" s="89">
        <f>SUM('P&amp;L1'!N$446:N$449,MAX(SUM('P&amp;L1'!N$456:N$459),0))*N$19</f>
        <v>0</v>
      </c>
      <c r="O54" s="89">
        <f>SUM('P&amp;L1'!O$446:O$449,MAX(SUM('P&amp;L1'!O$456:O$459),0))*O$19</f>
        <v>0</v>
      </c>
      <c r="P54" s="89">
        <f>SUM('P&amp;L1'!P$446:P$449,MAX(SUM('P&amp;L1'!P$456:P$459),0))*P$19</f>
        <v>0</v>
      </c>
      <c r="Q54" s="89">
        <f>SUM('P&amp;L1'!Q$446:Q$449,MAX(SUM('P&amp;L1'!Q$456:Q$459),0))*Q$19</f>
        <v>0</v>
      </c>
      <c r="R54" s="89">
        <f>SUM('P&amp;L1'!R$446:R$449,MAX(SUM('P&amp;L1'!R$456:R$459),0))*R$19</f>
        <v>0</v>
      </c>
      <c r="S54" s="89">
        <f>SUM('P&amp;L1'!S$446:S$449,MAX(SUM('P&amp;L1'!S$456:S$459),0))*S$19</f>
        <v>0</v>
      </c>
      <c r="T54" s="89">
        <f>SUM('P&amp;L1'!T$446:T$449,MAX(SUM('P&amp;L1'!T$456:T$459),0))*T$19</f>
        <v>0</v>
      </c>
      <c r="U54" s="89">
        <f>SUM('P&amp;L1'!U$446:U$449,MAX(SUM('P&amp;L1'!U$456:U$459),0))*U$19</f>
        <v>0</v>
      </c>
      <c r="V54" s="89">
        <f>SUM('P&amp;L1'!V$446:V$449,MAX(SUM('P&amp;L1'!V$456:V$459),0))*V$19</f>
        <v>0</v>
      </c>
      <c r="W54" s="89">
        <f>SUM('P&amp;L1'!W$446:W$449,MAX(SUM('P&amp;L1'!W$456:W$459),0))*W$19</f>
        <v>0</v>
      </c>
      <c r="X54" s="89">
        <f>SUM('P&amp;L1'!X$446:X$449,MAX(SUM('P&amp;L1'!X$456:X$459),0))*X$19</f>
        <v>0</v>
      </c>
      <c r="Y54" s="89">
        <f>SUM('P&amp;L1'!Y$446:Y$449,MAX(SUM('P&amp;L1'!Y$456:Y$459),0))*Y$19</f>
        <v>0</v>
      </c>
      <c r="Z54" s="89">
        <f>SUM('P&amp;L1'!Z$446:Z$449,MAX(SUM('P&amp;L1'!Z$456:Z$459),0))*Z$19</f>
        <v>0</v>
      </c>
      <c r="AA54" s="89">
        <f>SUM('P&amp;L1'!AA$446:AA$449,MAX(SUM('P&amp;L1'!AA$456:AA$459),0))*AA$19</f>
        <v>0</v>
      </c>
      <c r="AB54" s="90">
        <f>SUM('P&amp;L1'!AB$446:AB$449,MAX(SUM('P&amp;L1'!AB$456:AB$459),0))*AB$19</f>
        <v>0</v>
      </c>
      <c r="AD54" s="604">
        <f>SUM('P&amp;L1'!AD$446:AD$449,MAX(SUM('P&amp;L1'!AD$456:AD$459),0))*AD$19</f>
        <v>0</v>
      </c>
      <c r="AF54" s="604">
        <f>SUM('P&amp;L1'!AF$446:AF$449,MAX(SUM('P&amp;L1'!AF$456:AF$459),0))*AF$19</f>
        <v>0</v>
      </c>
      <c r="AH54" s="604">
        <f>SUM('P&amp;L1'!AH$446:AH$449,MAX(SUM('P&amp;L1'!AH$456:AH$459),0))*AH$19</f>
        <v>0</v>
      </c>
    </row>
    <row r="55" spans="2:34" outlineLevel="1" x14ac:dyDescent="0.2">
      <c r="B55" s="263" t="s">
        <v>573</v>
      </c>
      <c r="C55" s="263"/>
      <c r="D55" s="403" t="str">
        <f>'Line Items'!D1047</f>
        <v>Exclude: Income from Secretary of State</v>
      </c>
      <c r="E55" s="107" t="str">
        <f t="shared" si="2"/>
        <v>£000</v>
      </c>
      <c r="F55" s="107"/>
      <c r="G55" s="89">
        <f>MAX(SUM(Performance!G$214:G$216),0)</f>
        <v>0</v>
      </c>
      <c r="H55" s="89">
        <f>MAX(SUM(Performance!H$214:H$216),0)</f>
        <v>0</v>
      </c>
      <c r="I55" s="89">
        <f>MAX(SUM(Performance!I$214:I$216),0)</f>
        <v>0</v>
      </c>
      <c r="J55" s="89">
        <f>MAX(SUM(Performance!J$214:J$216),0)</f>
        <v>0</v>
      </c>
      <c r="K55" s="89">
        <f>MAX(SUM(Performance!K$214:K$216),0)</f>
        <v>0</v>
      </c>
      <c r="L55" s="89">
        <f>MAX(SUM(Performance!L$214:L$216),0)</f>
        <v>0</v>
      </c>
      <c r="M55" s="89">
        <f>MAX(SUM(Performance!M$214:M$216),0)</f>
        <v>0</v>
      </c>
      <c r="N55" s="89">
        <f>MAX(SUM(Performance!N$214:N$216),0)</f>
        <v>0</v>
      </c>
      <c r="O55" s="89">
        <f>MAX(SUM(Performance!O$214:O$216),0)</f>
        <v>0</v>
      </c>
      <c r="P55" s="89">
        <f>MAX(SUM(Performance!P$214:P$216),0)</f>
        <v>0</v>
      </c>
      <c r="Q55" s="89">
        <f>MAX(SUM(Performance!Q$214:Q$216),0)</f>
        <v>0</v>
      </c>
      <c r="R55" s="89">
        <f>MAX(SUM(Performance!R$214:R$216),0)</f>
        <v>0</v>
      </c>
      <c r="S55" s="89">
        <f>MAX(SUM(Performance!S$214:S$216),0)</f>
        <v>0</v>
      </c>
      <c r="T55" s="89">
        <f>MAX(SUM(Performance!T$214:T$216),0)</f>
        <v>0</v>
      </c>
      <c r="U55" s="89">
        <f>MAX(SUM(Performance!U$214:U$216),0)</f>
        <v>0</v>
      </c>
      <c r="V55" s="89">
        <f>MAX(SUM(Performance!V$214:V$216),0)</f>
        <v>0</v>
      </c>
      <c r="W55" s="89">
        <f>MAX(SUM(Performance!W$214:W$216),0)</f>
        <v>0</v>
      </c>
      <c r="X55" s="89">
        <f>MAX(SUM(Performance!X$214:X$216),0)</f>
        <v>0</v>
      </c>
      <c r="Y55" s="89">
        <f>MAX(SUM(Performance!Y$214:Y$216),0)</f>
        <v>0</v>
      </c>
      <c r="Z55" s="89">
        <f>MAX(SUM(Performance!Z$214:Z$216),0)</f>
        <v>0</v>
      </c>
      <c r="AA55" s="89">
        <f>MAX(SUM(Performance!AA$214:AA$216),0)</f>
        <v>0</v>
      </c>
      <c r="AB55" s="90">
        <f>MAX(SUM(Performance!AB$214:AB$216),0)</f>
        <v>0</v>
      </c>
      <c r="AD55" s="604">
        <f>MAX(SUM(Performance!AD$214:AD$216),0)</f>
        <v>0</v>
      </c>
      <c r="AF55" s="604">
        <f>MAX(SUM(Performance!AF$214:AF$216),0)</f>
        <v>0</v>
      </c>
      <c r="AH55" s="604">
        <f>MAX(SUM(Performance!AH$214:AH$216),0)</f>
        <v>0</v>
      </c>
    </row>
    <row r="56" spans="2:34" outlineLevel="1" x14ac:dyDescent="0.2">
      <c r="B56" s="263" t="s">
        <v>573</v>
      </c>
      <c r="C56" s="263"/>
      <c r="D56" s="403" t="str">
        <f>'Line Items'!D1048</f>
        <v>Amounts Payable to the Secretary of State</v>
      </c>
      <c r="E56" s="107" t="str">
        <f t="shared" si="2"/>
        <v>£000</v>
      </c>
      <c r="F56" s="107"/>
      <c r="G56" s="89">
        <f>-SUM(MIN('P&amp;L3'!G$52,0),MIN('P&amp;L3'!G$53,0),MIN('P&amp;L3'!G$54,0),MIN('P&amp;L3'!G$55,0))*G$19</f>
        <v>0</v>
      </c>
      <c r="H56" s="89">
        <f>-SUM(MIN('P&amp;L3'!H$52,0),MIN('P&amp;L3'!H$53,0),MIN('P&amp;L3'!H$54,0),MIN('P&amp;L3'!H$55,0))*H$19</f>
        <v>0</v>
      </c>
      <c r="I56" s="89">
        <f>-SUM(MIN('P&amp;L3'!I$52,0),MIN('P&amp;L3'!I$53,0),MIN('P&amp;L3'!I$54,0),MIN('P&amp;L3'!I$55,0))*I$19</f>
        <v>0</v>
      </c>
      <c r="J56" s="89">
        <f>-SUM(MIN('P&amp;L3'!J$52,0),MIN('P&amp;L3'!J$53,0),MIN('P&amp;L3'!J$54,0),MIN('P&amp;L3'!J$55,0))*J$19</f>
        <v>0</v>
      </c>
      <c r="K56" s="89">
        <f>-SUM(MIN('P&amp;L3'!K$52,0),MIN('P&amp;L3'!K$53,0),MIN('P&amp;L3'!K$54,0),MIN('P&amp;L3'!K$55,0))*K$19</f>
        <v>0</v>
      </c>
      <c r="L56" s="89">
        <f>-SUM(MIN('P&amp;L3'!L$52,0),MIN('P&amp;L3'!L$53,0),MIN('P&amp;L3'!L$54,0),MIN('P&amp;L3'!L$55,0))*L$19</f>
        <v>0</v>
      </c>
      <c r="M56" s="89">
        <f>-SUM(MIN('P&amp;L3'!M$52,0),MIN('P&amp;L3'!M$53,0),MIN('P&amp;L3'!M$54,0),MIN('P&amp;L3'!M$55,0))*M$19</f>
        <v>0</v>
      </c>
      <c r="N56" s="89">
        <f>-SUM(MIN('P&amp;L3'!N$52,0),MIN('P&amp;L3'!N$53,0),MIN('P&amp;L3'!N$54,0),MIN('P&amp;L3'!N$55,0))*N$19</f>
        <v>0</v>
      </c>
      <c r="O56" s="89">
        <f>-SUM(MIN('P&amp;L3'!O$52,0),MIN('P&amp;L3'!O$53,0),MIN('P&amp;L3'!O$54,0),MIN('P&amp;L3'!O$55,0))*O$19</f>
        <v>0</v>
      </c>
      <c r="P56" s="89">
        <f>-SUM(MIN('P&amp;L3'!P$52,0),MIN('P&amp;L3'!P$53,0),MIN('P&amp;L3'!P$54,0),MIN('P&amp;L3'!P$55,0))*P$19</f>
        <v>0</v>
      </c>
      <c r="Q56" s="89">
        <f>-SUM(MIN('P&amp;L3'!Q$52,0),MIN('P&amp;L3'!Q$53,0),MIN('P&amp;L3'!Q$54,0),MIN('P&amp;L3'!Q$55,0))*Q$19</f>
        <v>0</v>
      </c>
      <c r="R56" s="89">
        <f>-SUM(MIN('P&amp;L3'!R$52,0),MIN('P&amp;L3'!R$53,0),MIN('P&amp;L3'!R$54,0),MIN('P&amp;L3'!R$55,0))*R$19</f>
        <v>0</v>
      </c>
      <c r="S56" s="89">
        <f>-SUM(MIN('P&amp;L3'!S$52,0),MIN('P&amp;L3'!S$53,0),MIN('P&amp;L3'!S$54,0),MIN('P&amp;L3'!S$55,0))*S$19</f>
        <v>0</v>
      </c>
      <c r="T56" s="89">
        <f>-SUM(MIN('P&amp;L3'!T$52,0),MIN('P&amp;L3'!T$53,0),MIN('P&amp;L3'!T$54,0),MIN('P&amp;L3'!T$55,0))*T$19</f>
        <v>0</v>
      </c>
      <c r="U56" s="89">
        <f>-SUM(MIN('P&amp;L3'!U$52,0),MIN('P&amp;L3'!U$53,0),MIN('P&amp;L3'!U$54,0),MIN('P&amp;L3'!U$55,0))*U$19</f>
        <v>0</v>
      </c>
      <c r="V56" s="89">
        <f>-SUM(MIN('P&amp;L3'!V$52,0),MIN('P&amp;L3'!V$53,0),MIN('P&amp;L3'!V$54,0),MIN('P&amp;L3'!V$55,0))*V$19</f>
        <v>0</v>
      </c>
      <c r="W56" s="89">
        <f>-SUM(MIN('P&amp;L3'!W$52,0),MIN('P&amp;L3'!W$53,0),MIN('P&amp;L3'!W$54,0),MIN('P&amp;L3'!W$55,0))*W$19</f>
        <v>0</v>
      </c>
      <c r="X56" s="89">
        <f>-SUM(MIN('P&amp;L3'!X$52,0),MIN('P&amp;L3'!X$53,0),MIN('P&amp;L3'!X$54,0),MIN('P&amp;L3'!X$55,0))*X$19</f>
        <v>0</v>
      </c>
      <c r="Y56" s="89">
        <f>-SUM(MIN('P&amp;L3'!Y$52,0),MIN('P&amp;L3'!Y$53,0),MIN('P&amp;L3'!Y$54,0),MIN('P&amp;L3'!Y$55,0))*Y$19</f>
        <v>0</v>
      </c>
      <c r="Z56" s="89">
        <f>-SUM(MIN('P&amp;L3'!Z$52,0),MIN('P&amp;L3'!Z$53,0),MIN('P&amp;L3'!Z$54,0),MIN('P&amp;L3'!Z$55,0))*Z$19</f>
        <v>0</v>
      </c>
      <c r="AA56" s="89">
        <f>-SUM(MIN('P&amp;L3'!AA$52,0),MIN('P&amp;L3'!AA$53,0),MIN('P&amp;L3'!AA$54,0),MIN('P&amp;L3'!AA$55,0))*AA$19</f>
        <v>0</v>
      </c>
      <c r="AB56" s="90">
        <f>-SUM(MIN('P&amp;L3'!AB$52,0),MIN('P&amp;L3'!AB$53,0),MIN('P&amp;L3'!AB$54,0),MIN('P&amp;L3'!AB$55,0))*AB$19</f>
        <v>0</v>
      </c>
      <c r="AD56" s="604">
        <f>-SUM(MIN('P&amp;L3'!AD$52,0),MIN('P&amp;L3'!AD$53,0),MIN('P&amp;L3'!AD$54,0),MIN('P&amp;L3'!AD$55,0))*AD$19</f>
        <v>0</v>
      </c>
      <c r="AF56" s="604">
        <f>-SUM(MIN('P&amp;L3'!AF$52,0),MIN('P&amp;L3'!AF$53,0),MIN('P&amp;L3'!AF$54,0),MIN('P&amp;L3'!AF$55,0))*AF$19</f>
        <v>0</v>
      </c>
      <c r="AH56" s="604">
        <f>-SUM(MIN('P&amp;L3'!AH$52,0),MIN('P&amp;L3'!AH$53,0),MIN('P&amp;L3'!AH$54,0),MIN('P&amp;L3'!AH$55,0))*AH$19</f>
        <v>0</v>
      </c>
    </row>
    <row r="57" spans="2:34" outlineLevel="1" x14ac:dyDescent="0.2">
      <c r="B57" s="263" t="s">
        <v>573</v>
      </c>
      <c r="C57" s="263"/>
      <c r="D57" s="509" t="str">
        <f>'Line Items'!D1049</f>
        <v>Taxation</v>
      </c>
      <c r="E57" s="107" t="str">
        <f t="shared" si="2"/>
        <v>£000</v>
      </c>
      <c r="F57" s="107"/>
      <c r="G57" s="89">
        <f>-'P&amp;L3'!G$59*G$19</f>
        <v>0</v>
      </c>
      <c r="H57" s="89">
        <f>-'P&amp;L3'!H$59*H$19</f>
        <v>0</v>
      </c>
      <c r="I57" s="89">
        <f>-'P&amp;L3'!I$59*I$19</f>
        <v>0</v>
      </c>
      <c r="J57" s="89">
        <f>-'P&amp;L3'!J$59*J$19</f>
        <v>0</v>
      </c>
      <c r="K57" s="89">
        <f>-'P&amp;L3'!K$59*K$19</f>
        <v>0</v>
      </c>
      <c r="L57" s="89">
        <f>-'P&amp;L3'!L$59*L$19</f>
        <v>0</v>
      </c>
      <c r="M57" s="89">
        <f>-'P&amp;L3'!M$59*M$19</f>
        <v>0</v>
      </c>
      <c r="N57" s="89">
        <f>-'P&amp;L3'!N$59*N$19</f>
        <v>0</v>
      </c>
      <c r="O57" s="89">
        <f>-'P&amp;L3'!O$59*O$19</f>
        <v>0</v>
      </c>
      <c r="P57" s="89">
        <f>-'P&amp;L3'!P$59*P$19</f>
        <v>0</v>
      </c>
      <c r="Q57" s="89">
        <f>-'P&amp;L3'!Q$59*Q$19</f>
        <v>0</v>
      </c>
      <c r="R57" s="89">
        <f>-'P&amp;L3'!R$59*R$19</f>
        <v>0</v>
      </c>
      <c r="S57" s="89">
        <f>-'P&amp;L3'!S$59*S$19</f>
        <v>0</v>
      </c>
      <c r="T57" s="89">
        <f>-'P&amp;L3'!T$59*T$19</f>
        <v>0</v>
      </c>
      <c r="U57" s="89">
        <f>-'P&amp;L3'!U$59*U$19</f>
        <v>0</v>
      </c>
      <c r="V57" s="89">
        <f>-'P&amp;L3'!V$59*V$19</f>
        <v>0</v>
      </c>
      <c r="W57" s="89">
        <f>-'P&amp;L3'!W$59*W$19</f>
        <v>0</v>
      </c>
      <c r="X57" s="89">
        <f>-'P&amp;L3'!X$59*X$19</f>
        <v>0</v>
      </c>
      <c r="Y57" s="89">
        <f>-'P&amp;L3'!Y$59*Y$19</f>
        <v>0</v>
      </c>
      <c r="Z57" s="89">
        <f>-'P&amp;L3'!Z$59*Z$19</f>
        <v>0</v>
      </c>
      <c r="AA57" s="89">
        <f>-'P&amp;L3'!AA$59*AA$19</f>
        <v>0</v>
      </c>
      <c r="AB57" s="90">
        <f>-'P&amp;L3'!AB$59*AB$19</f>
        <v>0</v>
      </c>
      <c r="AD57" s="604">
        <f>-'P&amp;L3'!AD$59*AD$19</f>
        <v>0</v>
      </c>
      <c r="AF57" s="604">
        <f>-'P&amp;L3'!AF$59*AF$19</f>
        <v>0</v>
      </c>
      <c r="AH57" s="604">
        <f>-'P&amp;L3'!AH$59*AH$19</f>
        <v>0</v>
      </c>
    </row>
    <row r="58" spans="2:34" outlineLevel="1" x14ac:dyDescent="0.2">
      <c r="B58" s="263" t="s">
        <v>573</v>
      </c>
      <c r="C58" s="263"/>
      <c r="D58" s="509" t="str">
        <f>'Line Items'!D1050</f>
        <v>Dividends declared</v>
      </c>
      <c r="E58" s="107" t="str">
        <f t="shared" si="2"/>
        <v>£000</v>
      </c>
      <c r="F58" s="107"/>
      <c r="G58" s="89">
        <f>-'P&amp;L3'!G$65*G$19</f>
        <v>0</v>
      </c>
      <c r="H58" s="89">
        <f>-'P&amp;L3'!H$65*H$19</f>
        <v>0</v>
      </c>
      <c r="I58" s="89">
        <f>-'P&amp;L3'!I$65*I$19</f>
        <v>0</v>
      </c>
      <c r="J58" s="89">
        <f>-'P&amp;L3'!J$65*J$19</f>
        <v>0</v>
      </c>
      <c r="K58" s="89">
        <f>-'P&amp;L3'!K$65*K$19</f>
        <v>0</v>
      </c>
      <c r="L58" s="89">
        <f>-'P&amp;L3'!L$65*L$19</f>
        <v>0</v>
      </c>
      <c r="M58" s="89">
        <f>-'P&amp;L3'!M$65*M$19</f>
        <v>0</v>
      </c>
      <c r="N58" s="89">
        <f>-'P&amp;L3'!N$65*N$19</f>
        <v>0</v>
      </c>
      <c r="O58" s="89">
        <f>-'P&amp;L3'!O$65*O$19</f>
        <v>0</v>
      </c>
      <c r="P58" s="89">
        <f>-'P&amp;L3'!P$65*P$19</f>
        <v>0</v>
      </c>
      <c r="Q58" s="89">
        <f>-'P&amp;L3'!Q$65*Q$19</f>
        <v>0</v>
      </c>
      <c r="R58" s="89">
        <f>-'P&amp;L3'!R$65*R$19</f>
        <v>0</v>
      </c>
      <c r="S58" s="89">
        <f>-'P&amp;L3'!S$65*S$19</f>
        <v>0</v>
      </c>
      <c r="T58" s="89">
        <f>-'P&amp;L3'!T$65*T$19</f>
        <v>0</v>
      </c>
      <c r="U58" s="89">
        <f>-'P&amp;L3'!U$65*U$19</f>
        <v>0</v>
      </c>
      <c r="V58" s="89">
        <f>-'P&amp;L3'!V$65*V$19</f>
        <v>0</v>
      </c>
      <c r="W58" s="89">
        <f>-'P&amp;L3'!W$65*W$19</f>
        <v>0</v>
      </c>
      <c r="X58" s="89">
        <f>-'P&amp;L3'!X$65*X$19</f>
        <v>0</v>
      </c>
      <c r="Y58" s="89">
        <f>-'P&amp;L3'!Y$65*Y$19</f>
        <v>0</v>
      </c>
      <c r="Z58" s="89">
        <f>-'P&amp;L3'!Z$65*Z$19</f>
        <v>0</v>
      </c>
      <c r="AA58" s="89">
        <f>-'P&amp;L3'!AA$65*AA$19</f>
        <v>0</v>
      </c>
      <c r="AB58" s="90">
        <f>-'P&amp;L3'!AB$65*AB$19</f>
        <v>0</v>
      </c>
      <c r="AD58" s="604">
        <f>-'P&amp;L3'!AD$65*AD$19</f>
        <v>0</v>
      </c>
      <c r="AF58" s="604">
        <f>-'P&amp;L3'!AF$65*AF$19</f>
        <v>0</v>
      </c>
      <c r="AH58" s="604">
        <f>-'P&amp;L3'!AH$65*AH$19</f>
        <v>0</v>
      </c>
    </row>
    <row r="59" spans="2:34" outlineLevel="1" x14ac:dyDescent="0.2">
      <c r="B59" s="263" t="s">
        <v>573</v>
      </c>
      <c r="C59" s="263"/>
      <c r="D59" s="509" t="str">
        <f>'Line Items'!D1051</f>
        <v>Interest paid on cash balance</v>
      </c>
      <c r="E59" s="107" t="str">
        <f t="shared" si="2"/>
        <v>£000</v>
      </c>
      <c r="F59" s="107"/>
      <c r="G59" s="89">
        <f>-MIN('P&amp;L1'!G480,0)*G$19</f>
        <v>0</v>
      </c>
      <c r="H59" s="89">
        <f>-MIN('P&amp;L1'!H480,0)*H$19</f>
        <v>0</v>
      </c>
      <c r="I59" s="89">
        <f>-MIN('P&amp;L1'!I480,0)*I$19</f>
        <v>0</v>
      </c>
      <c r="J59" s="89">
        <f>-MIN('P&amp;L1'!J480,0)*J$19</f>
        <v>0</v>
      </c>
      <c r="K59" s="89">
        <f>-MIN('P&amp;L1'!K480,0)*K$19</f>
        <v>0</v>
      </c>
      <c r="L59" s="89">
        <f>-MIN('P&amp;L1'!L480,0)*L$19</f>
        <v>0</v>
      </c>
      <c r="M59" s="89">
        <f>-MIN('P&amp;L1'!M480,0)*M$19</f>
        <v>0</v>
      </c>
      <c r="N59" s="89">
        <f>-MIN('P&amp;L1'!N480,0)*N$19</f>
        <v>0</v>
      </c>
      <c r="O59" s="89">
        <f>-MIN('P&amp;L1'!O480,0)*O$19</f>
        <v>0</v>
      </c>
      <c r="P59" s="89">
        <f>-MIN('P&amp;L1'!P480,0)*P$19</f>
        <v>0</v>
      </c>
      <c r="Q59" s="89">
        <f>-MIN('P&amp;L1'!Q480,0)*Q$19</f>
        <v>0</v>
      </c>
      <c r="R59" s="89">
        <f>-MIN('P&amp;L1'!R480,0)*R$19</f>
        <v>0</v>
      </c>
      <c r="S59" s="89">
        <f>-MIN('P&amp;L1'!S480,0)*S$19</f>
        <v>0</v>
      </c>
      <c r="T59" s="89">
        <f>-MIN('P&amp;L1'!T480,0)*T$19</f>
        <v>0</v>
      </c>
      <c r="U59" s="89">
        <f>-MIN('P&amp;L1'!U480,0)*U$19</f>
        <v>0</v>
      </c>
      <c r="V59" s="89">
        <f>-MIN('P&amp;L1'!V480,0)*V$19</f>
        <v>0</v>
      </c>
      <c r="W59" s="89">
        <f>-MIN('P&amp;L1'!W480,0)*W$19</f>
        <v>0</v>
      </c>
      <c r="X59" s="89">
        <f>-MIN('P&amp;L1'!X480,0)*X$19</f>
        <v>0</v>
      </c>
      <c r="Y59" s="89">
        <f>-MIN('P&amp;L1'!Y480,0)*Y$19</f>
        <v>0</v>
      </c>
      <c r="Z59" s="89">
        <f>-MIN('P&amp;L1'!Z480,0)*Z$19</f>
        <v>0</v>
      </c>
      <c r="AA59" s="89">
        <f>-MIN('P&amp;L1'!AA480,0)*AA$19</f>
        <v>0</v>
      </c>
      <c r="AB59" s="90">
        <f>-MIN('P&amp;L1'!AB480,0)*AB$19</f>
        <v>0</v>
      </c>
      <c r="AD59" s="604">
        <f>-MIN('P&amp;L1'!AD480,0)*AD$19</f>
        <v>0</v>
      </c>
      <c r="AF59" s="604">
        <f>-MIN('P&amp;L1'!AF480,0)*AF$19</f>
        <v>0</v>
      </c>
      <c r="AH59" s="604">
        <f>-MIN('P&amp;L1'!AH480,0)*AH$19</f>
        <v>0</v>
      </c>
    </row>
    <row r="60" spans="2:34" outlineLevel="1" x14ac:dyDescent="0.2">
      <c r="B60" s="263" t="s">
        <v>573</v>
      </c>
      <c r="C60" s="263"/>
      <c r="D60" s="406" t="str">
        <f>'Line Items'!D1052</f>
        <v>Interest paid on Commercial Debt AFC</v>
      </c>
      <c r="E60" s="107" t="str">
        <f t="shared" si="2"/>
        <v>£000</v>
      </c>
      <c r="F60" s="107"/>
      <c r="G60" s="89">
        <f>-(MIN('P&amp;L1'!G481,0))*G$19</f>
        <v>0</v>
      </c>
      <c r="H60" s="89">
        <f>-(MIN('P&amp;L1'!H481,0))*H$19</f>
        <v>0</v>
      </c>
      <c r="I60" s="89">
        <f>-(MIN('P&amp;L1'!I481,0))*I$19</f>
        <v>0</v>
      </c>
      <c r="J60" s="89">
        <f>-(MIN('P&amp;L1'!J481,0))*J$19</f>
        <v>0</v>
      </c>
      <c r="K60" s="89">
        <f>-(MIN('P&amp;L1'!K481,0))*K$19</f>
        <v>0</v>
      </c>
      <c r="L60" s="89">
        <f>-(MIN('P&amp;L1'!L481,0))*L$19</f>
        <v>0</v>
      </c>
      <c r="M60" s="89">
        <f>-(MIN('P&amp;L1'!M481,0))*M$19</f>
        <v>0</v>
      </c>
      <c r="N60" s="89">
        <f>-(MIN('P&amp;L1'!N481,0))*N$19</f>
        <v>0</v>
      </c>
      <c r="O60" s="89">
        <f>-(MIN('P&amp;L1'!O481,0))*O$19</f>
        <v>0</v>
      </c>
      <c r="P60" s="89">
        <f>-(MIN('P&amp;L1'!P481,0))*P$19</f>
        <v>0</v>
      </c>
      <c r="Q60" s="89">
        <f>-(MIN('P&amp;L1'!Q481,0))*Q$19</f>
        <v>0</v>
      </c>
      <c r="R60" s="89">
        <f>-(MIN('P&amp;L1'!R481,0))*R$19</f>
        <v>0</v>
      </c>
      <c r="S60" s="89">
        <f>-(MIN('P&amp;L1'!S481,0))*S$19</f>
        <v>0</v>
      </c>
      <c r="T60" s="89">
        <f>-(MIN('P&amp;L1'!T481,0))*T$19</f>
        <v>0</v>
      </c>
      <c r="U60" s="89">
        <f>-(MIN('P&amp;L1'!U481,0))*U$19</f>
        <v>0</v>
      </c>
      <c r="V60" s="89">
        <f>-(MIN('P&amp;L1'!V481,0))*V$19</f>
        <v>0</v>
      </c>
      <c r="W60" s="89">
        <f>-(MIN('P&amp;L1'!W481,0))*W$19</f>
        <v>0</v>
      </c>
      <c r="X60" s="89">
        <f>-(MIN('P&amp;L1'!X481,0))*X$19</f>
        <v>0</v>
      </c>
      <c r="Y60" s="89">
        <f>-(MIN('P&amp;L1'!Y481,0))*Y$19</f>
        <v>0</v>
      </c>
      <c r="Z60" s="89">
        <f>-(MIN('P&amp;L1'!Z481,0))*Z$19</f>
        <v>0</v>
      </c>
      <c r="AA60" s="89">
        <f>-(MIN('P&amp;L1'!AA481,0))*AA$19</f>
        <v>0</v>
      </c>
      <c r="AB60" s="90">
        <f>-(MIN('P&amp;L1'!AB481,0))*AB$19</f>
        <v>0</v>
      </c>
      <c r="AD60" s="604">
        <f>-(MIN('P&amp;L1'!AD481,0))*AD$19</f>
        <v>0</v>
      </c>
      <c r="AF60" s="604">
        <f>-(MIN('P&amp;L1'!AF481,0))*AF$19</f>
        <v>0</v>
      </c>
      <c r="AH60" s="604">
        <f>-(MIN('P&amp;L1'!AH481,0))*AH$19</f>
        <v>0</v>
      </c>
    </row>
    <row r="61" spans="2:34" outlineLevel="1" x14ac:dyDescent="0.2">
      <c r="B61" s="263" t="s">
        <v>573</v>
      </c>
      <c r="C61" s="263"/>
      <c r="D61" s="406" t="str">
        <f>'Line Items'!D1053</f>
        <v>Interest paid on Shareholder Loan AFC (excl. PCS)</v>
      </c>
      <c r="E61" s="107" t="str">
        <f t="shared" si="2"/>
        <v>£000</v>
      </c>
      <c r="F61" s="107"/>
      <c r="G61" s="89">
        <f>-(MIN('P&amp;L1'!G482,0))*G$19</f>
        <v>0</v>
      </c>
      <c r="H61" s="89">
        <f>-(MIN('P&amp;L1'!H482,0))*H$19</f>
        <v>0</v>
      </c>
      <c r="I61" s="89">
        <f>-(MIN('P&amp;L1'!I482,0))*I$19</f>
        <v>0</v>
      </c>
      <c r="J61" s="89">
        <f>-(MIN('P&amp;L1'!J482,0))*J$19</f>
        <v>0</v>
      </c>
      <c r="K61" s="89">
        <f>-(MIN('P&amp;L1'!K482,0))*K$19</f>
        <v>0</v>
      </c>
      <c r="L61" s="89">
        <f>-(MIN('P&amp;L1'!L482,0))*L$19</f>
        <v>0</v>
      </c>
      <c r="M61" s="89">
        <f>-(MIN('P&amp;L1'!M482,0))*M$19</f>
        <v>0</v>
      </c>
      <c r="N61" s="89">
        <f>-(MIN('P&amp;L1'!N482,0))*N$19</f>
        <v>0</v>
      </c>
      <c r="O61" s="89">
        <f>-(MIN('P&amp;L1'!O482,0))*O$19</f>
        <v>0</v>
      </c>
      <c r="P61" s="89">
        <f>-(MIN('P&amp;L1'!P482,0))*P$19</f>
        <v>0</v>
      </c>
      <c r="Q61" s="89">
        <f>-(MIN('P&amp;L1'!Q482,0))*Q$19</f>
        <v>0</v>
      </c>
      <c r="R61" s="89">
        <f>-(MIN('P&amp;L1'!R482,0))*R$19</f>
        <v>0</v>
      </c>
      <c r="S61" s="89">
        <f>-(MIN('P&amp;L1'!S482,0))*S$19</f>
        <v>0</v>
      </c>
      <c r="T61" s="89">
        <f>-(MIN('P&amp;L1'!T482,0))*T$19</f>
        <v>0</v>
      </c>
      <c r="U61" s="89">
        <f>-(MIN('P&amp;L1'!U482,0))*U$19</f>
        <v>0</v>
      </c>
      <c r="V61" s="89">
        <f>-(MIN('P&amp;L1'!V482,0))*V$19</f>
        <v>0</v>
      </c>
      <c r="W61" s="89">
        <f>-(MIN('P&amp;L1'!W482,0))*W$19</f>
        <v>0</v>
      </c>
      <c r="X61" s="89">
        <f>-(MIN('P&amp;L1'!X482,0))*X$19</f>
        <v>0</v>
      </c>
      <c r="Y61" s="89">
        <f>-(MIN('P&amp;L1'!Y482,0))*Y$19</f>
        <v>0</v>
      </c>
      <c r="Z61" s="89">
        <f>-(MIN('P&amp;L1'!Z482,0))*Z$19</f>
        <v>0</v>
      </c>
      <c r="AA61" s="89">
        <f>-(MIN('P&amp;L1'!AA482,0))*AA$19</f>
        <v>0</v>
      </c>
      <c r="AB61" s="90">
        <f>-(MIN('P&amp;L1'!AB482,0))*AB$19</f>
        <v>0</v>
      </c>
      <c r="AD61" s="604">
        <f>-(MIN('P&amp;L1'!AD482,0))*AD$19</f>
        <v>0</v>
      </c>
      <c r="AF61" s="604">
        <f>-(MIN('P&amp;L1'!AF482,0))*AF$19</f>
        <v>0</v>
      </c>
      <c r="AH61" s="604">
        <f>-(MIN('P&amp;L1'!AH482,0))*AH$19</f>
        <v>0</v>
      </c>
    </row>
    <row r="62" spans="2:34" outlineLevel="1" x14ac:dyDescent="0.2">
      <c r="B62" s="263" t="s">
        <v>573</v>
      </c>
      <c r="C62" s="263"/>
      <c r="D62" s="406" t="str">
        <f>'Line Items'!D1054</f>
        <v>Interest paid on Parent Company Support</v>
      </c>
      <c r="E62" s="107" t="str">
        <f t="shared" si="2"/>
        <v>£000</v>
      </c>
      <c r="F62" s="107"/>
      <c r="G62" s="89">
        <f>-(MIN('P&amp;L1'!G483,0))*G$19</f>
        <v>0</v>
      </c>
      <c r="H62" s="89">
        <f>-(MIN('P&amp;L1'!H483,0))*H$19</f>
        <v>0</v>
      </c>
      <c r="I62" s="89">
        <f>-(MIN('P&amp;L1'!I483,0))*I$19</f>
        <v>0</v>
      </c>
      <c r="J62" s="89">
        <f>-(MIN('P&amp;L1'!J483,0))*J$19</f>
        <v>0</v>
      </c>
      <c r="K62" s="89">
        <f>-(MIN('P&amp;L1'!K483,0))*K$19</f>
        <v>0</v>
      </c>
      <c r="L62" s="89">
        <f>-(MIN('P&amp;L1'!L483,0))*L$19</f>
        <v>0</v>
      </c>
      <c r="M62" s="89">
        <f>-(MIN('P&amp;L1'!M483,0))*M$19</f>
        <v>0</v>
      </c>
      <c r="N62" s="89">
        <f>-(MIN('P&amp;L1'!N483,0))*N$19</f>
        <v>0</v>
      </c>
      <c r="O62" s="89">
        <f>-(MIN('P&amp;L1'!O483,0))*O$19</f>
        <v>0</v>
      </c>
      <c r="P62" s="89">
        <f>-(MIN('P&amp;L1'!P483,0))*P$19</f>
        <v>0</v>
      </c>
      <c r="Q62" s="89">
        <f>-(MIN('P&amp;L1'!Q483,0))*Q$19</f>
        <v>0</v>
      </c>
      <c r="R62" s="89">
        <f>-(MIN('P&amp;L1'!R483,0))*R$19</f>
        <v>0</v>
      </c>
      <c r="S62" s="89">
        <f>-(MIN('P&amp;L1'!S483,0))*S$19</f>
        <v>0</v>
      </c>
      <c r="T62" s="89">
        <f>-(MIN('P&amp;L1'!T483,0))*T$19</f>
        <v>0</v>
      </c>
      <c r="U62" s="89">
        <f>-(MIN('P&amp;L1'!U483,0))*U$19</f>
        <v>0</v>
      </c>
      <c r="V62" s="89">
        <f>-(MIN('P&amp;L1'!V483,0))*V$19</f>
        <v>0</v>
      </c>
      <c r="W62" s="89">
        <f>-(MIN('P&amp;L1'!W483,0))*W$19</f>
        <v>0</v>
      </c>
      <c r="X62" s="89">
        <f>-(MIN('P&amp;L1'!X483,0))*X$19</f>
        <v>0</v>
      </c>
      <c r="Y62" s="89">
        <f>-(MIN('P&amp;L1'!Y483,0))*Y$19</f>
        <v>0</v>
      </c>
      <c r="Z62" s="89">
        <f>-(MIN('P&amp;L1'!Z483,0))*Z$19</f>
        <v>0</v>
      </c>
      <c r="AA62" s="89">
        <f>-(MIN('P&amp;L1'!AA483,0))*AA$19</f>
        <v>0</v>
      </c>
      <c r="AB62" s="90">
        <f>-(MIN('P&amp;L1'!AB483,0))*AB$19</f>
        <v>0</v>
      </c>
      <c r="AD62" s="604">
        <f>-(MIN('P&amp;L1'!AD483,0))*AD$19</f>
        <v>0</v>
      </c>
      <c r="AF62" s="604">
        <f>-(MIN('P&amp;L1'!AF483,0))*AF$19</f>
        <v>0</v>
      </c>
      <c r="AH62" s="604">
        <f>-(MIN('P&amp;L1'!AH483,0))*AH$19</f>
        <v>0</v>
      </c>
    </row>
    <row r="63" spans="2:34" outlineLevel="1" x14ac:dyDescent="0.2">
      <c r="B63" s="263" t="s">
        <v>573</v>
      </c>
      <c r="C63" s="263"/>
      <c r="D63" s="406" t="str">
        <f>'Line Items'!D1055</f>
        <v>Bond costs</v>
      </c>
      <c r="E63" s="107" t="str">
        <f t="shared" si="2"/>
        <v>£000</v>
      </c>
      <c r="F63" s="107"/>
      <c r="G63" s="89">
        <f>-(MIN('P&amp;L1'!G484,0)+MIN('P&amp;L1'!G485,0)+MIN('P&amp;L1'!G486,0))*G$19</f>
        <v>0</v>
      </c>
      <c r="H63" s="89">
        <f>-(MIN('P&amp;L1'!H484,0)+MIN('P&amp;L1'!H485,0)+MIN('P&amp;L1'!H486,0))*H$19</f>
        <v>0</v>
      </c>
      <c r="I63" s="89">
        <f>-(MIN('P&amp;L1'!I484,0)+MIN('P&amp;L1'!I485,0)+MIN('P&amp;L1'!I486,0))*I$19</f>
        <v>0</v>
      </c>
      <c r="J63" s="89">
        <f>-(MIN('P&amp;L1'!J484,0)+MIN('P&amp;L1'!J485,0)+MIN('P&amp;L1'!J486,0))*J$19</f>
        <v>0</v>
      </c>
      <c r="K63" s="89">
        <f>-(MIN('P&amp;L1'!K484,0)+MIN('P&amp;L1'!K485,0)+MIN('P&amp;L1'!K486,0))*K$19</f>
        <v>0</v>
      </c>
      <c r="L63" s="89">
        <f>-(MIN('P&amp;L1'!L484,0)+MIN('P&amp;L1'!L485,0)+MIN('P&amp;L1'!L486,0))*L$19</f>
        <v>0</v>
      </c>
      <c r="M63" s="89">
        <f>-(MIN('P&amp;L1'!M484,0)+MIN('P&amp;L1'!M485,0)+MIN('P&amp;L1'!M486,0))*M$19</f>
        <v>0</v>
      </c>
      <c r="N63" s="89">
        <f>-(MIN('P&amp;L1'!N484,0)+MIN('P&amp;L1'!N485,0)+MIN('P&amp;L1'!N486,0))*N$19</f>
        <v>0</v>
      </c>
      <c r="O63" s="89">
        <f>-(MIN('P&amp;L1'!O484,0)+MIN('P&amp;L1'!O485,0)+MIN('P&amp;L1'!O486,0))*O$19</f>
        <v>0</v>
      </c>
      <c r="P63" s="89">
        <f>-(MIN('P&amp;L1'!P484,0)+MIN('P&amp;L1'!P485,0)+MIN('P&amp;L1'!P486,0))*P$19</f>
        <v>0</v>
      </c>
      <c r="Q63" s="89">
        <f>-(MIN('P&amp;L1'!Q484,0)+MIN('P&amp;L1'!Q485,0)+MIN('P&amp;L1'!Q486,0))*Q$19</f>
        <v>0</v>
      </c>
      <c r="R63" s="89">
        <f>-(MIN('P&amp;L1'!R484,0)+MIN('P&amp;L1'!R485,0)+MIN('P&amp;L1'!R486,0))*R$19</f>
        <v>0</v>
      </c>
      <c r="S63" s="89">
        <f>-(MIN('P&amp;L1'!S484,0)+MIN('P&amp;L1'!S485,0)+MIN('P&amp;L1'!S486,0))*S$19</f>
        <v>0</v>
      </c>
      <c r="T63" s="89">
        <f>-(MIN('P&amp;L1'!T484,0)+MIN('P&amp;L1'!T485,0)+MIN('P&amp;L1'!T486,0))*T$19</f>
        <v>0</v>
      </c>
      <c r="U63" s="89">
        <f>-(MIN('P&amp;L1'!U484,0)+MIN('P&amp;L1'!U485,0)+MIN('P&amp;L1'!U486,0))*U$19</f>
        <v>0</v>
      </c>
      <c r="V63" s="89">
        <f>-(MIN('P&amp;L1'!V484,0)+MIN('P&amp;L1'!V485,0)+MIN('P&amp;L1'!V486,0))*V$19</f>
        <v>0</v>
      </c>
      <c r="W63" s="89">
        <f>-(MIN('P&amp;L1'!W484,0)+MIN('P&amp;L1'!W485,0)+MIN('P&amp;L1'!W486,0))*W$19</f>
        <v>0</v>
      </c>
      <c r="X63" s="89">
        <f>-(MIN('P&amp;L1'!X484,0)+MIN('P&amp;L1'!X485,0)+MIN('P&amp;L1'!X486,0))*X$19</f>
        <v>0</v>
      </c>
      <c r="Y63" s="89">
        <f>-(MIN('P&amp;L1'!Y484,0)+MIN('P&amp;L1'!Y485,0)+MIN('P&amp;L1'!Y486,0))*Y$19</f>
        <v>0</v>
      </c>
      <c r="Z63" s="89">
        <f>-(MIN('P&amp;L1'!Z484,0)+MIN('P&amp;L1'!Z485,0)+MIN('P&amp;L1'!Z486,0))*Z$19</f>
        <v>0</v>
      </c>
      <c r="AA63" s="89">
        <f>-(MIN('P&amp;L1'!AA484,0)+MIN('P&amp;L1'!AA485,0)+MIN('P&amp;L1'!AA486,0))*AA$19</f>
        <v>0</v>
      </c>
      <c r="AB63" s="90">
        <f>-(MIN('P&amp;L1'!AB484,0)+MIN('P&amp;L1'!AB485,0)+MIN('P&amp;L1'!AB486,0))*AB$19</f>
        <v>0</v>
      </c>
      <c r="AD63" s="604">
        <f>-(MIN('P&amp;L1'!AD484,0)+MIN('P&amp;L1'!AD485,0)+MIN('P&amp;L1'!AD486,0))*AD$19</f>
        <v>0</v>
      </c>
      <c r="AF63" s="604">
        <f>-(MIN('P&amp;L1'!AF484,0)+MIN('P&amp;L1'!AF485,0)+MIN('P&amp;L1'!AF486,0))*AF$19</f>
        <v>0</v>
      </c>
      <c r="AH63" s="604">
        <f>-(MIN('P&amp;L1'!AH484,0)+MIN('P&amp;L1'!AH485,0)+MIN('P&amp;L1'!AH486,0))*AH$19</f>
        <v>0</v>
      </c>
    </row>
    <row r="64" spans="2:34" outlineLevel="1" x14ac:dyDescent="0.2">
      <c r="B64" s="263" t="s">
        <v>573</v>
      </c>
      <c r="C64" s="263"/>
      <c r="D64" s="509" t="str">
        <f>'Line Items'!D1056</f>
        <v>[Other Finance Costs]</v>
      </c>
      <c r="E64" s="107" t="str">
        <f t="shared" si="2"/>
        <v>£000</v>
      </c>
      <c r="F64" s="107"/>
      <c r="G64" s="89">
        <f>-(MIN('P&amp;L1'!G487,0)+MIN('P&amp;L1'!G488,0)+MIN('P&amp;L1'!G492,0))*G$19</f>
        <v>0</v>
      </c>
      <c r="H64" s="89">
        <f>-(MIN('P&amp;L1'!H487,0)+MIN('P&amp;L1'!H488,0)+MIN('P&amp;L1'!H492,0))*H$19</f>
        <v>0</v>
      </c>
      <c r="I64" s="89">
        <f>-(MIN('P&amp;L1'!I487,0)+MIN('P&amp;L1'!I488,0)+MIN('P&amp;L1'!I492,0))*I$19</f>
        <v>0</v>
      </c>
      <c r="J64" s="89">
        <f>-(MIN('P&amp;L1'!J487,0)+MIN('P&amp;L1'!J488,0)+MIN('P&amp;L1'!J492,0))*J$19</f>
        <v>0</v>
      </c>
      <c r="K64" s="89">
        <f>-(MIN('P&amp;L1'!K487,0)+MIN('P&amp;L1'!K488,0)+MIN('P&amp;L1'!K492,0))*K$19</f>
        <v>0</v>
      </c>
      <c r="L64" s="89">
        <f>-(MIN('P&amp;L1'!L487,0)+MIN('P&amp;L1'!L488,0)+MIN('P&amp;L1'!L492,0))*L$19</f>
        <v>0</v>
      </c>
      <c r="M64" s="89">
        <f>-(MIN('P&amp;L1'!M487,0)+MIN('P&amp;L1'!M488,0)+MIN('P&amp;L1'!M492,0))*M$19</f>
        <v>0</v>
      </c>
      <c r="N64" s="89">
        <f>-(MIN('P&amp;L1'!N487,0)+MIN('P&amp;L1'!N488,0)+MIN('P&amp;L1'!N492,0))*N$19</f>
        <v>0</v>
      </c>
      <c r="O64" s="89">
        <f>-(MIN('P&amp;L1'!O487,0)+MIN('P&amp;L1'!O488,0)+MIN('P&amp;L1'!O492,0))*O$19</f>
        <v>0</v>
      </c>
      <c r="P64" s="89">
        <f>-(MIN('P&amp;L1'!P487,0)+MIN('P&amp;L1'!P488,0)+MIN('P&amp;L1'!P492,0))*P$19</f>
        <v>0</v>
      </c>
      <c r="Q64" s="89">
        <f>-(MIN('P&amp;L1'!Q487,0)+MIN('P&amp;L1'!Q488,0)+MIN('P&amp;L1'!Q492,0))*Q$19</f>
        <v>0</v>
      </c>
      <c r="R64" s="89">
        <f>-(MIN('P&amp;L1'!R487,0)+MIN('P&amp;L1'!R488,0)+MIN('P&amp;L1'!R492,0))*R$19</f>
        <v>0</v>
      </c>
      <c r="S64" s="89">
        <f>-(MIN('P&amp;L1'!S487,0)+MIN('P&amp;L1'!S488,0)+MIN('P&amp;L1'!S492,0))*S$19</f>
        <v>0</v>
      </c>
      <c r="T64" s="89">
        <f>-(MIN('P&amp;L1'!T487,0)+MIN('P&amp;L1'!T488,0)+MIN('P&amp;L1'!T492,0))*T$19</f>
        <v>0</v>
      </c>
      <c r="U64" s="89">
        <f>-(MIN('P&amp;L1'!U487,0)+MIN('P&amp;L1'!U488,0)+MIN('P&amp;L1'!U492,0))*U$19</f>
        <v>0</v>
      </c>
      <c r="V64" s="89">
        <f>-(MIN('P&amp;L1'!V487,0)+MIN('P&amp;L1'!V488,0)+MIN('P&amp;L1'!V492,0))*V$19</f>
        <v>0</v>
      </c>
      <c r="W64" s="89">
        <f>-(MIN('P&amp;L1'!W487,0)+MIN('P&amp;L1'!W488,0)+MIN('P&amp;L1'!W492,0))*W$19</f>
        <v>0</v>
      </c>
      <c r="X64" s="89">
        <f>-(MIN('P&amp;L1'!X487,0)+MIN('P&amp;L1'!X488,0)+MIN('P&amp;L1'!X492,0))*X$19</f>
        <v>0</v>
      </c>
      <c r="Y64" s="89">
        <f>-(MIN('P&amp;L1'!Y487,0)+MIN('P&amp;L1'!Y488,0)+MIN('P&amp;L1'!Y492,0))*Y$19</f>
        <v>0</v>
      </c>
      <c r="Z64" s="89">
        <f>-(MIN('P&amp;L1'!Z487,0)+MIN('P&amp;L1'!Z488,0)+MIN('P&amp;L1'!Z492,0))*Z$19</f>
        <v>0</v>
      </c>
      <c r="AA64" s="89">
        <f>-(MIN('P&amp;L1'!AA487,0)+MIN('P&amp;L1'!AA488,0)+MIN('P&amp;L1'!AA492,0))*AA$19</f>
        <v>0</v>
      </c>
      <c r="AB64" s="510">
        <f>-(MIN('P&amp;L1'!AB487,0)+MIN('P&amp;L1'!AB488,0)+MIN('P&amp;L1'!AB492,0))*AB$19</f>
        <v>0</v>
      </c>
      <c r="AD64" s="604">
        <f>-(MIN('P&amp;L1'!AD487,0)+MIN('P&amp;L1'!AD488,0)+MIN('P&amp;L1'!AD492,0))*AD$19</f>
        <v>0</v>
      </c>
      <c r="AF64" s="604">
        <f>-(MIN('P&amp;L1'!AF487,0)+MIN('P&amp;L1'!AF488,0)+MIN('P&amp;L1'!AF492,0))*AF$19</f>
        <v>0</v>
      </c>
      <c r="AH64" s="604">
        <f>-(MIN('P&amp;L1'!AH487,0)+MIN('P&amp;L1'!AH488,0)+MIN('P&amp;L1'!AH492,0))*AH$19</f>
        <v>0</v>
      </c>
    </row>
    <row r="65" spans="2:35" outlineLevel="1" x14ac:dyDescent="0.2">
      <c r="B65" s="263" t="s">
        <v>573</v>
      </c>
      <c r="C65" s="263"/>
      <c r="D65" s="509" t="str">
        <f>'Line Items'!D1057</f>
        <v>Capital Expenditure (inc intangible assets and investing activities)</v>
      </c>
      <c r="E65" s="107" t="str">
        <f t="shared" si="2"/>
        <v>£000</v>
      </c>
      <c r="F65" s="107"/>
      <c r="G65" s="89">
        <f>-SUM(CF!G$27:G$28)*G$19</f>
        <v>0</v>
      </c>
      <c r="H65" s="89">
        <f>-SUM(CF!H$27:H$28)*H$19</f>
        <v>0</v>
      </c>
      <c r="I65" s="89">
        <f>-SUM(CF!I$27:I$28)*I$19</f>
        <v>0</v>
      </c>
      <c r="J65" s="89">
        <f>-SUM(CF!J$27:J$28)*J$19</f>
        <v>0</v>
      </c>
      <c r="K65" s="89">
        <f>-SUM(CF!K$27:K$28)*K$19</f>
        <v>0</v>
      </c>
      <c r="L65" s="89">
        <f>-SUM(CF!L$27:L$28)*L$19</f>
        <v>0</v>
      </c>
      <c r="M65" s="89">
        <f>-SUM(CF!M$27:M$28)*M$19</f>
        <v>0</v>
      </c>
      <c r="N65" s="89">
        <f>-SUM(CF!N$27:N$28)*N$19</f>
        <v>0</v>
      </c>
      <c r="O65" s="89">
        <f>-SUM(CF!O$27:O$28)*O$19</f>
        <v>0</v>
      </c>
      <c r="P65" s="89">
        <f>-SUM(CF!P$27:P$28)*P$19</f>
        <v>0</v>
      </c>
      <c r="Q65" s="89">
        <f>-SUM(CF!Q$27:Q$28)*Q$19</f>
        <v>0</v>
      </c>
      <c r="R65" s="89">
        <f>-SUM(CF!R$27:R$28)*R$19</f>
        <v>0</v>
      </c>
      <c r="S65" s="89">
        <f>-SUM(CF!S$27:S$28)*S$19</f>
        <v>0</v>
      </c>
      <c r="T65" s="89">
        <f>-SUM(CF!T$27:T$28)*T$19</f>
        <v>0</v>
      </c>
      <c r="U65" s="89">
        <f>-SUM(CF!U$27:U$28)*U$19</f>
        <v>0</v>
      </c>
      <c r="V65" s="89">
        <f>-SUM(CF!V$27:V$28)*V$19</f>
        <v>0</v>
      </c>
      <c r="W65" s="89">
        <f>-SUM(CF!W$27:W$28)*W$19</f>
        <v>0</v>
      </c>
      <c r="X65" s="89">
        <f>-SUM(CF!X$27:X$28)*X$19</f>
        <v>0</v>
      </c>
      <c r="Y65" s="89">
        <f>-SUM(CF!Y$27:Y$28)*Y$19</f>
        <v>0</v>
      </c>
      <c r="Z65" s="89">
        <f>-SUM(CF!Z$27:Z$28)*Z$19</f>
        <v>0</v>
      </c>
      <c r="AA65" s="89">
        <f>-SUM(CF!AA$27:AA$28)*AA$19</f>
        <v>0</v>
      </c>
      <c r="AB65" s="90">
        <f>-SUM(CF!AB$27:AB$28)*AB$19</f>
        <v>0</v>
      </c>
      <c r="AD65" s="604">
        <f>-SUM(CF!AD$27:AD$28)*AD$19</f>
        <v>0</v>
      </c>
      <c r="AF65" s="604">
        <f>-SUM(CF!AF$27:AF$28)*AF$19</f>
        <v>0</v>
      </c>
      <c r="AH65" s="604">
        <f>-SUM(CF!AH$27:AH$28)*AH$19</f>
        <v>0</v>
      </c>
    </row>
    <row r="66" spans="2:35" outlineLevel="1" x14ac:dyDescent="0.2">
      <c r="B66" s="263" t="s">
        <v>573</v>
      </c>
      <c r="C66" s="263"/>
      <c r="D66" s="403" t="str">
        <f>'Line Items'!D1058</f>
        <v>Exclude: Grants received for capital expenditure</v>
      </c>
      <c r="E66" s="107" t="str">
        <f t="shared" si="2"/>
        <v>£000</v>
      </c>
      <c r="F66" s="107"/>
      <c r="G66" s="175"/>
      <c r="H66" s="175"/>
      <c r="I66" s="175"/>
      <c r="J66" s="175"/>
      <c r="K66" s="175"/>
      <c r="L66" s="175"/>
      <c r="M66" s="175"/>
      <c r="N66" s="175"/>
      <c r="O66" s="175"/>
      <c r="P66" s="175"/>
      <c r="Q66" s="175"/>
      <c r="R66" s="175"/>
      <c r="S66" s="175"/>
      <c r="T66" s="175"/>
      <c r="U66" s="175"/>
      <c r="V66" s="175"/>
      <c r="W66" s="175"/>
      <c r="X66" s="175"/>
      <c r="Y66" s="175"/>
      <c r="Z66" s="175"/>
      <c r="AA66" s="175"/>
      <c r="AB66" s="176"/>
      <c r="AD66" s="605"/>
      <c r="AF66" s="605"/>
      <c r="AH66" s="605"/>
    </row>
    <row r="67" spans="2:35" outlineLevel="1" x14ac:dyDescent="0.2">
      <c r="B67" s="263" t="s">
        <v>573</v>
      </c>
      <c r="C67" s="263"/>
      <c r="D67" s="403" t="str">
        <f>'Line Items'!D1059</f>
        <v>Lease payments in relation to on-balance sheet leased assets</v>
      </c>
      <c r="E67" s="107" t="str">
        <f t="shared" si="2"/>
        <v>£000</v>
      </c>
      <c r="F67" s="107"/>
      <c r="G67" s="175"/>
      <c r="H67" s="175"/>
      <c r="I67" s="175"/>
      <c r="J67" s="175"/>
      <c r="K67" s="175"/>
      <c r="L67" s="175"/>
      <c r="M67" s="175"/>
      <c r="N67" s="175"/>
      <c r="O67" s="175"/>
      <c r="P67" s="175"/>
      <c r="Q67" s="175"/>
      <c r="R67" s="175"/>
      <c r="S67" s="175"/>
      <c r="T67" s="175"/>
      <c r="U67" s="175"/>
      <c r="V67" s="175"/>
      <c r="W67" s="175"/>
      <c r="X67" s="175"/>
      <c r="Y67" s="175"/>
      <c r="Z67" s="175"/>
      <c r="AA67" s="175"/>
      <c r="AB67" s="176"/>
      <c r="AD67" s="605"/>
      <c r="AF67" s="605"/>
      <c r="AH67" s="605"/>
    </row>
    <row r="68" spans="2:35" outlineLevel="1" x14ac:dyDescent="0.2">
      <c r="B68" s="263" t="s">
        <v>573</v>
      </c>
      <c r="C68" s="263"/>
      <c r="D68" s="403" t="str">
        <f>'Line Items'!D1060</f>
        <v>Exclude: Interest relating to on-balance sheet leased assets</v>
      </c>
      <c r="E68" s="107" t="str">
        <f t="shared" si="2"/>
        <v>£000</v>
      </c>
      <c r="F68" s="107"/>
      <c r="G68" s="175"/>
      <c r="H68" s="175"/>
      <c r="I68" s="175"/>
      <c r="J68" s="175"/>
      <c r="K68" s="175"/>
      <c r="L68" s="175"/>
      <c r="M68" s="175"/>
      <c r="N68" s="175"/>
      <c r="O68" s="175"/>
      <c r="P68" s="175"/>
      <c r="Q68" s="175"/>
      <c r="R68" s="175"/>
      <c r="S68" s="175"/>
      <c r="T68" s="175"/>
      <c r="U68" s="175"/>
      <c r="V68" s="175"/>
      <c r="W68" s="175"/>
      <c r="X68" s="175"/>
      <c r="Y68" s="175"/>
      <c r="Z68" s="175"/>
      <c r="AA68" s="175"/>
      <c r="AB68" s="176"/>
      <c r="AD68" s="605"/>
      <c r="AF68" s="605"/>
      <c r="AH68" s="605"/>
    </row>
    <row r="69" spans="2:35" outlineLevel="1" x14ac:dyDescent="0.2">
      <c r="B69" s="263" t="s">
        <v>573</v>
      </c>
      <c r="C69" s="263"/>
      <c r="D69" s="403" t="str">
        <f>'Line Items'!D1061</f>
        <v>Exclude: Depreciation</v>
      </c>
      <c r="E69" s="107" t="str">
        <f t="shared" si="2"/>
        <v>£000</v>
      </c>
      <c r="F69" s="107"/>
      <c r="G69" s="89">
        <f>'P&amp;L1'!G$380*G$19</f>
        <v>0</v>
      </c>
      <c r="H69" s="89">
        <f>'P&amp;L1'!H$380*H$19</f>
        <v>0</v>
      </c>
      <c r="I69" s="89">
        <f>'P&amp;L1'!I$380*I$19</f>
        <v>0</v>
      </c>
      <c r="J69" s="89">
        <f>'P&amp;L1'!J$380*J$19</f>
        <v>0</v>
      </c>
      <c r="K69" s="89">
        <f>'P&amp;L1'!K$380*K$19</f>
        <v>0</v>
      </c>
      <c r="L69" s="89">
        <f>'P&amp;L1'!L$380*L$19</f>
        <v>0</v>
      </c>
      <c r="M69" s="89">
        <f>'P&amp;L1'!M$380*M$19</f>
        <v>0</v>
      </c>
      <c r="N69" s="89">
        <f>'P&amp;L1'!N$380*N$19</f>
        <v>0</v>
      </c>
      <c r="O69" s="89">
        <f>'P&amp;L1'!O$380*O$19</f>
        <v>0</v>
      </c>
      <c r="P69" s="89">
        <f>'P&amp;L1'!P$380*P$19</f>
        <v>0</v>
      </c>
      <c r="Q69" s="89">
        <f>'P&amp;L1'!Q$380*Q$19</f>
        <v>0</v>
      </c>
      <c r="R69" s="89">
        <f>'P&amp;L1'!R$380*R$19</f>
        <v>0</v>
      </c>
      <c r="S69" s="89">
        <f>'P&amp;L1'!S$380*S$19</f>
        <v>0</v>
      </c>
      <c r="T69" s="89">
        <f>'P&amp;L1'!T$380*T$19</f>
        <v>0</v>
      </c>
      <c r="U69" s="89">
        <f>'P&amp;L1'!U$380*U$19</f>
        <v>0</v>
      </c>
      <c r="V69" s="89">
        <f>'P&amp;L1'!V$380*V$19</f>
        <v>0</v>
      </c>
      <c r="W69" s="89">
        <f>'P&amp;L1'!W$380*W$19</f>
        <v>0</v>
      </c>
      <c r="X69" s="89">
        <f>'P&amp;L1'!X$380*X$19</f>
        <v>0</v>
      </c>
      <c r="Y69" s="89">
        <f>'P&amp;L1'!Y$380*Y$19</f>
        <v>0</v>
      </c>
      <c r="Z69" s="89">
        <f>'P&amp;L1'!Z$380*Z$19</f>
        <v>0</v>
      </c>
      <c r="AA69" s="89">
        <f>'P&amp;L1'!AA$380*AA$19</f>
        <v>0</v>
      </c>
      <c r="AB69" s="90">
        <f>'P&amp;L1'!AB$380*AB$19</f>
        <v>0</v>
      </c>
      <c r="AD69" s="604">
        <f>'P&amp;L1'!AD$380*AD$19</f>
        <v>0</v>
      </c>
      <c r="AF69" s="604">
        <f>'P&amp;L1'!AF$380*AF$19</f>
        <v>0</v>
      </c>
      <c r="AH69" s="604">
        <f>'P&amp;L1'!AH$380*AH$19</f>
        <v>0</v>
      </c>
    </row>
    <row r="70" spans="2:35" outlineLevel="1" x14ac:dyDescent="0.2">
      <c r="B70" s="263" t="s">
        <v>573</v>
      </c>
      <c r="C70" s="263"/>
      <c r="D70" s="403" t="str">
        <f>'Line Items'!D1062</f>
        <v>Exclude: Amortisation</v>
      </c>
      <c r="E70" s="107" t="str">
        <f t="shared" si="2"/>
        <v>£000</v>
      </c>
      <c r="F70" s="107"/>
      <c r="G70" s="89">
        <f>'P&amp;L1'!G$379*G$19</f>
        <v>0</v>
      </c>
      <c r="H70" s="89">
        <f>'P&amp;L1'!H$379*H$19</f>
        <v>0</v>
      </c>
      <c r="I70" s="89">
        <f>'P&amp;L1'!I$379*I$19</f>
        <v>0</v>
      </c>
      <c r="J70" s="89">
        <f>'P&amp;L1'!J$379*J$19</f>
        <v>0</v>
      </c>
      <c r="K70" s="89">
        <f>'P&amp;L1'!K$379*K$19</f>
        <v>0</v>
      </c>
      <c r="L70" s="89">
        <f>'P&amp;L1'!L$379*L$19</f>
        <v>0</v>
      </c>
      <c r="M70" s="89">
        <f>'P&amp;L1'!M$379*M$19</f>
        <v>0</v>
      </c>
      <c r="N70" s="89">
        <f>'P&amp;L1'!N$379*N$19</f>
        <v>0</v>
      </c>
      <c r="O70" s="89">
        <f>'P&amp;L1'!O$379*O$19</f>
        <v>0</v>
      </c>
      <c r="P70" s="89">
        <f>'P&amp;L1'!P$379*P$19</f>
        <v>0</v>
      </c>
      <c r="Q70" s="89">
        <f>'P&amp;L1'!Q$379*Q$19</f>
        <v>0</v>
      </c>
      <c r="R70" s="89">
        <f>'P&amp;L1'!R$379*R$19</f>
        <v>0</v>
      </c>
      <c r="S70" s="89">
        <f>'P&amp;L1'!S$379*S$19</f>
        <v>0</v>
      </c>
      <c r="T70" s="89">
        <f>'P&amp;L1'!T$379*T$19</f>
        <v>0</v>
      </c>
      <c r="U70" s="89">
        <f>'P&amp;L1'!U$379*U$19</f>
        <v>0</v>
      </c>
      <c r="V70" s="89">
        <f>'P&amp;L1'!V$379*V$19</f>
        <v>0</v>
      </c>
      <c r="W70" s="89">
        <f>'P&amp;L1'!W$379*W$19</f>
        <v>0</v>
      </c>
      <c r="X70" s="89">
        <f>'P&amp;L1'!X$379*X$19</f>
        <v>0</v>
      </c>
      <c r="Y70" s="89">
        <f>'P&amp;L1'!Y$379*Y$19</f>
        <v>0</v>
      </c>
      <c r="Z70" s="89">
        <f>'P&amp;L1'!Z$379*Z$19</f>
        <v>0</v>
      </c>
      <c r="AA70" s="89">
        <f>'P&amp;L1'!AA$379*AA$19</f>
        <v>0</v>
      </c>
      <c r="AB70" s="90">
        <f>'P&amp;L1'!AB$379*AB$19</f>
        <v>0</v>
      </c>
      <c r="AD70" s="604">
        <f>'P&amp;L1'!AD$379*AD$19</f>
        <v>0</v>
      </c>
      <c r="AF70" s="604">
        <f>'P&amp;L1'!AF$379*AF$19</f>
        <v>0</v>
      </c>
      <c r="AH70" s="604">
        <f>'P&amp;L1'!AH$379*AH$19</f>
        <v>0</v>
      </c>
    </row>
    <row r="71" spans="2:35" outlineLevel="1" x14ac:dyDescent="0.2">
      <c r="B71" s="263" t="s">
        <v>573</v>
      </c>
      <c r="C71" s="263"/>
      <c r="D71" s="403" t="str">
        <f>'Line Items'!D1063</f>
        <v>Exclude: Bad debt provisions</v>
      </c>
      <c r="E71" s="107" t="str">
        <f t="shared" si="2"/>
        <v>£000</v>
      </c>
      <c r="F71" s="107"/>
      <c r="G71" s="89">
        <f>'P&amp;L1'!G$350*G$19</f>
        <v>0</v>
      </c>
      <c r="H71" s="89">
        <f>'P&amp;L1'!H$350*H$19</f>
        <v>0</v>
      </c>
      <c r="I71" s="89">
        <f>'P&amp;L1'!I$350*I$19</f>
        <v>0</v>
      </c>
      <c r="J71" s="89">
        <f>'P&amp;L1'!J$350*J$19</f>
        <v>0</v>
      </c>
      <c r="K71" s="89">
        <f>'P&amp;L1'!K$350*K$19</f>
        <v>0</v>
      </c>
      <c r="L71" s="89">
        <f>'P&amp;L1'!L$350*L$19</f>
        <v>0</v>
      </c>
      <c r="M71" s="89">
        <f>'P&amp;L1'!M$350*M$19</f>
        <v>0</v>
      </c>
      <c r="N71" s="89">
        <f>'P&amp;L1'!N$350*N$19</f>
        <v>0</v>
      </c>
      <c r="O71" s="89">
        <f>'P&amp;L1'!O$350*O$19</f>
        <v>0</v>
      </c>
      <c r="P71" s="89">
        <f>'P&amp;L1'!P$350*P$19</f>
        <v>0</v>
      </c>
      <c r="Q71" s="89">
        <f>'P&amp;L1'!Q$350*Q$19</f>
        <v>0</v>
      </c>
      <c r="R71" s="89">
        <f>'P&amp;L1'!R$350*R$19</f>
        <v>0</v>
      </c>
      <c r="S71" s="89">
        <f>'P&amp;L1'!S$350*S$19</f>
        <v>0</v>
      </c>
      <c r="T71" s="89">
        <f>'P&amp;L1'!T$350*T$19</f>
        <v>0</v>
      </c>
      <c r="U71" s="89">
        <f>'P&amp;L1'!U$350*U$19</f>
        <v>0</v>
      </c>
      <c r="V71" s="89">
        <f>'P&amp;L1'!V$350*V$19</f>
        <v>0</v>
      </c>
      <c r="W71" s="89">
        <f>'P&amp;L1'!W$350*W$19</f>
        <v>0</v>
      </c>
      <c r="X71" s="89">
        <f>'P&amp;L1'!X$350*X$19</f>
        <v>0</v>
      </c>
      <c r="Y71" s="89">
        <f>'P&amp;L1'!Y$350*Y$19</f>
        <v>0</v>
      </c>
      <c r="Z71" s="89">
        <f>'P&amp;L1'!Z$350*Z$19</f>
        <v>0</v>
      </c>
      <c r="AA71" s="89">
        <f>'P&amp;L1'!AA$350*AA$19</f>
        <v>0</v>
      </c>
      <c r="AB71" s="90">
        <f>'P&amp;L1'!AB$350*AB$19</f>
        <v>0</v>
      </c>
      <c r="AD71" s="604">
        <f>'P&amp;L1'!AD$350*AD$19</f>
        <v>0</v>
      </c>
      <c r="AF71" s="604">
        <f>'P&amp;L1'!AF$350*AF$19</f>
        <v>0</v>
      </c>
      <c r="AH71" s="604">
        <f>'P&amp;L1'!AH$350*AH$19</f>
        <v>0</v>
      </c>
    </row>
    <row r="72" spans="2:35" outlineLevel="1" x14ac:dyDescent="0.2">
      <c r="B72" s="263" t="s">
        <v>573</v>
      </c>
      <c r="C72" s="263"/>
      <c r="D72" s="264" t="str">
        <f>'Line Items'!D1064</f>
        <v>Exclude: Expenditure included in Total Costs that is precluded from Actual Operating Costs</v>
      </c>
      <c r="E72" s="266" t="str">
        <f t="shared" si="2"/>
        <v>£000</v>
      </c>
      <c r="F72" s="266"/>
      <c r="G72" s="407"/>
      <c r="H72" s="407"/>
      <c r="I72" s="407"/>
      <c r="J72" s="407"/>
      <c r="K72" s="407"/>
      <c r="L72" s="407"/>
      <c r="M72" s="407"/>
      <c r="N72" s="407"/>
      <c r="O72" s="407"/>
      <c r="P72" s="407"/>
      <c r="Q72" s="407"/>
      <c r="R72" s="407"/>
      <c r="S72" s="407"/>
      <c r="T72" s="407"/>
      <c r="U72" s="407"/>
      <c r="V72" s="407"/>
      <c r="W72" s="407"/>
      <c r="X72" s="407"/>
      <c r="Y72" s="407"/>
      <c r="Z72" s="407"/>
      <c r="AA72" s="407"/>
      <c r="AB72" s="408"/>
      <c r="AD72" s="606"/>
      <c r="AF72" s="606"/>
      <c r="AH72" s="606"/>
    </row>
    <row r="73" spans="2:35" outlineLevel="1" x14ac:dyDescent="0.2">
      <c r="B73" s="263" t="s">
        <v>574</v>
      </c>
      <c r="C73" s="263"/>
      <c r="D73" s="403" t="str">
        <f>'Line Items'!D1065</f>
        <v>Movement in Creditors: (Increase) / Decrease</v>
      </c>
      <c r="E73" s="107" t="str">
        <f t="shared" si="2"/>
        <v>£000</v>
      </c>
      <c r="F73" s="107"/>
      <c r="G73" s="89">
        <f>(BS!G111
- IF(G$18, BS!$AD111,
IF( G$20 = 0, BS!F111,
IF( G$17, BS!$AJ111,
INDEX( BS!$G$111:$AB$111, MATCH( G$11, BS!$G$11:$AB$11, 1) ) ) ) ) ) * G$19</f>
        <v>0</v>
      </c>
      <c r="H73" s="89">
        <f>(BS!H111
- IF(H$18, BS!$AD111,
IF( H$20 = 0, BS!G111,
IF( H$17, BS!$AJ111,
INDEX( BS!$G$111:$AB$111, MATCH( H$11, BS!$G$11:$AB$11, 1) ) ) ) ) ) * H$19</f>
        <v>0</v>
      </c>
      <c r="I73" s="89">
        <f>(BS!I111
- IF(I$18, BS!$AD111,
IF( I$20 = 0, BS!H111,
IF( I$17, BS!$AJ111,
INDEX( BS!$G$111:$AB$111, MATCH( I$11, BS!$G$11:$AB$11, 1) ) ) ) ) ) * I$19</f>
        <v>0</v>
      </c>
      <c r="J73" s="89">
        <f>(BS!J111
- IF(J$18, BS!$AD111,
IF( J$20 = 0, BS!I111,
IF( J$17, BS!$AJ111,
INDEX( BS!$G$111:$AB$111, MATCH( J$11, BS!$G$11:$AB$11, 1) ) ) ) ) ) * J$19</f>
        <v>0</v>
      </c>
      <c r="K73" s="89">
        <f>(BS!K111
- IF(K$18, BS!$AD111,
IF( K$20 = 0, BS!J111,
IF( K$17, BS!$AJ111,
INDEX( BS!$G$111:$AB$111, MATCH( K$11, BS!$G$11:$AB$11, 1) ) ) ) ) ) * K$19</f>
        <v>0</v>
      </c>
      <c r="L73" s="89">
        <f>(BS!L111
- IF(L$18, BS!$AD111,
IF( L$20 = 0, BS!K111,
IF( L$17, BS!$AJ111,
INDEX( BS!$G$111:$AB$111, MATCH( L$11, BS!$G$11:$AB$11, 1) ) ) ) ) ) * L$19</f>
        <v>0</v>
      </c>
      <c r="M73" s="89">
        <f>(BS!M111
- IF(M$18, BS!$AD111,
IF( M$20 = 0, BS!L111,
IF( M$17, BS!$AJ111,
INDEX( BS!$G$111:$AB$111, MATCH( M$11, BS!$G$11:$AB$11, 1) ) ) ) ) ) * M$19</f>
        <v>0</v>
      </c>
      <c r="N73" s="89">
        <f>(BS!N111
- IF(N$18, BS!$AD111,
IF( N$20 = 0, BS!M111,
IF( N$17, BS!$AJ111,
INDEX( BS!$G$111:$AB$111, MATCH( N$11, BS!$G$11:$AB$11, 1) ) ) ) ) ) * N$19</f>
        <v>0</v>
      </c>
      <c r="O73" s="89">
        <f>(BS!O111
- IF(O$18, BS!$AD111,
IF( O$20 = 0, BS!N111,
IF( O$17, BS!$AJ111,
INDEX( BS!$G$111:$AB$111, MATCH( O$11, BS!$G$11:$AB$11, 1) ) ) ) ) ) * O$19</f>
        <v>0</v>
      </c>
      <c r="P73" s="89">
        <f>(BS!P111
- IF(P$18, BS!$AD111,
IF( P$20 = 0, BS!O111,
IF( P$17, BS!$AJ111,
INDEX( BS!$G$111:$AB$111, MATCH( P$11, BS!$G$11:$AB$11, 1) ) ) ) ) ) * P$19</f>
        <v>0</v>
      </c>
      <c r="Q73" s="89">
        <f>(BS!Q111
- IF(Q$18, BS!$AD111,
IF( Q$20 = 0, BS!P111,
IF( Q$17, BS!$AJ111,
INDEX( BS!$G$111:$AB$111, MATCH( Q$11, BS!$G$11:$AB$11, 1) ) ) ) ) ) * Q$19</f>
        <v>0</v>
      </c>
      <c r="R73" s="89">
        <f>(BS!R111
- IF(R$18, BS!$AD111,
IF( R$20 = 0, BS!Q111,
IF( R$17, BS!$AJ111,
INDEX( BS!$G$111:$AB$111, MATCH( R$11, BS!$G$11:$AB$11, 1) ) ) ) ) ) * R$19</f>
        <v>0</v>
      </c>
      <c r="S73" s="89">
        <f>(BS!S111
- IF(S$18, BS!$AD111,
IF( S$20 = 0, BS!R111,
IF( S$17, BS!$AJ111,
INDEX( BS!$G$111:$AB$111, MATCH( S$11, BS!$G$11:$AB$11, 1) ) ) ) ) ) * S$19</f>
        <v>0</v>
      </c>
      <c r="T73" s="89">
        <f>(BS!T111
- IF(T$18, BS!$AD111,
IF( T$20 = 0, BS!S111,
IF( T$17, BS!$AJ111,
INDEX( BS!$G$111:$AB$111, MATCH( T$11, BS!$G$11:$AB$11, 1) ) ) ) ) ) * T$19</f>
        <v>0</v>
      </c>
      <c r="U73" s="89">
        <f>(BS!U111
- IF(U$18, BS!$AD111,
IF( U$20 = 0, BS!T111,
IF( U$17, BS!$AJ111,
INDEX( BS!$G$111:$AB$111, MATCH( U$11, BS!$G$11:$AB$11, 1) ) ) ) ) ) * U$19</f>
        <v>0</v>
      </c>
      <c r="V73" s="89">
        <f>(BS!V111
- IF(V$18, BS!$AD111,
IF( V$20 = 0, BS!U111,
IF( V$17, BS!$AJ111,
INDEX( BS!$G$111:$AB$111, MATCH( V$11, BS!$G$11:$AB$11, 1) ) ) ) ) ) * V$19</f>
        <v>0</v>
      </c>
      <c r="W73" s="89">
        <f>(BS!W111
- IF(W$18, BS!$AD111,
IF( W$20 = 0, BS!V111,
IF( W$17, BS!$AJ111,
INDEX( BS!$G$111:$AB$111, MATCH( W$11, BS!$G$11:$AB$11, 1) ) ) ) ) ) * W$19</f>
        <v>0</v>
      </c>
      <c r="X73" s="89">
        <f>(BS!X111
- IF(X$18, BS!$AD111,
IF( X$20 = 0, BS!W111,
IF( X$17, BS!$AJ111,
INDEX( BS!$G$111:$AB$111, MATCH( X$11, BS!$G$11:$AB$11, 1) ) ) ) ) ) * X$19</f>
        <v>0</v>
      </c>
      <c r="Y73" s="89">
        <f>(BS!Y111
- IF(Y$18, BS!$AD111,
IF( Y$20 = 0, BS!X111,
IF( Y$17, BS!$AJ111,
INDEX( BS!$G$111:$AB$111, MATCH( Y$11, BS!$G$11:$AB$11, 1) ) ) ) ) ) * Y$19</f>
        <v>0</v>
      </c>
      <c r="Z73" s="89">
        <f>(BS!Z111
- IF(Z$18, BS!$AD111,
IF( Z$20 = 0, BS!Y111,
IF( Z$17, BS!$AJ111,
INDEX( BS!$G$111:$AB$111, MATCH( Z$11, BS!$G$11:$AB$11, 1) ) ) ) ) ) * Z$19</f>
        <v>0</v>
      </c>
      <c r="AA73" s="89">
        <f>(BS!AA111
- IF(AA$18, BS!$AD111,
IF( AA$20 = 0, BS!Z111,
IF( AA$17, BS!$AJ111,
INDEX( BS!$G$111:$AB$111, MATCH( AA$11, BS!$G$11:$AB$11, 1) ) ) ) ) ) * AA$19</f>
        <v>0</v>
      </c>
      <c r="AB73" s="90">
        <f>(BS!AB111
- IF(AB$18, BS!$AD111,
IF( AB$20 = 0, BS!AA111,
IF( AB$17, BS!$AJ111,
INDEX( BS!$G$111:$AB$111, MATCH( AB$11, BS!$G$11:$AB$11, 1) ) ) ) ) ) * AB$19</f>
        <v>0</v>
      </c>
      <c r="AD73" s="604">
        <f>(BS!AD111
- IF(AD$18, BS!$AD111,
IF( AD$20 = 0, BS!AC111,
IF( AD$17, BS!$AJ111,
INDEX( BS!$G$111:$AB$111, MATCH( AD$11, BS!$G$11:$AB$11, 1) ) ) ) ) ) * AD$19</f>
        <v>0</v>
      </c>
      <c r="AF73" s="604">
        <f>(BS!AF111
- IF(AF$18, BS!$AD111,
IF( AF$20 = 0, BS!AE111,
IF( AF$17, BS!$AJ111,
INDEX( BS!$G$111:$AB$111, MATCH( AF$11, BS!$G$11:$AB$11, 1) ) ) ) ) ) * AF$19</f>
        <v>0</v>
      </c>
      <c r="AH73" s="604">
        <f>(BS!AH111
- IF(AH$18, BS!$AD111,
IF( AH$20 = 0, BS!AG111,
IF( AH$17, BS!$AJ111,
INDEX( BS!$G$111:$AB$111, MATCH( AH$11, BS!$G$11:$AB$11, 1) ) ) ) ) ) * AH$19</f>
        <v>0</v>
      </c>
    </row>
    <row r="74" spans="2:35" outlineLevel="1" x14ac:dyDescent="0.2">
      <c r="B74" s="263" t="s">
        <v>574</v>
      </c>
      <c r="C74" s="263"/>
      <c r="D74" s="403" t="str">
        <f>'Line Items'!D1066</f>
        <v>Exclude: Movement in lease liabilities in relation to on-balance sheet leased assets</v>
      </c>
      <c r="E74" s="107" t="str">
        <f t="shared" si="2"/>
        <v>£000</v>
      </c>
      <c r="F74" s="107"/>
      <c r="G74" s="175"/>
      <c r="H74" s="175"/>
      <c r="I74" s="175"/>
      <c r="J74" s="175"/>
      <c r="K74" s="175"/>
      <c r="L74" s="175"/>
      <c r="M74" s="175"/>
      <c r="N74" s="175"/>
      <c r="O74" s="175"/>
      <c r="P74" s="175"/>
      <c r="Q74" s="175"/>
      <c r="R74" s="175"/>
      <c r="S74" s="175"/>
      <c r="T74" s="175"/>
      <c r="U74" s="175"/>
      <c r="V74" s="175"/>
      <c r="W74" s="175"/>
      <c r="X74" s="175"/>
      <c r="Y74" s="175"/>
      <c r="Z74" s="175"/>
      <c r="AA74" s="175"/>
      <c r="AB74" s="176"/>
      <c r="AD74" s="605"/>
      <c r="AF74" s="605"/>
      <c r="AH74" s="605"/>
    </row>
    <row r="75" spans="2:35" outlineLevel="1" x14ac:dyDescent="0.2">
      <c r="B75" s="263" t="s">
        <v>574</v>
      </c>
      <c r="C75" s="263"/>
      <c r="D75" s="501" t="str">
        <f>'Line Items'!D1067</f>
        <v>Exclude: Movement in liabilities in relation to grants received for purchase of fixed assets</v>
      </c>
      <c r="E75" s="504" t="str">
        <f t="shared" si="2"/>
        <v>£000</v>
      </c>
      <c r="F75" s="504"/>
      <c r="G75" s="502"/>
      <c r="H75" s="502"/>
      <c r="I75" s="502"/>
      <c r="J75" s="502"/>
      <c r="K75" s="502"/>
      <c r="L75" s="502"/>
      <c r="M75" s="502"/>
      <c r="N75" s="502"/>
      <c r="O75" s="502"/>
      <c r="P75" s="502"/>
      <c r="Q75" s="502"/>
      <c r="R75" s="502"/>
      <c r="S75" s="502"/>
      <c r="T75" s="502"/>
      <c r="U75" s="502"/>
      <c r="V75" s="502"/>
      <c r="W75" s="502"/>
      <c r="X75" s="502"/>
      <c r="Y75" s="502"/>
      <c r="Z75" s="502"/>
      <c r="AA75" s="502"/>
      <c r="AB75" s="503"/>
      <c r="AD75" s="607"/>
      <c r="AF75" s="607"/>
      <c r="AH75" s="607"/>
    </row>
    <row r="76" spans="2:35" outlineLevel="1" x14ac:dyDescent="0.2">
      <c r="AB76" s="296"/>
      <c r="AD76" s="608"/>
      <c r="AF76" s="608"/>
      <c r="AH76" s="608"/>
    </row>
    <row r="77" spans="2:35" outlineLevel="1" x14ac:dyDescent="0.2">
      <c r="D77" s="409" t="s">
        <v>405</v>
      </c>
      <c r="E77" s="203" t="str">
        <f>E75</f>
        <v>£000</v>
      </c>
      <c r="F77" s="203"/>
      <c r="G77" s="204">
        <f>SUM(G52:G75)</f>
        <v>0</v>
      </c>
      <c r="H77" s="204">
        <f t="shared" ref="H77:AB77" si="3">SUM(H52:H75)</f>
        <v>0</v>
      </c>
      <c r="I77" s="204">
        <f t="shared" si="3"/>
        <v>0</v>
      </c>
      <c r="J77" s="204">
        <f t="shared" si="3"/>
        <v>0</v>
      </c>
      <c r="K77" s="204">
        <f t="shared" si="3"/>
        <v>0</v>
      </c>
      <c r="L77" s="204">
        <f t="shared" si="3"/>
        <v>0</v>
      </c>
      <c r="M77" s="204">
        <f t="shared" si="3"/>
        <v>0</v>
      </c>
      <c r="N77" s="204">
        <f t="shared" si="3"/>
        <v>0</v>
      </c>
      <c r="O77" s="204">
        <f t="shared" si="3"/>
        <v>0</v>
      </c>
      <c r="P77" s="204">
        <f t="shared" si="3"/>
        <v>0</v>
      </c>
      <c r="Q77" s="204">
        <f t="shared" si="3"/>
        <v>0</v>
      </c>
      <c r="R77" s="204">
        <f t="shared" si="3"/>
        <v>0</v>
      </c>
      <c r="S77" s="204">
        <f t="shared" si="3"/>
        <v>0</v>
      </c>
      <c r="T77" s="204">
        <f t="shared" si="3"/>
        <v>0</v>
      </c>
      <c r="U77" s="204">
        <f t="shared" si="3"/>
        <v>0</v>
      </c>
      <c r="V77" s="204">
        <f t="shared" si="3"/>
        <v>0</v>
      </c>
      <c r="W77" s="204">
        <f t="shared" si="3"/>
        <v>0</v>
      </c>
      <c r="X77" s="204">
        <f t="shared" si="3"/>
        <v>0</v>
      </c>
      <c r="Y77" s="204">
        <f t="shared" si="3"/>
        <v>0</v>
      </c>
      <c r="Z77" s="204">
        <f t="shared" si="3"/>
        <v>0</v>
      </c>
      <c r="AA77" s="204">
        <f t="shared" si="3"/>
        <v>0</v>
      </c>
      <c r="AB77" s="238">
        <f t="shared" si="3"/>
        <v>0</v>
      </c>
      <c r="AD77" s="609">
        <f t="shared" ref="AD77" si="4">SUM(AD52:AD75)</f>
        <v>0</v>
      </c>
      <c r="AF77" s="609">
        <f t="shared" ref="AF77" si="5">SUM(AF52:AF75)</f>
        <v>0</v>
      </c>
      <c r="AH77" s="609">
        <f t="shared" ref="AH77" si="6">SUM(AH52:AH75)</f>
        <v>0</v>
      </c>
    </row>
    <row r="80" spans="2:35" ht="15" x14ac:dyDescent="0.25">
      <c r="B80" s="15"/>
      <c r="C80" s="15" t="s">
        <v>571</v>
      </c>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586"/>
      <c r="AF80" s="15"/>
      <c r="AG80" s="586"/>
      <c r="AH80" s="15"/>
      <c r="AI80" s="586"/>
    </row>
    <row r="81" spans="2:34" outlineLevel="1" x14ac:dyDescent="0.2">
      <c r="Q81" s="410"/>
      <c r="R81" s="410"/>
    </row>
    <row r="82" spans="2:34" outlineLevel="1" x14ac:dyDescent="0.2">
      <c r="Q82" s="410"/>
      <c r="R82" s="410"/>
    </row>
    <row r="83" spans="2:34" outlineLevel="1" x14ac:dyDescent="0.2">
      <c r="D83" s="100" t="str">
        <f>D45</f>
        <v>Modified Revenue</v>
      </c>
      <c r="E83" s="186" t="str">
        <f>E77</f>
        <v>£000</v>
      </c>
      <c r="F83" s="186"/>
      <c r="G83" s="85">
        <f t="shared" ref="G83:AB83" si="7">G45</f>
        <v>0</v>
      </c>
      <c r="H83" s="85">
        <f t="shared" si="7"/>
        <v>0</v>
      </c>
      <c r="I83" s="85">
        <f t="shared" si="7"/>
        <v>0</v>
      </c>
      <c r="J83" s="85">
        <f t="shared" si="7"/>
        <v>0</v>
      </c>
      <c r="K83" s="85">
        <f t="shared" si="7"/>
        <v>0</v>
      </c>
      <c r="L83" s="85">
        <f t="shared" si="7"/>
        <v>0</v>
      </c>
      <c r="M83" s="85">
        <f t="shared" si="7"/>
        <v>0</v>
      </c>
      <c r="N83" s="85">
        <f t="shared" si="7"/>
        <v>0</v>
      </c>
      <c r="O83" s="85">
        <f t="shared" si="7"/>
        <v>0</v>
      </c>
      <c r="P83" s="85">
        <f t="shared" si="7"/>
        <v>0</v>
      </c>
      <c r="Q83" s="85">
        <f t="shared" si="7"/>
        <v>0</v>
      </c>
      <c r="R83" s="85">
        <f t="shared" si="7"/>
        <v>0</v>
      </c>
      <c r="S83" s="85">
        <f t="shared" si="7"/>
        <v>0</v>
      </c>
      <c r="T83" s="85">
        <f t="shared" si="7"/>
        <v>0</v>
      </c>
      <c r="U83" s="85">
        <f t="shared" si="7"/>
        <v>0</v>
      </c>
      <c r="V83" s="85">
        <f t="shared" si="7"/>
        <v>0</v>
      </c>
      <c r="W83" s="85">
        <f t="shared" si="7"/>
        <v>0</v>
      </c>
      <c r="X83" s="85">
        <f t="shared" si="7"/>
        <v>0</v>
      </c>
      <c r="Y83" s="85">
        <f t="shared" si="7"/>
        <v>0</v>
      </c>
      <c r="Z83" s="85">
        <f t="shared" si="7"/>
        <v>0</v>
      </c>
      <c r="AA83" s="85">
        <f t="shared" si="7"/>
        <v>0</v>
      </c>
      <c r="AB83" s="85">
        <f t="shared" si="7"/>
        <v>0</v>
      </c>
      <c r="AD83" s="85">
        <f>AD45</f>
        <v>0</v>
      </c>
      <c r="AF83" s="85">
        <f>AF45</f>
        <v>0</v>
      </c>
      <c r="AH83" s="85">
        <f>AH45</f>
        <v>0</v>
      </c>
    </row>
    <row r="84" spans="2:34" outlineLevel="1" x14ac:dyDescent="0.2">
      <c r="D84" s="117" t="str">
        <f>D77</f>
        <v>Actual Operating Costs</v>
      </c>
      <c r="E84" s="118" t="str">
        <f>E83</f>
        <v>£000</v>
      </c>
      <c r="F84" s="118"/>
      <c r="G84" s="93">
        <f t="shared" ref="G84:AB84" si="8">G77</f>
        <v>0</v>
      </c>
      <c r="H84" s="93">
        <f t="shared" si="8"/>
        <v>0</v>
      </c>
      <c r="I84" s="93">
        <f t="shared" si="8"/>
        <v>0</v>
      </c>
      <c r="J84" s="93">
        <f t="shared" si="8"/>
        <v>0</v>
      </c>
      <c r="K84" s="93">
        <f t="shared" si="8"/>
        <v>0</v>
      </c>
      <c r="L84" s="93">
        <f t="shared" si="8"/>
        <v>0</v>
      </c>
      <c r="M84" s="93">
        <f t="shared" si="8"/>
        <v>0</v>
      </c>
      <c r="N84" s="93">
        <f t="shared" si="8"/>
        <v>0</v>
      </c>
      <c r="O84" s="93">
        <f t="shared" si="8"/>
        <v>0</v>
      </c>
      <c r="P84" s="93">
        <f t="shared" si="8"/>
        <v>0</v>
      </c>
      <c r="Q84" s="93">
        <f t="shared" si="8"/>
        <v>0</v>
      </c>
      <c r="R84" s="93">
        <f t="shared" si="8"/>
        <v>0</v>
      </c>
      <c r="S84" s="93">
        <f t="shared" si="8"/>
        <v>0</v>
      </c>
      <c r="T84" s="93">
        <f t="shared" si="8"/>
        <v>0</v>
      </c>
      <c r="U84" s="93">
        <f t="shared" si="8"/>
        <v>0</v>
      </c>
      <c r="V84" s="93">
        <f t="shared" si="8"/>
        <v>0</v>
      </c>
      <c r="W84" s="93">
        <f t="shared" si="8"/>
        <v>0</v>
      </c>
      <c r="X84" s="93">
        <f t="shared" si="8"/>
        <v>0</v>
      </c>
      <c r="Y84" s="93">
        <f t="shared" si="8"/>
        <v>0</v>
      </c>
      <c r="Z84" s="93">
        <f t="shared" si="8"/>
        <v>0</v>
      </c>
      <c r="AA84" s="93">
        <f t="shared" si="8"/>
        <v>0</v>
      </c>
      <c r="AB84" s="93">
        <f t="shared" si="8"/>
        <v>0</v>
      </c>
      <c r="AD84" s="93">
        <f>AD77</f>
        <v>0</v>
      </c>
      <c r="AF84" s="93">
        <f>AF77</f>
        <v>0</v>
      </c>
      <c r="AH84" s="93">
        <f>AH77</f>
        <v>0</v>
      </c>
    </row>
    <row r="85" spans="2:34" outlineLevel="1" x14ac:dyDescent="0.2"/>
    <row r="86" spans="2:34" ht="13.5" outlineLevel="1" thickBot="1" x14ac:dyDescent="0.25">
      <c r="D86" s="269" t="str">
        <f>C80</f>
        <v>FA Schedule 12 Financial Ratio</v>
      </c>
      <c r="E86" s="411">
        <v>1.05</v>
      </c>
      <c r="F86" s="411">
        <v>1.07</v>
      </c>
      <c r="G86" s="412">
        <f t="shared" ref="G86:AD86" si="9">IF(G84=0,0,G83/G84)</f>
        <v>0</v>
      </c>
      <c r="H86" s="412">
        <f t="shared" si="9"/>
        <v>0</v>
      </c>
      <c r="I86" s="412">
        <f t="shared" si="9"/>
        <v>0</v>
      </c>
      <c r="J86" s="412">
        <f t="shared" si="9"/>
        <v>0</v>
      </c>
      <c r="K86" s="412">
        <f t="shared" si="9"/>
        <v>0</v>
      </c>
      <c r="L86" s="412">
        <f t="shared" si="9"/>
        <v>0</v>
      </c>
      <c r="M86" s="412">
        <f t="shared" si="9"/>
        <v>0</v>
      </c>
      <c r="N86" s="412">
        <f t="shared" si="9"/>
        <v>0</v>
      </c>
      <c r="O86" s="412">
        <f t="shared" si="9"/>
        <v>0</v>
      </c>
      <c r="P86" s="412">
        <f t="shared" si="9"/>
        <v>0</v>
      </c>
      <c r="Q86" s="412">
        <f t="shared" si="9"/>
        <v>0</v>
      </c>
      <c r="R86" s="412">
        <f t="shared" si="9"/>
        <v>0</v>
      </c>
      <c r="S86" s="412">
        <f t="shared" ref="S86:W86" si="10">IF(S84=0,0,S83/S84)</f>
        <v>0</v>
      </c>
      <c r="T86" s="412">
        <f t="shared" si="10"/>
        <v>0</v>
      </c>
      <c r="U86" s="412">
        <f t="shared" si="10"/>
        <v>0</v>
      </c>
      <c r="V86" s="412">
        <f t="shared" si="10"/>
        <v>0</v>
      </c>
      <c r="W86" s="412">
        <f t="shared" si="10"/>
        <v>0</v>
      </c>
      <c r="X86" s="412">
        <f t="shared" si="9"/>
        <v>0</v>
      </c>
      <c r="Y86" s="412">
        <f t="shared" si="9"/>
        <v>0</v>
      </c>
      <c r="Z86" s="412">
        <f t="shared" si="9"/>
        <v>0</v>
      </c>
      <c r="AA86" s="412">
        <f t="shared" si="9"/>
        <v>0</v>
      </c>
      <c r="AB86" s="412">
        <f t="shared" si="9"/>
        <v>0</v>
      </c>
      <c r="AD86" s="412">
        <f t="shared" si="9"/>
        <v>0</v>
      </c>
      <c r="AF86" s="412">
        <f t="shared" ref="AF86" si="11">IF(AF84=0,0,AF83/AF84)</f>
        <v>0</v>
      </c>
      <c r="AH86" s="412">
        <f t="shared" ref="AH86" si="12">IF(AH84=0,0,AH83/AH84)</f>
        <v>0</v>
      </c>
    </row>
    <row r="87" spans="2:34" ht="13.5" outlineLevel="1" thickTop="1" x14ac:dyDescent="0.2">
      <c r="D87" s="413" t="s">
        <v>531</v>
      </c>
      <c r="G87" s="414" t="str">
        <f t="shared" ref="G87:K87" si="13">IF(OR(G83=0,G84=0),"N/A",IF(ROUND(G86,3)&gt;=$F$86,"OK",IF(AND(ROUND(G86,3)&gt;=$E$86,ROUND(G86,3)&lt;$F$86),"LOCKUP","BREACH")))</f>
        <v>N/A</v>
      </c>
      <c r="H87" s="414" t="str">
        <f t="shared" si="13"/>
        <v>N/A</v>
      </c>
      <c r="I87" s="414" t="str">
        <f t="shared" si="13"/>
        <v>N/A</v>
      </c>
      <c r="J87" s="414" t="str">
        <f t="shared" si="13"/>
        <v>N/A</v>
      </c>
      <c r="K87" s="414" t="str">
        <f t="shared" si="13"/>
        <v>N/A</v>
      </c>
      <c r="L87" s="414" t="str">
        <f>IF(OR(L83=0,L84=0),"N/A",IF(ROUND(L86,3)&gt;=$F$86,"OK",IF(AND(ROUND(L86,3)&gt;=$E$86,ROUND(L86,3)&lt;$F$86),"LOCKUP","BREACH")))</f>
        <v>N/A</v>
      </c>
      <c r="M87" s="414" t="str">
        <f t="shared" ref="M87:AB87" si="14">IF(OR(M83=0,M84=0),"N/A",IF(ROUND(M86,3)&gt;=$F$86,"OK",IF(AND(ROUND(M86,3)&gt;=$E$86,ROUND(M86,3)&lt;$F$86),"LOCKUP","BREACH")))</f>
        <v>N/A</v>
      </c>
      <c r="N87" s="414" t="str">
        <f t="shared" si="14"/>
        <v>N/A</v>
      </c>
      <c r="O87" s="414" t="str">
        <f t="shared" si="14"/>
        <v>N/A</v>
      </c>
      <c r="P87" s="414" t="str">
        <f t="shared" si="14"/>
        <v>N/A</v>
      </c>
      <c r="Q87" s="414" t="str">
        <f t="shared" si="14"/>
        <v>N/A</v>
      </c>
      <c r="R87" s="414" t="str">
        <f t="shared" si="14"/>
        <v>N/A</v>
      </c>
      <c r="S87" s="414" t="str">
        <f t="shared" ref="S87:W87" si="15">IF(OR(S83=0,S84=0),"N/A",IF(ROUND(S86,3)&gt;=$F$86,"OK",IF(AND(ROUND(S86,3)&gt;=$E$86,ROUND(S86,3)&lt;$F$86),"LOCKUP","BREACH")))</f>
        <v>N/A</v>
      </c>
      <c r="T87" s="414" t="str">
        <f t="shared" si="15"/>
        <v>N/A</v>
      </c>
      <c r="U87" s="414" t="str">
        <f t="shared" si="15"/>
        <v>N/A</v>
      </c>
      <c r="V87" s="414" t="str">
        <f t="shared" si="15"/>
        <v>N/A</v>
      </c>
      <c r="W87" s="414" t="str">
        <f t="shared" si="15"/>
        <v>N/A</v>
      </c>
      <c r="X87" s="414" t="str">
        <f t="shared" si="14"/>
        <v>N/A</v>
      </c>
      <c r="Y87" s="414" t="str">
        <f t="shared" si="14"/>
        <v>N/A</v>
      </c>
      <c r="Z87" s="414" t="str">
        <f t="shared" si="14"/>
        <v>N/A</v>
      </c>
      <c r="AA87" s="414" t="str">
        <f t="shared" si="14"/>
        <v>N/A</v>
      </c>
      <c r="AB87" s="414" t="str">
        <f t="shared" si="14"/>
        <v>N/A</v>
      </c>
      <c r="AD87" s="414" t="str">
        <f t="shared" ref="AD87" si="16">IF(OR(AD83=0,AD84=0),"N/A",IF(ROUND(AD86,3)&gt;=$F$86,"OK",IF(AND(ROUND(AD86,3)&gt;=$E$86,ROUND(AD86,3)&lt;$F$86),"LOCKUP","BREACH")))</f>
        <v>N/A</v>
      </c>
      <c r="AF87" s="414" t="str">
        <f t="shared" ref="AF87" si="17">IF(OR(AF83=0,AF84=0),"N/A",IF(ROUND(AF86,3)&gt;=$F$86,"OK",IF(AND(ROUND(AF86,3)&gt;=$E$86,ROUND(AF86,3)&lt;$F$86),"LOCKUP","BREACH")))</f>
        <v>N/A</v>
      </c>
      <c r="AH87" s="414" t="str">
        <f t="shared" ref="AH87" si="18">IF(OR(AH83=0,AH84=0),"N/A",IF(ROUND(AH86,3)&gt;=$F$86,"OK",IF(AND(ROUND(AH86,3)&gt;=$E$86,ROUND(AH86,3)&lt;$F$86),"LOCKUP","BREACH")))</f>
        <v>N/A</v>
      </c>
    </row>
    <row r="88" spans="2:34" outlineLevel="1" x14ac:dyDescent="0.2">
      <c r="D88" s="721" t="str">
        <f>"NB: In line with Franchise Agreement the ratio calculated in row "&amp;ROW(D86)&amp;" must be 1.070 or above before rounding in the bid model submitted."</f>
        <v>NB: In line with Franchise Agreement the ratio calculated in row 86 must be 1.070 or above before rounding in the bid model submitted.</v>
      </c>
    </row>
    <row r="90" spans="2:34" ht="15" x14ac:dyDescent="0.25">
      <c r="B90" s="15"/>
      <c r="C90" s="15" t="s">
        <v>566</v>
      </c>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D90" s="15"/>
      <c r="AF90" s="15"/>
      <c r="AH90" s="15"/>
    </row>
    <row r="91" spans="2:34" outlineLevel="1" x14ac:dyDescent="0.2"/>
    <row r="92" spans="2:34" outlineLevel="1" x14ac:dyDescent="0.2">
      <c r="D92" s="3" t="s">
        <v>576</v>
      </c>
      <c r="G92" s="415"/>
      <c r="H92" s="415"/>
      <c r="I92" s="415"/>
      <c r="J92" s="415"/>
      <c r="K92" s="415"/>
      <c r="L92" s="415"/>
      <c r="M92" s="416">
        <f>Timeline!M29</f>
        <v>42826</v>
      </c>
      <c r="N92" s="416">
        <f>Timeline!N29</f>
        <v>43191</v>
      </c>
      <c r="O92" s="416">
        <f>Timeline!O29</f>
        <v>43556</v>
      </c>
      <c r="P92" s="416">
        <f>Timeline!P29</f>
        <v>43922</v>
      </c>
      <c r="Q92" s="416">
        <f>Timeline!Q29</f>
        <v>44287</v>
      </c>
      <c r="R92" s="416">
        <f>Timeline!R29</f>
        <v>44652</v>
      </c>
      <c r="S92" s="416">
        <f>Timeline!S29</f>
        <v>45017</v>
      </c>
      <c r="T92" s="416">
        <f>Timeline!T29</f>
        <v>45383</v>
      </c>
      <c r="U92" s="416">
        <f>Timeline!U29</f>
        <v>45748</v>
      </c>
      <c r="V92" s="416">
        <f>Timeline!V29</f>
        <v>46113</v>
      </c>
      <c r="W92" s="416">
        <f>Timeline!W29</f>
        <v>46478</v>
      </c>
      <c r="X92" s="416">
        <f>Timeline!X29</f>
        <v>46844</v>
      </c>
      <c r="Y92" s="416">
        <f>Timeline!Y29</f>
        <v>47209</v>
      </c>
      <c r="Z92" s="416">
        <f>Timeline!Z29</f>
        <v>47574</v>
      </c>
      <c r="AA92" s="416">
        <f>Timeline!AA29</f>
        <v>47939</v>
      </c>
      <c r="AB92" s="416">
        <f>Timeline!AB29</f>
        <v>48305</v>
      </c>
      <c r="AD92" s="416">
        <f>Timeline!AD29</f>
        <v>42659</v>
      </c>
      <c r="AF92" s="416">
        <f>Timeline!AF29</f>
        <v>45748</v>
      </c>
      <c r="AH92" s="416">
        <f>Timeline!AH29</f>
        <v>46113</v>
      </c>
    </row>
    <row r="93" spans="2:34" outlineLevel="1" x14ac:dyDescent="0.2">
      <c r="D93" s="3" t="s">
        <v>577</v>
      </c>
      <c r="G93" s="415"/>
      <c r="H93" s="415"/>
      <c r="I93" s="415"/>
      <c r="J93" s="415"/>
      <c r="K93" s="415"/>
      <c r="L93" s="415"/>
      <c r="M93" s="416">
        <f>Timeline!M30</f>
        <v>43190</v>
      </c>
      <c r="N93" s="416">
        <f>Timeline!N30</f>
        <v>43555</v>
      </c>
      <c r="O93" s="416">
        <f>Timeline!O30</f>
        <v>43921</v>
      </c>
      <c r="P93" s="416">
        <f>Timeline!P30</f>
        <v>44286</v>
      </c>
      <c r="Q93" s="416">
        <f>Timeline!Q30</f>
        <v>44651</v>
      </c>
      <c r="R93" s="416">
        <f>Timeline!R30</f>
        <v>45016</v>
      </c>
      <c r="S93" s="416">
        <f>Timeline!S30</f>
        <v>45382</v>
      </c>
      <c r="T93" s="416">
        <f>Timeline!T30</f>
        <v>45747</v>
      </c>
      <c r="U93" s="416">
        <f>Timeline!U30</f>
        <v>46112</v>
      </c>
      <c r="V93" s="416">
        <f>Timeline!V30</f>
        <v>46477</v>
      </c>
      <c r="W93" s="416">
        <f>Timeline!W30</f>
        <v>46843</v>
      </c>
      <c r="X93" s="416">
        <f>Timeline!X30</f>
        <v>47208</v>
      </c>
      <c r="Y93" s="416">
        <f>Timeline!Y30</f>
        <v>47573</v>
      </c>
      <c r="Z93" s="416">
        <f>Timeline!Z30</f>
        <v>47938</v>
      </c>
      <c r="AA93" s="416">
        <f>Timeline!AA30</f>
        <v>48304</v>
      </c>
      <c r="AB93" s="416">
        <f>Timeline!AB30</f>
        <v>48669</v>
      </c>
      <c r="AD93" s="416">
        <f>Timeline!AD30</f>
        <v>42825</v>
      </c>
      <c r="AF93" s="416">
        <f>Timeline!AF30</f>
        <v>45941</v>
      </c>
      <c r="AH93" s="416">
        <f>Timeline!AH30</f>
        <v>46312</v>
      </c>
    </row>
    <row r="94" spans="2:34" outlineLevel="1" x14ac:dyDescent="0.2">
      <c r="G94" s="415"/>
      <c r="H94" s="415"/>
      <c r="I94" s="415"/>
      <c r="J94" s="415"/>
      <c r="K94" s="415"/>
      <c r="L94" s="415"/>
    </row>
    <row r="95" spans="2:34" outlineLevel="1" x14ac:dyDescent="0.2">
      <c r="D95" s="100" t="s">
        <v>398</v>
      </c>
      <c r="E95" s="186" t="s">
        <v>101</v>
      </c>
      <c r="F95" s="186"/>
      <c r="G95" s="417"/>
      <c r="H95" s="417"/>
      <c r="I95" s="417"/>
      <c r="J95" s="417"/>
      <c r="K95" s="417"/>
      <c r="L95" s="417"/>
      <c r="M95" s="85">
        <f>M83*Timeline!M$45</f>
        <v>0</v>
      </c>
      <c r="N95" s="85">
        <f>N83*Timeline!N$45</f>
        <v>0</v>
      </c>
      <c r="O95" s="85">
        <f>O83*Timeline!O$45</f>
        <v>0</v>
      </c>
      <c r="P95" s="85">
        <f>P83*Timeline!P$45</f>
        <v>0</v>
      </c>
      <c r="Q95" s="85">
        <f>Q83*Timeline!Q$45</f>
        <v>0</v>
      </c>
      <c r="R95" s="85">
        <f>R83*Timeline!R$45</f>
        <v>0</v>
      </c>
      <c r="S95" s="85">
        <f>S83*Timeline!S$45</f>
        <v>0</v>
      </c>
      <c r="T95" s="85">
        <f>T83*Timeline!T$45</f>
        <v>0</v>
      </c>
      <c r="U95" s="85">
        <f>U83*Timeline!U$45</f>
        <v>0</v>
      </c>
      <c r="V95" s="85">
        <f>V83*Timeline!V$45</f>
        <v>0</v>
      </c>
      <c r="W95" s="85">
        <f>W83*Timeline!W$45</f>
        <v>0</v>
      </c>
      <c r="X95" s="85">
        <f>X83*Timeline!X$45</f>
        <v>0</v>
      </c>
      <c r="Y95" s="85">
        <f>Y83*Timeline!Y$45</f>
        <v>0</v>
      </c>
      <c r="Z95" s="85">
        <f>Z83*Timeline!Z$45</f>
        <v>0</v>
      </c>
      <c r="AA95" s="85">
        <f>AA83*Timeline!AA$45</f>
        <v>0</v>
      </c>
      <c r="AB95" s="85">
        <f>AB83*Timeline!AB$45</f>
        <v>0</v>
      </c>
      <c r="AD95" s="85">
        <f>AD83*Timeline!AD$45</f>
        <v>0</v>
      </c>
      <c r="AF95" s="85">
        <f>AF83*Timeline!AF$45</f>
        <v>0</v>
      </c>
      <c r="AH95" s="85">
        <f>AH83*Timeline!AH$45</f>
        <v>0</v>
      </c>
    </row>
    <row r="96" spans="2:34" outlineLevel="1" x14ac:dyDescent="0.2">
      <c r="D96" s="117" t="s">
        <v>405</v>
      </c>
      <c r="E96" s="118" t="s">
        <v>101</v>
      </c>
      <c r="F96" s="118"/>
      <c r="G96" s="418"/>
      <c r="H96" s="418"/>
      <c r="I96" s="418"/>
      <c r="J96" s="418"/>
      <c r="K96" s="418"/>
      <c r="L96" s="418"/>
      <c r="M96" s="93">
        <f>M84*Timeline!M$45</f>
        <v>0</v>
      </c>
      <c r="N96" s="93">
        <f>N84*Timeline!N$45</f>
        <v>0</v>
      </c>
      <c r="O96" s="93">
        <f>O84*Timeline!O$45</f>
        <v>0</v>
      </c>
      <c r="P96" s="93">
        <f>P84*Timeline!P$45</f>
        <v>0</v>
      </c>
      <c r="Q96" s="93">
        <f>Q84*Timeline!Q$45</f>
        <v>0</v>
      </c>
      <c r="R96" s="93">
        <f>R84*Timeline!R$45</f>
        <v>0</v>
      </c>
      <c r="S96" s="93">
        <f>S84*Timeline!S$45</f>
        <v>0</v>
      </c>
      <c r="T96" s="93">
        <f>T84*Timeline!T$45</f>
        <v>0</v>
      </c>
      <c r="U96" s="93">
        <f>U84*Timeline!U$45</f>
        <v>0</v>
      </c>
      <c r="V96" s="93">
        <f>V84*Timeline!V$45</f>
        <v>0</v>
      </c>
      <c r="W96" s="93">
        <f>W84*Timeline!W$45</f>
        <v>0</v>
      </c>
      <c r="X96" s="93">
        <f>X84*Timeline!X$45</f>
        <v>0</v>
      </c>
      <c r="Y96" s="93">
        <f>Y84*Timeline!Y$45</f>
        <v>0</v>
      </c>
      <c r="Z96" s="93">
        <f>Z84*Timeline!Z$45</f>
        <v>0</v>
      </c>
      <c r="AA96" s="93">
        <f>AA84*Timeline!AA$45</f>
        <v>0</v>
      </c>
      <c r="AB96" s="93">
        <f>AB84*Timeline!AB$45</f>
        <v>0</v>
      </c>
      <c r="AD96" s="93">
        <f>AD84*Timeline!AD$45</f>
        <v>0</v>
      </c>
      <c r="AF96" s="93">
        <f>AF84*Timeline!AF$45</f>
        <v>0</v>
      </c>
      <c r="AH96" s="93">
        <f>AH84*Timeline!AH$45</f>
        <v>0</v>
      </c>
    </row>
    <row r="97" spans="4:34" outlineLevel="1" x14ac:dyDescent="0.2">
      <c r="G97" s="415"/>
      <c r="H97" s="415"/>
      <c r="I97" s="415"/>
      <c r="J97" s="415"/>
      <c r="K97" s="415"/>
      <c r="L97" s="415"/>
    </row>
    <row r="98" spans="4:34" outlineLevel="1" x14ac:dyDescent="0.2">
      <c r="D98" s="3" t="s">
        <v>578</v>
      </c>
      <c r="G98" s="415"/>
      <c r="H98" s="415"/>
      <c r="I98" s="415"/>
      <c r="J98" s="415"/>
      <c r="K98" s="415"/>
      <c r="L98" s="415"/>
      <c r="M98" s="419">
        <f t="shared" ref="M98:AB98" si="19" xml:space="preserve"> IF( M$18, $AD$86,
IF( M$20 = 0, L86,
IF( M$17, $F86,
INDEX( $G$86:$AB$86, MATCH( M$11, $G$11:$AB$11, 1 ) ) ) ) ) * M$19</f>
        <v>0</v>
      </c>
      <c r="N98" s="419">
        <f t="shared" si="19"/>
        <v>0</v>
      </c>
      <c r="O98" s="419">
        <f t="shared" si="19"/>
        <v>0</v>
      </c>
      <c r="P98" s="419">
        <f t="shared" si="19"/>
        <v>0</v>
      </c>
      <c r="Q98" s="419">
        <f t="shared" si="19"/>
        <v>0</v>
      </c>
      <c r="R98" s="419">
        <f t="shared" si="19"/>
        <v>0</v>
      </c>
      <c r="S98" s="419">
        <f t="shared" si="19"/>
        <v>0</v>
      </c>
      <c r="T98" s="419">
        <f t="shared" si="19"/>
        <v>0</v>
      </c>
      <c r="U98" s="419">
        <f t="shared" si="19"/>
        <v>0</v>
      </c>
      <c r="V98" s="419">
        <f t="shared" si="19"/>
        <v>0</v>
      </c>
      <c r="W98" s="419">
        <f t="shared" si="19"/>
        <v>0</v>
      </c>
      <c r="X98" s="419">
        <f t="shared" si="19"/>
        <v>0</v>
      </c>
      <c r="Y98" s="419">
        <f t="shared" si="19"/>
        <v>0</v>
      </c>
      <c r="Z98" s="419">
        <f t="shared" si="19"/>
        <v>0</v>
      </c>
      <c r="AA98" s="419">
        <f t="shared" si="19"/>
        <v>0</v>
      </c>
      <c r="AB98" s="419">
        <f t="shared" si="19"/>
        <v>0</v>
      </c>
      <c r="AD98" s="419">
        <f xml:space="preserve"> IF( AD$18, $AD$86,
IF( AD$20 = 0, AC86,
IF( AD$17, $F86,
INDEX( $G$86:$AB$86, MATCH( AD$11, $G$11:$AB$11, 1 ) ) ) ) ) * AD$19</f>
        <v>1.07</v>
      </c>
      <c r="AF98" s="419">
        <f xml:space="preserve"> IF( AF$18, $AD$86,
IF( AF$20 = 0, AE86,
IF( AF$17, $F86,
INDEX( $G$86:$AB$86, MATCH( AF$11, $G$11:$AB$11, 1 ) ) ) ) ) * AF$19</f>
        <v>0</v>
      </c>
      <c r="AH98" s="419">
        <f xml:space="preserve"> IF( AH$18, $AD$86,
IF( AH$20 = 0, AG86,
IF( AH$17, $F86,
INDEX( $G$86:$AB$86, MATCH( AH$11, $G$11:$AB$11, 1 ) ) ) ) ) * AH$19</f>
        <v>0</v>
      </c>
    </row>
    <row r="99" spans="4:34" outlineLevel="1" x14ac:dyDescent="0.2">
      <c r="D99" s="3" t="s">
        <v>579</v>
      </c>
      <c r="G99" s="415"/>
      <c r="H99" s="415"/>
      <c r="I99" s="415"/>
      <c r="J99" s="415"/>
      <c r="K99" s="415"/>
      <c r="L99" s="415"/>
      <c r="M99" s="419">
        <f t="shared" ref="M99:AB99" si="20" xml:space="preserve"> M86 * M$19</f>
        <v>0</v>
      </c>
      <c r="N99" s="419">
        <f t="shared" si="20"/>
        <v>0</v>
      </c>
      <c r="O99" s="419">
        <f t="shared" si="20"/>
        <v>0</v>
      </c>
      <c r="P99" s="419">
        <f t="shared" si="20"/>
        <v>0</v>
      </c>
      <c r="Q99" s="419">
        <f t="shared" si="20"/>
        <v>0</v>
      </c>
      <c r="R99" s="419">
        <f t="shared" si="20"/>
        <v>0</v>
      </c>
      <c r="S99" s="419">
        <f t="shared" ref="S99:AA99" si="21" xml:space="preserve"> S86 * S$19</f>
        <v>0</v>
      </c>
      <c r="T99" s="419">
        <f t="shared" si="21"/>
        <v>0</v>
      </c>
      <c r="U99" s="419">
        <f t="shared" si="21"/>
        <v>0</v>
      </c>
      <c r="V99" s="419">
        <f t="shared" si="21"/>
        <v>0</v>
      </c>
      <c r="W99" s="419">
        <f t="shared" si="21"/>
        <v>0</v>
      </c>
      <c r="X99" s="419">
        <f t="shared" si="21"/>
        <v>0</v>
      </c>
      <c r="Y99" s="419">
        <f t="shared" si="21"/>
        <v>0</v>
      </c>
      <c r="Z99" s="419">
        <f t="shared" si="21"/>
        <v>0</v>
      </c>
      <c r="AA99" s="419">
        <f t="shared" si="21"/>
        <v>0</v>
      </c>
      <c r="AB99" s="419">
        <f t="shared" si="20"/>
        <v>0</v>
      </c>
      <c r="AD99" s="419">
        <f xml:space="preserve"> AD86 * AD$19</f>
        <v>0</v>
      </c>
      <c r="AF99" s="419">
        <f xml:space="preserve"> AF86 * AF$19</f>
        <v>0</v>
      </c>
      <c r="AH99" s="419">
        <f xml:space="preserve"> AH86 * AH$19</f>
        <v>0</v>
      </c>
    </row>
    <row r="100" spans="4:34" outlineLevel="1" x14ac:dyDescent="0.2">
      <c r="G100" s="415"/>
      <c r="H100" s="415"/>
      <c r="I100" s="415"/>
      <c r="J100" s="415"/>
      <c r="K100" s="415"/>
      <c r="L100" s="415"/>
    </row>
    <row r="101" spans="4:34" outlineLevel="1" x14ac:dyDescent="0.2">
      <c r="D101" s="3" t="s">
        <v>580</v>
      </c>
      <c r="E101" s="667" t="s">
        <v>101</v>
      </c>
      <c r="F101" s="421"/>
      <c r="G101" s="415"/>
      <c r="H101" s="415"/>
      <c r="I101" s="415"/>
      <c r="J101" s="415"/>
      <c r="K101" s="415"/>
      <c r="L101" s="415"/>
    </row>
    <row r="102" spans="4:34" outlineLevel="1" x14ac:dyDescent="0.2">
      <c r="D102" s="422" t="s">
        <v>581</v>
      </c>
      <c r="F102" s="89"/>
      <c r="G102" s="415"/>
      <c r="H102" s="415"/>
      <c r="I102" s="415"/>
      <c r="J102" s="415"/>
      <c r="K102" s="415"/>
      <c r="L102" s="415"/>
    </row>
    <row r="103" spans="4:34" outlineLevel="1" x14ac:dyDescent="0.2">
      <c r="D103" s="3" t="s">
        <v>582</v>
      </c>
      <c r="F103" s="423">
        <f>IF( RN_Switch = RN_Label_Nominal, MAX( 0, F101 - Funding!$F$40 ),"n/a")</f>
        <v>0</v>
      </c>
      <c r="G103" s="415"/>
      <c r="H103" s="415"/>
      <c r="I103" s="415"/>
      <c r="J103" s="415"/>
      <c r="K103" s="415"/>
      <c r="L103" s="415"/>
    </row>
    <row r="104" spans="4:34" outlineLevel="1" x14ac:dyDescent="0.2">
      <c r="G104" s="415"/>
      <c r="H104" s="415"/>
      <c r="I104" s="415"/>
      <c r="J104" s="415"/>
      <c r="K104" s="415"/>
      <c r="L104" s="415"/>
    </row>
    <row r="105" spans="4:34" outlineLevel="1" x14ac:dyDescent="0.2">
      <c r="D105" s="3" t="s">
        <v>583</v>
      </c>
      <c r="E105" s="667" t="s">
        <v>101</v>
      </c>
      <c r="F105" s="421">
        <v>20000</v>
      </c>
      <c r="G105" s="415"/>
      <c r="H105" s="415"/>
      <c r="I105" s="415"/>
      <c r="J105" s="415"/>
      <c r="K105" s="415"/>
      <c r="L105" s="415"/>
    </row>
    <row r="106" spans="4:34" outlineLevel="1" x14ac:dyDescent="0.2">
      <c r="D106" s="3" t="s">
        <v>584</v>
      </c>
      <c r="F106" s="424" t="b">
        <f>IF(RN_Switch=RN_Label_Nominal,(F103&gt;=F105),"n/a")</f>
        <v>0</v>
      </c>
      <c r="G106" s="415"/>
      <c r="H106" s="415"/>
      <c r="I106" s="415"/>
      <c r="J106" s="415"/>
      <c r="K106" s="415"/>
      <c r="L106" s="415"/>
    </row>
    <row r="107" spans="4:34" outlineLevel="1" x14ac:dyDescent="0.2">
      <c r="G107" s="415"/>
      <c r="H107" s="415"/>
      <c r="I107" s="415"/>
      <c r="J107" s="415"/>
      <c r="K107" s="415"/>
      <c r="L107" s="415"/>
    </row>
    <row r="108" spans="4:34" outlineLevel="1" x14ac:dyDescent="0.2">
      <c r="G108" s="415"/>
      <c r="H108" s="415"/>
      <c r="I108" s="415"/>
      <c r="J108" s="415"/>
      <c r="K108" s="415"/>
      <c r="L108" s="415"/>
    </row>
    <row r="109" spans="4:34" outlineLevel="1" x14ac:dyDescent="0.2">
      <c r="D109" s="498" t="s">
        <v>914</v>
      </c>
      <c r="E109" s="667" t="s">
        <v>510</v>
      </c>
      <c r="G109" s="415"/>
      <c r="H109" s="415"/>
      <c r="I109" s="415"/>
      <c r="J109" s="415"/>
      <c r="K109" s="415"/>
      <c r="L109" s="415"/>
      <c r="M109" s="694">
        <f t="shared" ref="M109:AB109" si="22">AND(M$99&lt;$E$86,NOT(OR(M95=0,M96=0)))*1</f>
        <v>0</v>
      </c>
      <c r="N109" s="694">
        <f t="shared" si="22"/>
        <v>0</v>
      </c>
      <c r="O109" s="694">
        <f t="shared" si="22"/>
        <v>0</v>
      </c>
      <c r="P109" s="694">
        <f t="shared" si="22"/>
        <v>0</v>
      </c>
      <c r="Q109" s="694">
        <f t="shared" si="22"/>
        <v>0</v>
      </c>
      <c r="R109" s="694">
        <f t="shared" si="22"/>
        <v>0</v>
      </c>
      <c r="S109" s="694">
        <f t="shared" si="22"/>
        <v>0</v>
      </c>
      <c r="T109" s="694">
        <f t="shared" si="22"/>
        <v>0</v>
      </c>
      <c r="U109" s="694">
        <f t="shared" si="22"/>
        <v>0</v>
      </c>
      <c r="V109" s="694">
        <f t="shared" si="22"/>
        <v>0</v>
      </c>
      <c r="W109" s="694">
        <f t="shared" si="22"/>
        <v>0</v>
      </c>
      <c r="X109" s="694">
        <f t="shared" si="22"/>
        <v>0</v>
      </c>
      <c r="Y109" s="694">
        <f t="shared" si="22"/>
        <v>0</v>
      </c>
      <c r="Z109" s="694">
        <f t="shared" si="22"/>
        <v>0</v>
      </c>
      <c r="AA109" s="694">
        <f t="shared" si="22"/>
        <v>0</v>
      </c>
      <c r="AB109" s="694">
        <f t="shared" si="22"/>
        <v>0</v>
      </c>
      <c r="AC109" s="694"/>
      <c r="AD109" s="694">
        <f>AND(AD$99&lt;$E$86,NOT(OR(AD95=0,AD96=0)))*1</f>
        <v>0</v>
      </c>
      <c r="AE109" s="694"/>
      <c r="AF109" s="694">
        <f>AND(AF$99&lt;$E$86,NOT(OR(AF95=0,AF96=0)))*1</f>
        <v>0</v>
      </c>
      <c r="AG109" s="694"/>
      <c r="AH109" s="694">
        <f>AND(AH$99&lt;$E$86,NOT(OR(AH95=0,AH96=0)))*1</f>
        <v>0</v>
      </c>
    </row>
    <row r="110" spans="4:34" outlineLevel="1" x14ac:dyDescent="0.2">
      <c r="D110" s="498" t="str">
        <f xml:space="preserve"> D109 &amp; " previous period"</f>
        <v>Tests for Year of Breach previous period</v>
      </c>
      <c r="E110" s="420" t="str">
        <f xml:space="preserve"> E109</f>
        <v>#</v>
      </c>
      <c r="G110" s="415"/>
      <c r="H110" s="415"/>
      <c r="I110" s="415"/>
      <c r="J110" s="415"/>
      <c r="K110" s="415"/>
      <c r="L110" s="415"/>
      <c r="M110" s="694">
        <f t="shared" ref="M110:AB110" si="23" xml:space="preserve"> IF( M$18, $AD$109, IF( M$20 = 0, L109, INDEX( $G$109:$AB$109, MATCH( M$11, $G$11:$AB$11, 1) ) ) ) * M$19</f>
        <v>0</v>
      </c>
      <c r="N110" s="694">
        <f t="shared" si="23"/>
        <v>0</v>
      </c>
      <c r="O110" s="694">
        <f t="shared" si="23"/>
        <v>0</v>
      </c>
      <c r="P110" s="694">
        <f t="shared" si="23"/>
        <v>0</v>
      </c>
      <c r="Q110" s="694">
        <f t="shared" si="23"/>
        <v>0</v>
      </c>
      <c r="R110" s="694">
        <f t="shared" si="23"/>
        <v>0</v>
      </c>
      <c r="S110" s="694">
        <f t="shared" si="23"/>
        <v>0</v>
      </c>
      <c r="T110" s="694">
        <f t="shared" si="23"/>
        <v>0</v>
      </c>
      <c r="U110" s="694">
        <f t="shared" si="23"/>
        <v>0</v>
      </c>
      <c r="V110" s="694">
        <f t="shared" si="23"/>
        <v>0</v>
      </c>
      <c r="W110" s="694">
        <f t="shared" si="23"/>
        <v>0</v>
      </c>
      <c r="X110" s="694">
        <f t="shared" si="23"/>
        <v>0</v>
      </c>
      <c r="Y110" s="694">
        <f t="shared" si="23"/>
        <v>0</v>
      </c>
      <c r="Z110" s="694">
        <f t="shared" si="23"/>
        <v>0</v>
      </c>
      <c r="AA110" s="694">
        <f t="shared" si="23"/>
        <v>0</v>
      </c>
      <c r="AB110" s="694">
        <f t="shared" si="23"/>
        <v>0</v>
      </c>
      <c r="AC110" s="694"/>
      <c r="AD110" s="694">
        <f xml:space="preserve"> IF( AD$18, $AD$109, IF( AD$20 = 0, AC109, INDEX( $G$109:$AB$109, MATCH( AD$11, $G$11:$AB$11, 1) ) ) ) * AD$19</f>
        <v>0</v>
      </c>
      <c r="AE110" s="694"/>
      <c r="AF110" s="694">
        <f xml:space="preserve"> IF( AF$18, $AD$109, IF( AF$20 = 0, AE109, INDEX( $G$109:$AB$109, MATCH( AF$11, $G$11:$AB$11, 1) ) ) ) * AF$19</f>
        <v>0</v>
      </c>
      <c r="AG110" s="694"/>
      <c r="AH110" s="694">
        <f xml:space="preserve"> IF( AH$18, $AD$109, IF( AH$20 = 0, AG109, INDEX( $G$109:$AB$109, MATCH( AH$11, $G$11:$AB$11, 1) ) ) ) * AH$19</f>
        <v>0</v>
      </c>
    </row>
    <row r="111" spans="4:34" outlineLevel="1" x14ac:dyDescent="0.2">
      <c r="D111" s="498" t="s">
        <v>973</v>
      </c>
      <c r="E111" s="420" t="str">
        <f t="shared" ref="E111" si="24" xml:space="preserve"> E110</f>
        <v>#</v>
      </c>
      <c r="G111" s="415"/>
      <c r="H111" s="415"/>
      <c r="I111" s="415"/>
      <c r="J111" s="415"/>
      <c r="K111" s="415"/>
      <c r="L111" s="415"/>
      <c r="M111" s="694">
        <f t="shared" ref="M111:AB111" si="25" xml:space="preserve"> IF( M$20 = 0, IF( ( L111 + M110 ) &gt; 0, 1, 0 ), INDEX( $G$111:$AB$111, MATCH( M$11, $G$11:$AB$11, 1 ) ) )  * M$19</f>
        <v>0</v>
      </c>
      <c r="N111" s="694">
        <f t="shared" si="25"/>
        <v>0</v>
      </c>
      <c r="O111" s="694">
        <f t="shared" si="25"/>
        <v>0</v>
      </c>
      <c r="P111" s="694">
        <f t="shared" si="25"/>
        <v>0</v>
      </c>
      <c r="Q111" s="694">
        <f t="shared" si="25"/>
        <v>0</v>
      </c>
      <c r="R111" s="694">
        <f t="shared" si="25"/>
        <v>0</v>
      </c>
      <c r="S111" s="694">
        <f t="shared" si="25"/>
        <v>0</v>
      </c>
      <c r="T111" s="694">
        <f t="shared" si="25"/>
        <v>0</v>
      </c>
      <c r="U111" s="694">
        <f t="shared" si="25"/>
        <v>0</v>
      </c>
      <c r="V111" s="694">
        <f t="shared" si="25"/>
        <v>0</v>
      </c>
      <c r="W111" s="694">
        <f t="shared" si="25"/>
        <v>0</v>
      </c>
      <c r="X111" s="694">
        <f t="shared" si="25"/>
        <v>0</v>
      </c>
      <c r="Y111" s="694">
        <f t="shared" si="25"/>
        <v>0</v>
      </c>
      <c r="Z111" s="694">
        <f t="shared" si="25"/>
        <v>0</v>
      </c>
      <c r="AA111" s="694">
        <f t="shared" si="25"/>
        <v>0</v>
      </c>
      <c r="AB111" s="694">
        <f t="shared" si="25"/>
        <v>0</v>
      </c>
      <c r="AC111" s="694"/>
      <c r="AD111" s="694">
        <f xml:space="preserve"> IF( AD$20 = 0, IF( ( AC111 + AD110 ) &gt; 0, 1, 0 ), INDEX( $G$111:$AB$111, MATCH( AD$11, $G$11:$AB$11, 1 ) ) )  * AD$19</f>
        <v>0</v>
      </c>
      <c r="AE111" s="694"/>
      <c r="AF111" s="694">
        <f xml:space="preserve"> IF( AF$20 = 0, IF( ( AE111 + AF110 ) &gt; 0, 1, 0 ), INDEX( $G$111:$AB$111, MATCH( AF$11, $G$11:$AB$11, 1 ) ) )  * AF$19</f>
        <v>0</v>
      </c>
      <c r="AG111" s="694"/>
      <c r="AH111" s="694">
        <f xml:space="preserve"> IF( AH$20 = 0, IF( ( AG111 + AH110 ) &gt; 0, 1, 0 ), INDEX( $G$111:$AB$111, MATCH( AH$11, $G$11:$AB$11, 1 ) ) )  * AH$19</f>
        <v>0</v>
      </c>
    </row>
    <row r="112" spans="4:34" outlineLevel="1" x14ac:dyDescent="0.2">
      <c r="D112" s="498"/>
      <c r="E112" s="420"/>
      <c r="G112" s="415"/>
      <c r="H112" s="415"/>
      <c r="I112" s="415"/>
      <c r="J112" s="415"/>
      <c r="K112" s="415"/>
      <c r="L112" s="415"/>
      <c r="M112" s="694"/>
      <c r="N112" s="694"/>
      <c r="O112" s="694"/>
      <c r="P112" s="694"/>
      <c r="Q112" s="694"/>
      <c r="R112" s="694"/>
      <c r="S112" s="694"/>
      <c r="T112" s="694"/>
      <c r="U112" s="694"/>
      <c r="V112" s="694"/>
      <c r="W112" s="694"/>
      <c r="X112" s="694"/>
      <c r="Y112" s="694"/>
      <c r="Z112" s="694"/>
      <c r="AA112" s="694"/>
      <c r="AB112" s="694"/>
      <c r="AC112" s="694"/>
      <c r="AD112" s="694"/>
      <c r="AE112" s="694"/>
      <c r="AF112" s="694"/>
      <c r="AG112" s="694"/>
      <c r="AH112" s="694"/>
    </row>
    <row r="113" spans="1:35" outlineLevel="1" x14ac:dyDescent="0.2">
      <c r="D113" s="3" t="s">
        <v>585</v>
      </c>
      <c r="E113" s="420" t="str">
        <f xml:space="preserve"> E111</f>
        <v>#</v>
      </c>
      <c r="G113" s="415"/>
      <c r="H113" s="415"/>
      <c r="I113" s="415"/>
      <c r="J113" s="415"/>
      <c r="K113" s="415"/>
      <c r="L113" s="669"/>
      <c r="M113" s="694">
        <f t="shared" ref="M113:AB113" si="26" xml:space="preserve"> AND( M111 = 0, M99 &lt; $E$86, NOT( OR( M95 = 0, M96 = 0) ), $F$106 ) * 1</f>
        <v>0</v>
      </c>
      <c r="N113" s="694">
        <f t="shared" si="26"/>
        <v>0</v>
      </c>
      <c r="O113" s="694">
        <f t="shared" si="26"/>
        <v>0</v>
      </c>
      <c r="P113" s="694">
        <f t="shared" si="26"/>
        <v>0</v>
      </c>
      <c r="Q113" s="694">
        <f t="shared" si="26"/>
        <v>0</v>
      </c>
      <c r="R113" s="694">
        <f t="shared" si="26"/>
        <v>0</v>
      </c>
      <c r="S113" s="694">
        <f t="shared" si="26"/>
        <v>0</v>
      </c>
      <c r="T113" s="694">
        <f t="shared" si="26"/>
        <v>0</v>
      </c>
      <c r="U113" s="694">
        <f t="shared" si="26"/>
        <v>0</v>
      </c>
      <c r="V113" s="694">
        <f t="shared" si="26"/>
        <v>0</v>
      </c>
      <c r="W113" s="694">
        <f t="shared" si="26"/>
        <v>0</v>
      </c>
      <c r="X113" s="694">
        <f t="shared" si="26"/>
        <v>0</v>
      </c>
      <c r="Y113" s="694">
        <f t="shared" si="26"/>
        <v>0</v>
      </c>
      <c r="Z113" s="694">
        <f t="shared" si="26"/>
        <v>0</v>
      </c>
      <c r="AA113" s="694">
        <f t="shared" si="26"/>
        <v>0</v>
      </c>
      <c r="AB113" s="694">
        <f t="shared" si="26"/>
        <v>0</v>
      </c>
      <c r="AC113" s="694"/>
      <c r="AD113" s="694">
        <f xml:space="preserve"> AND( AD111 = 0, AD99 &lt; $E$86, NOT( OR( AD95 = 0, AD96 = 0) ), $F$106 ) * 1</f>
        <v>0</v>
      </c>
      <c r="AE113" s="694"/>
      <c r="AF113" s="694">
        <f xml:space="preserve"> AND( AF111 = 0, AF99 &lt; $E$86, NOT( OR( AF95 = 0, AF96 = 0) ), $F$106 ) * 1</f>
        <v>0</v>
      </c>
      <c r="AG113" s="694"/>
      <c r="AH113" s="694">
        <f xml:space="preserve"> AND( AH111 = 0, AH99 &lt; $E$86, NOT( OR( AH95 = 0, AH96 = 0) ), $F$106 ) * 1</f>
        <v>0</v>
      </c>
    </row>
    <row r="114" spans="1:35" outlineLevel="1" x14ac:dyDescent="0.2">
      <c r="E114" s="420"/>
      <c r="G114" s="415"/>
      <c r="H114" s="415"/>
      <c r="I114" s="415"/>
      <c r="J114" s="415"/>
      <c r="K114" s="415"/>
      <c r="L114" s="669"/>
      <c r="M114" s="694"/>
      <c r="N114" s="694"/>
      <c r="O114" s="694"/>
      <c r="P114" s="694"/>
      <c r="Q114" s="694"/>
      <c r="R114" s="694"/>
      <c r="S114" s="694"/>
      <c r="T114" s="694"/>
      <c r="U114" s="694"/>
      <c r="V114" s="694"/>
      <c r="W114" s="694"/>
      <c r="X114" s="694"/>
      <c r="Y114" s="694"/>
      <c r="Z114" s="694"/>
      <c r="AA114" s="694"/>
      <c r="AB114" s="694"/>
      <c r="AC114" s="694"/>
      <c r="AD114" s="694"/>
      <c r="AE114" s="694"/>
      <c r="AF114" s="694"/>
      <c r="AG114" s="694"/>
      <c r="AH114" s="694"/>
    </row>
    <row r="115" spans="1:35" outlineLevel="1" x14ac:dyDescent="0.2">
      <c r="A115" s="498"/>
      <c r="D115" s="668" t="s">
        <v>586</v>
      </c>
      <c r="E115" s="667" t="s">
        <v>88</v>
      </c>
      <c r="G115" s="415"/>
      <c r="H115" s="415"/>
      <c r="I115" s="415"/>
      <c r="J115" s="415"/>
      <c r="K115" s="415"/>
      <c r="L115" s="415"/>
      <c r="M115" s="699">
        <f xml:space="preserve"> IF( M$113,
MIN( 1,
( 1 - ( M98 - $E$86 ) / ( M98 - M99 ) ) ), 0 )</f>
        <v>0</v>
      </c>
      <c r="N115" s="699">
        <f t="shared" ref="N115:AH115" si="27" xml:space="preserve"> IF( N$113,
MIN( 1,
( 1 - ( N98 - $E$86 ) / ( N98 - N99 ) ) ), 0 )</f>
        <v>0</v>
      </c>
      <c r="O115" s="699">
        <f t="shared" si="27"/>
        <v>0</v>
      </c>
      <c r="P115" s="699">
        <f t="shared" si="27"/>
        <v>0</v>
      </c>
      <c r="Q115" s="699">
        <f t="shared" si="27"/>
        <v>0</v>
      </c>
      <c r="R115" s="699">
        <f t="shared" si="27"/>
        <v>0</v>
      </c>
      <c r="S115" s="699">
        <f t="shared" si="27"/>
        <v>0</v>
      </c>
      <c r="T115" s="699">
        <f t="shared" si="27"/>
        <v>0</v>
      </c>
      <c r="U115" s="699">
        <f t="shared" si="27"/>
        <v>0</v>
      </c>
      <c r="V115" s="699">
        <f t="shared" si="27"/>
        <v>0</v>
      </c>
      <c r="W115" s="699">
        <f t="shared" si="27"/>
        <v>0</v>
      </c>
      <c r="X115" s="699">
        <f t="shared" si="27"/>
        <v>0</v>
      </c>
      <c r="Y115" s="699">
        <f t="shared" si="27"/>
        <v>0</v>
      </c>
      <c r="Z115" s="699">
        <f t="shared" si="27"/>
        <v>0</v>
      </c>
      <c r="AA115" s="699">
        <f t="shared" si="27"/>
        <v>0</v>
      </c>
      <c r="AB115" s="699">
        <f t="shared" si="27"/>
        <v>0</v>
      </c>
      <c r="AC115" s="699"/>
      <c r="AD115" s="699">
        <f t="shared" si="27"/>
        <v>0</v>
      </c>
      <c r="AE115" s="699"/>
      <c r="AF115" s="699">
        <f t="shared" si="27"/>
        <v>0</v>
      </c>
      <c r="AG115" s="699"/>
      <c r="AH115" s="699">
        <f t="shared" si="27"/>
        <v>0</v>
      </c>
    </row>
    <row r="116" spans="1:35" outlineLevel="1" x14ac:dyDescent="0.2">
      <c r="A116" s="498"/>
      <c r="D116" s="668"/>
      <c r="E116" s="668"/>
      <c r="G116" s="415"/>
      <c r="H116" s="415"/>
      <c r="I116" s="415"/>
      <c r="J116" s="415"/>
      <c r="K116" s="415"/>
      <c r="L116" s="415"/>
      <c r="M116" s="260"/>
      <c r="N116" s="260"/>
      <c r="O116" s="260"/>
      <c r="P116" s="260"/>
      <c r="Q116" s="260"/>
      <c r="R116" s="260"/>
      <c r="S116" s="260"/>
      <c r="T116" s="260"/>
      <c r="U116" s="260"/>
      <c r="V116" s="260"/>
      <c r="W116" s="260"/>
      <c r="X116" s="260"/>
      <c r="Y116" s="260"/>
      <c r="Z116" s="260"/>
      <c r="AA116" s="260"/>
      <c r="AB116" s="260"/>
      <c r="AD116" s="260"/>
      <c r="AF116" s="260"/>
      <c r="AH116" s="260"/>
    </row>
    <row r="117" spans="1:35" outlineLevel="1" x14ac:dyDescent="0.2">
      <c r="A117" s="498"/>
      <c r="D117" s="668" t="str">
        <f xml:space="preserve"> Timeline!B33</f>
        <v>Days in Year</v>
      </c>
      <c r="E117" s="132" t="s">
        <v>550</v>
      </c>
      <c r="G117" s="415"/>
      <c r="H117" s="415"/>
      <c r="I117" s="415"/>
      <c r="J117" s="415"/>
      <c r="K117" s="415"/>
      <c r="L117" s="415"/>
      <c r="M117" s="692">
        <f xml:space="preserve"> Timeline!M33</f>
        <v>365</v>
      </c>
      <c r="N117" s="692">
        <f xml:space="preserve"> Timeline!N33</f>
        <v>365</v>
      </c>
      <c r="O117" s="692">
        <f xml:space="preserve"> Timeline!O33</f>
        <v>366</v>
      </c>
      <c r="P117" s="692">
        <f xml:space="preserve"> Timeline!P33</f>
        <v>365</v>
      </c>
      <c r="Q117" s="692">
        <f xml:space="preserve"> Timeline!Q33</f>
        <v>365</v>
      </c>
      <c r="R117" s="692">
        <f xml:space="preserve"> Timeline!R33</f>
        <v>365</v>
      </c>
      <c r="S117" s="692">
        <f xml:space="preserve"> Timeline!S33</f>
        <v>366</v>
      </c>
      <c r="T117" s="692">
        <f xml:space="preserve"> Timeline!T33</f>
        <v>365</v>
      </c>
      <c r="U117" s="692">
        <f xml:space="preserve"> Timeline!U33</f>
        <v>365</v>
      </c>
      <c r="V117" s="692">
        <f xml:space="preserve"> Timeline!V33</f>
        <v>365</v>
      </c>
      <c r="W117" s="692">
        <f xml:space="preserve"> Timeline!W33</f>
        <v>366</v>
      </c>
      <c r="X117" s="692">
        <f xml:space="preserve"> Timeline!X33</f>
        <v>365</v>
      </c>
      <c r="Y117" s="692">
        <f xml:space="preserve"> Timeline!Y33</f>
        <v>365</v>
      </c>
      <c r="Z117" s="692">
        <f xml:space="preserve"> Timeline!Z33</f>
        <v>365</v>
      </c>
      <c r="AA117" s="692">
        <f xml:space="preserve"> Timeline!AA33</f>
        <v>366</v>
      </c>
      <c r="AB117" s="692">
        <f xml:space="preserve"> Timeline!AB33</f>
        <v>365</v>
      </c>
      <c r="AC117" s="692"/>
      <c r="AD117" s="692">
        <f xml:space="preserve"> Timeline!AD33</f>
        <v>167</v>
      </c>
      <c r="AE117" s="692"/>
      <c r="AF117" s="692">
        <f xml:space="preserve"> Timeline!AF33</f>
        <v>194</v>
      </c>
      <c r="AG117" s="692"/>
      <c r="AH117" s="692">
        <f xml:space="preserve"> Timeline!AH33</f>
        <v>200</v>
      </c>
    </row>
    <row r="118" spans="1:35" outlineLevel="1" x14ac:dyDescent="0.2">
      <c r="A118" s="498"/>
      <c r="D118" s="668" t="s">
        <v>965</v>
      </c>
      <c r="E118" s="107" t="str">
        <f xml:space="preserve"> E117</f>
        <v>Days</v>
      </c>
      <c r="G118" s="415"/>
      <c r="H118" s="415"/>
      <c r="I118" s="415"/>
      <c r="J118" s="415"/>
      <c r="K118" s="415"/>
      <c r="L118" s="415"/>
      <c r="M118" s="692">
        <f xml:space="preserve"> M117 - M119</f>
        <v>365</v>
      </c>
      <c r="N118" s="692">
        <f t="shared" ref="N118:AA118" si="28" xml:space="preserve"> N117 - N119</f>
        <v>365</v>
      </c>
      <c r="O118" s="692">
        <f t="shared" si="28"/>
        <v>366</v>
      </c>
      <c r="P118" s="692">
        <f t="shared" si="28"/>
        <v>365</v>
      </c>
      <c r="Q118" s="692">
        <f t="shared" si="28"/>
        <v>365</v>
      </c>
      <c r="R118" s="692">
        <f t="shared" si="28"/>
        <v>365</v>
      </c>
      <c r="S118" s="692">
        <f t="shared" si="28"/>
        <v>366</v>
      </c>
      <c r="T118" s="692">
        <f t="shared" si="28"/>
        <v>365</v>
      </c>
      <c r="U118" s="692">
        <f t="shared" si="28"/>
        <v>365</v>
      </c>
      <c r="V118" s="692">
        <f t="shared" si="28"/>
        <v>365</v>
      </c>
      <c r="W118" s="692">
        <f t="shared" si="28"/>
        <v>366</v>
      </c>
      <c r="X118" s="692">
        <f t="shared" si="28"/>
        <v>365</v>
      </c>
      <c r="Y118" s="692">
        <f t="shared" si="28"/>
        <v>365</v>
      </c>
      <c r="Z118" s="692">
        <f t="shared" si="28"/>
        <v>365</v>
      </c>
      <c r="AA118" s="692">
        <f t="shared" si="28"/>
        <v>366</v>
      </c>
      <c r="AB118" s="692">
        <f t="shared" ref="AB118" si="29" xml:space="preserve"> AB117 - AB119</f>
        <v>365</v>
      </c>
      <c r="AC118" s="692"/>
      <c r="AD118" s="692">
        <f t="shared" ref="AD118" si="30" xml:space="preserve"> AD117 - AD119</f>
        <v>167</v>
      </c>
      <c r="AE118" s="692"/>
      <c r="AF118" s="692">
        <f t="shared" ref="AF118" si="31" xml:space="preserve"> AF117 - AF119</f>
        <v>194</v>
      </c>
      <c r="AG118" s="692"/>
      <c r="AH118" s="692">
        <f t="shared" ref="AH118" si="32" xml:space="preserve"> AH117 - AH119</f>
        <v>200</v>
      </c>
    </row>
    <row r="119" spans="1:35" outlineLevel="1" x14ac:dyDescent="0.2">
      <c r="A119" s="498"/>
      <c r="D119" s="668" t="s">
        <v>966</v>
      </c>
      <c r="E119" s="107" t="str">
        <f xml:space="preserve"> E118</f>
        <v>Days</v>
      </c>
      <c r="G119" s="415"/>
      <c r="H119" s="415"/>
      <c r="I119" s="415"/>
      <c r="J119" s="415"/>
      <c r="K119" s="415"/>
      <c r="L119" s="415"/>
      <c r="M119" s="694">
        <f xml:space="preserve"> M115 * M117</f>
        <v>0</v>
      </c>
      <c r="N119" s="694">
        <f t="shared" ref="N119:AH119" si="33" xml:space="preserve"> N115 * N117</f>
        <v>0</v>
      </c>
      <c r="O119" s="694">
        <f t="shared" si="33"/>
        <v>0</v>
      </c>
      <c r="P119" s="694">
        <f t="shared" si="33"/>
        <v>0</v>
      </c>
      <c r="Q119" s="694">
        <f t="shared" si="33"/>
        <v>0</v>
      </c>
      <c r="R119" s="694">
        <f t="shared" si="33"/>
        <v>0</v>
      </c>
      <c r="S119" s="694">
        <f t="shared" si="33"/>
        <v>0</v>
      </c>
      <c r="T119" s="694">
        <f t="shared" si="33"/>
        <v>0</v>
      </c>
      <c r="U119" s="694">
        <f t="shared" si="33"/>
        <v>0</v>
      </c>
      <c r="V119" s="694">
        <f t="shared" si="33"/>
        <v>0</v>
      </c>
      <c r="W119" s="694">
        <f t="shared" si="33"/>
        <v>0</v>
      </c>
      <c r="X119" s="694">
        <f t="shared" si="33"/>
        <v>0</v>
      </c>
      <c r="Y119" s="694">
        <f t="shared" si="33"/>
        <v>0</v>
      </c>
      <c r="Z119" s="694">
        <f t="shared" si="33"/>
        <v>0</v>
      </c>
      <c r="AA119" s="694">
        <f t="shared" si="33"/>
        <v>0</v>
      </c>
      <c r="AB119" s="694">
        <f t="shared" si="33"/>
        <v>0</v>
      </c>
      <c r="AC119" s="694"/>
      <c r="AD119" s="694">
        <f t="shared" si="33"/>
        <v>0</v>
      </c>
      <c r="AE119" s="694"/>
      <c r="AF119" s="694">
        <f t="shared" si="33"/>
        <v>0</v>
      </c>
      <c r="AG119" s="694"/>
      <c r="AH119" s="694">
        <f t="shared" si="33"/>
        <v>0</v>
      </c>
    </row>
    <row r="120" spans="1:35" outlineLevel="1" x14ac:dyDescent="0.2">
      <c r="A120" s="498"/>
      <c r="D120" s="668"/>
      <c r="E120" s="107"/>
      <c r="G120" s="415"/>
      <c r="H120" s="415"/>
      <c r="I120" s="415"/>
      <c r="J120" s="415"/>
      <c r="K120" s="415"/>
      <c r="L120" s="415"/>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row>
    <row r="121" spans="1:35" outlineLevel="1" x14ac:dyDescent="0.2">
      <c r="A121" s="498"/>
      <c r="D121" s="668" t="str">
        <f xml:space="preserve"> Timeline!B30</f>
        <v>Last Day</v>
      </c>
      <c r="E121" s="667" t="s">
        <v>37</v>
      </c>
      <c r="G121" s="415"/>
      <c r="H121" s="415"/>
      <c r="I121" s="415"/>
      <c r="J121" s="415"/>
      <c r="K121" s="415"/>
      <c r="L121" s="415"/>
      <c r="M121" s="693">
        <f xml:space="preserve"> Timeline!M30</f>
        <v>43190</v>
      </c>
      <c r="N121" s="693">
        <f xml:space="preserve"> Timeline!N30</f>
        <v>43555</v>
      </c>
      <c r="O121" s="693">
        <f xml:space="preserve"> Timeline!O30</f>
        <v>43921</v>
      </c>
      <c r="P121" s="693">
        <f xml:space="preserve"> Timeline!P30</f>
        <v>44286</v>
      </c>
      <c r="Q121" s="693">
        <f xml:space="preserve"> Timeline!Q30</f>
        <v>44651</v>
      </c>
      <c r="R121" s="693">
        <f xml:space="preserve"> Timeline!R30</f>
        <v>45016</v>
      </c>
      <c r="S121" s="693">
        <f xml:space="preserve"> Timeline!S30</f>
        <v>45382</v>
      </c>
      <c r="T121" s="693">
        <f xml:space="preserve"> Timeline!T30</f>
        <v>45747</v>
      </c>
      <c r="U121" s="693">
        <f xml:space="preserve"> Timeline!U30</f>
        <v>46112</v>
      </c>
      <c r="V121" s="693">
        <f xml:space="preserve"> Timeline!V30</f>
        <v>46477</v>
      </c>
      <c r="W121" s="693">
        <f xml:space="preserve"> Timeline!W30</f>
        <v>46843</v>
      </c>
      <c r="X121" s="693">
        <f xml:space="preserve"> Timeline!X30</f>
        <v>47208</v>
      </c>
      <c r="Y121" s="693">
        <f xml:space="preserve"> Timeline!Y30</f>
        <v>47573</v>
      </c>
      <c r="Z121" s="693">
        <f xml:space="preserve"> Timeline!Z30</f>
        <v>47938</v>
      </c>
      <c r="AA121" s="693">
        <f xml:space="preserve"> Timeline!AA30</f>
        <v>48304</v>
      </c>
      <c r="AB121" s="693">
        <f xml:space="preserve"> Timeline!AB30</f>
        <v>48669</v>
      </c>
      <c r="AC121" s="693"/>
      <c r="AD121" s="693">
        <f xml:space="preserve"> Timeline!AD30</f>
        <v>42825</v>
      </c>
      <c r="AE121" s="693"/>
      <c r="AF121" s="693">
        <f xml:space="preserve"> Timeline!AF30</f>
        <v>45941</v>
      </c>
      <c r="AG121" s="693"/>
      <c r="AH121" s="693">
        <f xml:space="preserve"> Timeline!AH30</f>
        <v>46312</v>
      </c>
    </row>
    <row r="122" spans="1:35" outlineLevel="1" x14ac:dyDescent="0.2">
      <c r="A122" s="498"/>
      <c r="D122" s="691" t="s">
        <v>967</v>
      </c>
      <c r="E122" s="420" t="str">
        <f xml:space="preserve"> E121</f>
        <v>Date</v>
      </c>
      <c r="G122" s="415"/>
      <c r="H122" s="415"/>
      <c r="I122" s="415"/>
      <c r="J122" s="415"/>
      <c r="K122" s="415"/>
      <c r="L122" s="415"/>
      <c r="M122" s="693">
        <f xml:space="preserve"> IF( M113 = 0, 0, M121 - M119 )</f>
        <v>0</v>
      </c>
      <c r="N122" s="693">
        <f t="shared" ref="N122:AD122" si="34" xml:space="preserve"> IF( N113 = 0, 0, N121 - N119 )</f>
        <v>0</v>
      </c>
      <c r="O122" s="693">
        <f t="shared" si="34"/>
        <v>0</v>
      </c>
      <c r="P122" s="693">
        <f t="shared" si="34"/>
        <v>0</v>
      </c>
      <c r="Q122" s="693">
        <f t="shared" si="34"/>
        <v>0</v>
      </c>
      <c r="R122" s="693">
        <f t="shared" si="34"/>
        <v>0</v>
      </c>
      <c r="S122" s="693">
        <f t="shared" si="34"/>
        <v>0</v>
      </c>
      <c r="T122" s="693">
        <f t="shared" si="34"/>
        <v>0</v>
      </c>
      <c r="U122" s="693">
        <f t="shared" si="34"/>
        <v>0</v>
      </c>
      <c r="V122" s="693">
        <f t="shared" si="34"/>
        <v>0</v>
      </c>
      <c r="W122" s="693">
        <f t="shared" si="34"/>
        <v>0</v>
      </c>
      <c r="X122" s="693">
        <f t="shared" si="34"/>
        <v>0</v>
      </c>
      <c r="Y122" s="693">
        <f t="shared" si="34"/>
        <v>0</v>
      </c>
      <c r="Z122" s="693">
        <f t="shared" si="34"/>
        <v>0</v>
      </c>
      <c r="AA122" s="693">
        <f t="shared" si="34"/>
        <v>0</v>
      </c>
      <c r="AB122" s="693">
        <f t="shared" si="34"/>
        <v>0</v>
      </c>
      <c r="AC122" s="693"/>
      <c r="AD122" s="693">
        <f t="shared" si="34"/>
        <v>0</v>
      </c>
      <c r="AE122" s="693"/>
      <c r="AF122" s="693">
        <f t="shared" ref="AF122" si="35" xml:space="preserve"> IF( AF113 = 0, 0, AF121 - AF119 )</f>
        <v>0</v>
      </c>
      <c r="AG122" s="693"/>
      <c r="AH122" s="693">
        <f t="shared" ref="AH122" si="36" xml:space="preserve"> IF( AH113 = 0, 0, AH121 - AH119 )</f>
        <v>0</v>
      </c>
      <c r="AI122" s="693"/>
    </row>
    <row r="123" spans="1:35" outlineLevel="1" x14ac:dyDescent="0.2">
      <c r="A123" s="498"/>
      <c r="D123" s="668"/>
      <c r="E123" s="107"/>
      <c r="G123" s="415"/>
      <c r="H123" s="415"/>
      <c r="I123" s="415"/>
      <c r="J123" s="415"/>
      <c r="K123" s="415"/>
      <c r="L123" s="415"/>
      <c r="M123" s="260"/>
      <c r="N123" s="260"/>
      <c r="O123" s="260"/>
      <c r="P123" s="260"/>
      <c r="Q123" s="260"/>
      <c r="R123" s="260"/>
      <c r="S123" s="260"/>
      <c r="T123" s="260"/>
      <c r="U123" s="260"/>
      <c r="V123" s="260"/>
      <c r="W123" s="260"/>
      <c r="X123" s="260"/>
      <c r="Y123" s="260"/>
      <c r="Z123" s="260"/>
      <c r="AA123" s="260"/>
      <c r="AB123" s="260"/>
      <c r="AD123" s="260"/>
      <c r="AF123" s="260"/>
      <c r="AH123" s="260"/>
    </row>
    <row r="124" spans="1:35" outlineLevel="1" x14ac:dyDescent="0.2">
      <c r="A124" s="498"/>
      <c r="D124" s="668" t="str">
        <f xml:space="preserve"> Timeline!B35</f>
        <v>Days in Core during Years in Scope</v>
      </c>
      <c r="E124" s="132" t="s">
        <v>550</v>
      </c>
      <c r="G124" s="415"/>
      <c r="H124" s="415"/>
      <c r="I124" s="415"/>
      <c r="J124" s="415"/>
      <c r="K124" s="415"/>
      <c r="L124" s="415"/>
      <c r="M124" s="694">
        <f xml:space="preserve"> Timeline!M35</f>
        <v>365</v>
      </c>
      <c r="N124" s="694">
        <f xml:space="preserve"> Timeline!N35</f>
        <v>365</v>
      </c>
      <c r="O124" s="694">
        <f xml:space="preserve"> Timeline!O35</f>
        <v>366</v>
      </c>
      <c r="P124" s="694">
        <f xml:space="preserve"> Timeline!P35</f>
        <v>365</v>
      </c>
      <c r="Q124" s="694">
        <f xml:space="preserve"> Timeline!Q35</f>
        <v>365</v>
      </c>
      <c r="R124" s="694">
        <f xml:space="preserve"> Timeline!R35</f>
        <v>365</v>
      </c>
      <c r="S124" s="694">
        <f xml:space="preserve"> Timeline!S35</f>
        <v>366</v>
      </c>
      <c r="T124" s="694">
        <f xml:space="preserve"> Timeline!T35</f>
        <v>365</v>
      </c>
      <c r="U124" s="694">
        <f xml:space="preserve"> Timeline!U35</f>
        <v>194</v>
      </c>
      <c r="V124" s="694">
        <f xml:space="preserve"> Timeline!V35</f>
        <v>0</v>
      </c>
      <c r="W124" s="694">
        <f xml:space="preserve"> Timeline!W35</f>
        <v>0</v>
      </c>
      <c r="X124" s="694">
        <f xml:space="preserve"> Timeline!X35</f>
        <v>0</v>
      </c>
      <c r="Y124" s="694">
        <f xml:space="preserve"> Timeline!Y35</f>
        <v>0</v>
      </c>
      <c r="Z124" s="694">
        <f xml:space="preserve"> Timeline!Z35</f>
        <v>0</v>
      </c>
      <c r="AA124" s="694">
        <f xml:space="preserve"> Timeline!AA35</f>
        <v>0</v>
      </c>
      <c r="AB124" s="694">
        <f xml:space="preserve"> Timeline!AB35</f>
        <v>0</v>
      </c>
      <c r="AC124" s="694"/>
      <c r="AD124" s="694">
        <f xml:space="preserve"> Timeline!AD35</f>
        <v>167</v>
      </c>
      <c r="AE124" s="694"/>
      <c r="AF124" s="694">
        <f xml:space="preserve"> Timeline!AF35</f>
        <v>194</v>
      </c>
      <c r="AG124" s="694"/>
      <c r="AH124" s="694">
        <f xml:space="preserve"> Timeline!AH35</f>
        <v>0</v>
      </c>
    </row>
    <row r="125" spans="1:35" outlineLevel="1" x14ac:dyDescent="0.2">
      <c r="A125" s="498"/>
      <c r="D125" s="668" t="str">
        <f xml:space="preserve"> Timeline!B36</f>
        <v>Days in Extension during Years in Scope</v>
      </c>
      <c r="E125" s="107" t="str">
        <f xml:space="preserve"> E124</f>
        <v>Days</v>
      </c>
      <c r="G125" s="415"/>
      <c r="H125" s="415"/>
      <c r="I125" s="415"/>
      <c r="J125" s="415"/>
      <c r="K125" s="415"/>
      <c r="L125" s="415"/>
      <c r="M125" s="694">
        <f xml:space="preserve"> Timeline!M36</f>
        <v>0</v>
      </c>
      <c r="N125" s="694">
        <f xml:space="preserve"> Timeline!N36</f>
        <v>0</v>
      </c>
      <c r="O125" s="694">
        <f xml:space="preserve"> Timeline!O36</f>
        <v>0</v>
      </c>
      <c r="P125" s="694">
        <f xml:space="preserve"> Timeline!P36</f>
        <v>0</v>
      </c>
      <c r="Q125" s="694">
        <f xml:space="preserve"> Timeline!Q36</f>
        <v>0</v>
      </c>
      <c r="R125" s="694">
        <f xml:space="preserve"> Timeline!R36</f>
        <v>0</v>
      </c>
      <c r="S125" s="694">
        <f xml:space="preserve"> Timeline!S36</f>
        <v>0</v>
      </c>
      <c r="T125" s="694">
        <f xml:space="preserve"> Timeline!T36</f>
        <v>0</v>
      </c>
      <c r="U125" s="694">
        <f xml:space="preserve"> Timeline!U36</f>
        <v>171</v>
      </c>
      <c r="V125" s="694">
        <f xml:space="preserve"> Timeline!V36</f>
        <v>0</v>
      </c>
      <c r="W125" s="694">
        <f xml:space="preserve"> Timeline!W36</f>
        <v>0</v>
      </c>
      <c r="X125" s="694">
        <f xml:space="preserve"> Timeline!X36</f>
        <v>0</v>
      </c>
      <c r="Y125" s="694">
        <f xml:space="preserve"> Timeline!Y36</f>
        <v>0</v>
      </c>
      <c r="Z125" s="694">
        <f xml:space="preserve"> Timeline!Z36</f>
        <v>0</v>
      </c>
      <c r="AA125" s="694">
        <f xml:space="preserve"> Timeline!AA36</f>
        <v>0</v>
      </c>
      <c r="AB125" s="694">
        <f xml:space="preserve"> Timeline!AB36</f>
        <v>0</v>
      </c>
      <c r="AC125" s="694"/>
      <c r="AD125" s="694">
        <f xml:space="preserve"> Timeline!AD36</f>
        <v>0</v>
      </c>
      <c r="AE125" s="694"/>
      <c r="AF125" s="694">
        <f xml:space="preserve"> Timeline!AF36</f>
        <v>0</v>
      </c>
      <c r="AG125" s="694"/>
      <c r="AH125" s="694">
        <f xml:space="preserve"> Timeline!AH36</f>
        <v>200</v>
      </c>
    </row>
    <row r="126" spans="1:35" outlineLevel="1" x14ac:dyDescent="0.2">
      <c r="A126" s="498"/>
      <c r="D126" s="668"/>
      <c r="E126" s="420"/>
      <c r="G126" s="415"/>
      <c r="H126" s="415"/>
      <c r="I126" s="415"/>
      <c r="J126" s="415"/>
      <c r="K126" s="415"/>
      <c r="L126" s="415"/>
      <c r="M126" s="694"/>
      <c r="N126" s="694"/>
      <c r="O126" s="694"/>
      <c r="P126" s="694"/>
      <c r="Q126" s="694"/>
      <c r="R126" s="694"/>
      <c r="S126" s="694"/>
      <c r="T126" s="694"/>
      <c r="U126" s="694"/>
      <c r="V126" s="694"/>
      <c r="W126" s="694"/>
      <c r="X126" s="694"/>
      <c r="Y126" s="694"/>
      <c r="Z126" s="694"/>
      <c r="AA126" s="694"/>
      <c r="AB126" s="694"/>
      <c r="AC126" s="694"/>
      <c r="AD126" s="694"/>
      <c r="AE126" s="694"/>
      <c r="AF126" s="694"/>
      <c r="AG126" s="694"/>
      <c r="AH126" s="694"/>
    </row>
    <row r="127" spans="1:35" outlineLevel="1" x14ac:dyDescent="0.2">
      <c r="A127" s="498"/>
      <c r="D127" s="668"/>
      <c r="E127" s="420"/>
      <c r="G127" s="415"/>
      <c r="H127" s="415"/>
      <c r="I127" s="415"/>
      <c r="J127" s="415"/>
      <c r="K127" s="415"/>
      <c r="L127" s="415"/>
      <c r="M127" s="694"/>
      <c r="N127" s="694"/>
      <c r="O127" s="694"/>
      <c r="P127" s="694"/>
      <c r="Q127" s="694"/>
      <c r="R127" s="694"/>
      <c r="S127" s="694"/>
      <c r="T127" s="694"/>
      <c r="U127" s="694"/>
      <c r="V127" s="694"/>
      <c r="W127" s="694"/>
      <c r="X127" s="694"/>
      <c r="Y127" s="694"/>
      <c r="Z127" s="694"/>
      <c r="AA127" s="694"/>
      <c r="AB127" s="694"/>
      <c r="AC127" s="694"/>
      <c r="AD127" s="694"/>
      <c r="AE127" s="694"/>
      <c r="AF127" s="694"/>
      <c r="AG127" s="694"/>
      <c r="AH127" s="694"/>
    </row>
    <row r="128" spans="1:35" outlineLevel="1" x14ac:dyDescent="0.2">
      <c r="A128" s="498"/>
      <c r="D128" s="668" t="s">
        <v>968</v>
      </c>
      <c r="E128" s="132" t="s">
        <v>550</v>
      </c>
      <c r="G128" s="415"/>
      <c r="H128" s="415"/>
      <c r="I128" s="415"/>
      <c r="J128" s="415"/>
      <c r="K128" s="415"/>
      <c r="L128" s="415"/>
      <c r="M128" s="694">
        <f t="shared" ref="M128:AB128" si="37" xml:space="preserve"> MIN( M124, M118 )</f>
        <v>365</v>
      </c>
      <c r="N128" s="694">
        <f t="shared" si="37"/>
        <v>365</v>
      </c>
      <c r="O128" s="694">
        <f t="shared" si="37"/>
        <v>366</v>
      </c>
      <c r="P128" s="694">
        <f t="shared" si="37"/>
        <v>365</v>
      </c>
      <c r="Q128" s="694">
        <f t="shared" si="37"/>
        <v>365</v>
      </c>
      <c r="R128" s="694">
        <f t="shared" si="37"/>
        <v>365</v>
      </c>
      <c r="S128" s="694">
        <f t="shared" si="37"/>
        <v>366</v>
      </c>
      <c r="T128" s="694">
        <f t="shared" si="37"/>
        <v>365</v>
      </c>
      <c r="U128" s="694">
        <f t="shared" si="37"/>
        <v>194</v>
      </c>
      <c r="V128" s="694">
        <f t="shared" si="37"/>
        <v>0</v>
      </c>
      <c r="W128" s="694">
        <f t="shared" si="37"/>
        <v>0</v>
      </c>
      <c r="X128" s="694">
        <f t="shared" si="37"/>
        <v>0</v>
      </c>
      <c r="Y128" s="694">
        <f t="shared" si="37"/>
        <v>0</v>
      </c>
      <c r="Z128" s="694">
        <f t="shared" si="37"/>
        <v>0</v>
      </c>
      <c r="AA128" s="694">
        <f t="shared" si="37"/>
        <v>0</v>
      </c>
      <c r="AB128" s="694">
        <f t="shared" si="37"/>
        <v>0</v>
      </c>
      <c r="AC128" s="694"/>
      <c r="AD128" s="694">
        <f t="shared" ref="AD128:AH128" si="38" xml:space="preserve"> MIN( AD124, AD118 )</f>
        <v>167</v>
      </c>
      <c r="AE128" s="694"/>
      <c r="AF128" s="694">
        <f t="shared" si="38"/>
        <v>194</v>
      </c>
      <c r="AG128" s="694"/>
      <c r="AH128" s="694">
        <f t="shared" si="38"/>
        <v>0</v>
      </c>
    </row>
    <row r="129" spans="1:34" outlineLevel="1" x14ac:dyDescent="0.2">
      <c r="A129" s="498"/>
      <c r="D129" s="668" t="s">
        <v>969</v>
      </c>
      <c r="E129" s="107" t="str">
        <f t="shared" ref="E129:E131" si="39" xml:space="preserve"> E128</f>
        <v>Days</v>
      </c>
      <c r="G129" s="415"/>
      <c r="H129" s="415"/>
      <c r="I129" s="415"/>
      <c r="J129" s="415"/>
      <c r="K129" s="415"/>
      <c r="L129" s="415"/>
      <c r="M129" s="694">
        <f t="shared" ref="M129:AB129" si="40" xml:space="preserve"> MAX( 0, M124 - M118 )</f>
        <v>0</v>
      </c>
      <c r="N129" s="694">
        <f t="shared" si="40"/>
        <v>0</v>
      </c>
      <c r="O129" s="694">
        <f t="shared" si="40"/>
        <v>0</v>
      </c>
      <c r="P129" s="694">
        <f t="shared" si="40"/>
        <v>0</v>
      </c>
      <c r="Q129" s="694">
        <f t="shared" si="40"/>
        <v>0</v>
      </c>
      <c r="R129" s="694">
        <f t="shared" si="40"/>
        <v>0</v>
      </c>
      <c r="S129" s="694">
        <f t="shared" si="40"/>
        <v>0</v>
      </c>
      <c r="T129" s="694">
        <f t="shared" si="40"/>
        <v>0</v>
      </c>
      <c r="U129" s="694">
        <f t="shared" si="40"/>
        <v>0</v>
      </c>
      <c r="V129" s="694">
        <f t="shared" si="40"/>
        <v>0</v>
      </c>
      <c r="W129" s="694">
        <f t="shared" si="40"/>
        <v>0</v>
      </c>
      <c r="X129" s="694">
        <f t="shared" si="40"/>
        <v>0</v>
      </c>
      <c r="Y129" s="694">
        <f t="shared" si="40"/>
        <v>0</v>
      </c>
      <c r="Z129" s="694">
        <f t="shared" si="40"/>
        <v>0</v>
      </c>
      <c r="AA129" s="694">
        <f t="shared" si="40"/>
        <v>0</v>
      </c>
      <c r="AB129" s="694">
        <f t="shared" si="40"/>
        <v>0</v>
      </c>
      <c r="AC129" s="694"/>
      <c r="AD129" s="694">
        <f t="shared" ref="AD129:AH129" si="41" xml:space="preserve"> MAX( 0, AD124 - AD118 )</f>
        <v>0</v>
      </c>
      <c r="AE129" s="694"/>
      <c r="AF129" s="694">
        <f t="shared" si="41"/>
        <v>0</v>
      </c>
      <c r="AG129" s="694"/>
      <c r="AH129" s="694">
        <f t="shared" si="41"/>
        <v>0</v>
      </c>
    </row>
    <row r="130" spans="1:34" outlineLevel="1" x14ac:dyDescent="0.2">
      <c r="A130" s="498"/>
      <c r="D130" s="668" t="s">
        <v>970</v>
      </c>
      <c r="E130" s="107" t="str">
        <f t="shared" si="39"/>
        <v>Days</v>
      </c>
      <c r="G130" s="415"/>
      <c r="H130" s="415"/>
      <c r="I130" s="415"/>
      <c r="J130" s="415"/>
      <c r="K130" s="415"/>
      <c r="L130" s="415"/>
      <c r="M130" s="694">
        <f t="shared" ref="M130:AB130" si="42" xml:space="preserve"> MIN( M125, MAX( 0, M118 - M124 ) )</f>
        <v>0</v>
      </c>
      <c r="N130" s="694">
        <f t="shared" si="42"/>
        <v>0</v>
      </c>
      <c r="O130" s="694">
        <f t="shared" si="42"/>
        <v>0</v>
      </c>
      <c r="P130" s="694">
        <f t="shared" si="42"/>
        <v>0</v>
      </c>
      <c r="Q130" s="694">
        <f t="shared" si="42"/>
        <v>0</v>
      </c>
      <c r="R130" s="694">
        <f t="shared" si="42"/>
        <v>0</v>
      </c>
      <c r="S130" s="694">
        <f t="shared" si="42"/>
        <v>0</v>
      </c>
      <c r="T130" s="694">
        <f t="shared" si="42"/>
        <v>0</v>
      </c>
      <c r="U130" s="694">
        <f t="shared" si="42"/>
        <v>171</v>
      </c>
      <c r="V130" s="694">
        <f t="shared" si="42"/>
        <v>0</v>
      </c>
      <c r="W130" s="694">
        <f t="shared" si="42"/>
        <v>0</v>
      </c>
      <c r="X130" s="694">
        <f t="shared" si="42"/>
        <v>0</v>
      </c>
      <c r="Y130" s="694">
        <f t="shared" si="42"/>
        <v>0</v>
      </c>
      <c r="Z130" s="694">
        <f t="shared" si="42"/>
        <v>0</v>
      </c>
      <c r="AA130" s="694">
        <f t="shared" si="42"/>
        <v>0</v>
      </c>
      <c r="AB130" s="694">
        <f t="shared" si="42"/>
        <v>0</v>
      </c>
      <c r="AC130" s="694"/>
      <c r="AD130" s="694">
        <f t="shared" ref="AD130:AH130" si="43" xml:space="preserve"> MIN( AD125, MAX( 0, AD118 - AD124 ) )</f>
        <v>0</v>
      </c>
      <c r="AE130" s="694"/>
      <c r="AF130" s="694">
        <f t="shared" si="43"/>
        <v>0</v>
      </c>
      <c r="AG130" s="694"/>
      <c r="AH130" s="694">
        <f t="shared" si="43"/>
        <v>200</v>
      </c>
    </row>
    <row r="131" spans="1:34" outlineLevel="1" x14ac:dyDescent="0.2">
      <c r="A131" s="498"/>
      <c r="D131" s="668" t="s">
        <v>971</v>
      </c>
      <c r="E131" s="107" t="str">
        <f t="shared" si="39"/>
        <v>Days</v>
      </c>
      <c r="G131" s="415"/>
      <c r="H131" s="415"/>
      <c r="I131" s="415"/>
      <c r="J131" s="415"/>
      <c r="K131" s="415"/>
      <c r="L131" s="415"/>
      <c r="M131" s="694">
        <f t="shared" ref="M131:AB131" si="44" xml:space="preserve"> M125 - M130</f>
        <v>0</v>
      </c>
      <c r="N131" s="694">
        <f t="shared" si="44"/>
        <v>0</v>
      </c>
      <c r="O131" s="694">
        <f t="shared" si="44"/>
        <v>0</v>
      </c>
      <c r="P131" s="694">
        <f t="shared" si="44"/>
        <v>0</v>
      </c>
      <c r="Q131" s="694">
        <f t="shared" si="44"/>
        <v>0</v>
      </c>
      <c r="R131" s="694">
        <f t="shared" si="44"/>
        <v>0</v>
      </c>
      <c r="S131" s="694">
        <f t="shared" si="44"/>
        <v>0</v>
      </c>
      <c r="T131" s="694">
        <f t="shared" si="44"/>
        <v>0</v>
      </c>
      <c r="U131" s="694">
        <f t="shared" si="44"/>
        <v>0</v>
      </c>
      <c r="V131" s="694">
        <f t="shared" si="44"/>
        <v>0</v>
      </c>
      <c r="W131" s="694">
        <f t="shared" si="44"/>
        <v>0</v>
      </c>
      <c r="X131" s="694">
        <f t="shared" si="44"/>
        <v>0</v>
      </c>
      <c r="Y131" s="694">
        <f t="shared" si="44"/>
        <v>0</v>
      </c>
      <c r="Z131" s="694">
        <f t="shared" si="44"/>
        <v>0</v>
      </c>
      <c r="AA131" s="694">
        <f t="shared" si="44"/>
        <v>0</v>
      </c>
      <c r="AB131" s="694">
        <f t="shared" si="44"/>
        <v>0</v>
      </c>
      <c r="AC131" s="694"/>
      <c r="AD131" s="694">
        <f t="shared" ref="AD131:AH131" si="45" xml:space="preserve"> AD125 - AD130</f>
        <v>0</v>
      </c>
      <c r="AE131" s="694"/>
      <c r="AF131" s="694">
        <f t="shared" si="45"/>
        <v>0</v>
      </c>
      <c r="AG131" s="694"/>
      <c r="AH131" s="694">
        <f t="shared" si="45"/>
        <v>0</v>
      </c>
    </row>
    <row r="132" spans="1:34" outlineLevel="1" x14ac:dyDescent="0.2">
      <c r="A132" s="498"/>
      <c r="D132" s="295" t="s">
        <v>972</v>
      </c>
      <c r="E132" s="420"/>
      <c r="G132" s="415"/>
      <c r="H132" s="415"/>
      <c r="I132" s="415"/>
      <c r="J132" s="415"/>
      <c r="K132" s="415"/>
      <c r="L132" s="415"/>
      <c r="M132" s="695" t="b">
        <f xml:space="preserve"> IF( M$19, SUM( M128:M131) = M117, TRUE)</f>
        <v>1</v>
      </c>
      <c r="N132" s="695" t="b">
        <f t="shared" ref="N132:AH132" si="46" xml:space="preserve"> IF( N$19, SUM( N128:N131) = N117, TRUE)</f>
        <v>1</v>
      </c>
      <c r="O132" s="695" t="b">
        <f t="shared" si="46"/>
        <v>1</v>
      </c>
      <c r="P132" s="695" t="b">
        <f t="shared" si="46"/>
        <v>1</v>
      </c>
      <c r="Q132" s="695" t="b">
        <f t="shared" si="46"/>
        <v>1</v>
      </c>
      <c r="R132" s="695" t="b">
        <f t="shared" si="46"/>
        <v>1</v>
      </c>
      <c r="S132" s="695" t="b">
        <f t="shared" si="46"/>
        <v>1</v>
      </c>
      <c r="T132" s="695" t="b">
        <f t="shared" si="46"/>
        <v>1</v>
      </c>
      <c r="U132" s="695" t="b">
        <f t="shared" si="46"/>
        <v>1</v>
      </c>
      <c r="V132" s="695" t="b">
        <f t="shared" si="46"/>
        <v>1</v>
      </c>
      <c r="W132" s="695" t="b">
        <f t="shared" si="46"/>
        <v>1</v>
      </c>
      <c r="X132" s="695" t="b">
        <f t="shared" si="46"/>
        <v>1</v>
      </c>
      <c r="Y132" s="695" t="b">
        <f t="shared" si="46"/>
        <v>1</v>
      </c>
      <c r="Z132" s="695" t="b">
        <f t="shared" si="46"/>
        <v>1</v>
      </c>
      <c r="AA132" s="695" t="b">
        <f t="shared" si="46"/>
        <v>1</v>
      </c>
      <c r="AB132" s="695" t="b">
        <f t="shared" si="46"/>
        <v>1</v>
      </c>
      <c r="AC132" s="695"/>
      <c r="AD132" s="695" t="b">
        <f t="shared" si="46"/>
        <v>1</v>
      </c>
      <c r="AE132" s="695"/>
      <c r="AF132" s="695" t="b">
        <f t="shared" si="46"/>
        <v>1</v>
      </c>
      <c r="AG132" s="695"/>
      <c r="AH132" s="695" t="b">
        <f t="shared" si="46"/>
        <v>1</v>
      </c>
    </row>
    <row r="133" spans="1:34" outlineLevel="1" x14ac:dyDescent="0.2">
      <c r="A133" s="498"/>
      <c r="D133" s="668"/>
      <c r="E133" s="420"/>
      <c r="G133" s="415"/>
      <c r="H133" s="415"/>
      <c r="I133" s="415"/>
      <c r="J133" s="415"/>
      <c r="K133" s="415"/>
      <c r="L133" s="415"/>
      <c r="M133" s="260"/>
      <c r="N133" s="260"/>
      <c r="O133" s="260"/>
      <c r="P133" s="260"/>
      <c r="Q133" s="260"/>
      <c r="R133" s="260"/>
      <c r="S133" s="260"/>
      <c r="T133" s="260"/>
      <c r="U133" s="260"/>
      <c r="V133" s="260"/>
      <c r="W133" s="260"/>
      <c r="X133" s="260"/>
      <c r="Y133" s="260"/>
      <c r="Z133" s="260"/>
      <c r="AA133" s="260"/>
      <c r="AB133" s="260"/>
      <c r="AD133" s="260"/>
      <c r="AF133" s="260"/>
      <c r="AH133" s="260"/>
    </row>
    <row r="134" spans="1:34" outlineLevel="1" x14ac:dyDescent="0.2">
      <c r="A134" s="498"/>
      <c r="D134" s="668"/>
      <c r="E134" s="420"/>
      <c r="G134" s="415"/>
      <c r="H134" s="415"/>
      <c r="I134" s="415"/>
      <c r="J134" s="415"/>
      <c r="K134" s="415"/>
      <c r="L134" s="415"/>
      <c r="M134" s="260"/>
      <c r="N134" s="260"/>
      <c r="O134" s="260"/>
      <c r="P134" s="260"/>
      <c r="Q134" s="260"/>
      <c r="R134" s="260"/>
      <c r="S134" s="260"/>
      <c r="T134" s="260"/>
      <c r="U134" s="260"/>
      <c r="V134" s="260"/>
      <c r="W134" s="260"/>
      <c r="X134" s="260"/>
      <c r="Y134" s="260"/>
      <c r="Z134" s="260"/>
      <c r="AA134" s="260"/>
      <c r="AB134" s="260"/>
      <c r="AD134" s="260"/>
      <c r="AF134" s="260"/>
      <c r="AH134" s="260"/>
    </row>
    <row r="135" spans="1:34" outlineLevel="1" x14ac:dyDescent="0.2">
      <c r="A135" s="498"/>
      <c r="D135" s="668"/>
      <c r="E135" s="420"/>
      <c r="G135" s="415"/>
      <c r="H135" s="415"/>
      <c r="I135" s="415"/>
      <c r="J135" s="415"/>
      <c r="K135" s="415"/>
      <c r="L135" s="415"/>
      <c r="M135" s="260"/>
      <c r="N135" s="260"/>
      <c r="O135" s="260"/>
      <c r="P135" s="260"/>
      <c r="Q135" s="260"/>
      <c r="R135" s="260"/>
      <c r="S135" s="260"/>
      <c r="T135" s="260"/>
      <c r="U135" s="260"/>
      <c r="V135" s="260"/>
      <c r="W135" s="260"/>
      <c r="X135" s="260"/>
      <c r="Y135" s="260"/>
      <c r="Z135" s="260"/>
      <c r="AA135" s="260"/>
      <c r="AB135" s="260"/>
      <c r="AD135" s="260"/>
      <c r="AF135" s="260"/>
      <c r="AH135" s="260"/>
    </row>
    <row r="136" spans="1:34" outlineLevel="1" x14ac:dyDescent="0.2">
      <c r="A136" s="498"/>
      <c r="D136" s="668" t="str">
        <f xml:space="preserve"> D128 &amp; " %"</f>
        <v>Days in Core before breach %</v>
      </c>
      <c r="E136" s="132" t="s">
        <v>550</v>
      </c>
      <c r="G136" s="415"/>
      <c r="H136" s="415"/>
      <c r="I136" s="415"/>
      <c r="J136" s="415"/>
      <c r="K136" s="415"/>
      <c r="L136" s="415"/>
      <c r="M136" s="699">
        <f t="shared" ref="M136:AB136" si="47" xml:space="preserve"> M128 / M$117</f>
        <v>1</v>
      </c>
      <c r="N136" s="699">
        <f t="shared" si="47"/>
        <v>1</v>
      </c>
      <c r="O136" s="699">
        <f t="shared" si="47"/>
        <v>1</v>
      </c>
      <c r="P136" s="699">
        <f t="shared" si="47"/>
        <v>1</v>
      </c>
      <c r="Q136" s="699">
        <f t="shared" si="47"/>
        <v>1</v>
      </c>
      <c r="R136" s="699">
        <f t="shared" si="47"/>
        <v>1</v>
      </c>
      <c r="S136" s="699">
        <f t="shared" si="47"/>
        <v>1</v>
      </c>
      <c r="T136" s="699">
        <f t="shared" si="47"/>
        <v>1</v>
      </c>
      <c r="U136" s="699">
        <f t="shared" si="47"/>
        <v>0.53150684931506853</v>
      </c>
      <c r="V136" s="699">
        <f t="shared" si="47"/>
        <v>0</v>
      </c>
      <c r="W136" s="699">
        <f t="shared" si="47"/>
        <v>0</v>
      </c>
      <c r="X136" s="699">
        <f t="shared" si="47"/>
        <v>0</v>
      </c>
      <c r="Y136" s="699">
        <f t="shared" si="47"/>
        <v>0</v>
      </c>
      <c r="Z136" s="699">
        <f t="shared" si="47"/>
        <v>0</v>
      </c>
      <c r="AA136" s="699">
        <f t="shared" si="47"/>
        <v>0</v>
      </c>
      <c r="AB136" s="699">
        <f t="shared" si="47"/>
        <v>0</v>
      </c>
      <c r="AC136" s="699"/>
      <c r="AD136" s="699">
        <f xml:space="preserve"> AD128 / AD$117</f>
        <v>1</v>
      </c>
      <c r="AE136" s="699"/>
      <c r="AF136" s="699">
        <f xml:space="preserve"> AF128 / AF$117</f>
        <v>1</v>
      </c>
      <c r="AG136" s="699"/>
      <c r="AH136" s="699">
        <f xml:space="preserve"> AH128 / AH$117</f>
        <v>0</v>
      </c>
    </row>
    <row r="137" spans="1:34" outlineLevel="1" x14ac:dyDescent="0.2">
      <c r="A137" s="498"/>
      <c r="D137" s="668" t="str">
        <f xml:space="preserve"> D129 &amp; " %"</f>
        <v>Days in Core on or after breach %</v>
      </c>
      <c r="E137" s="107" t="str">
        <f t="shared" ref="E137" si="48" xml:space="preserve"> E136</f>
        <v>Days</v>
      </c>
      <c r="G137" s="415"/>
      <c r="H137" s="415"/>
      <c r="I137" s="415"/>
      <c r="J137" s="415"/>
      <c r="K137" s="415"/>
      <c r="L137" s="415"/>
      <c r="M137" s="699">
        <f t="shared" ref="M137:AB137" si="49" xml:space="preserve"> M129 / M$117</f>
        <v>0</v>
      </c>
      <c r="N137" s="699">
        <f t="shared" si="49"/>
        <v>0</v>
      </c>
      <c r="O137" s="699">
        <f t="shared" si="49"/>
        <v>0</v>
      </c>
      <c r="P137" s="699">
        <f t="shared" si="49"/>
        <v>0</v>
      </c>
      <c r="Q137" s="699">
        <f t="shared" si="49"/>
        <v>0</v>
      </c>
      <c r="R137" s="699">
        <f t="shared" si="49"/>
        <v>0</v>
      </c>
      <c r="S137" s="699">
        <f t="shared" si="49"/>
        <v>0</v>
      </c>
      <c r="T137" s="699">
        <f t="shared" si="49"/>
        <v>0</v>
      </c>
      <c r="U137" s="699">
        <f t="shared" si="49"/>
        <v>0</v>
      </c>
      <c r="V137" s="699">
        <f t="shared" si="49"/>
        <v>0</v>
      </c>
      <c r="W137" s="699">
        <f t="shared" si="49"/>
        <v>0</v>
      </c>
      <c r="X137" s="699">
        <f t="shared" si="49"/>
        <v>0</v>
      </c>
      <c r="Y137" s="699">
        <f t="shared" si="49"/>
        <v>0</v>
      </c>
      <c r="Z137" s="699">
        <f t="shared" si="49"/>
        <v>0</v>
      </c>
      <c r="AA137" s="699">
        <f t="shared" si="49"/>
        <v>0</v>
      </c>
      <c r="AB137" s="699">
        <f t="shared" si="49"/>
        <v>0</v>
      </c>
      <c r="AC137" s="699"/>
      <c r="AD137" s="699">
        <f xml:space="preserve"> AD129 / AD$117</f>
        <v>0</v>
      </c>
      <c r="AE137" s="699"/>
      <c r="AF137" s="699">
        <f xml:space="preserve"> AF129 / AF$117</f>
        <v>0</v>
      </c>
      <c r="AG137" s="699"/>
      <c r="AH137" s="699">
        <f xml:space="preserve"> AH129 / AH$117</f>
        <v>0</v>
      </c>
    </row>
    <row r="138" spans="1:34" outlineLevel="1" x14ac:dyDescent="0.2">
      <c r="A138" s="498"/>
      <c r="D138" s="668" t="str">
        <f xml:space="preserve"> D130 &amp; " %"</f>
        <v>Days in Extension before breach %</v>
      </c>
      <c r="E138" s="420" t="str">
        <f xml:space="preserve"> E137</f>
        <v>Days</v>
      </c>
      <c r="G138" s="415"/>
      <c r="H138" s="415"/>
      <c r="I138" s="415"/>
      <c r="J138" s="415"/>
      <c r="K138" s="415"/>
      <c r="L138" s="415"/>
      <c r="M138" s="699">
        <f t="shared" ref="M138:AB138" si="50" xml:space="preserve"> M130 / M$117</f>
        <v>0</v>
      </c>
      <c r="N138" s="699">
        <f t="shared" si="50"/>
        <v>0</v>
      </c>
      <c r="O138" s="699">
        <f t="shared" si="50"/>
        <v>0</v>
      </c>
      <c r="P138" s="699">
        <f t="shared" si="50"/>
        <v>0</v>
      </c>
      <c r="Q138" s="699">
        <f t="shared" si="50"/>
        <v>0</v>
      </c>
      <c r="R138" s="699">
        <f t="shared" si="50"/>
        <v>0</v>
      </c>
      <c r="S138" s="699">
        <f t="shared" si="50"/>
        <v>0</v>
      </c>
      <c r="T138" s="699">
        <f t="shared" si="50"/>
        <v>0</v>
      </c>
      <c r="U138" s="699">
        <f t="shared" si="50"/>
        <v>0.46849315068493153</v>
      </c>
      <c r="V138" s="699">
        <f t="shared" si="50"/>
        <v>0</v>
      </c>
      <c r="W138" s="699">
        <f t="shared" si="50"/>
        <v>0</v>
      </c>
      <c r="X138" s="699">
        <f t="shared" si="50"/>
        <v>0</v>
      </c>
      <c r="Y138" s="699">
        <f t="shared" si="50"/>
        <v>0</v>
      </c>
      <c r="Z138" s="699">
        <f t="shared" si="50"/>
        <v>0</v>
      </c>
      <c r="AA138" s="699">
        <f t="shared" si="50"/>
        <v>0</v>
      </c>
      <c r="AB138" s="699">
        <f t="shared" si="50"/>
        <v>0</v>
      </c>
      <c r="AC138" s="699"/>
      <c r="AD138" s="699">
        <f xml:space="preserve"> AD130 / AD$117</f>
        <v>0</v>
      </c>
      <c r="AE138" s="699"/>
      <c r="AF138" s="699">
        <f xml:space="preserve"> AF130 / AF$117</f>
        <v>0</v>
      </c>
      <c r="AG138" s="699"/>
      <c r="AH138" s="699">
        <f xml:space="preserve"> AH130 / AH$117</f>
        <v>1</v>
      </c>
    </row>
    <row r="139" spans="1:34" outlineLevel="1" x14ac:dyDescent="0.2">
      <c r="A139" s="498"/>
      <c r="D139" s="668" t="str">
        <f xml:space="preserve"> D131 &amp; " %"</f>
        <v>Days in Extension on or after breach %</v>
      </c>
      <c r="E139" s="420" t="str">
        <f t="shared" ref="E139" si="51" xml:space="preserve"> E138</f>
        <v>Days</v>
      </c>
      <c r="G139" s="415"/>
      <c r="H139" s="415"/>
      <c r="I139" s="415"/>
      <c r="J139" s="415"/>
      <c r="K139" s="415"/>
      <c r="L139" s="415"/>
      <c r="M139" s="699">
        <f t="shared" ref="M139:AB139" si="52" xml:space="preserve"> M131 / M$117</f>
        <v>0</v>
      </c>
      <c r="N139" s="699">
        <f t="shared" si="52"/>
        <v>0</v>
      </c>
      <c r="O139" s="699">
        <f t="shared" si="52"/>
        <v>0</v>
      </c>
      <c r="P139" s="699">
        <f t="shared" si="52"/>
        <v>0</v>
      </c>
      <c r="Q139" s="699">
        <f t="shared" si="52"/>
        <v>0</v>
      </c>
      <c r="R139" s="699">
        <f t="shared" si="52"/>
        <v>0</v>
      </c>
      <c r="S139" s="699">
        <f t="shared" si="52"/>
        <v>0</v>
      </c>
      <c r="T139" s="699">
        <f t="shared" si="52"/>
        <v>0</v>
      </c>
      <c r="U139" s="699">
        <f t="shared" si="52"/>
        <v>0</v>
      </c>
      <c r="V139" s="699">
        <f t="shared" si="52"/>
        <v>0</v>
      </c>
      <c r="W139" s="699">
        <f t="shared" si="52"/>
        <v>0</v>
      </c>
      <c r="X139" s="699">
        <f t="shared" si="52"/>
        <v>0</v>
      </c>
      <c r="Y139" s="699">
        <f t="shared" si="52"/>
        <v>0</v>
      </c>
      <c r="Z139" s="699">
        <f t="shared" si="52"/>
        <v>0</v>
      </c>
      <c r="AA139" s="699">
        <f t="shared" si="52"/>
        <v>0</v>
      </c>
      <c r="AB139" s="699">
        <f t="shared" si="52"/>
        <v>0</v>
      </c>
      <c r="AC139" s="699"/>
      <c r="AD139" s="699">
        <f xml:space="preserve"> AD131 / AD$117</f>
        <v>0</v>
      </c>
      <c r="AE139" s="699"/>
      <c r="AF139" s="699">
        <f xml:space="preserve"> AF131 / AF$117</f>
        <v>0</v>
      </c>
      <c r="AG139" s="699"/>
      <c r="AH139" s="699">
        <f xml:space="preserve"> AH131 / AH$117</f>
        <v>0</v>
      </c>
    </row>
    <row r="140" spans="1:34" outlineLevel="1" x14ac:dyDescent="0.2">
      <c r="A140" s="498"/>
      <c r="D140" s="295" t="s">
        <v>974</v>
      </c>
      <c r="E140" s="420"/>
      <c r="G140" s="415"/>
      <c r="H140" s="415"/>
      <c r="I140" s="415"/>
      <c r="J140" s="415"/>
      <c r="K140" s="415"/>
      <c r="L140" s="415"/>
      <c r="M140" s="695" t="b">
        <f xml:space="preserve"> IF( M$19, SUM( M136:M139 ) = 1, TRUE )</f>
        <v>1</v>
      </c>
      <c r="N140" s="695" t="b">
        <f t="shared" ref="N140:AH140" si="53" xml:space="preserve"> IF( N$19, SUM( N136:N139 ) = 1, TRUE )</f>
        <v>1</v>
      </c>
      <c r="O140" s="695" t="b">
        <f t="shared" si="53"/>
        <v>1</v>
      </c>
      <c r="P140" s="695" t="b">
        <f t="shared" si="53"/>
        <v>1</v>
      </c>
      <c r="Q140" s="695" t="b">
        <f t="shared" si="53"/>
        <v>1</v>
      </c>
      <c r="R140" s="695" t="b">
        <f t="shared" si="53"/>
        <v>1</v>
      </c>
      <c r="S140" s="695" t="b">
        <f t="shared" si="53"/>
        <v>1</v>
      </c>
      <c r="T140" s="695" t="b">
        <f t="shared" si="53"/>
        <v>1</v>
      </c>
      <c r="U140" s="695" t="b">
        <f t="shared" si="53"/>
        <v>1</v>
      </c>
      <c r="V140" s="695" t="b">
        <f t="shared" si="53"/>
        <v>1</v>
      </c>
      <c r="W140" s="695" t="b">
        <f t="shared" si="53"/>
        <v>1</v>
      </c>
      <c r="X140" s="695" t="b">
        <f t="shared" si="53"/>
        <v>1</v>
      </c>
      <c r="Y140" s="695" t="b">
        <f t="shared" si="53"/>
        <v>1</v>
      </c>
      <c r="Z140" s="695" t="b">
        <f t="shared" si="53"/>
        <v>1</v>
      </c>
      <c r="AA140" s="695" t="b">
        <f t="shared" si="53"/>
        <v>1</v>
      </c>
      <c r="AB140" s="695" t="b">
        <f t="shared" si="53"/>
        <v>1</v>
      </c>
      <c r="AC140" s="695"/>
      <c r="AD140" s="695" t="b">
        <f t="shared" si="53"/>
        <v>1</v>
      </c>
      <c r="AE140" s="695"/>
      <c r="AF140" s="695" t="b">
        <f t="shared" si="53"/>
        <v>1</v>
      </c>
      <c r="AG140" s="695"/>
      <c r="AH140" s="695" t="b">
        <f t="shared" si="53"/>
        <v>1</v>
      </c>
    </row>
    <row r="141" spans="1:34" outlineLevel="1" x14ac:dyDescent="0.2">
      <c r="A141" s="498"/>
      <c r="D141" s="295"/>
      <c r="E141" s="420"/>
      <c r="G141" s="415"/>
      <c r="H141" s="415"/>
      <c r="I141" s="415"/>
      <c r="J141" s="415"/>
      <c r="K141" s="415"/>
      <c r="L141" s="415"/>
      <c r="M141" s="695"/>
      <c r="N141" s="695"/>
      <c r="O141" s="695"/>
      <c r="P141" s="695"/>
      <c r="Q141" s="695"/>
      <c r="R141" s="695"/>
      <c r="S141" s="695"/>
      <c r="T141" s="695"/>
      <c r="U141" s="695"/>
      <c r="V141" s="695"/>
      <c r="W141" s="695"/>
      <c r="X141" s="695"/>
      <c r="Y141" s="695"/>
      <c r="Z141" s="695"/>
      <c r="AA141" s="695"/>
      <c r="AB141" s="695"/>
      <c r="AC141" s="695"/>
      <c r="AD141" s="695"/>
      <c r="AE141" s="695"/>
      <c r="AF141" s="695"/>
      <c r="AG141" s="695"/>
      <c r="AH141" s="695"/>
    </row>
    <row r="142" spans="1:34" outlineLevel="1" x14ac:dyDescent="0.2">
      <c r="A142" s="498"/>
      <c r="D142" s="668"/>
      <c r="E142" s="420"/>
      <c r="G142" s="415"/>
      <c r="H142" s="415"/>
      <c r="I142" s="415"/>
      <c r="J142" s="415"/>
      <c r="K142" s="415"/>
      <c r="L142" s="415"/>
      <c r="M142" s="260"/>
      <c r="N142" s="260"/>
      <c r="O142" s="260"/>
      <c r="P142" s="260"/>
      <c r="Q142" s="260"/>
      <c r="R142" s="260"/>
      <c r="S142" s="260"/>
      <c r="T142" s="260"/>
      <c r="U142" s="260"/>
      <c r="V142" s="260"/>
      <c r="W142" s="260"/>
      <c r="X142" s="260"/>
      <c r="Y142" s="260"/>
      <c r="Z142" s="260"/>
      <c r="AA142" s="260"/>
      <c r="AB142" s="260"/>
      <c r="AD142" s="260"/>
      <c r="AF142" s="260"/>
      <c r="AH142" s="260"/>
    </row>
    <row r="143" spans="1:34" outlineLevel="1" x14ac:dyDescent="0.2">
      <c r="A143" s="498"/>
      <c r="D143" s="3" t="s">
        <v>587</v>
      </c>
      <c r="E143" s="420"/>
      <c r="F143" s="425">
        <v>43921</v>
      </c>
      <c r="G143" s="415"/>
      <c r="H143" s="415"/>
      <c r="I143" s="415"/>
      <c r="J143" s="415"/>
      <c r="K143" s="415"/>
      <c r="L143" s="415"/>
      <c r="M143" s="260"/>
      <c r="N143" s="260"/>
      <c r="O143" s="260"/>
      <c r="P143" s="260"/>
      <c r="Q143" s="260"/>
      <c r="R143" s="260"/>
      <c r="S143" s="260"/>
      <c r="T143" s="260"/>
      <c r="U143" s="260"/>
      <c r="V143" s="260"/>
      <c r="W143" s="260"/>
      <c r="X143" s="260"/>
      <c r="Y143" s="260"/>
      <c r="Z143" s="260"/>
      <c r="AA143" s="260"/>
      <c r="AB143" s="260"/>
      <c r="AD143" s="260"/>
      <c r="AF143" s="260"/>
      <c r="AH143" s="260"/>
    </row>
    <row r="144" spans="1:34" outlineLevel="1" x14ac:dyDescent="0.2">
      <c r="D144" s="3" t="s">
        <v>588</v>
      </c>
      <c r="E144" s="420"/>
      <c r="F144" s="3" t="b">
        <f>AND(SUM($K$113:$AH$113)&gt;0,SUMPRODUCT($K$113:$AH$113,$K$93:$AH$93)&lt;=$F$143)</f>
        <v>0</v>
      </c>
      <c r="G144" s="415"/>
      <c r="H144" s="415"/>
      <c r="I144" s="415"/>
      <c r="J144" s="415"/>
      <c r="K144" s="415"/>
      <c r="L144" s="415"/>
    </row>
    <row r="145" spans="2:35" outlineLevel="1" x14ac:dyDescent="0.2">
      <c r="G145" s="415"/>
      <c r="H145" s="415"/>
      <c r="I145" s="415"/>
      <c r="J145" s="415"/>
      <c r="K145" s="415"/>
      <c r="L145" s="415"/>
    </row>
    <row r="146" spans="2:35" x14ac:dyDescent="0.2">
      <c r="M146" s="260"/>
      <c r="N146" s="260"/>
      <c r="O146" s="260"/>
      <c r="P146" s="260"/>
      <c r="Q146" s="260"/>
      <c r="R146" s="260"/>
      <c r="S146" s="260"/>
      <c r="T146" s="260"/>
      <c r="U146" s="260"/>
      <c r="V146" s="260"/>
      <c r="W146" s="260"/>
      <c r="X146" s="260"/>
      <c r="Y146" s="260"/>
      <c r="Z146" s="260"/>
      <c r="AA146" s="260"/>
      <c r="AB146" s="260"/>
      <c r="AD146" s="260"/>
      <c r="AF146" s="260"/>
    </row>
    <row r="147" spans="2:35" x14ac:dyDescent="0.2">
      <c r="N147" s="283"/>
      <c r="O147" s="283"/>
      <c r="P147" s="283"/>
      <c r="Q147" s="283"/>
      <c r="U147" s="260"/>
    </row>
    <row r="148" spans="2:35" ht="16.5" x14ac:dyDescent="0.25">
      <c r="B148" s="5" t="s">
        <v>589</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row>
    <row r="149" spans="2:35" outlineLevel="1" x14ac:dyDescent="0.2">
      <c r="B149" s="99"/>
    </row>
    <row r="150" spans="2:35" outlineLevel="1" x14ac:dyDescent="0.2">
      <c r="D150" s="426" t="str">
        <f>'Line Items'!D1071</f>
        <v>Season Ticket amount (STL)</v>
      </c>
      <c r="E150" s="405" t="str">
        <f>E41</f>
        <v>£000</v>
      </c>
      <c r="F150" s="405"/>
      <c r="G150" s="427"/>
      <c r="H150" s="427"/>
      <c r="I150" s="427"/>
      <c r="J150" s="427"/>
      <c r="K150" s="427"/>
      <c r="L150" s="427"/>
      <c r="M150" s="427"/>
      <c r="N150" s="427"/>
      <c r="O150" s="427"/>
      <c r="P150" s="427"/>
      <c r="Q150" s="427"/>
      <c r="R150" s="427"/>
      <c r="S150" s="427"/>
      <c r="T150" s="427"/>
      <c r="U150" s="427"/>
      <c r="V150" s="427"/>
      <c r="W150" s="427"/>
      <c r="X150" s="427"/>
      <c r="Y150" s="427"/>
      <c r="Z150" s="427"/>
      <c r="AA150" s="427"/>
      <c r="AB150" s="428"/>
      <c r="AD150" s="427"/>
      <c r="AF150" s="427"/>
      <c r="AH150" s="427"/>
    </row>
    <row r="151" spans="2:35" outlineLevel="1" x14ac:dyDescent="0.2">
      <c r="D151" s="352" t="str">
        <f>'Line Items'!D1072</f>
        <v>RPI</v>
      </c>
      <c r="E151" s="401" t="s">
        <v>510</v>
      </c>
      <c r="F151" s="401"/>
      <c r="G151" s="374">
        <f>IF(G11=Output_Price_Base,1,1+'Indices &amp; Rates'!G$17)*G$19</f>
        <v>0</v>
      </c>
      <c r="H151" s="374">
        <f>IF(H11=Output_Price_Base,1,1+'Indices &amp; Rates'!H$17)*H$19</f>
        <v>0</v>
      </c>
      <c r="I151" s="374">
        <f>IF(I11=Output_Price_Base,1,1+'Indices &amp; Rates'!I$17)*I$19</f>
        <v>0</v>
      </c>
      <c r="J151" s="374">
        <f>IF(J11=Output_Price_Base,1,1+'Indices &amp; Rates'!J$17)*J$19</f>
        <v>0</v>
      </c>
      <c r="K151" s="374">
        <f>IF(K11=Output_Price_Base,1,1+'Indices &amp; Rates'!K$17)*K$19</f>
        <v>0</v>
      </c>
      <c r="L151" s="374">
        <f>IF(L11=Output_Price_Base,1,1+'Indices &amp; Rates'!L$17)*L$19</f>
        <v>0</v>
      </c>
      <c r="M151" s="374">
        <f>IF(M11=Output_Price_Base,1,1+'Indices &amp; Rates'!M$17)*M$19</f>
        <v>1.03</v>
      </c>
      <c r="N151" s="374">
        <f>IF(N11=Output_Price_Base,1,1+'Indices &amp; Rates'!N$17)*N$19</f>
        <v>1.0309999999999999</v>
      </c>
      <c r="O151" s="374">
        <f>IF(O11=Output_Price_Base,1,1+'Indices &amp; Rates'!O$17)*O$19</f>
        <v>1.0309999999999999</v>
      </c>
      <c r="P151" s="374">
        <f>IF(P11=Output_Price_Base,1,1+'Indices &amp; Rates'!P$17)*P$19</f>
        <v>1.032</v>
      </c>
      <c r="Q151" s="374">
        <f>IF(Q11=Output_Price_Base,1,1+'Indices &amp; Rates'!Q$17)*Q$19</f>
        <v>1.0315000000000001</v>
      </c>
      <c r="R151" s="374">
        <f>IF(R11=Output_Price_Base,1,1+'Indices &amp; Rates'!R$17)*R$19</f>
        <v>1.0309999999999999</v>
      </c>
      <c r="S151" s="374">
        <f>IF(S11=Output_Price_Base,1,1+'Indices &amp; Rates'!S$17)*S$19</f>
        <v>1.0305</v>
      </c>
      <c r="T151" s="374">
        <f>IF(T11=Output_Price_Base,1,1+'Indices &amp; Rates'!T$17)*T$19</f>
        <v>1.03</v>
      </c>
      <c r="U151" s="374">
        <f>IF(U11=Output_Price_Base,1,1+'Indices &amp; Rates'!U$17)*U$19</f>
        <v>1.03</v>
      </c>
      <c r="V151" s="374">
        <f>IF(V11=Output_Price_Base,1,1+'Indices &amp; Rates'!V$17)*V$19</f>
        <v>0</v>
      </c>
      <c r="W151" s="374">
        <f>IF(W11=Output_Price_Base,1,1+'Indices &amp; Rates'!W$17)*W$19</f>
        <v>0</v>
      </c>
      <c r="X151" s="374">
        <f>IF(X11=Output_Price_Base,1,1+'Indices &amp; Rates'!X$17)*X$19</f>
        <v>0</v>
      </c>
      <c r="Y151" s="374">
        <f>IF(Y11=Output_Price_Base,1,1+'Indices &amp; Rates'!Y$17)*Y$19</f>
        <v>0</v>
      </c>
      <c r="Z151" s="374">
        <f>IF(Z11=Output_Price_Base,1,1+'Indices &amp; Rates'!Z$17)*Z$19</f>
        <v>0</v>
      </c>
      <c r="AA151" s="374">
        <f>IF(AA11=Output_Price_Base,1,1+'Indices &amp; Rates'!AA$17)*AA$19</f>
        <v>0</v>
      </c>
      <c r="AB151" s="375">
        <f>IF(AB11=Output_Price_Base,1,1+'Indices &amp; Rates'!AB$17)*AB$19</f>
        <v>0</v>
      </c>
      <c r="AD151" s="374">
        <f>IF(AD11=Output_Price_Base,1,1+'Indices &amp; Rates'!AD$17)*AD$19</f>
        <v>1</v>
      </c>
      <c r="AF151" s="374">
        <f>IF(AF11=Output_Price_Base,1,1+'Indices &amp; Rates'!AF$17)*AF$19</f>
        <v>1.03</v>
      </c>
      <c r="AH151" s="374">
        <f>IF(AH11=Output_Price_Base,1,1+'Indices &amp; Rates'!AH$17)*AH$19</f>
        <v>1.03</v>
      </c>
    </row>
    <row r="152" spans="2:35" outlineLevel="1" x14ac:dyDescent="0.2">
      <c r="D152" s="352" t="str">
        <f>'Line Items'!D1073</f>
        <v>K</v>
      </c>
      <c r="E152" s="354" t="str">
        <f>E151</f>
        <v>#</v>
      </c>
      <c r="F152" s="354"/>
      <c r="G152" s="429"/>
      <c r="H152" s="429"/>
      <c r="I152" s="429">
        <v>1</v>
      </c>
      <c r="J152" s="429">
        <v>1</v>
      </c>
      <c r="K152" s="429">
        <v>0.75</v>
      </c>
      <c r="L152" s="429">
        <v>0</v>
      </c>
      <c r="M152" s="429">
        <v>0</v>
      </c>
      <c r="N152" s="429">
        <v>0</v>
      </c>
      <c r="O152" s="429">
        <v>0</v>
      </c>
      <c r="P152" s="429">
        <v>0.25</v>
      </c>
      <c r="Q152" s="429">
        <v>1</v>
      </c>
      <c r="R152" s="429">
        <v>1</v>
      </c>
      <c r="S152" s="429">
        <v>1</v>
      </c>
      <c r="T152" s="429">
        <v>1</v>
      </c>
      <c r="U152" s="429">
        <v>1</v>
      </c>
      <c r="V152" s="429">
        <v>1</v>
      </c>
      <c r="W152" s="429">
        <v>1</v>
      </c>
      <c r="X152" s="429">
        <v>1</v>
      </c>
      <c r="Y152" s="429">
        <v>1</v>
      </c>
      <c r="Z152" s="429">
        <v>1</v>
      </c>
      <c r="AA152" s="429">
        <v>1</v>
      </c>
      <c r="AB152" s="430">
        <v>1</v>
      </c>
      <c r="AD152" s="429">
        <v>1</v>
      </c>
      <c r="AF152" s="429">
        <v>1</v>
      </c>
      <c r="AH152" s="429">
        <v>1</v>
      </c>
    </row>
    <row r="153" spans="2:35" outlineLevel="1" x14ac:dyDescent="0.2">
      <c r="D153" s="402" t="str">
        <f>'Line Items'!D1074</f>
        <v>Z</v>
      </c>
      <c r="E153" s="404" t="str">
        <f>E152</f>
        <v>#</v>
      </c>
      <c r="F153" s="404"/>
      <c r="G153" s="431"/>
      <c r="H153" s="431"/>
      <c r="I153" s="431">
        <v>1</v>
      </c>
      <c r="J153" s="431">
        <v>1</v>
      </c>
      <c r="K153" s="431">
        <v>1</v>
      </c>
      <c r="L153" s="431">
        <v>1</v>
      </c>
      <c r="M153" s="431">
        <v>1</v>
      </c>
      <c r="N153" s="431">
        <v>1</v>
      </c>
      <c r="O153" s="431">
        <v>1</v>
      </c>
      <c r="P153" s="431">
        <v>1</v>
      </c>
      <c r="Q153" s="431">
        <v>1</v>
      </c>
      <c r="R153" s="431">
        <v>1</v>
      </c>
      <c r="S153" s="431">
        <v>1</v>
      </c>
      <c r="T153" s="431">
        <v>1</v>
      </c>
      <c r="U153" s="431">
        <v>1</v>
      </c>
      <c r="V153" s="431">
        <v>1</v>
      </c>
      <c r="W153" s="431">
        <v>1</v>
      </c>
      <c r="X153" s="431">
        <v>1</v>
      </c>
      <c r="Y153" s="431">
        <v>1</v>
      </c>
      <c r="Z153" s="431">
        <v>1</v>
      </c>
      <c r="AA153" s="431">
        <v>1</v>
      </c>
      <c r="AB153" s="432">
        <v>1</v>
      </c>
      <c r="AD153" s="431">
        <v>1</v>
      </c>
      <c r="AF153" s="431">
        <v>1</v>
      </c>
      <c r="AH153" s="431">
        <v>1</v>
      </c>
    </row>
    <row r="154" spans="2:35" outlineLevel="1" x14ac:dyDescent="0.2">
      <c r="AB154" s="296"/>
    </row>
    <row r="155" spans="2:35" ht="13.5" outlineLevel="1" thickBot="1" x14ac:dyDescent="0.25">
      <c r="D155" s="269" t="str">
        <f>B148</f>
        <v>FA Schedule 12 Season Ticket Bond</v>
      </c>
      <c r="E155" s="271" t="str">
        <f>E150</f>
        <v>£000</v>
      </c>
      <c r="F155" s="271"/>
      <c r="G155" s="272">
        <f t="shared" ref="G155:AB155" si="54">G150*(((G151*100)+G152)/100)*G153</f>
        <v>0</v>
      </c>
      <c r="H155" s="272">
        <f t="shared" si="54"/>
        <v>0</v>
      </c>
      <c r="I155" s="272">
        <f t="shared" si="54"/>
        <v>0</v>
      </c>
      <c r="J155" s="272">
        <f t="shared" si="54"/>
        <v>0</v>
      </c>
      <c r="K155" s="272">
        <f t="shared" si="54"/>
        <v>0</v>
      </c>
      <c r="L155" s="272">
        <f t="shared" si="54"/>
        <v>0</v>
      </c>
      <c r="M155" s="272">
        <f t="shared" si="54"/>
        <v>0</v>
      </c>
      <c r="N155" s="272">
        <f t="shared" si="54"/>
        <v>0</v>
      </c>
      <c r="O155" s="272">
        <f t="shared" si="54"/>
        <v>0</v>
      </c>
      <c r="P155" s="272">
        <f t="shared" si="54"/>
        <v>0</v>
      </c>
      <c r="Q155" s="272">
        <f t="shared" si="54"/>
        <v>0</v>
      </c>
      <c r="R155" s="272">
        <f t="shared" si="54"/>
        <v>0</v>
      </c>
      <c r="S155" s="272">
        <f t="shared" si="54"/>
        <v>0</v>
      </c>
      <c r="T155" s="272">
        <f t="shared" si="54"/>
        <v>0</v>
      </c>
      <c r="U155" s="272">
        <f t="shared" si="54"/>
        <v>0</v>
      </c>
      <c r="V155" s="272">
        <f t="shared" si="54"/>
        <v>0</v>
      </c>
      <c r="W155" s="272">
        <f t="shared" si="54"/>
        <v>0</v>
      </c>
      <c r="X155" s="272">
        <f t="shared" si="54"/>
        <v>0</v>
      </c>
      <c r="Y155" s="272">
        <f t="shared" si="54"/>
        <v>0</v>
      </c>
      <c r="Z155" s="272">
        <f t="shared" si="54"/>
        <v>0</v>
      </c>
      <c r="AA155" s="272">
        <f t="shared" si="54"/>
        <v>0</v>
      </c>
      <c r="AB155" s="273">
        <f t="shared" si="54"/>
        <v>0</v>
      </c>
      <c r="AD155" s="272">
        <f t="shared" ref="AD155" si="55">AD150*(((AD151*100)+AD152)/100)*AD153</f>
        <v>0</v>
      </c>
      <c r="AF155" s="272">
        <f t="shared" ref="AF155" si="56">AF150*(((AF151*100)+AF152)/100)*AF153</f>
        <v>0</v>
      </c>
      <c r="AH155" s="272">
        <f t="shared" ref="AH155" si="57">AH150*(((AH151*100)+AH152)/100)*AH153</f>
        <v>0</v>
      </c>
    </row>
    <row r="156" spans="2:35" ht="13.5" thickTop="1" x14ac:dyDescent="0.2">
      <c r="L156" s="89"/>
    </row>
    <row r="157" spans="2:35" x14ac:dyDescent="0.2">
      <c r="L157" s="89"/>
    </row>
    <row r="158" spans="2:35" ht="16.5" x14ac:dyDescent="0.25">
      <c r="B158" s="5" t="s">
        <v>20</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row>
  </sheetData>
  <mergeCells count="3">
    <mergeCell ref="F9:F11"/>
    <mergeCell ref="C9:E9"/>
    <mergeCell ref="C10:E11"/>
  </mergeCells>
  <pageMargins left="0.39370078740157483" right="0.39370078740157483" top="0.39370078740157483" bottom="0.39370078740157483" header="0.31496062992125984" footer="0.31496062992125984"/>
  <pageSetup paperSize="8" scale="55" fitToHeight="99" orientation="landscape" r:id="rId1"/>
  <rowBreaks count="1" manualBreakCount="1">
    <brk id="147"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outlinePr summaryBelow="0"/>
    <pageSetUpPr fitToPage="1"/>
  </sheetPr>
  <dimension ref="B2:AI55"/>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sheetView>
  </sheetViews>
  <sheetFormatPr defaultColWidth="8.85546875" defaultRowHeight="12.75" outlineLevelRow="1" outlineLevelCol="1" x14ac:dyDescent="0.2"/>
  <cols>
    <col min="1" max="3" width="3.28515625" style="3" customWidth="1"/>
    <col min="4" max="4" width="30.140625" style="3" customWidth="1"/>
    <col min="5" max="5" width="19.140625" style="3" customWidth="1"/>
    <col min="6" max="6" width="16.42578125" style="3" customWidth="1"/>
    <col min="7" max="21" width="10.42578125" style="3" customWidth="1"/>
    <col min="22" max="28" width="10.42578125" style="3" customWidth="1" outlineLevel="1"/>
    <col min="29" max="29" width="3.7109375" style="3" customWidth="1"/>
    <col min="30" max="30" width="10.42578125" style="3" customWidth="1"/>
    <col min="31" max="31" width="3.7109375" style="3" customWidth="1"/>
    <col min="32" max="32" width="10.42578125" style="3" customWidth="1"/>
    <col min="33" max="33" width="3.7109375" style="3" customWidth="1"/>
    <col min="34" max="34" width="10.42578125" style="3" customWidth="1"/>
    <col min="35" max="35" width="3.7109375" style="3" customWidth="1"/>
    <col min="36" max="16384" width="8.85546875" style="3"/>
  </cols>
  <sheetData>
    <row r="2" spans="2:35"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c r="AI2" s="2"/>
    </row>
    <row r="3" spans="2:35"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c r="AI3" s="2"/>
    </row>
    <row r="4" spans="2:35" x14ac:dyDescent="0.2">
      <c r="B4" s="1" t="str">
        <f>'Template Cover'!B4</f>
        <v>Sheet:</v>
      </c>
      <c r="C4" s="2"/>
      <c r="D4" s="2"/>
      <c r="E4" s="2"/>
      <c r="F4" s="2"/>
      <c r="G4" s="2" t="str">
        <f ca="1">MID(CELL("filename",$A$1),FIND("]",CELL("filename",$A$1))+1,99)</f>
        <v>Funding</v>
      </c>
      <c r="H4" s="2"/>
      <c r="I4" s="2"/>
      <c r="J4" s="2"/>
      <c r="K4" s="2"/>
      <c r="L4" s="2"/>
      <c r="M4" s="2"/>
      <c r="N4" s="2"/>
      <c r="O4" s="2"/>
      <c r="P4" s="2"/>
      <c r="Q4" s="2"/>
      <c r="R4" s="2"/>
      <c r="S4" s="2"/>
      <c r="T4" s="2"/>
      <c r="U4" s="2"/>
      <c r="V4" s="2"/>
      <c r="W4" s="2"/>
      <c r="X4" s="2"/>
      <c r="Y4" s="2"/>
      <c r="Z4" s="2"/>
      <c r="AA4" s="2"/>
      <c r="AB4" s="2"/>
      <c r="AC4" s="2"/>
      <c r="AD4" s="2"/>
      <c r="AE4" s="2"/>
      <c r="AF4" s="2"/>
      <c r="AG4" s="2"/>
      <c r="AH4" s="2"/>
      <c r="AI4" s="2"/>
    </row>
    <row r="5" spans="2:35"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c r="AI5" s="2"/>
    </row>
    <row r="6" spans="2:35"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c r="AI6" s="4"/>
    </row>
    <row r="7" spans="2:35"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c r="AI7" s="2"/>
    </row>
    <row r="9" spans="2:35" ht="38.25" x14ac:dyDescent="0.2">
      <c r="C9" s="805" t="str">
        <f>RN_Switch</f>
        <v>Nominal</v>
      </c>
      <c r="D9" s="815"/>
      <c r="E9" s="816"/>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row>
    <row r="10" spans="2:35" ht="38.25" x14ac:dyDescent="0.2">
      <c r="C10" s="817" t="str">
        <f>Option_Switch</f>
        <v>Base Model</v>
      </c>
      <c r="D10" s="818"/>
      <c r="E10" s="819"/>
      <c r="F10" s="795"/>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row>
    <row r="11" spans="2:35" ht="13.7" customHeight="1" x14ac:dyDescent="0.2">
      <c r="C11" s="820"/>
      <c r="D11" s="821"/>
      <c r="E11" s="822"/>
      <c r="F11" s="796"/>
      <c r="G11" s="649" t="str">
        <f>IF(Timeline!G30="","",Timeline!G30)</f>
        <v/>
      </c>
      <c r="H11" s="649"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row>
    <row r="13" spans="2:35" ht="16.5" x14ac:dyDescent="0.25">
      <c r="B13" s="5" t="s">
        <v>590</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x14ac:dyDescent="0.2">
      <c r="D14" s="99"/>
    </row>
    <row r="15" spans="2:35" ht="15" x14ac:dyDescent="0.25">
      <c r="B15" s="15"/>
      <c r="C15" s="15" t="s">
        <v>591</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586"/>
      <c r="AF15" s="15"/>
      <c r="AG15" s="586"/>
      <c r="AH15" s="15"/>
      <c r="AI15" s="586"/>
    </row>
    <row r="16" spans="2:35" outlineLevel="1" x14ac:dyDescent="0.2"/>
    <row r="17" spans="4:35" outlineLevel="1" x14ac:dyDescent="0.2">
      <c r="D17" s="127" t="s">
        <v>592</v>
      </c>
      <c r="E17" s="88"/>
      <c r="G17" s="281"/>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row>
    <row r="18" spans="4:35" outlineLevel="1" x14ac:dyDescent="0.2">
      <c r="D18" s="433"/>
      <c r="E18" s="88"/>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row>
    <row r="19" spans="4:35" outlineLevel="1" x14ac:dyDescent="0.2">
      <c r="D19" s="434" t="s">
        <v>593</v>
      </c>
      <c r="E19" s="389"/>
      <c r="F19" s="435">
        <v>0.1</v>
      </c>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row>
    <row r="20" spans="4:35" outlineLevel="1" x14ac:dyDescent="0.2">
      <c r="D20" s="100" t="s">
        <v>594</v>
      </c>
      <c r="E20" s="436"/>
      <c r="F20" s="437" t="s">
        <v>101</v>
      </c>
      <c r="G20" s="740"/>
      <c r="H20" s="740"/>
      <c r="I20" s="438"/>
      <c r="J20" s="438"/>
      <c r="K20" s="438"/>
      <c r="L20" s="438"/>
      <c r="M20" s="438"/>
      <c r="N20" s="438"/>
      <c r="O20" s="438"/>
      <c r="P20" s="438"/>
      <c r="Q20" s="438"/>
      <c r="R20" s="438"/>
      <c r="S20" s="438"/>
      <c r="T20" s="438"/>
      <c r="U20" s="438"/>
      <c r="V20" s="438"/>
      <c r="W20" s="438"/>
      <c r="X20" s="438"/>
      <c r="Y20" s="438"/>
      <c r="Z20" s="438"/>
      <c r="AA20" s="438"/>
      <c r="AB20" s="439"/>
      <c r="AC20" s="252"/>
      <c r="AD20" s="438"/>
      <c r="AE20" s="252"/>
      <c r="AF20" s="438"/>
      <c r="AG20" s="252"/>
      <c r="AH20" s="438"/>
      <c r="AI20" s="252"/>
    </row>
    <row r="21" spans="4:35" outlineLevel="1" x14ac:dyDescent="0.2">
      <c r="D21" s="440" t="s">
        <v>595</v>
      </c>
      <c r="E21" s="441"/>
      <c r="F21" s="437" t="s">
        <v>101</v>
      </c>
      <c r="G21" s="741"/>
      <c r="H21" s="741"/>
      <c r="I21" s="442">
        <f>IF($C$9="nominal",'P&amp;L3'!I52*Timeline!I45,"n/a")</f>
        <v>0</v>
      </c>
      <c r="J21" s="442">
        <f>IF($C$9="nominal",'P&amp;L3'!J52*Timeline!J45,"n/a")</f>
        <v>0</v>
      </c>
      <c r="K21" s="442">
        <f>IF($C$9="nominal",'P&amp;L3'!K52*Timeline!K45,"n/a")</f>
        <v>0</v>
      </c>
      <c r="L21" s="442">
        <f>IF($C$9="nominal",'P&amp;L3'!L52*Timeline!L45,"n/a")</f>
        <v>0</v>
      </c>
      <c r="M21" s="442">
        <f>IF($C$9="nominal",'P&amp;L3'!M52*Timeline!M45,"n/a")</f>
        <v>0</v>
      </c>
      <c r="N21" s="442">
        <f>IF($C$9="nominal",'P&amp;L3'!N52*Timeline!N45,"n/a")</f>
        <v>0</v>
      </c>
      <c r="O21" s="442">
        <f>IF($C$9="nominal",'P&amp;L3'!O52*Timeline!O45,"n/a")</f>
        <v>0</v>
      </c>
      <c r="P21" s="442">
        <f>IF($C$9="nominal",'P&amp;L3'!P52*Timeline!P45,"n/a")</f>
        <v>0</v>
      </c>
      <c r="Q21" s="442">
        <f>IF($C$9="nominal",'P&amp;L3'!Q52*Timeline!Q45,"n/a")</f>
        <v>0</v>
      </c>
      <c r="R21" s="442">
        <f>IF($C$9="nominal",'P&amp;L3'!R52*Timeline!R45,"n/a")</f>
        <v>0</v>
      </c>
      <c r="S21" s="442">
        <f>IF($C$9="nominal",'P&amp;L3'!S52*Timeline!S45,"n/a")</f>
        <v>0</v>
      </c>
      <c r="T21" s="442">
        <f>IF($C$9="nominal",'P&amp;L3'!T52*Timeline!T45,"n/a")</f>
        <v>0</v>
      </c>
      <c r="U21" s="442">
        <f>IF($C$9="nominal",'P&amp;L3'!U52*Timeline!U45,"n/a")</f>
        <v>0</v>
      </c>
      <c r="V21" s="442">
        <f>IF($C$9="nominal",'P&amp;L3'!V52*Timeline!V45,"n/a")</f>
        <v>0</v>
      </c>
      <c r="W21" s="442">
        <f>IF($C$9="nominal",'P&amp;L3'!W52*Timeline!W45,"n/a")</f>
        <v>0</v>
      </c>
      <c r="X21" s="442">
        <f>IF($C$9="nominal",'P&amp;L3'!X52*Timeline!X45,"n/a")</f>
        <v>0</v>
      </c>
      <c r="Y21" s="442">
        <f>IF($C$9="nominal",'P&amp;L3'!Y52*Timeline!Y45,"n/a")</f>
        <v>0</v>
      </c>
      <c r="Z21" s="442">
        <f>IF($C$9="nominal",'P&amp;L3'!Z52*Timeline!Z45,"n/a")</f>
        <v>0</v>
      </c>
      <c r="AA21" s="442">
        <f>IF($C$9="nominal",'P&amp;L3'!AA52*Timeline!AA45,"n/a")</f>
        <v>0</v>
      </c>
      <c r="AB21" s="443">
        <f>IF($C$9="nominal",'P&amp;L3'!AB52*Timeline!AB45,"n/a")</f>
        <v>0</v>
      </c>
      <c r="AC21" s="252"/>
      <c r="AD21" s="442">
        <f>IF($C$9="nominal",'P&amp;L3'!AD52*Timeline!AD45,"n/a")</f>
        <v>0</v>
      </c>
      <c r="AE21" s="252"/>
      <c r="AF21" s="442">
        <f>IF($C$9="nominal",'P&amp;L3'!AF52*Timeline!AF45,"n/a")</f>
        <v>0</v>
      </c>
      <c r="AG21" s="252"/>
      <c r="AH21" s="442">
        <f>IF($C$9="nominal",'P&amp;L3'!AH52*Timeline!AH45,"n/a")</f>
        <v>0</v>
      </c>
      <c r="AI21" s="252"/>
    </row>
    <row r="22" spans="4:35" outlineLevel="1" x14ac:dyDescent="0.2">
      <c r="D22" s="117" t="s">
        <v>596</v>
      </c>
      <c r="E22" s="177"/>
      <c r="F22" s="444" t="s">
        <v>101</v>
      </c>
      <c r="G22" s="742"/>
      <c r="H22" s="742"/>
      <c r="I22" s="445">
        <f t="shared" ref="I22:AB22" si="0">IF($C$9="nominal",MAX(0,I20-I21),"n/a")</f>
        <v>0</v>
      </c>
      <c r="J22" s="445">
        <f t="shared" si="0"/>
        <v>0</v>
      </c>
      <c r="K22" s="445">
        <f t="shared" si="0"/>
        <v>0</v>
      </c>
      <c r="L22" s="445">
        <f t="shared" si="0"/>
        <v>0</v>
      </c>
      <c r="M22" s="445">
        <f t="shared" si="0"/>
        <v>0</v>
      </c>
      <c r="N22" s="445">
        <f t="shared" si="0"/>
        <v>0</v>
      </c>
      <c r="O22" s="445">
        <f t="shared" si="0"/>
        <v>0</v>
      </c>
      <c r="P22" s="445">
        <f t="shared" si="0"/>
        <v>0</v>
      </c>
      <c r="Q22" s="445">
        <f t="shared" si="0"/>
        <v>0</v>
      </c>
      <c r="R22" s="445">
        <f t="shared" si="0"/>
        <v>0</v>
      </c>
      <c r="S22" s="445">
        <f t="shared" si="0"/>
        <v>0</v>
      </c>
      <c r="T22" s="445">
        <f t="shared" si="0"/>
        <v>0</v>
      </c>
      <c r="U22" s="445">
        <f t="shared" si="0"/>
        <v>0</v>
      </c>
      <c r="V22" s="445">
        <f>IF($C$9="nominal",MAX(0,V20-V21),"n/a")</f>
        <v>0</v>
      </c>
      <c r="W22" s="445">
        <f t="shared" si="0"/>
        <v>0</v>
      </c>
      <c r="X22" s="445">
        <f t="shared" si="0"/>
        <v>0</v>
      </c>
      <c r="Y22" s="445">
        <f t="shared" si="0"/>
        <v>0</v>
      </c>
      <c r="Z22" s="445">
        <f t="shared" si="0"/>
        <v>0</v>
      </c>
      <c r="AA22" s="445">
        <f t="shared" si="0"/>
        <v>0</v>
      </c>
      <c r="AB22" s="446">
        <f t="shared" si="0"/>
        <v>0</v>
      </c>
      <c r="AC22" s="252"/>
      <c r="AD22" s="445">
        <f t="shared" ref="AD22" si="1">IF($C$9="nominal",MAX(0,AD20-AD21),"n/a")</f>
        <v>0</v>
      </c>
      <c r="AE22" s="252"/>
      <c r="AF22" s="445">
        <f t="shared" ref="AF22" si="2">IF($C$9="nominal",MAX(0,AF20-AF21),"n/a")</f>
        <v>0</v>
      </c>
      <c r="AG22" s="252"/>
      <c r="AH22" s="445">
        <f t="shared" ref="AH22" si="3">IF($C$9="nominal",MAX(0,AH20-AH21),"n/a")</f>
        <v>0</v>
      </c>
      <c r="AI22" s="252"/>
    </row>
    <row r="23" spans="4:35" outlineLevel="1" x14ac:dyDescent="0.2">
      <c r="D23" s="252"/>
      <c r="E23" s="88"/>
      <c r="F23" s="447"/>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row>
    <row r="24" spans="4:35" outlineLevel="1" x14ac:dyDescent="0.2">
      <c r="D24" s="434" t="s">
        <v>597</v>
      </c>
      <c r="E24" s="229"/>
      <c r="F24" s="448">
        <v>40000</v>
      </c>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row>
    <row r="25" spans="4:35" outlineLevel="1" x14ac:dyDescent="0.2">
      <c r="D25" s="769"/>
      <c r="E25" s="88"/>
      <c r="F25" s="449"/>
      <c r="G25" s="252"/>
      <c r="H25" s="252"/>
      <c r="I25" s="370"/>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row>
    <row r="26" spans="4:35" outlineLevel="1" x14ac:dyDescent="0.2">
      <c r="D26" s="434" t="s">
        <v>598</v>
      </c>
      <c r="E26" s="229"/>
      <c r="F26" s="450">
        <f>IF($C$9="nominal",(SUMPRODUCT($G$22:$AH$22,NPV!$G$56:$AH$56)*$F$19+$F$24),"n/a")</f>
        <v>40000</v>
      </c>
      <c r="G26" s="252"/>
      <c r="H26" s="252"/>
      <c r="I26" s="370"/>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row>
    <row r="27" spans="4:35" outlineLevel="1" x14ac:dyDescent="0.2">
      <c r="D27" s="252"/>
      <c r="E27" s="88"/>
      <c r="F27" s="447"/>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row>
    <row r="28" spans="4:35" outlineLevel="1" x14ac:dyDescent="0.2">
      <c r="D28" s="127" t="s">
        <v>599</v>
      </c>
      <c r="E28" s="88"/>
      <c r="F28" s="449"/>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row>
    <row r="29" spans="4:35" outlineLevel="1" x14ac:dyDescent="0.2">
      <c r="D29" s="88"/>
      <c r="E29" s="88"/>
      <c r="F29" s="449"/>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row>
    <row r="30" spans="4:35" outlineLevel="1" x14ac:dyDescent="0.2">
      <c r="D30" s="434" t="s">
        <v>600</v>
      </c>
      <c r="E30" s="229"/>
      <c r="F30" s="451"/>
      <c r="G30" s="252"/>
      <c r="H30" s="252"/>
      <c r="I30" s="252"/>
      <c r="J30" s="252"/>
      <c r="K30" s="252"/>
      <c r="L30" s="252"/>
      <c r="M30" s="252"/>
      <c r="N30" s="252"/>
      <c r="O30" s="252"/>
      <c r="P30" s="252"/>
      <c r="Q30" s="252"/>
      <c r="R30" s="252"/>
      <c r="S30" s="252"/>
      <c r="T30" s="252"/>
      <c r="U30" s="252"/>
      <c r="V30" s="252"/>
      <c r="W30" s="252"/>
      <c r="X30" s="252"/>
      <c r="Y30" s="252"/>
      <c r="Z30" s="252"/>
      <c r="AA30" s="252"/>
      <c r="AB30" s="252"/>
      <c r="AC30" s="89"/>
      <c r="AD30" s="252"/>
      <c r="AE30" s="89"/>
      <c r="AF30" s="252"/>
      <c r="AG30" s="89"/>
      <c r="AH30" s="252"/>
      <c r="AI30" s="89"/>
    </row>
    <row r="31" spans="4:35" outlineLevel="1" x14ac:dyDescent="0.2">
      <c r="F31" s="424"/>
      <c r="G31" s="252"/>
      <c r="H31" s="252"/>
      <c r="I31" s="252"/>
      <c r="J31" s="252"/>
      <c r="K31" s="252"/>
      <c r="L31" s="252"/>
      <c r="M31" s="252"/>
      <c r="N31" s="252"/>
      <c r="O31" s="252"/>
      <c r="P31" s="252"/>
      <c r="Q31" s="252"/>
      <c r="R31" s="252"/>
      <c r="S31" s="252"/>
      <c r="T31" s="252"/>
      <c r="U31" s="252"/>
      <c r="V31" s="252"/>
      <c r="W31" s="252"/>
      <c r="X31" s="252"/>
      <c r="Y31" s="252"/>
      <c r="Z31" s="252"/>
      <c r="AA31" s="252"/>
      <c r="AB31" s="252"/>
      <c r="AD31" s="252"/>
      <c r="AF31" s="252"/>
      <c r="AH31" s="252"/>
    </row>
    <row r="32" spans="4:35" outlineLevel="1" x14ac:dyDescent="0.2">
      <c r="D32" s="148" t="s">
        <v>601</v>
      </c>
      <c r="F32" s="424"/>
    </row>
    <row r="33" spans="2:35" outlineLevel="1" x14ac:dyDescent="0.2">
      <c r="F33" s="424"/>
    </row>
    <row r="34" spans="2:35" outlineLevel="1" x14ac:dyDescent="0.2">
      <c r="D34" s="434" t="s">
        <v>602</v>
      </c>
      <c r="E34" s="229"/>
      <c r="F34" s="435">
        <v>0.5</v>
      </c>
    </row>
    <row r="35" spans="2:35" outlineLevel="1" x14ac:dyDescent="0.2">
      <c r="D35" s="252"/>
      <c r="E35" s="88"/>
      <c r="F35" s="447"/>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row>
    <row r="36" spans="2:35" outlineLevel="1" x14ac:dyDescent="0.2">
      <c r="D36" s="148" t="s">
        <v>603</v>
      </c>
      <c r="G36" s="148"/>
    </row>
    <row r="37" spans="2:35" outlineLevel="1" x14ac:dyDescent="0.2">
      <c r="D37" s="452"/>
      <c r="E37" s="453"/>
      <c r="F37" s="454" t="s">
        <v>101</v>
      </c>
      <c r="K37" s="455"/>
      <c r="L37" s="455"/>
      <c r="M37" s="455"/>
      <c r="N37" s="455"/>
      <c r="O37" s="455"/>
      <c r="P37" s="455"/>
      <c r="Q37" s="455"/>
      <c r="R37" s="455"/>
      <c r="S37" s="455"/>
      <c r="T37" s="455"/>
      <c r="U37" s="455"/>
      <c r="V37" s="455"/>
      <c r="W37" s="455"/>
      <c r="X37" s="455"/>
      <c r="Y37" s="455"/>
      <c r="Z37" s="455"/>
      <c r="AD37" s="455"/>
      <c r="AF37" s="455"/>
      <c r="AH37" s="455"/>
    </row>
    <row r="38" spans="2:35" outlineLevel="1" x14ac:dyDescent="0.2">
      <c r="D38" s="456" t="s">
        <v>592</v>
      </c>
      <c r="E38" s="457"/>
      <c r="F38" s="458">
        <f>F26</f>
        <v>40000</v>
      </c>
      <c r="K38" s="455"/>
      <c r="L38" s="455"/>
      <c r="M38" s="455"/>
      <c r="N38" s="455"/>
      <c r="O38" s="455"/>
      <c r="P38" s="455"/>
      <c r="Q38" s="455"/>
      <c r="R38" s="455"/>
      <c r="S38" s="455"/>
      <c r="T38" s="455"/>
      <c r="U38" s="455"/>
      <c r="V38" s="455"/>
      <c r="W38" s="455"/>
      <c r="X38" s="455"/>
      <c r="Y38" s="455"/>
      <c r="Z38" s="455"/>
      <c r="AD38" s="455"/>
      <c r="AF38" s="455"/>
      <c r="AH38" s="455"/>
    </row>
    <row r="39" spans="2:35" outlineLevel="1" x14ac:dyDescent="0.2">
      <c r="D39" s="459" t="s">
        <v>599</v>
      </c>
      <c r="E39" s="457"/>
      <c r="F39" s="460">
        <f>IF($C$9="nominal",F30,"n/a")</f>
        <v>0</v>
      </c>
      <c r="K39" s="461"/>
      <c r="L39" s="461"/>
      <c r="M39" s="461"/>
      <c r="N39" s="461"/>
      <c r="O39" s="461"/>
      <c r="P39" s="461"/>
      <c r="Q39" s="461"/>
      <c r="R39" s="461"/>
      <c r="S39" s="461"/>
      <c r="T39" s="461"/>
      <c r="U39" s="461"/>
      <c r="V39" s="461"/>
      <c r="W39" s="461"/>
      <c r="X39" s="461"/>
      <c r="Y39" s="461"/>
      <c r="Z39" s="461"/>
      <c r="AD39" s="461"/>
      <c r="AF39" s="461"/>
      <c r="AH39" s="461"/>
    </row>
    <row r="40" spans="2:35" outlineLevel="1" x14ac:dyDescent="0.2">
      <c r="D40" s="462" t="s">
        <v>604</v>
      </c>
      <c r="E40" s="457"/>
      <c r="F40" s="463">
        <f>IF($C$9="nominal",SUM(F38:F39),"n/a")</f>
        <v>40000</v>
      </c>
      <c r="K40" s="461"/>
      <c r="L40" s="461"/>
      <c r="M40" s="461"/>
      <c r="N40" s="461"/>
      <c r="O40" s="461"/>
      <c r="P40" s="461"/>
      <c r="Q40" s="461"/>
      <c r="R40" s="461"/>
      <c r="S40" s="461"/>
      <c r="T40" s="461"/>
      <c r="U40" s="461"/>
      <c r="V40" s="461"/>
      <c r="W40" s="461"/>
      <c r="X40" s="461"/>
      <c r="Y40" s="461"/>
      <c r="Z40" s="461"/>
      <c r="AD40" s="461"/>
      <c r="AF40" s="461"/>
      <c r="AH40" s="461"/>
    </row>
    <row r="41" spans="2:35" outlineLevel="1" x14ac:dyDescent="0.2">
      <c r="D41" s="464"/>
      <c r="E41" s="465"/>
      <c r="F41" s="466"/>
      <c r="G41" s="148"/>
      <c r="K41" s="461"/>
      <c r="L41" s="461"/>
      <c r="M41" s="461"/>
      <c r="N41" s="461"/>
      <c r="O41" s="461"/>
      <c r="P41" s="461"/>
      <c r="Q41" s="461"/>
      <c r="R41" s="461"/>
      <c r="S41" s="461"/>
      <c r="T41" s="461"/>
      <c r="U41" s="461"/>
      <c r="V41" s="461"/>
      <c r="W41" s="461"/>
      <c r="X41" s="461"/>
      <c r="Y41" s="461"/>
      <c r="Z41" s="461"/>
      <c r="AD41" s="461"/>
      <c r="AF41" s="461"/>
      <c r="AH41" s="461"/>
    </row>
    <row r="42" spans="2:35" outlineLevel="1" x14ac:dyDescent="0.2">
      <c r="D42" s="467" t="s">
        <v>605</v>
      </c>
      <c r="E42" s="231"/>
      <c r="F42" s="468">
        <f>IF($C$9="nominal",F40*F34,"n/a")</f>
        <v>20000</v>
      </c>
      <c r="K42" s="461"/>
      <c r="L42" s="461"/>
      <c r="M42" s="461"/>
      <c r="N42" s="461"/>
      <c r="O42" s="461"/>
      <c r="P42" s="461"/>
      <c r="Q42" s="461"/>
      <c r="R42" s="461"/>
      <c r="S42" s="461"/>
      <c r="T42" s="461"/>
      <c r="U42" s="461"/>
      <c r="V42" s="461"/>
      <c r="W42" s="461"/>
      <c r="X42" s="461"/>
      <c r="Y42" s="461"/>
      <c r="Z42" s="461"/>
      <c r="AD42" s="461"/>
      <c r="AF42" s="461"/>
      <c r="AH42" s="461"/>
    </row>
    <row r="43" spans="2:35" outlineLevel="1" x14ac:dyDescent="0.2"/>
    <row r="44" spans="2:35" x14ac:dyDescent="0.2">
      <c r="D44" s="99"/>
    </row>
    <row r="45" spans="2:35" ht="15" x14ac:dyDescent="0.25">
      <c r="B45" s="15"/>
      <c r="C45" s="15" t="s">
        <v>606</v>
      </c>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586"/>
      <c r="AF45" s="15"/>
      <c r="AG45" s="586"/>
      <c r="AH45" s="15"/>
      <c r="AI45" s="586"/>
    </row>
    <row r="46" spans="2:35" outlineLevel="1" x14ac:dyDescent="0.2"/>
    <row r="47" spans="2:35" outlineLevel="1" x14ac:dyDescent="0.2">
      <c r="D47" s="516" t="s">
        <v>696</v>
      </c>
      <c r="E47" s="511"/>
      <c r="F47" s="512" t="s">
        <v>101</v>
      </c>
      <c r="G47" s="513"/>
      <c r="H47" s="513"/>
      <c r="I47" s="513"/>
      <c r="J47" s="513"/>
      <c r="K47" s="513"/>
      <c r="L47" s="513"/>
      <c r="M47" s="513"/>
      <c r="N47" s="513"/>
      <c r="O47" s="513"/>
      <c r="P47" s="513"/>
      <c r="Q47" s="513"/>
      <c r="R47" s="513"/>
      <c r="S47" s="513"/>
      <c r="T47" s="513"/>
      <c r="U47" s="513"/>
      <c r="V47" s="513"/>
      <c r="W47" s="513"/>
      <c r="X47" s="513"/>
      <c r="Y47" s="513"/>
      <c r="Z47" s="513"/>
      <c r="AA47" s="513"/>
      <c r="AB47" s="517"/>
      <c r="AC47" s="89"/>
      <c r="AD47" s="513"/>
      <c r="AE47" s="89"/>
      <c r="AF47" s="513"/>
      <c r="AG47" s="89"/>
      <c r="AH47" s="513"/>
      <c r="AI47" s="89"/>
    </row>
    <row r="48" spans="2:35" outlineLevel="1" x14ac:dyDescent="0.2">
      <c r="D48" s="518" t="s">
        <v>697</v>
      </c>
      <c r="E48" s="88"/>
      <c r="F48" s="449" t="str">
        <f>F47</f>
        <v>£000</v>
      </c>
      <c r="G48" s="175"/>
      <c r="H48" s="175"/>
      <c r="I48" s="175"/>
      <c r="J48" s="175"/>
      <c r="K48" s="175"/>
      <c r="L48" s="175"/>
      <c r="M48" s="175"/>
      <c r="N48" s="175"/>
      <c r="O48" s="175"/>
      <c r="P48" s="175"/>
      <c r="Q48" s="175"/>
      <c r="R48" s="175"/>
      <c r="S48" s="175"/>
      <c r="T48" s="175"/>
      <c r="U48" s="175"/>
      <c r="V48" s="175"/>
      <c r="W48" s="175"/>
      <c r="X48" s="175"/>
      <c r="Y48" s="175"/>
      <c r="Z48" s="175"/>
      <c r="AA48" s="175"/>
      <c r="AB48" s="519"/>
      <c r="AC48" s="89"/>
      <c r="AD48" s="175"/>
      <c r="AE48" s="89"/>
      <c r="AF48" s="175"/>
      <c r="AG48" s="89"/>
      <c r="AH48" s="175"/>
      <c r="AI48" s="89"/>
    </row>
    <row r="49" spans="2:35" outlineLevel="1" x14ac:dyDescent="0.2">
      <c r="D49" s="518" t="s">
        <v>698</v>
      </c>
      <c r="E49" s="88"/>
      <c r="F49" s="449" t="str">
        <f t="shared" ref="F49:F50" si="4">F48</f>
        <v>£000</v>
      </c>
      <c r="G49" s="175"/>
      <c r="H49" s="175"/>
      <c r="I49" s="175"/>
      <c r="J49" s="175"/>
      <c r="K49" s="175"/>
      <c r="L49" s="175"/>
      <c r="M49" s="175"/>
      <c r="N49" s="175"/>
      <c r="O49" s="175"/>
      <c r="P49" s="175"/>
      <c r="Q49" s="175"/>
      <c r="R49" s="175"/>
      <c r="S49" s="175"/>
      <c r="T49" s="175"/>
      <c r="U49" s="175"/>
      <c r="V49" s="175"/>
      <c r="W49" s="175"/>
      <c r="X49" s="175"/>
      <c r="Y49" s="175"/>
      <c r="Z49" s="175"/>
      <c r="AA49" s="175"/>
      <c r="AB49" s="519"/>
      <c r="AC49" s="89"/>
      <c r="AD49" s="175"/>
      <c r="AE49" s="89"/>
      <c r="AF49" s="175"/>
      <c r="AG49" s="89"/>
      <c r="AH49" s="175"/>
      <c r="AI49" s="89"/>
    </row>
    <row r="50" spans="2:35" outlineLevel="1" x14ac:dyDescent="0.2">
      <c r="D50" s="520" t="s">
        <v>699</v>
      </c>
      <c r="E50" s="514"/>
      <c r="F50" s="515" t="str">
        <f t="shared" si="4"/>
        <v>£000</v>
      </c>
      <c r="G50" s="502"/>
      <c r="H50" s="502"/>
      <c r="I50" s="502"/>
      <c r="J50" s="502"/>
      <c r="K50" s="502"/>
      <c r="L50" s="502"/>
      <c r="M50" s="502"/>
      <c r="N50" s="502"/>
      <c r="O50" s="502"/>
      <c r="P50" s="502"/>
      <c r="Q50" s="502"/>
      <c r="R50" s="502"/>
      <c r="S50" s="502"/>
      <c r="T50" s="502"/>
      <c r="U50" s="502"/>
      <c r="V50" s="502"/>
      <c r="W50" s="502"/>
      <c r="X50" s="502"/>
      <c r="Y50" s="502"/>
      <c r="Z50" s="502"/>
      <c r="AA50" s="502"/>
      <c r="AB50" s="521"/>
      <c r="AC50" s="89"/>
      <c r="AD50" s="502"/>
      <c r="AE50" s="89"/>
      <c r="AF50" s="502"/>
      <c r="AG50" s="89"/>
      <c r="AH50" s="502"/>
      <c r="AI50" s="89"/>
    </row>
    <row r="51" spans="2:35" outlineLevel="1" x14ac:dyDescent="0.2">
      <c r="D51" s="148"/>
    </row>
    <row r="52" spans="2:35" outlineLevel="1" x14ac:dyDescent="0.2">
      <c r="D52" s="498" t="s">
        <v>719</v>
      </c>
    </row>
    <row r="53" spans="2:35" outlineLevel="1" x14ac:dyDescent="0.2">
      <c r="D53" s="498" t="s">
        <v>721</v>
      </c>
    </row>
    <row r="55" spans="2:35" ht="16.5" x14ac:dyDescent="0.25">
      <c r="B55" s="5" t="s">
        <v>20</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sheetData>
  <mergeCells count="3">
    <mergeCell ref="C9:E9"/>
    <mergeCell ref="F9:F11"/>
    <mergeCell ref="C10:E11"/>
  </mergeCells>
  <pageMargins left="0.39370078740157483" right="0.39370078740157483" top="0.39370078740157483" bottom="0.39370078740157483" header="0.31496062992125984" footer="0.31496062992125984"/>
  <pageSetup paperSize="8" scale="64" fitToHeight="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outlinePr summaryBelow="0"/>
    <pageSetUpPr fitToPage="1"/>
  </sheetPr>
  <dimension ref="B2:L72"/>
  <sheetViews>
    <sheetView showGridLines="0" zoomScale="85" zoomScaleNormal="85" zoomScaleSheetLayoutView="85" workbookViewId="0">
      <pane ySplit="12" topLeftCell="A13" activePane="bottomLeft" state="frozen"/>
      <selection activeCell="A10" sqref="A10"/>
      <selection pane="bottomLeft"/>
    </sheetView>
  </sheetViews>
  <sheetFormatPr defaultColWidth="8.85546875" defaultRowHeight="12.75" x14ac:dyDescent="0.2"/>
  <cols>
    <col min="1" max="1" width="3.28515625" style="3" customWidth="1"/>
    <col min="2" max="2" width="20.7109375" style="3" customWidth="1"/>
    <col min="3" max="3" width="10.140625" style="3" customWidth="1"/>
    <col min="4" max="4" width="16.7109375" style="3" customWidth="1"/>
    <col min="5" max="5" width="10.140625" style="3" customWidth="1"/>
    <col min="6" max="6" width="30.7109375" style="3" customWidth="1"/>
    <col min="7" max="7" width="13.85546875" style="3" customWidth="1"/>
    <col min="8" max="9" width="14.28515625" style="3" customWidth="1"/>
    <col min="10" max="10" width="15.7109375" style="3" customWidth="1"/>
    <col min="11" max="12" width="20.7109375" style="3" customWidth="1"/>
    <col min="13" max="16384" width="8.85546875" style="3"/>
  </cols>
  <sheetData>
    <row r="2" spans="2:12" x14ac:dyDescent="0.2">
      <c r="B2" s="1" t="str">
        <f>'Template Cover'!B2</f>
        <v>Owner:</v>
      </c>
      <c r="C2" s="2"/>
      <c r="D2" s="2"/>
      <c r="E2" s="2"/>
      <c r="F2" s="2" t="str">
        <f>Owner</f>
        <v>[Bidder Name]</v>
      </c>
      <c r="G2" s="2"/>
      <c r="H2" s="2"/>
      <c r="I2" s="2"/>
      <c r="J2" s="2"/>
      <c r="K2" s="2"/>
      <c r="L2" s="2"/>
    </row>
    <row r="3" spans="2:12" x14ac:dyDescent="0.2">
      <c r="B3" s="1" t="str">
        <f>'Template Cover'!B3</f>
        <v>Project:</v>
      </c>
      <c r="C3" s="2"/>
      <c r="D3" s="2"/>
      <c r="E3" s="2"/>
      <c r="F3" s="2" t="str">
        <f>Project</f>
        <v>East Anglia Franchise</v>
      </c>
      <c r="G3" s="2"/>
      <c r="H3" s="2"/>
      <c r="I3" s="2"/>
      <c r="J3" s="2"/>
      <c r="K3" s="2"/>
      <c r="L3" s="2"/>
    </row>
    <row r="4" spans="2:12" x14ac:dyDescent="0.2">
      <c r="B4" s="1" t="str">
        <f>'Template Cover'!B4</f>
        <v>Sheet:</v>
      </c>
      <c r="C4" s="2"/>
      <c r="D4" s="2"/>
      <c r="E4" s="2"/>
      <c r="F4" s="2" t="str">
        <f ca="1">MID(CELL("filename",$A$1),FIND("]",CELL("filename",$A$1))+1,99)</f>
        <v>Version Control</v>
      </c>
      <c r="G4" s="2"/>
      <c r="H4" s="2"/>
      <c r="I4" s="2"/>
      <c r="J4" s="2"/>
      <c r="K4" s="2"/>
      <c r="L4" s="2"/>
    </row>
    <row r="5" spans="2:12" x14ac:dyDescent="0.2">
      <c r="B5" s="1" t="str">
        <f>'Template Cover'!B5</f>
        <v>Version:</v>
      </c>
      <c r="C5" s="2"/>
      <c r="D5" s="2"/>
      <c r="E5" s="2"/>
      <c r="F5" s="2">
        <f>Version</f>
        <v>1</v>
      </c>
      <c r="G5" s="2"/>
      <c r="H5" s="2"/>
      <c r="I5" s="2"/>
      <c r="J5" s="2"/>
      <c r="K5" s="2"/>
      <c r="L5" s="2"/>
    </row>
    <row r="6" spans="2:12" x14ac:dyDescent="0.2">
      <c r="B6" s="1" t="str">
        <f>'Template Cover'!B6</f>
        <v>Date:</v>
      </c>
      <c r="C6" s="4"/>
      <c r="D6" s="4"/>
      <c r="E6" s="4"/>
      <c r="F6" s="4">
        <f ca="1">TODAY()</f>
        <v>42264</v>
      </c>
      <c r="G6" s="4"/>
      <c r="H6" s="4"/>
      <c r="I6" s="4"/>
      <c r="J6" s="4"/>
      <c r="K6" s="4"/>
      <c r="L6" s="4"/>
    </row>
    <row r="7" spans="2:12" x14ac:dyDescent="0.2">
      <c r="B7" s="1" t="str">
        <f>'Template Cover'!B7</f>
        <v>Filename:</v>
      </c>
      <c r="C7" s="2"/>
      <c r="D7" s="2"/>
      <c r="E7" s="2"/>
      <c r="F7" s="2" t="str">
        <f ca="1">LEFT(CELL("FILENAME",$A$1),FIND("]",CELL("FILENAME",$A$1)))</f>
        <v>C:\Users\DFT\Downloads\itt\[EA-financial-model-template v1.1 for ITT issue.xlsx]</v>
      </c>
      <c r="G7" s="2"/>
      <c r="H7" s="2"/>
      <c r="I7" s="2"/>
      <c r="J7" s="2"/>
      <c r="K7" s="2"/>
      <c r="L7" s="2"/>
    </row>
    <row r="10" spans="2:12" ht="16.5" x14ac:dyDescent="0.25">
      <c r="B10" s="5" t="s">
        <v>30</v>
      </c>
      <c r="C10" s="5"/>
      <c r="D10" s="5"/>
      <c r="E10" s="5"/>
      <c r="F10" s="5"/>
      <c r="G10" s="5"/>
      <c r="H10" s="5"/>
      <c r="I10" s="5"/>
      <c r="J10" s="5"/>
      <c r="K10" s="5"/>
      <c r="L10" s="5"/>
    </row>
    <row r="12" spans="2:12" ht="38.25" x14ac:dyDescent="0.2">
      <c r="B12" s="37" t="s">
        <v>31</v>
      </c>
      <c r="C12" s="38" t="s">
        <v>32</v>
      </c>
      <c r="D12" s="38" t="s">
        <v>33</v>
      </c>
      <c r="E12" s="37" t="s">
        <v>17</v>
      </c>
      <c r="F12" s="39" t="s">
        <v>34</v>
      </c>
      <c r="G12" s="39" t="s">
        <v>34</v>
      </c>
      <c r="H12" s="37" t="s">
        <v>35</v>
      </c>
      <c r="I12" s="37" t="s">
        <v>36</v>
      </c>
      <c r="J12" s="40" t="s">
        <v>37</v>
      </c>
      <c r="K12" s="41" t="s">
        <v>38</v>
      </c>
      <c r="L12" s="40" t="s">
        <v>39</v>
      </c>
    </row>
    <row r="13" spans="2:12" x14ac:dyDescent="0.2">
      <c r="B13" s="42"/>
      <c r="C13" s="42"/>
      <c r="D13" s="42"/>
      <c r="E13" s="42"/>
      <c r="F13" s="42"/>
      <c r="G13" s="42"/>
      <c r="H13" s="42"/>
      <c r="I13" s="42"/>
      <c r="J13" s="638"/>
      <c r="K13" s="42"/>
      <c r="L13" s="42"/>
    </row>
    <row r="14" spans="2:12" x14ac:dyDescent="0.2">
      <c r="B14" s="43"/>
      <c r="C14" s="43"/>
      <c r="D14" s="43"/>
      <c r="E14" s="43"/>
      <c r="F14" s="43"/>
      <c r="G14" s="43"/>
      <c r="H14" s="43"/>
      <c r="I14" s="43"/>
      <c r="J14" s="639"/>
      <c r="K14" s="43"/>
      <c r="L14" s="43"/>
    </row>
    <row r="15" spans="2:12" x14ac:dyDescent="0.2">
      <c r="B15" s="43"/>
      <c r="C15" s="43"/>
      <c r="D15" s="43"/>
      <c r="E15" s="43"/>
      <c r="F15" s="43"/>
      <c r="G15" s="43"/>
      <c r="H15" s="43"/>
      <c r="I15" s="43"/>
      <c r="J15" s="639"/>
      <c r="K15" s="43"/>
      <c r="L15" s="43"/>
    </row>
    <row r="16" spans="2:12" x14ac:dyDescent="0.2">
      <c r="B16" s="43"/>
      <c r="C16" s="43"/>
      <c r="D16" s="43"/>
      <c r="E16" s="43"/>
      <c r="F16" s="43"/>
      <c r="G16" s="43"/>
      <c r="H16" s="43"/>
      <c r="I16" s="43"/>
      <c r="J16" s="639"/>
      <c r="K16" s="43"/>
      <c r="L16" s="43"/>
    </row>
    <row r="17" spans="2:12" x14ac:dyDescent="0.2">
      <c r="B17" s="43"/>
      <c r="C17" s="43"/>
      <c r="D17" s="43"/>
      <c r="E17" s="43"/>
      <c r="F17" s="43"/>
      <c r="G17" s="43"/>
      <c r="H17" s="43"/>
      <c r="I17" s="43"/>
      <c r="J17" s="639"/>
      <c r="K17" s="43"/>
      <c r="L17" s="43"/>
    </row>
    <row r="18" spans="2:12" x14ac:dyDescent="0.2">
      <c r="B18" s="43"/>
      <c r="C18" s="43"/>
      <c r="D18" s="43"/>
      <c r="E18" s="43"/>
      <c r="F18" s="43"/>
      <c r="G18" s="43"/>
      <c r="H18" s="43"/>
      <c r="I18" s="43"/>
      <c r="J18" s="639"/>
      <c r="K18" s="43"/>
      <c r="L18" s="43"/>
    </row>
    <row r="19" spans="2:12" x14ac:dyDescent="0.2">
      <c r="B19" s="43"/>
      <c r="C19" s="43"/>
      <c r="D19" s="43"/>
      <c r="E19" s="43"/>
      <c r="F19" s="43"/>
      <c r="G19" s="43"/>
      <c r="H19" s="43"/>
      <c r="I19" s="43"/>
      <c r="J19" s="639"/>
      <c r="K19" s="43"/>
      <c r="L19" s="43"/>
    </row>
    <row r="20" spans="2:12" x14ac:dyDescent="0.2">
      <c r="B20" s="43"/>
      <c r="C20" s="43"/>
      <c r="D20" s="43"/>
      <c r="E20" s="43"/>
      <c r="F20" s="43"/>
      <c r="G20" s="43"/>
      <c r="H20" s="43"/>
      <c r="I20" s="43"/>
      <c r="J20" s="639"/>
      <c r="K20" s="43"/>
      <c r="L20" s="43"/>
    </row>
    <row r="21" spans="2:12" x14ac:dyDescent="0.2">
      <c r="B21" s="43"/>
      <c r="C21" s="43"/>
      <c r="D21" s="43"/>
      <c r="E21" s="43"/>
      <c r="F21" s="43"/>
      <c r="G21" s="43"/>
      <c r="H21" s="43"/>
      <c r="I21" s="43"/>
      <c r="J21" s="639"/>
      <c r="K21" s="43"/>
      <c r="L21" s="43"/>
    </row>
    <row r="22" spans="2:12" x14ac:dyDescent="0.2">
      <c r="B22" s="43"/>
      <c r="C22" s="43"/>
      <c r="D22" s="43"/>
      <c r="E22" s="43"/>
      <c r="F22" s="43"/>
      <c r="G22" s="43"/>
      <c r="H22" s="43"/>
      <c r="I22" s="43"/>
      <c r="J22" s="639"/>
      <c r="K22" s="43"/>
      <c r="L22" s="43"/>
    </row>
    <row r="23" spans="2:12" x14ac:dyDescent="0.2">
      <c r="B23" s="43"/>
      <c r="C23" s="43"/>
      <c r="D23" s="43"/>
      <c r="E23" s="43"/>
      <c r="F23" s="43"/>
      <c r="G23" s="43"/>
      <c r="H23" s="43"/>
      <c r="I23" s="43"/>
      <c r="J23" s="639"/>
      <c r="K23" s="43"/>
      <c r="L23" s="43"/>
    </row>
    <row r="24" spans="2:12" x14ac:dyDescent="0.2">
      <c r="B24" s="43"/>
      <c r="C24" s="43"/>
      <c r="D24" s="43"/>
      <c r="E24" s="43"/>
      <c r="F24" s="43"/>
      <c r="G24" s="43"/>
      <c r="H24" s="43"/>
      <c r="I24" s="43"/>
      <c r="J24" s="639"/>
      <c r="K24" s="43"/>
      <c r="L24" s="43"/>
    </row>
    <row r="25" spans="2:12" x14ac:dyDescent="0.2">
      <c r="B25" s="43"/>
      <c r="C25" s="43"/>
      <c r="D25" s="43"/>
      <c r="E25" s="43"/>
      <c r="F25" s="43"/>
      <c r="G25" s="43"/>
      <c r="H25" s="43"/>
      <c r="I25" s="43"/>
      <c r="J25" s="639"/>
      <c r="K25" s="43"/>
      <c r="L25" s="43"/>
    </row>
    <row r="26" spans="2:12" x14ac:dyDescent="0.2">
      <c r="B26" s="43"/>
      <c r="C26" s="43"/>
      <c r="D26" s="43"/>
      <c r="E26" s="43"/>
      <c r="F26" s="43"/>
      <c r="G26" s="43"/>
      <c r="H26" s="43"/>
      <c r="I26" s="43"/>
      <c r="J26" s="639"/>
      <c r="K26" s="43"/>
      <c r="L26" s="43"/>
    </row>
    <row r="27" spans="2:12" x14ac:dyDescent="0.2">
      <c r="B27" s="43"/>
      <c r="C27" s="43"/>
      <c r="D27" s="43"/>
      <c r="E27" s="43"/>
      <c r="F27" s="43"/>
      <c r="G27" s="43"/>
      <c r="H27" s="43"/>
      <c r="I27" s="43"/>
      <c r="J27" s="639"/>
      <c r="K27" s="43"/>
      <c r="L27" s="43"/>
    </row>
    <row r="28" spans="2:12" x14ac:dyDescent="0.2">
      <c r="B28" s="43"/>
      <c r="C28" s="43"/>
      <c r="D28" s="43"/>
      <c r="E28" s="43"/>
      <c r="F28" s="43"/>
      <c r="G28" s="43"/>
      <c r="H28" s="43"/>
      <c r="I28" s="43"/>
      <c r="J28" s="639"/>
      <c r="K28" s="43"/>
      <c r="L28" s="43"/>
    </row>
    <row r="29" spans="2:12" x14ac:dyDescent="0.2">
      <c r="B29" s="43"/>
      <c r="C29" s="43"/>
      <c r="D29" s="43"/>
      <c r="E29" s="43"/>
      <c r="F29" s="43"/>
      <c r="G29" s="43"/>
      <c r="H29" s="43"/>
      <c r="I29" s="43"/>
      <c r="J29" s="639"/>
      <c r="K29" s="43"/>
      <c r="L29" s="43"/>
    </row>
    <row r="30" spans="2:12" x14ac:dyDescent="0.2">
      <c r="B30" s="43"/>
      <c r="C30" s="43"/>
      <c r="D30" s="43"/>
      <c r="E30" s="43"/>
      <c r="F30" s="43"/>
      <c r="G30" s="43"/>
      <c r="H30" s="43"/>
      <c r="I30" s="43"/>
      <c r="J30" s="639"/>
      <c r="K30" s="43"/>
      <c r="L30" s="43"/>
    </row>
    <row r="31" spans="2:12" x14ac:dyDescent="0.2">
      <c r="B31" s="43"/>
      <c r="C31" s="43"/>
      <c r="D31" s="43"/>
      <c r="E31" s="43"/>
      <c r="F31" s="43"/>
      <c r="G31" s="43"/>
      <c r="H31" s="43"/>
      <c r="I31" s="43"/>
      <c r="J31" s="639"/>
      <c r="K31" s="43"/>
      <c r="L31" s="43"/>
    </row>
    <row r="32" spans="2:12" x14ac:dyDescent="0.2">
      <c r="B32" s="43"/>
      <c r="C32" s="43"/>
      <c r="D32" s="43"/>
      <c r="E32" s="43"/>
      <c r="F32" s="43"/>
      <c r="G32" s="43"/>
      <c r="H32" s="43"/>
      <c r="I32" s="43"/>
      <c r="J32" s="639"/>
      <c r="K32" s="43"/>
      <c r="L32" s="43"/>
    </row>
    <row r="33" spans="2:12" x14ac:dyDescent="0.2">
      <c r="B33" s="43"/>
      <c r="C33" s="43"/>
      <c r="D33" s="43"/>
      <c r="E33" s="43"/>
      <c r="F33" s="43"/>
      <c r="G33" s="43"/>
      <c r="H33" s="43"/>
      <c r="I33" s="43"/>
      <c r="J33" s="639"/>
      <c r="K33" s="43"/>
      <c r="L33" s="43"/>
    </row>
    <row r="34" spans="2:12" x14ac:dyDescent="0.2">
      <c r="B34" s="43"/>
      <c r="C34" s="43"/>
      <c r="D34" s="43"/>
      <c r="E34" s="43"/>
      <c r="F34" s="43"/>
      <c r="G34" s="43"/>
      <c r="H34" s="43"/>
      <c r="I34" s="43"/>
      <c r="J34" s="639"/>
      <c r="K34" s="43"/>
      <c r="L34" s="43"/>
    </row>
    <row r="35" spans="2:12" x14ac:dyDescent="0.2">
      <c r="B35" s="43"/>
      <c r="C35" s="43"/>
      <c r="D35" s="43"/>
      <c r="E35" s="43"/>
      <c r="F35" s="43"/>
      <c r="G35" s="43"/>
      <c r="H35" s="43"/>
      <c r="I35" s="43"/>
      <c r="J35" s="639"/>
      <c r="K35" s="43"/>
      <c r="L35" s="43"/>
    </row>
    <row r="36" spans="2:12" x14ac:dyDescent="0.2">
      <c r="B36" s="43"/>
      <c r="C36" s="43"/>
      <c r="D36" s="43"/>
      <c r="E36" s="43"/>
      <c r="F36" s="43"/>
      <c r="G36" s="43"/>
      <c r="H36" s="43"/>
      <c r="I36" s="43"/>
      <c r="J36" s="639"/>
      <c r="K36" s="43"/>
      <c r="L36" s="43"/>
    </row>
    <row r="37" spans="2:12" x14ac:dyDescent="0.2">
      <c r="B37" s="43"/>
      <c r="C37" s="43"/>
      <c r="D37" s="43"/>
      <c r="E37" s="43"/>
      <c r="F37" s="43"/>
      <c r="G37" s="43"/>
      <c r="H37" s="43"/>
      <c r="I37" s="43"/>
      <c r="J37" s="639"/>
      <c r="K37" s="43"/>
      <c r="L37" s="43"/>
    </row>
    <row r="38" spans="2:12" x14ac:dyDescent="0.2">
      <c r="B38" s="43"/>
      <c r="C38" s="43"/>
      <c r="D38" s="43"/>
      <c r="E38" s="43"/>
      <c r="F38" s="43"/>
      <c r="G38" s="43"/>
      <c r="H38" s="43"/>
      <c r="I38" s="43"/>
      <c r="J38" s="639"/>
      <c r="K38" s="43"/>
      <c r="L38" s="43"/>
    </row>
    <row r="39" spans="2:12" x14ac:dyDescent="0.2">
      <c r="B39" s="43"/>
      <c r="C39" s="43"/>
      <c r="D39" s="43"/>
      <c r="E39" s="43"/>
      <c r="F39" s="43"/>
      <c r="G39" s="43"/>
      <c r="H39" s="43"/>
      <c r="I39" s="43"/>
      <c r="J39" s="639"/>
      <c r="K39" s="43"/>
      <c r="L39" s="43"/>
    </row>
    <row r="40" spans="2:12" x14ac:dyDescent="0.2">
      <c r="B40" s="43"/>
      <c r="C40" s="43"/>
      <c r="D40" s="43"/>
      <c r="E40" s="43"/>
      <c r="F40" s="43"/>
      <c r="G40" s="43"/>
      <c r="H40" s="43"/>
      <c r="I40" s="43"/>
      <c r="J40" s="639"/>
      <c r="K40" s="43"/>
      <c r="L40" s="43"/>
    </row>
    <row r="41" spans="2:12" x14ac:dyDescent="0.2">
      <c r="B41" s="43"/>
      <c r="C41" s="43"/>
      <c r="D41" s="43"/>
      <c r="E41" s="43"/>
      <c r="F41" s="43"/>
      <c r="G41" s="43"/>
      <c r="H41" s="43"/>
      <c r="I41" s="43"/>
      <c r="J41" s="639"/>
      <c r="K41" s="43"/>
      <c r="L41" s="43"/>
    </row>
    <row r="42" spans="2:12" x14ac:dyDescent="0.2">
      <c r="B42" s="43"/>
      <c r="C42" s="43"/>
      <c r="D42" s="43"/>
      <c r="E42" s="43"/>
      <c r="F42" s="43"/>
      <c r="G42" s="43"/>
      <c r="H42" s="43"/>
      <c r="I42" s="43"/>
      <c r="J42" s="639"/>
      <c r="K42" s="43"/>
      <c r="L42" s="43"/>
    </row>
    <row r="43" spans="2:12" x14ac:dyDescent="0.2">
      <c r="B43" s="43"/>
      <c r="C43" s="43"/>
      <c r="D43" s="43"/>
      <c r="E43" s="43"/>
      <c r="F43" s="43"/>
      <c r="G43" s="43"/>
      <c r="H43" s="43"/>
      <c r="I43" s="43"/>
      <c r="J43" s="639"/>
      <c r="K43" s="43"/>
      <c r="L43" s="43"/>
    </row>
    <row r="44" spans="2:12" x14ac:dyDescent="0.2">
      <c r="B44" s="43"/>
      <c r="C44" s="43"/>
      <c r="D44" s="43"/>
      <c r="E44" s="43"/>
      <c r="F44" s="43"/>
      <c r="G44" s="43"/>
      <c r="H44" s="43"/>
      <c r="I44" s="43"/>
      <c r="J44" s="639"/>
      <c r="K44" s="43"/>
      <c r="L44" s="43"/>
    </row>
    <row r="45" spans="2:12" x14ac:dyDescent="0.2">
      <c r="B45" s="43"/>
      <c r="C45" s="43"/>
      <c r="D45" s="43"/>
      <c r="E45" s="43"/>
      <c r="F45" s="43"/>
      <c r="G45" s="43"/>
      <c r="H45" s="43"/>
      <c r="I45" s="43"/>
      <c r="J45" s="639"/>
      <c r="K45" s="43"/>
      <c r="L45" s="43"/>
    </row>
    <row r="46" spans="2:12" x14ac:dyDescent="0.2">
      <c r="B46" s="43"/>
      <c r="C46" s="43"/>
      <c r="D46" s="43"/>
      <c r="E46" s="43"/>
      <c r="F46" s="43"/>
      <c r="G46" s="43"/>
      <c r="H46" s="43"/>
      <c r="I46" s="43"/>
      <c r="J46" s="639"/>
      <c r="K46" s="43"/>
      <c r="L46" s="43"/>
    </row>
    <row r="47" spans="2:12" x14ac:dyDescent="0.2">
      <c r="B47" s="43"/>
      <c r="C47" s="43"/>
      <c r="D47" s="43"/>
      <c r="E47" s="43"/>
      <c r="F47" s="43"/>
      <c r="G47" s="43"/>
      <c r="H47" s="43"/>
      <c r="I47" s="43"/>
      <c r="J47" s="639"/>
      <c r="K47" s="43"/>
      <c r="L47" s="43"/>
    </row>
    <row r="48" spans="2:12" x14ac:dyDescent="0.2">
      <c r="B48" s="43"/>
      <c r="C48" s="43"/>
      <c r="D48" s="43"/>
      <c r="E48" s="43"/>
      <c r="F48" s="43"/>
      <c r="G48" s="43"/>
      <c r="H48" s="43"/>
      <c r="I48" s="43"/>
      <c r="J48" s="639"/>
      <c r="K48" s="43"/>
      <c r="L48" s="43"/>
    </row>
    <row r="49" spans="2:12" x14ac:dyDescent="0.2">
      <c r="B49" s="43"/>
      <c r="C49" s="43"/>
      <c r="D49" s="43"/>
      <c r="E49" s="43"/>
      <c r="F49" s="43"/>
      <c r="G49" s="43"/>
      <c r="H49" s="43"/>
      <c r="I49" s="43"/>
      <c r="J49" s="639"/>
      <c r="K49" s="43"/>
      <c r="L49" s="43"/>
    </row>
    <row r="50" spans="2:12" x14ac:dyDescent="0.2">
      <c r="B50" s="43"/>
      <c r="C50" s="43"/>
      <c r="D50" s="43"/>
      <c r="E50" s="43"/>
      <c r="F50" s="43"/>
      <c r="G50" s="43"/>
      <c r="H50" s="43"/>
      <c r="I50" s="43"/>
      <c r="J50" s="639"/>
      <c r="K50" s="43"/>
      <c r="L50" s="43"/>
    </row>
    <row r="51" spans="2:12" x14ac:dyDescent="0.2">
      <c r="B51" s="43"/>
      <c r="C51" s="43"/>
      <c r="D51" s="43"/>
      <c r="E51" s="43"/>
      <c r="F51" s="43"/>
      <c r="G51" s="43"/>
      <c r="H51" s="43"/>
      <c r="I51" s="43"/>
      <c r="J51" s="639"/>
      <c r="K51" s="43"/>
      <c r="L51" s="43"/>
    </row>
    <row r="52" spans="2:12" x14ac:dyDescent="0.2">
      <c r="B52" s="43"/>
      <c r="C52" s="43"/>
      <c r="D52" s="43"/>
      <c r="E52" s="43"/>
      <c r="F52" s="43"/>
      <c r="G52" s="43"/>
      <c r="H52" s="43"/>
      <c r="I52" s="43"/>
      <c r="J52" s="639"/>
      <c r="K52" s="43"/>
      <c r="L52" s="43"/>
    </row>
    <row r="53" spans="2:12" x14ac:dyDescent="0.2">
      <c r="B53" s="43"/>
      <c r="C53" s="43"/>
      <c r="D53" s="43"/>
      <c r="E53" s="43"/>
      <c r="F53" s="43"/>
      <c r="G53" s="43"/>
      <c r="H53" s="43"/>
      <c r="I53" s="43"/>
      <c r="J53" s="639"/>
      <c r="K53" s="43"/>
      <c r="L53" s="43"/>
    </row>
    <row r="54" spans="2:12" x14ac:dyDescent="0.2">
      <c r="B54" s="43"/>
      <c r="C54" s="43"/>
      <c r="D54" s="43"/>
      <c r="E54" s="43"/>
      <c r="F54" s="43"/>
      <c r="G54" s="43"/>
      <c r="H54" s="43"/>
      <c r="I54" s="43"/>
      <c r="J54" s="639"/>
      <c r="K54" s="43"/>
      <c r="L54" s="43"/>
    </row>
    <row r="55" spans="2:12" x14ac:dyDescent="0.2">
      <c r="B55" s="43"/>
      <c r="C55" s="43"/>
      <c r="D55" s="43"/>
      <c r="E55" s="43"/>
      <c r="F55" s="43"/>
      <c r="G55" s="43"/>
      <c r="H55" s="43"/>
      <c r="I55" s="43"/>
      <c r="J55" s="639"/>
      <c r="K55" s="43"/>
      <c r="L55" s="43"/>
    </row>
    <row r="56" spans="2:12" x14ac:dyDescent="0.2">
      <c r="B56" s="43"/>
      <c r="C56" s="43"/>
      <c r="D56" s="43"/>
      <c r="E56" s="43"/>
      <c r="F56" s="43"/>
      <c r="G56" s="43"/>
      <c r="H56" s="43"/>
      <c r="I56" s="43"/>
      <c r="J56" s="639"/>
      <c r="K56" s="43"/>
      <c r="L56" s="43"/>
    </row>
    <row r="57" spans="2:12" x14ac:dyDescent="0.2">
      <c r="B57" s="43"/>
      <c r="C57" s="43"/>
      <c r="D57" s="43"/>
      <c r="E57" s="43"/>
      <c r="F57" s="43"/>
      <c r="G57" s="43"/>
      <c r="H57" s="43"/>
      <c r="I57" s="43"/>
      <c r="J57" s="639"/>
      <c r="K57" s="43"/>
      <c r="L57" s="43"/>
    </row>
    <row r="58" spans="2:12" x14ac:dyDescent="0.2">
      <c r="B58" s="43"/>
      <c r="C58" s="43"/>
      <c r="D58" s="43"/>
      <c r="E58" s="43"/>
      <c r="F58" s="43"/>
      <c r="G58" s="43"/>
      <c r="H58" s="43"/>
      <c r="I58" s="43"/>
      <c r="J58" s="639"/>
      <c r="K58" s="43"/>
      <c r="L58" s="43"/>
    </row>
    <row r="59" spans="2:12" x14ac:dyDescent="0.2">
      <c r="B59" s="43"/>
      <c r="C59" s="43"/>
      <c r="D59" s="43"/>
      <c r="E59" s="43"/>
      <c r="F59" s="43"/>
      <c r="G59" s="43"/>
      <c r="H59" s="43"/>
      <c r="I59" s="43"/>
      <c r="J59" s="639"/>
      <c r="K59" s="43"/>
      <c r="L59" s="43"/>
    </row>
    <row r="60" spans="2:12" x14ac:dyDescent="0.2">
      <c r="B60" s="43"/>
      <c r="C60" s="43"/>
      <c r="D60" s="43"/>
      <c r="E60" s="43"/>
      <c r="F60" s="43"/>
      <c r="G60" s="43"/>
      <c r="H60" s="43"/>
      <c r="I60" s="43"/>
      <c r="J60" s="639"/>
      <c r="K60" s="43"/>
      <c r="L60" s="43"/>
    </row>
    <row r="61" spans="2:12" x14ac:dyDescent="0.2">
      <c r="B61" s="43"/>
      <c r="C61" s="43"/>
      <c r="D61" s="43"/>
      <c r="E61" s="43"/>
      <c r="F61" s="43"/>
      <c r="G61" s="43"/>
      <c r="H61" s="43"/>
      <c r="I61" s="43"/>
      <c r="J61" s="639"/>
      <c r="K61" s="43"/>
      <c r="L61" s="43"/>
    </row>
    <row r="62" spans="2:12" x14ac:dyDescent="0.2">
      <c r="B62" s="43"/>
      <c r="C62" s="43"/>
      <c r="D62" s="43"/>
      <c r="E62" s="43"/>
      <c r="F62" s="43"/>
      <c r="G62" s="43"/>
      <c r="H62" s="43"/>
      <c r="I62" s="43"/>
      <c r="J62" s="639"/>
      <c r="K62" s="43"/>
      <c r="L62" s="43"/>
    </row>
    <row r="63" spans="2:12" x14ac:dyDescent="0.2">
      <c r="B63" s="43"/>
      <c r="C63" s="43"/>
      <c r="D63" s="43"/>
      <c r="E63" s="43"/>
      <c r="F63" s="43"/>
      <c r="G63" s="43"/>
      <c r="H63" s="43"/>
      <c r="I63" s="43"/>
      <c r="J63" s="639"/>
      <c r="K63" s="43"/>
      <c r="L63" s="43"/>
    </row>
    <row r="64" spans="2:12" x14ac:dyDescent="0.2">
      <c r="B64" s="43"/>
      <c r="C64" s="43"/>
      <c r="D64" s="43"/>
      <c r="E64" s="43"/>
      <c r="F64" s="43"/>
      <c r="G64" s="43"/>
      <c r="H64" s="43"/>
      <c r="I64" s="43"/>
      <c r="J64" s="639"/>
      <c r="K64" s="43"/>
      <c r="L64" s="43"/>
    </row>
    <row r="65" spans="2:12" x14ac:dyDescent="0.2">
      <c r="B65" s="43"/>
      <c r="C65" s="43"/>
      <c r="D65" s="43"/>
      <c r="E65" s="43"/>
      <c r="F65" s="43"/>
      <c r="G65" s="43"/>
      <c r="H65" s="43"/>
      <c r="I65" s="43"/>
      <c r="J65" s="639"/>
      <c r="K65" s="43"/>
      <c r="L65" s="43"/>
    </row>
    <row r="66" spans="2:12" x14ac:dyDescent="0.2">
      <c r="B66" s="43"/>
      <c r="C66" s="43"/>
      <c r="D66" s="43"/>
      <c r="E66" s="43"/>
      <c r="F66" s="43"/>
      <c r="G66" s="43"/>
      <c r="H66" s="43"/>
      <c r="I66" s="43"/>
      <c r="J66" s="639"/>
      <c r="K66" s="43"/>
      <c r="L66" s="43"/>
    </row>
    <row r="67" spans="2:12" x14ac:dyDescent="0.2">
      <c r="B67" s="43"/>
      <c r="C67" s="43"/>
      <c r="D67" s="43"/>
      <c r="E67" s="43"/>
      <c r="F67" s="43"/>
      <c r="G67" s="43"/>
      <c r="H67" s="43"/>
      <c r="I67" s="43"/>
      <c r="J67" s="639"/>
      <c r="K67" s="43"/>
      <c r="L67" s="43"/>
    </row>
    <row r="68" spans="2:12" x14ac:dyDescent="0.2">
      <c r="B68" s="43"/>
      <c r="C68" s="43"/>
      <c r="D68" s="43"/>
      <c r="E68" s="43"/>
      <c r="F68" s="43"/>
      <c r="G68" s="43"/>
      <c r="H68" s="43"/>
      <c r="I68" s="43"/>
      <c r="J68" s="639"/>
      <c r="K68" s="43"/>
      <c r="L68" s="43"/>
    </row>
    <row r="69" spans="2:12" x14ac:dyDescent="0.2">
      <c r="B69" s="44"/>
      <c r="C69" s="44"/>
      <c r="D69" s="44"/>
      <c r="E69" s="44"/>
      <c r="F69" s="44"/>
      <c r="G69" s="44"/>
      <c r="H69" s="44"/>
      <c r="I69" s="44"/>
      <c r="J69" s="640"/>
      <c r="K69" s="44"/>
      <c r="L69" s="44"/>
    </row>
    <row r="72" spans="2:12" ht="16.5" x14ac:dyDescent="0.25">
      <c r="B72" s="5" t="s">
        <v>20</v>
      </c>
      <c r="C72" s="5"/>
      <c r="D72" s="5"/>
      <c r="E72" s="5"/>
      <c r="F72" s="5"/>
      <c r="G72" s="5"/>
      <c r="H72" s="5"/>
      <c r="I72" s="5"/>
      <c r="J72" s="5"/>
      <c r="K72" s="5"/>
      <c r="L72" s="5"/>
    </row>
  </sheetData>
  <pageMargins left="0.39370078740157483" right="0.39370078740157483" top="0.39370078740157483" bottom="0.39370078740157483" header="0.31496062992125984" footer="0.31496062992125984"/>
  <pageSetup paperSize="8" fitToHeight="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8080"/>
    <pageSetUpPr fitToPage="1"/>
  </sheetPr>
  <dimension ref="A1:P32"/>
  <sheetViews>
    <sheetView showGridLines="0" zoomScale="85" zoomScaleNormal="85" zoomScaleSheetLayoutView="85" workbookViewId="0"/>
  </sheetViews>
  <sheetFormatPr defaultColWidth="8.85546875" defaultRowHeight="12.75" x14ac:dyDescent="0.2"/>
  <cols>
    <col min="1" max="1" width="2.7109375" style="3" customWidth="1"/>
    <col min="2" max="3" width="7.42578125" style="3" customWidth="1"/>
    <col min="4" max="4" width="49.7109375" style="3" customWidth="1"/>
    <col min="5" max="16384" width="8.85546875" style="3"/>
  </cols>
  <sheetData>
    <row r="1" spans="1:16" x14ac:dyDescent="0.2">
      <c r="A1" s="45"/>
    </row>
    <row r="2" spans="1:16" x14ac:dyDescent="0.2">
      <c r="B2" s="2"/>
      <c r="C2" s="2"/>
      <c r="D2" s="2"/>
      <c r="E2" s="2"/>
      <c r="F2" s="2"/>
      <c r="G2" s="2"/>
      <c r="H2" s="2"/>
      <c r="I2" s="2"/>
      <c r="J2" s="2"/>
      <c r="K2" s="2"/>
      <c r="L2" s="2"/>
      <c r="M2" s="2"/>
      <c r="N2" s="2"/>
      <c r="O2" s="2"/>
      <c r="P2" s="2"/>
    </row>
    <row r="3" spans="1:16" x14ac:dyDescent="0.2">
      <c r="B3" s="2"/>
      <c r="C3" s="2"/>
      <c r="D3" s="2"/>
      <c r="E3" s="2"/>
      <c r="F3" s="2"/>
      <c r="G3" s="2"/>
      <c r="H3" s="2"/>
      <c r="I3" s="2"/>
      <c r="J3" s="2"/>
      <c r="K3" s="2"/>
      <c r="L3" s="2"/>
      <c r="M3" s="2"/>
      <c r="N3" s="2"/>
      <c r="O3" s="2"/>
      <c r="P3" s="2"/>
    </row>
    <row r="4" spans="1:16" x14ac:dyDescent="0.2">
      <c r="B4" s="2"/>
      <c r="C4" s="2"/>
      <c r="D4" s="2"/>
      <c r="E4" s="2"/>
      <c r="F4" s="2"/>
      <c r="G4" s="2"/>
      <c r="H4" s="2"/>
      <c r="I4" s="2"/>
      <c r="J4" s="2"/>
      <c r="K4" s="2"/>
      <c r="L4" s="2"/>
      <c r="M4" s="2"/>
      <c r="N4" s="2"/>
      <c r="O4" s="2"/>
      <c r="P4" s="2"/>
    </row>
    <row r="5" spans="1:16" x14ac:dyDescent="0.2">
      <c r="B5" s="2"/>
      <c r="C5" s="2"/>
      <c r="D5" s="2"/>
      <c r="E5" s="2"/>
      <c r="F5" s="2"/>
      <c r="G5" s="2"/>
      <c r="H5" s="2"/>
      <c r="I5" s="2"/>
      <c r="J5" s="2"/>
      <c r="K5" s="2"/>
      <c r="L5" s="2"/>
      <c r="M5" s="2"/>
      <c r="N5" s="2"/>
      <c r="O5" s="2"/>
      <c r="P5" s="2"/>
    </row>
    <row r="6" spans="1:16" x14ac:dyDescent="0.2">
      <c r="B6" s="2"/>
      <c r="C6" s="2"/>
      <c r="D6" s="2"/>
      <c r="E6" s="2"/>
      <c r="F6" s="2"/>
      <c r="G6" s="2"/>
      <c r="H6" s="2"/>
      <c r="I6" s="2"/>
      <c r="J6" s="2"/>
      <c r="K6" s="2"/>
      <c r="L6" s="2"/>
      <c r="M6" s="2"/>
      <c r="N6" s="2"/>
      <c r="O6" s="2"/>
      <c r="P6" s="2"/>
    </row>
    <row r="7" spans="1:16" x14ac:dyDescent="0.2">
      <c r="B7" s="2"/>
      <c r="C7" s="2"/>
      <c r="D7" s="2"/>
      <c r="E7" s="2"/>
      <c r="F7" s="2"/>
      <c r="G7" s="2"/>
      <c r="H7" s="2"/>
      <c r="I7" s="2"/>
      <c r="J7" s="2"/>
      <c r="K7" s="2"/>
      <c r="L7" s="2"/>
      <c r="M7" s="2"/>
      <c r="N7" s="2"/>
      <c r="O7" s="2"/>
      <c r="P7" s="2"/>
    </row>
    <row r="8" spans="1:16" x14ac:dyDescent="0.2">
      <c r="B8" s="2"/>
      <c r="C8" s="2"/>
      <c r="D8" s="2"/>
      <c r="E8" s="2"/>
      <c r="F8" s="2"/>
      <c r="G8" s="2"/>
      <c r="H8" s="2"/>
      <c r="I8" s="2"/>
      <c r="J8" s="2"/>
      <c r="K8" s="2"/>
      <c r="L8" s="2"/>
      <c r="M8" s="2"/>
      <c r="N8" s="2"/>
      <c r="O8" s="2"/>
      <c r="P8" s="2"/>
    </row>
    <row r="9" spans="1:16" x14ac:dyDescent="0.2">
      <c r="B9" s="2"/>
      <c r="C9" s="2"/>
      <c r="D9" s="2"/>
      <c r="E9" s="2"/>
      <c r="F9" s="2"/>
      <c r="G9" s="2"/>
      <c r="H9" s="2"/>
      <c r="I9" s="2"/>
      <c r="J9" s="2"/>
      <c r="K9" s="2"/>
      <c r="L9" s="2"/>
      <c r="M9" s="2"/>
      <c r="N9" s="2"/>
      <c r="O9" s="2"/>
      <c r="P9" s="2"/>
    </row>
    <row r="10" spans="1:16" x14ac:dyDescent="0.2">
      <c r="B10" s="2"/>
      <c r="C10" s="2"/>
      <c r="D10" s="2"/>
      <c r="E10" s="2"/>
      <c r="F10" s="2"/>
      <c r="G10" s="2"/>
      <c r="H10" s="2"/>
      <c r="I10" s="2"/>
      <c r="J10" s="2"/>
      <c r="K10" s="2"/>
      <c r="L10" s="2"/>
      <c r="M10" s="2"/>
      <c r="N10" s="2"/>
      <c r="O10" s="2"/>
      <c r="P10" s="2"/>
    </row>
    <row r="11" spans="1:16" ht="60" x14ac:dyDescent="0.8">
      <c r="B11" s="46"/>
      <c r="C11" s="46" t="str">
        <f ca="1">MID(CELL("filename",A1),FIND("]",CELL("filename",A1))+1,99)</f>
        <v>Templated Inputs</v>
      </c>
      <c r="D11" s="46"/>
      <c r="E11" s="46"/>
      <c r="F11" s="46"/>
      <c r="G11" s="46"/>
      <c r="H11" s="46"/>
      <c r="I11" s="46"/>
      <c r="J11" s="46"/>
      <c r="K11" s="46"/>
      <c r="L11" s="46"/>
      <c r="M11" s="46"/>
      <c r="N11" s="46"/>
      <c r="O11" s="46"/>
      <c r="P11" s="46"/>
    </row>
    <row r="12" spans="1:16" x14ac:dyDescent="0.2">
      <c r="B12" s="2"/>
      <c r="C12" s="2"/>
      <c r="D12" s="2"/>
      <c r="E12" s="2"/>
      <c r="F12" s="2"/>
      <c r="G12" s="2"/>
      <c r="H12" s="2"/>
      <c r="I12" s="2"/>
      <c r="J12" s="2"/>
      <c r="K12" s="2"/>
      <c r="L12" s="2"/>
      <c r="M12" s="2"/>
      <c r="N12" s="2"/>
      <c r="O12" s="2"/>
      <c r="P12" s="2"/>
    </row>
    <row r="13" spans="1:16" x14ac:dyDescent="0.2">
      <c r="B13" s="2"/>
      <c r="C13" s="2"/>
      <c r="D13" s="2"/>
      <c r="E13" s="2"/>
      <c r="F13" s="2"/>
      <c r="G13" s="2"/>
      <c r="H13" s="2"/>
      <c r="I13" s="2"/>
      <c r="J13" s="2"/>
      <c r="K13" s="2"/>
      <c r="L13" s="2"/>
      <c r="M13" s="2"/>
      <c r="N13" s="2"/>
      <c r="O13" s="2"/>
      <c r="P13" s="2"/>
    </row>
    <row r="14" spans="1:16" x14ac:dyDescent="0.2">
      <c r="B14" s="2"/>
      <c r="C14" s="2"/>
      <c r="D14" s="2"/>
      <c r="E14" s="2"/>
      <c r="F14" s="2"/>
      <c r="G14" s="2"/>
      <c r="H14" s="2"/>
      <c r="I14" s="2"/>
      <c r="J14" s="2"/>
      <c r="K14" s="2"/>
      <c r="L14" s="2"/>
      <c r="M14" s="2"/>
      <c r="N14" s="2"/>
      <c r="O14" s="2"/>
      <c r="P14" s="2"/>
    </row>
    <row r="15" spans="1:16" x14ac:dyDescent="0.2">
      <c r="B15" s="2"/>
      <c r="C15" s="2"/>
      <c r="D15" s="2"/>
      <c r="E15" s="2"/>
      <c r="F15" s="2"/>
      <c r="G15" s="2"/>
      <c r="H15" s="2"/>
      <c r="I15" s="2"/>
      <c r="J15" s="2"/>
      <c r="K15" s="2"/>
      <c r="L15" s="2"/>
      <c r="M15" s="2"/>
      <c r="N15" s="2"/>
      <c r="O15" s="2"/>
      <c r="P15" s="2"/>
    </row>
    <row r="16" spans="1:16" x14ac:dyDescent="0.2">
      <c r="B16" s="2"/>
      <c r="C16" s="2"/>
      <c r="D16" s="2"/>
      <c r="E16" s="2"/>
      <c r="F16" s="2"/>
      <c r="G16" s="2"/>
      <c r="H16" s="2"/>
      <c r="I16" s="2"/>
      <c r="J16" s="2"/>
      <c r="K16" s="2"/>
      <c r="L16" s="2"/>
      <c r="M16" s="2"/>
      <c r="N16" s="2"/>
      <c r="O16" s="2"/>
      <c r="P16" s="2"/>
    </row>
    <row r="17" spans="2:16" x14ac:dyDescent="0.2">
      <c r="B17" s="2"/>
      <c r="C17" s="2"/>
      <c r="D17" s="2"/>
      <c r="E17" s="2"/>
      <c r="F17" s="2"/>
      <c r="G17" s="2"/>
      <c r="H17" s="2"/>
      <c r="I17" s="2"/>
      <c r="J17" s="2"/>
      <c r="K17" s="2"/>
      <c r="L17" s="2"/>
      <c r="M17" s="2"/>
      <c r="N17" s="2"/>
      <c r="O17" s="2"/>
      <c r="P17" s="2"/>
    </row>
    <row r="18" spans="2:16" x14ac:dyDescent="0.2">
      <c r="B18" s="2"/>
      <c r="C18" s="2"/>
      <c r="D18" s="2"/>
      <c r="E18" s="2"/>
      <c r="F18" s="2"/>
      <c r="G18" s="2"/>
      <c r="H18" s="2"/>
      <c r="I18" s="2"/>
      <c r="J18" s="2"/>
      <c r="K18" s="2"/>
      <c r="L18" s="2"/>
      <c r="M18" s="2"/>
      <c r="N18" s="2"/>
      <c r="O18" s="2"/>
      <c r="P18" s="2"/>
    </row>
    <row r="19" spans="2:16" x14ac:dyDescent="0.2">
      <c r="B19" s="2"/>
      <c r="C19" s="2"/>
      <c r="D19" s="2"/>
      <c r="E19" s="2"/>
      <c r="F19" s="2"/>
      <c r="G19" s="2"/>
      <c r="H19" s="2"/>
      <c r="I19" s="2"/>
      <c r="J19" s="2"/>
      <c r="K19" s="2"/>
      <c r="L19" s="2"/>
      <c r="M19" s="2"/>
      <c r="N19" s="2"/>
      <c r="O19" s="2"/>
      <c r="P19" s="2"/>
    </row>
    <row r="20" spans="2:16" x14ac:dyDescent="0.2">
      <c r="B20" s="2"/>
      <c r="C20" s="2"/>
      <c r="D20" s="2"/>
      <c r="E20" s="2"/>
      <c r="F20" s="2"/>
      <c r="G20" s="2"/>
      <c r="H20" s="2"/>
      <c r="I20" s="2"/>
      <c r="J20" s="2"/>
      <c r="K20" s="2"/>
      <c r="L20" s="2"/>
      <c r="M20" s="2"/>
      <c r="N20" s="2"/>
      <c r="O20" s="2"/>
      <c r="P20" s="2"/>
    </row>
    <row r="21" spans="2:16" x14ac:dyDescent="0.2">
      <c r="B21" s="2"/>
      <c r="C21" s="2"/>
      <c r="D21" s="2"/>
      <c r="E21" s="2"/>
      <c r="F21" s="2"/>
      <c r="G21" s="2"/>
      <c r="H21" s="2"/>
      <c r="I21" s="2"/>
      <c r="J21" s="2"/>
      <c r="K21" s="2"/>
      <c r="L21" s="2"/>
      <c r="M21" s="2"/>
      <c r="N21" s="2"/>
      <c r="O21" s="2"/>
      <c r="P21" s="2"/>
    </row>
    <row r="22" spans="2:16" x14ac:dyDescent="0.2">
      <c r="B22" s="2"/>
      <c r="C22" s="2"/>
      <c r="D22" s="2"/>
      <c r="E22" s="2"/>
      <c r="F22" s="2"/>
      <c r="G22" s="2"/>
      <c r="H22" s="2"/>
      <c r="I22" s="2"/>
      <c r="J22" s="2"/>
      <c r="K22" s="2"/>
      <c r="L22" s="2"/>
      <c r="M22" s="2"/>
      <c r="N22" s="2"/>
      <c r="O22" s="2"/>
      <c r="P22" s="2"/>
    </row>
    <row r="23" spans="2:16" x14ac:dyDescent="0.2">
      <c r="B23" s="2"/>
      <c r="C23" s="2"/>
      <c r="D23" s="2"/>
      <c r="E23" s="2"/>
      <c r="F23" s="2"/>
      <c r="G23" s="2"/>
      <c r="H23" s="2"/>
      <c r="I23" s="2"/>
      <c r="J23" s="2"/>
      <c r="K23" s="2"/>
      <c r="L23" s="2"/>
      <c r="M23" s="2"/>
      <c r="N23" s="2"/>
      <c r="O23" s="2"/>
      <c r="P23" s="2"/>
    </row>
    <row r="24" spans="2:16" x14ac:dyDescent="0.2">
      <c r="B24" s="2"/>
      <c r="C24" s="2"/>
      <c r="D24" s="2"/>
      <c r="E24" s="2"/>
      <c r="F24" s="2"/>
      <c r="G24" s="2"/>
      <c r="H24" s="2"/>
      <c r="I24" s="2"/>
      <c r="J24" s="2"/>
      <c r="K24" s="2"/>
      <c r="L24" s="2"/>
      <c r="M24" s="2"/>
      <c r="N24" s="2"/>
      <c r="O24" s="2"/>
      <c r="P24" s="2"/>
    </row>
    <row r="25" spans="2:16" x14ac:dyDescent="0.2">
      <c r="B25" s="2"/>
      <c r="C25" s="2"/>
      <c r="D25" s="2"/>
      <c r="E25" s="2"/>
      <c r="F25" s="2"/>
      <c r="G25" s="2"/>
      <c r="H25" s="2"/>
      <c r="I25" s="2"/>
      <c r="J25" s="2"/>
      <c r="K25" s="2"/>
      <c r="L25" s="2"/>
      <c r="M25" s="2"/>
      <c r="N25" s="2"/>
      <c r="O25" s="2"/>
      <c r="P25" s="2"/>
    </row>
    <row r="26" spans="2:16" x14ac:dyDescent="0.2">
      <c r="B26" s="2"/>
      <c r="C26" s="2"/>
      <c r="D26" s="2"/>
      <c r="E26" s="2"/>
      <c r="F26" s="2"/>
      <c r="G26" s="2"/>
      <c r="H26" s="2"/>
      <c r="I26" s="2"/>
      <c r="J26" s="2"/>
      <c r="K26" s="2"/>
      <c r="L26" s="2"/>
      <c r="M26" s="2"/>
      <c r="N26" s="2"/>
      <c r="O26" s="2"/>
      <c r="P26" s="2"/>
    </row>
    <row r="27" spans="2:16" x14ac:dyDescent="0.2">
      <c r="B27" s="2"/>
      <c r="C27" s="2"/>
      <c r="D27" s="2"/>
      <c r="E27" s="2"/>
      <c r="F27" s="2"/>
      <c r="G27" s="2"/>
      <c r="H27" s="2"/>
      <c r="I27" s="2"/>
      <c r="J27" s="2"/>
      <c r="K27" s="2"/>
      <c r="L27" s="2"/>
      <c r="M27" s="2"/>
      <c r="N27" s="2"/>
      <c r="O27" s="2"/>
      <c r="P27" s="2"/>
    </row>
    <row r="28" spans="2:16" x14ac:dyDescent="0.2">
      <c r="B28" s="2"/>
      <c r="C28" s="2"/>
      <c r="D28" s="2"/>
      <c r="E28" s="2"/>
      <c r="F28" s="2"/>
      <c r="G28" s="2"/>
      <c r="H28" s="2"/>
      <c r="I28" s="2"/>
      <c r="J28" s="2"/>
      <c r="K28" s="2"/>
      <c r="L28" s="2"/>
      <c r="M28" s="2"/>
      <c r="N28" s="2"/>
      <c r="O28" s="2"/>
      <c r="P28" s="2"/>
    </row>
    <row r="29" spans="2:16" x14ac:dyDescent="0.2">
      <c r="B29" s="2"/>
      <c r="C29" s="2"/>
      <c r="D29" s="2"/>
      <c r="E29" s="2"/>
      <c r="F29" s="2"/>
      <c r="G29" s="2"/>
      <c r="H29" s="2"/>
      <c r="I29" s="2"/>
      <c r="J29" s="2"/>
      <c r="K29" s="2"/>
      <c r="L29" s="2"/>
      <c r="M29" s="2"/>
      <c r="N29" s="2"/>
      <c r="O29" s="2"/>
      <c r="P29" s="2"/>
    </row>
    <row r="30" spans="2:16" x14ac:dyDescent="0.2">
      <c r="B30" s="2"/>
      <c r="C30" s="2"/>
      <c r="D30" s="2"/>
      <c r="E30" s="2"/>
      <c r="F30" s="2"/>
      <c r="G30" s="2"/>
      <c r="H30" s="2"/>
      <c r="I30" s="2"/>
      <c r="J30" s="2"/>
      <c r="K30" s="2"/>
      <c r="L30" s="2"/>
      <c r="M30" s="2"/>
      <c r="N30" s="2"/>
      <c r="O30" s="2"/>
      <c r="P30" s="2"/>
    </row>
    <row r="31" spans="2:16" x14ac:dyDescent="0.2">
      <c r="B31" s="2"/>
      <c r="C31" s="2"/>
      <c r="D31" s="2"/>
      <c r="E31" s="2"/>
      <c r="F31" s="2"/>
      <c r="G31" s="2"/>
      <c r="H31" s="2"/>
      <c r="I31" s="2"/>
      <c r="J31" s="2"/>
      <c r="K31" s="2"/>
      <c r="L31" s="2"/>
      <c r="M31" s="2"/>
      <c r="N31" s="2"/>
      <c r="O31" s="2"/>
      <c r="P31" s="2"/>
    </row>
    <row r="32" spans="2:16" x14ac:dyDescent="0.2">
      <c r="B32" s="2"/>
      <c r="C32" s="2"/>
      <c r="D32" s="2"/>
      <c r="E32" s="2"/>
      <c r="F32" s="2"/>
      <c r="G32" s="2"/>
      <c r="H32" s="2"/>
      <c r="I32" s="2"/>
      <c r="J32" s="2"/>
      <c r="K32" s="2"/>
      <c r="L32" s="2"/>
      <c r="M32" s="2"/>
      <c r="N32" s="2"/>
      <c r="O32" s="2"/>
      <c r="P32" s="2"/>
    </row>
  </sheetData>
  <pageMargins left="0.39370078740157483" right="0.39370078740157483" top="0.39370078740157483" bottom="0.39370078740157483" header="0.31496062992125984" footer="0.31496062992125984"/>
  <pageSetup paperSize="8" fitToHeight="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outlinePr summaryBelow="0"/>
    <pageSetUpPr fitToPage="1"/>
  </sheetPr>
  <dimension ref="A2:AI103"/>
  <sheetViews>
    <sheetView showGridLines="0" zoomScale="85" zoomScaleNormal="85" zoomScaleSheetLayoutView="85" workbookViewId="0">
      <pane xSplit="6" ySplit="9" topLeftCell="G10" activePane="bottomRight" state="frozen"/>
      <selection activeCell="G27" sqref="G27"/>
      <selection pane="topRight" activeCell="G27" sqref="G27"/>
      <selection pane="bottomLeft" activeCell="G27" sqref="G27"/>
      <selection pane="bottomRight"/>
    </sheetView>
  </sheetViews>
  <sheetFormatPr defaultColWidth="0" defaultRowHeight="12.75" outlineLevelRow="1" x14ac:dyDescent="0.2"/>
  <cols>
    <col min="1" max="1" width="2.7109375" style="3" customWidth="1"/>
    <col min="2" max="2" width="18.28515625" style="3" customWidth="1"/>
    <col min="3" max="6" width="14.28515625" style="3" customWidth="1"/>
    <col min="7" max="28" width="10.85546875" style="3" customWidth="1"/>
    <col min="29" max="29" width="4.28515625" style="3" customWidth="1"/>
    <col min="30" max="30" width="10.85546875" style="3" customWidth="1"/>
    <col min="31" max="31" width="4.28515625" style="3" customWidth="1"/>
    <col min="32" max="32" width="11.5703125" style="3" customWidth="1"/>
    <col min="33" max="33" width="4.28515625" style="3" customWidth="1"/>
    <col min="34" max="34" width="11.42578125" style="3" customWidth="1"/>
    <col min="35" max="35" width="4" style="3" customWidth="1"/>
    <col min="36" max="16384" width="10.140625" style="3" hidden="1"/>
  </cols>
  <sheetData>
    <row r="2" spans="2:35" x14ac:dyDescent="0.2">
      <c r="B2" s="1" t="str">
        <f>'Template Cover'!B2</f>
        <v>Owner:</v>
      </c>
      <c r="C2" s="2"/>
      <c r="D2" s="2"/>
      <c r="E2" s="2" t="str">
        <f>Owner</f>
        <v>[Bidder Name]</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2:35" x14ac:dyDescent="0.2">
      <c r="B3" s="1" t="str">
        <f>'Template Cover'!B3</f>
        <v>Project:</v>
      </c>
      <c r="C3" s="2"/>
      <c r="D3" s="2"/>
      <c r="E3" s="2" t="str">
        <f>Project</f>
        <v>East Anglia Franchise</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2:35" x14ac:dyDescent="0.2">
      <c r="B4" s="1" t="str">
        <f>'Template Cover'!B4</f>
        <v>Sheet:</v>
      </c>
      <c r="C4" s="2"/>
      <c r="D4" s="2"/>
      <c r="E4" s="2" t="str">
        <f ca="1">MID(CELL("filename",$A$1),FIND("]",CELL("filename",$A$1))+1,99)</f>
        <v>Timeline</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2:35" x14ac:dyDescent="0.2">
      <c r="B5" s="1" t="str">
        <f>'Template Cover'!B5</f>
        <v>Version:</v>
      </c>
      <c r="C5" s="2"/>
      <c r="D5" s="2"/>
      <c r="E5" s="2">
        <f>Version</f>
        <v>1</v>
      </c>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2:35" x14ac:dyDescent="0.2">
      <c r="B6" s="1" t="str">
        <f>'Template Cover'!B6</f>
        <v>Date:</v>
      </c>
      <c r="C6" s="4"/>
      <c r="D6" s="4"/>
      <c r="E6" s="4">
        <f ca="1">TODAY()</f>
        <v>42264</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2:35" x14ac:dyDescent="0.2">
      <c r="B7" s="1" t="str">
        <f>'Template Cover'!B7</f>
        <v>Filename:</v>
      </c>
      <c r="C7" s="2"/>
      <c r="D7" s="2"/>
      <c r="E7" s="2" t="str">
        <f ca="1">LEFT(CELL("FILENAME",$A$1),FIND("]",CELL("FILENAME",$A$1)))</f>
        <v>C:\Users\DFT\Downloads\itt\[EA-financial-model-template v1.1 for ITT issue.xlsx]</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10" spans="2:35" ht="16.5" x14ac:dyDescent="0.25">
      <c r="B10" s="5" t="s">
        <v>40</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row>
    <row r="12" spans="2:35" ht="15" x14ac:dyDescent="0.25">
      <c r="B12" s="15" t="s">
        <v>41</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row>
    <row r="13" spans="2:35" outlineLevel="1" x14ac:dyDescent="0.2"/>
    <row r="14" spans="2:35" outlineLevel="1" x14ac:dyDescent="0.2">
      <c r="C14" s="47" t="s">
        <v>42</v>
      </c>
      <c r="D14" s="47" t="s">
        <v>43</v>
      </c>
      <c r="E14" s="47" t="s">
        <v>44</v>
      </c>
    </row>
    <row r="15" spans="2:35" outlineLevel="1" x14ac:dyDescent="0.2">
      <c r="B15" s="48" t="s">
        <v>45</v>
      </c>
      <c r="C15" s="49"/>
      <c r="D15" s="50"/>
      <c r="E15" s="51"/>
    </row>
    <row r="16" spans="2:35" outlineLevel="1" x14ac:dyDescent="0.2">
      <c r="B16" s="48" t="s">
        <v>46</v>
      </c>
      <c r="C16" s="52" t="s">
        <v>759</v>
      </c>
      <c r="D16" s="53">
        <v>42461</v>
      </c>
      <c r="E16" s="53">
        <v>42825</v>
      </c>
    </row>
    <row r="17" spans="2:35" outlineLevel="1" x14ac:dyDescent="0.2">
      <c r="B17" s="48" t="s">
        <v>47</v>
      </c>
      <c r="C17" s="54"/>
      <c r="D17" s="55">
        <f>Franchise_Start</f>
        <v>42659</v>
      </c>
      <c r="E17" s="56"/>
    </row>
    <row r="19" spans="2:35" ht="15" x14ac:dyDescent="0.25">
      <c r="B19" s="15" t="s">
        <v>48</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row>
    <row r="20" spans="2:35" outlineLevel="1" x14ac:dyDescent="0.2"/>
    <row r="21" spans="2:35" outlineLevel="1" x14ac:dyDescent="0.2">
      <c r="B21" s="57" t="s">
        <v>49</v>
      </c>
      <c r="C21" s="58">
        <v>42659</v>
      </c>
    </row>
    <row r="22" spans="2:35" outlineLevel="1" x14ac:dyDescent="0.2">
      <c r="B22" s="59" t="s">
        <v>933</v>
      </c>
      <c r="C22" s="60">
        <v>45941</v>
      </c>
      <c r="D22" s="61"/>
    </row>
    <row r="23" spans="2:35" outlineLevel="1" x14ac:dyDescent="0.2">
      <c r="B23" s="62" t="s">
        <v>50</v>
      </c>
      <c r="C23" s="63">
        <v>46312</v>
      </c>
      <c r="D23" s="61"/>
    </row>
    <row r="25" spans="2:35" ht="15" x14ac:dyDescent="0.25">
      <c r="B25" s="15" t="s">
        <v>51</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t="s">
        <v>760</v>
      </c>
      <c r="AE25" s="15"/>
      <c r="AF25" s="15"/>
      <c r="AG25" s="15"/>
      <c r="AH25" s="15"/>
      <c r="AI25" s="15"/>
    </row>
    <row r="26" spans="2:35" outlineLevel="1" x14ac:dyDescent="0.2"/>
    <row r="27" spans="2:35" ht="38.25" outlineLevel="1" x14ac:dyDescent="0.2">
      <c r="B27" s="64" t="s">
        <v>52</v>
      </c>
      <c r="C27" s="65"/>
      <c r="D27" s="65"/>
      <c r="E27" s="65"/>
      <c r="F27" s="65"/>
      <c r="G27" s="66" t="s">
        <v>53</v>
      </c>
      <c r="H27" s="66" t="s">
        <v>53</v>
      </c>
      <c r="I27" s="67" t="s">
        <v>733</v>
      </c>
      <c r="J27" s="67" t="s">
        <v>54</v>
      </c>
      <c r="K27" s="67" t="s">
        <v>55</v>
      </c>
      <c r="L27" s="67" t="s">
        <v>56</v>
      </c>
      <c r="M27" s="67" t="s">
        <v>57</v>
      </c>
      <c r="N27" s="67" t="s">
        <v>58</v>
      </c>
      <c r="O27" s="67" t="s">
        <v>59</v>
      </c>
      <c r="P27" s="67" t="s">
        <v>60</v>
      </c>
      <c r="Q27" s="67" t="s">
        <v>61</v>
      </c>
      <c r="R27" s="67" t="s">
        <v>62</v>
      </c>
      <c r="S27" s="67" t="s">
        <v>63</v>
      </c>
      <c r="T27" s="67" t="s">
        <v>64</v>
      </c>
      <c r="U27" s="67" t="s">
        <v>1004</v>
      </c>
      <c r="V27" s="67" t="s">
        <v>65</v>
      </c>
      <c r="W27" s="67" t="s">
        <v>66</v>
      </c>
      <c r="X27" s="67" t="s">
        <v>67</v>
      </c>
      <c r="Y27" s="67" t="s">
        <v>68</v>
      </c>
      <c r="Z27" s="67" t="s">
        <v>69</v>
      </c>
      <c r="AA27" s="67" t="s">
        <v>70</v>
      </c>
      <c r="AB27" s="67" t="s">
        <v>71</v>
      </c>
      <c r="AC27" s="68"/>
      <c r="AD27" s="67" t="s">
        <v>761</v>
      </c>
      <c r="AE27" s="68"/>
      <c r="AF27" s="67" t="s">
        <v>996</v>
      </c>
      <c r="AG27" s="68"/>
      <c r="AH27" s="67" t="s">
        <v>997</v>
      </c>
    </row>
    <row r="28" spans="2:35" ht="25.5" outlineLevel="1" x14ac:dyDescent="0.2">
      <c r="B28" s="69" t="s">
        <v>72</v>
      </c>
      <c r="C28" s="10"/>
      <c r="D28" s="10"/>
      <c r="E28" s="10"/>
      <c r="F28" s="10"/>
      <c r="G28" s="66" t="s">
        <v>73</v>
      </c>
      <c r="H28" s="66" t="s">
        <v>73</v>
      </c>
      <c r="I28" s="70" t="s">
        <v>74</v>
      </c>
      <c r="J28" s="70" t="s">
        <v>74</v>
      </c>
      <c r="K28" s="70" t="s">
        <v>75</v>
      </c>
      <c r="L28" s="70" t="s">
        <v>75</v>
      </c>
      <c r="M28" s="70" t="s">
        <v>76</v>
      </c>
      <c r="N28" s="70" t="s">
        <v>76</v>
      </c>
      <c r="O28" s="70" t="s">
        <v>76</v>
      </c>
      <c r="P28" s="70" t="s">
        <v>76</v>
      </c>
      <c r="Q28" s="70" t="s">
        <v>76</v>
      </c>
      <c r="R28" s="70" t="s">
        <v>76</v>
      </c>
      <c r="S28" s="70" t="s">
        <v>76</v>
      </c>
      <c r="T28" s="70" t="s">
        <v>76</v>
      </c>
      <c r="U28" s="70" t="s">
        <v>77</v>
      </c>
      <c r="V28" s="70" t="s">
        <v>78</v>
      </c>
      <c r="W28" s="70" t="s">
        <v>78</v>
      </c>
      <c r="X28" s="70" t="s">
        <v>78</v>
      </c>
      <c r="Y28" s="70" t="s">
        <v>78</v>
      </c>
      <c r="Z28" s="70" t="s">
        <v>78</v>
      </c>
      <c r="AA28" s="70" t="s">
        <v>78</v>
      </c>
      <c r="AB28" s="70" t="s">
        <v>78</v>
      </c>
      <c r="AC28" s="68"/>
      <c r="AD28" s="70" t="s">
        <v>76</v>
      </c>
      <c r="AE28" s="68"/>
      <c r="AF28" s="70" t="s">
        <v>76</v>
      </c>
      <c r="AG28" s="68"/>
      <c r="AH28" s="70" t="s">
        <v>77</v>
      </c>
    </row>
    <row r="29" spans="2:35" outlineLevel="1" x14ac:dyDescent="0.2">
      <c r="B29" s="69" t="s">
        <v>43</v>
      </c>
      <c r="C29" s="10"/>
      <c r="D29" s="10"/>
      <c r="E29" s="10"/>
      <c r="F29" s="10"/>
      <c r="G29" s="73"/>
      <c r="H29" s="73"/>
      <c r="I29" s="72">
        <v>41365</v>
      </c>
      <c r="J29" s="72">
        <v>41730</v>
      </c>
      <c r="K29" s="72">
        <v>42095</v>
      </c>
      <c r="L29" s="72">
        <v>42461</v>
      </c>
      <c r="M29" s="72">
        <v>42826</v>
      </c>
      <c r="N29" s="72">
        <v>43191</v>
      </c>
      <c r="O29" s="72">
        <v>43556</v>
      </c>
      <c r="P29" s="72">
        <v>43922</v>
      </c>
      <c r="Q29" s="72">
        <v>44287</v>
      </c>
      <c r="R29" s="72">
        <v>44652</v>
      </c>
      <c r="S29" s="72">
        <v>45017</v>
      </c>
      <c r="T29" s="72">
        <v>45383</v>
      </c>
      <c r="U29" s="72">
        <v>45748</v>
      </c>
      <c r="V29" s="72">
        <v>46113</v>
      </c>
      <c r="W29" s="72">
        <v>46478</v>
      </c>
      <c r="X29" s="72">
        <v>46844</v>
      </c>
      <c r="Y29" s="72">
        <v>47209</v>
      </c>
      <c r="Z29" s="72">
        <v>47574</v>
      </c>
      <c r="AA29" s="72">
        <v>47939</v>
      </c>
      <c r="AB29" s="72">
        <v>48305</v>
      </c>
      <c r="AD29" s="72">
        <v>42659</v>
      </c>
      <c r="AF29" s="72">
        <v>45748</v>
      </c>
      <c r="AH29" s="72">
        <v>46113</v>
      </c>
    </row>
    <row r="30" spans="2:35" outlineLevel="1" x14ac:dyDescent="0.2">
      <c r="B30" s="69" t="s">
        <v>44</v>
      </c>
      <c r="C30" s="10"/>
      <c r="D30" s="10"/>
      <c r="E30" s="10"/>
      <c r="F30" s="10"/>
      <c r="G30" s="71"/>
      <c r="H30" s="71"/>
      <c r="I30" s="72">
        <v>41729</v>
      </c>
      <c r="J30" s="72">
        <v>42094</v>
      </c>
      <c r="K30" s="72">
        <v>42460</v>
      </c>
      <c r="L30" s="72">
        <v>42825</v>
      </c>
      <c r="M30" s="72">
        <v>43190</v>
      </c>
      <c r="N30" s="72">
        <v>43555</v>
      </c>
      <c r="O30" s="72">
        <v>43921</v>
      </c>
      <c r="P30" s="72">
        <v>44286</v>
      </c>
      <c r="Q30" s="72">
        <v>44651</v>
      </c>
      <c r="R30" s="72">
        <v>45016</v>
      </c>
      <c r="S30" s="72">
        <v>45382</v>
      </c>
      <c r="T30" s="72">
        <v>45747</v>
      </c>
      <c r="U30" s="72">
        <v>46112</v>
      </c>
      <c r="V30" s="72">
        <v>46477</v>
      </c>
      <c r="W30" s="72">
        <v>46843</v>
      </c>
      <c r="X30" s="72">
        <v>47208</v>
      </c>
      <c r="Y30" s="72">
        <v>47573</v>
      </c>
      <c r="Z30" s="72">
        <v>47938</v>
      </c>
      <c r="AA30" s="72">
        <v>48304</v>
      </c>
      <c r="AB30" s="72">
        <v>48669</v>
      </c>
      <c r="AD30" s="72">
        <v>42825</v>
      </c>
      <c r="AF30" s="72">
        <v>45941</v>
      </c>
      <c r="AH30" s="72">
        <v>46312</v>
      </c>
    </row>
    <row r="31" spans="2:35" outlineLevel="1" x14ac:dyDescent="0.2">
      <c r="B31" s="69" t="s">
        <v>79</v>
      </c>
      <c r="C31" s="10"/>
      <c r="D31" s="10"/>
      <c r="E31" s="10"/>
      <c r="F31" s="10"/>
      <c r="G31" s="73"/>
      <c r="H31" s="73"/>
      <c r="I31" s="72">
        <v>41729</v>
      </c>
      <c r="J31" s="72">
        <v>42094</v>
      </c>
      <c r="K31" s="72">
        <v>42460</v>
      </c>
      <c r="L31" s="72">
        <v>42825</v>
      </c>
      <c r="M31" s="72">
        <v>43190</v>
      </c>
      <c r="N31" s="72">
        <v>43555</v>
      </c>
      <c r="O31" s="72">
        <v>43921</v>
      </c>
      <c r="P31" s="72">
        <v>44286</v>
      </c>
      <c r="Q31" s="72">
        <v>44651</v>
      </c>
      <c r="R31" s="72">
        <v>45016</v>
      </c>
      <c r="S31" s="72">
        <v>45382</v>
      </c>
      <c r="T31" s="72">
        <v>45747</v>
      </c>
      <c r="U31" s="72">
        <v>46112</v>
      </c>
      <c r="V31" s="72">
        <v>46477</v>
      </c>
      <c r="W31" s="72">
        <v>46843</v>
      </c>
      <c r="X31" s="72">
        <v>47208</v>
      </c>
      <c r="Y31" s="72">
        <v>47573</v>
      </c>
      <c r="Z31" s="72">
        <v>47938</v>
      </c>
      <c r="AA31" s="72">
        <v>48304</v>
      </c>
      <c r="AB31" s="72">
        <v>48669</v>
      </c>
      <c r="AD31" s="72">
        <v>42825</v>
      </c>
      <c r="AF31" s="72">
        <v>46112</v>
      </c>
      <c r="AH31" s="72">
        <v>46477</v>
      </c>
    </row>
    <row r="32" spans="2:35" outlineLevel="1" x14ac:dyDescent="0.2">
      <c r="B32" s="69" t="s">
        <v>80</v>
      </c>
      <c r="C32" s="10"/>
      <c r="D32" s="10"/>
      <c r="E32" s="10"/>
      <c r="F32" s="10"/>
      <c r="G32" s="73"/>
      <c r="H32" s="73"/>
      <c r="I32" s="74">
        <f t="shared" ref="I32:AB32" si="0">AVERAGE(I29,I30)</f>
        <v>41547</v>
      </c>
      <c r="J32" s="74">
        <f t="shared" si="0"/>
        <v>41912</v>
      </c>
      <c r="K32" s="74">
        <f t="shared" si="0"/>
        <v>42277.5</v>
      </c>
      <c r="L32" s="74">
        <f t="shared" si="0"/>
        <v>42643</v>
      </c>
      <c r="M32" s="74">
        <f t="shared" si="0"/>
        <v>43008</v>
      </c>
      <c r="N32" s="74">
        <f t="shared" si="0"/>
        <v>43373</v>
      </c>
      <c r="O32" s="74">
        <f t="shared" si="0"/>
        <v>43738.5</v>
      </c>
      <c r="P32" s="74">
        <f t="shared" si="0"/>
        <v>44104</v>
      </c>
      <c r="Q32" s="74">
        <f t="shared" si="0"/>
        <v>44469</v>
      </c>
      <c r="R32" s="74">
        <f t="shared" si="0"/>
        <v>44834</v>
      </c>
      <c r="S32" s="74">
        <f t="shared" si="0"/>
        <v>45199.5</v>
      </c>
      <c r="T32" s="74">
        <f t="shared" si="0"/>
        <v>45565</v>
      </c>
      <c r="U32" s="74">
        <f t="shared" si="0"/>
        <v>45930</v>
      </c>
      <c r="V32" s="74">
        <f t="shared" si="0"/>
        <v>46295</v>
      </c>
      <c r="W32" s="74">
        <f t="shared" si="0"/>
        <v>46660.5</v>
      </c>
      <c r="X32" s="74">
        <f t="shared" si="0"/>
        <v>47026</v>
      </c>
      <c r="Y32" s="74">
        <f t="shared" si="0"/>
        <v>47391</v>
      </c>
      <c r="Z32" s="74">
        <f t="shared" si="0"/>
        <v>47756</v>
      </c>
      <c r="AA32" s="74">
        <f t="shared" si="0"/>
        <v>48121.5</v>
      </c>
      <c r="AB32" s="74">
        <f t="shared" si="0"/>
        <v>48487</v>
      </c>
      <c r="AD32" s="74">
        <f>AVERAGE(AD29,AD30)</f>
        <v>42742</v>
      </c>
      <c r="AF32" s="74">
        <f>AVERAGE(AF29,AF30)</f>
        <v>45844.5</v>
      </c>
      <c r="AH32" s="74">
        <f>AVERAGE(AH29,AH30)</f>
        <v>46212.5</v>
      </c>
    </row>
    <row r="33" spans="2:35" outlineLevel="1" x14ac:dyDescent="0.2">
      <c r="B33" s="69" t="s">
        <v>81</v>
      </c>
      <c r="C33" s="10"/>
      <c r="D33" s="10"/>
      <c r="E33" s="10"/>
      <c r="F33" s="75"/>
      <c r="G33" s="76"/>
      <c r="H33" s="76"/>
      <c r="I33" s="77">
        <f t="shared" ref="I33:AB33" si="1">I30-I29+1</f>
        <v>365</v>
      </c>
      <c r="J33" s="77">
        <f t="shared" si="1"/>
        <v>365</v>
      </c>
      <c r="K33" s="77">
        <f t="shared" si="1"/>
        <v>366</v>
      </c>
      <c r="L33" s="77">
        <f t="shared" si="1"/>
        <v>365</v>
      </c>
      <c r="M33" s="77">
        <f t="shared" si="1"/>
        <v>365</v>
      </c>
      <c r="N33" s="77">
        <f t="shared" si="1"/>
        <v>365</v>
      </c>
      <c r="O33" s="77">
        <f t="shared" si="1"/>
        <v>366</v>
      </c>
      <c r="P33" s="77">
        <f t="shared" si="1"/>
        <v>365</v>
      </c>
      <c r="Q33" s="77">
        <f t="shared" si="1"/>
        <v>365</v>
      </c>
      <c r="R33" s="77">
        <f t="shared" si="1"/>
        <v>365</v>
      </c>
      <c r="S33" s="77">
        <f t="shared" si="1"/>
        <v>366</v>
      </c>
      <c r="T33" s="77">
        <f t="shared" si="1"/>
        <v>365</v>
      </c>
      <c r="U33" s="77">
        <f t="shared" si="1"/>
        <v>365</v>
      </c>
      <c r="V33" s="77">
        <f t="shared" si="1"/>
        <v>365</v>
      </c>
      <c r="W33" s="77">
        <f t="shared" si="1"/>
        <v>366</v>
      </c>
      <c r="X33" s="77">
        <f t="shared" si="1"/>
        <v>365</v>
      </c>
      <c r="Y33" s="77">
        <f t="shared" si="1"/>
        <v>365</v>
      </c>
      <c r="Z33" s="77">
        <f t="shared" si="1"/>
        <v>365</v>
      </c>
      <c r="AA33" s="77">
        <f t="shared" si="1"/>
        <v>366</v>
      </c>
      <c r="AB33" s="77">
        <f t="shared" si="1"/>
        <v>365</v>
      </c>
      <c r="AD33" s="77">
        <f>AD30-AD29+1</f>
        <v>167</v>
      </c>
      <c r="AF33" s="77">
        <f>AF30-AF29+1</f>
        <v>194</v>
      </c>
      <c r="AH33" s="77">
        <f>AH30-AH29+1</f>
        <v>200</v>
      </c>
    </row>
    <row r="34" spans="2:35" outlineLevel="1" x14ac:dyDescent="0.2">
      <c r="B34" s="69" t="s">
        <v>82</v>
      </c>
      <c r="C34" s="10"/>
      <c r="D34" s="10"/>
      <c r="E34" s="10"/>
      <c r="F34" s="75"/>
      <c r="G34" s="76"/>
      <c r="H34" s="76"/>
      <c r="I34" s="77">
        <f t="shared" ref="I34:AB34" si="2">INDEX($I$33:$AB$33,MATCH(I$31,$I$30:$AB$30,0))</f>
        <v>365</v>
      </c>
      <c r="J34" s="77">
        <f t="shared" si="2"/>
        <v>365</v>
      </c>
      <c r="K34" s="77">
        <f t="shared" si="2"/>
        <v>366</v>
      </c>
      <c r="L34" s="77">
        <f t="shared" si="2"/>
        <v>365</v>
      </c>
      <c r="M34" s="77">
        <f t="shared" si="2"/>
        <v>365</v>
      </c>
      <c r="N34" s="77">
        <f t="shared" si="2"/>
        <v>365</v>
      </c>
      <c r="O34" s="77">
        <f t="shared" si="2"/>
        <v>366</v>
      </c>
      <c r="P34" s="77">
        <f t="shared" si="2"/>
        <v>365</v>
      </c>
      <c r="Q34" s="77">
        <f t="shared" si="2"/>
        <v>365</v>
      </c>
      <c r="R34" s="77">
        <f t="shared" si="2"/>
        <v>365</v>
      </c>
      <c r="S34" s="77">
        <f t="shared" si="2"/>
        <v>366</v>
      </c>
      <c r="T34" s="77">
        <f t="shared" si="2"/>
        <v>365</v>
      </c>
      <c r="U34" s="77">
        <f t="shared" si="2"/>
        <v>365</v>
      </c>
      <c r="V34" s="77">
        <f t="shared" si="2"/>
        <v>365</v>
      </c>
      <c r="W34" s="77">
        <f t="shared" si="2"/>
        <v>366</v>
      </c>
      <c r="X34" s="77">
        <f t="shared" si="2"/>
        <v>365</v>
      </c>
      <c r="Y34" s="77">
        <f t="shared" si="2"/>
        <v>365</v>
      </c>
      <c r="Z34" s="77">
        <f t="shared" si="2"/>
        <v>365</v>
      </c>
      <c r="AA34" s="77">
        <f t="shared" si="2"/>
        <v>366</v>
      </c>
      <c r="AB34" s="77">
        <f t="shared" si="2"/>
        <v>365</v>
      </c>
      <c r="AD34" s="77">
        <f>INDEX($I$33:$AB$33,MATCH(AD$31,$I$30:$AB$30,0))</f>
        <v>365</v>
      </c>
      <c r="AF34" s="77">
        <f>INDEX($I$33:$AB$33,MATCH(AF$31,$I$30:$AB$30,0))</f>
        <v>365</v>
      </c>
      <c r="AH34" s="77">
        <f>INDEX($I$33:$AB$33,MATCH(AH$31,$I$30:$AB$30,0))</f>
        <v>365</v>
      </c>
    </row>
    <row r="35" spans="2:35" outlineLevel="1" x14ac:dyDescent="0.2">
      <c r="B35" s="69" t="s">
        <v>981</v>
      </c>
      <c r="C35" s="10"/>
      <c r="D35" s="10"/>
      <c r="E35" s="10"/>
      <c r="F35" s="75"/>
      <c r="G35" s="76"/>
      <c r="H35" s="76"/>
      <c r="I35" s="77">
        <f t="shared" ref="I35:AH35" si="3" xml:space="preserve"> IF( I29 &lt; Franchise_Start, 0, MAX( 0, MIN( Franchise_End_1, I30 ) - I29 + 1) )</f>
        <v>0</v>
      </c>
      <c r="J35" s="77">
        <f t="shared" si="3"/>
        <v>0</v>
      </c>
      <c r="K35" s="77">
        <f t="shared" si="3"/>
        <v>0</v>
      </c>
      <c r="L35" s="77">
        <f t="shared" si="3"/>
        <v>0</v>
      </c>
      <c r="M35" s="77">
        <f t="shared" si="3"/>
        <v>365</v>
      </c>
      <c r="N35" s="77">
        <f t="shared" si="3"/>
        <v>365</v>
      </c>
      <c r="O35" s="77">
        <f t="shared" si="3"/>
        <v>366</v>
      </c>
      <c r="P35" s="77">
        <f t="shared" si="3"/>
        <v>365</v>
      </c>
      <c r="Q35" s="77">
        <f t="shared" si="3"/>
        <v>365</v>
      </c>
      <c r="R35" s="77">
        <f t="shared" si="3"/>
        <v>365</v>
      </c>
      <c r="S35" s="77">
        <f t="shared" si="3"/>
        <v>366</v>
      </c>
      <c r="T35" s="77">
        <f t="shared" si="3"/>
        <v>365</v>
      </c>
      <c r="U35" s="77">
        <f t="shared" si="3"/>
        <v>194</v>
      </c>
      <c r="V35" s="77">
        <f t="shared" si="3"/>
        <v>0</v>
      </c>
      <c r="W35" s="77">
        <f t="shared" si="3"/>
        <v>0</v>
      </c>
      <c r="X35" s="77">
        <f t="shared" si="3"/>
        <v>0</v>
      </c>
      <c r="Y35" s="77">
        <f t="shared" si="3"/>
        <v>0</v>
      </c>
      <c r="Z35" s="77">
        <f t="shared" si="3"/>
        <v>0</v>
      </c>
      <c r="AA35" s="77">
        <f t="shared" si="3"/>
        <v>0</v>
      </c>
      <c r="AB35" s="77">
        <f t="shared" si="3"/>
        <v>0</v>
      </c>
      <c r="AD35" s="77">
        <f t="shared" si="3"/>
        <v>167</v>
      </c>
      <c r="AF35" s="77">
        <f t="shared" si="3"/>
        <v>194</v>
      </c>
      <c r="AH35" s="77">
        <f t="shared" si="3"/>
        <v>0</v>
      </c>
    </row>
    <row r="36" spans="2:35" outlineLevel="1" x14ac:dyDescent="0.2">
      <c r="B36" s="78" t="s">
        <v>982</v>
      </c>
      <c r="C36" s="79"/>
      <c r="D36" s="79"/>
      <c r="E36" s="79"/>
      <c r="F36" s="80"/>
      <c r="G36" s="73"/>
      <c r="H36" s="73"/>
      <c r="I36" s="77">
        <f t="shared" ref="I36:AB36" si="4" xml:space="preserve"> IF( I30&lt;= Franchise_End_1, 0, ( I33 - I35 ) * (I30 &lt;= Franchise_End_2) )</f>
        <v>0</v>
      </c>
      <c r="J36" s="77">
        <f t="shared" si="4"/>
        <v>0</v>
      </c>
      <c r="K36" s="77">
        <f t="shared" si="4"/>
        <v>0</v>
      </c>
      <c r="L36" s="77">
        <f t="shared" si="4"/>
        <v>0</v>
      </c>
      <c r="M36" s="77">
        <f t="shared" si="4"/>
        <v>0</v>
      </c>
      <c r="N36" s="77">
        <f t="shared" si="4"/>
        <v>0</v>
      </c>
      <c r="O36" s="77">
        <f t="shared" si="4"/>
        <v>0</v>
      </c>
      <c r="P36" s="77">
        <f t="shared" si="4"/>
        <v>0</v>
      </c>
      <c r="Q36" s="77">
        <f t="shared" si="4"/>
        <v>0</v>
      </c>
      <c r="R36" s="77">
        <f t="shared" si="4"/>
        <v>0</v>
      </c>
      <c r="S36" s="77">
        <f t="shared" si="4"/>
        <v>0</v>
      </c>
      <c r="T36" s="77">
        <f t="shared" si="4"/>
        <v>0</v>
      </c>
      <c r="U36" s="77">
        <f t="shared" si="4"/>
        <v>171</v>
      </c>
      <c r="V36" s="77">
        <f t="shared" si="4"/>
        <v>0</v>
      </c>
      <c r="W36" s="77">
        <f t="shared" si="4"/>
        <v>0</v>
      </c>
      <c r="X36" s="77">
        <f t="shared" si="4"/>
        <v>0</v>
      </c>
      <c r="Y36" s="77">
        <f t="shared" si="4"/>
        <v>0</v>
      </c>
      <c r="Z36" s="77">
        <f t="shared" si="4"/>
        <v>0</v>
      </c>
      <c r="AA36" s="77">
        <f t="shared" si="4"/>
        <v>0</v>
      </c>
      <c r="AB36" s="77">
        <f t="shared" si="4"/>
        <v>0</v>
      </c>
      <c r="AD36" s="77">
        <f xml:space="preserve"> IF( AD30&lt;= Franchise_End_1, 0, ( AD33 - AD35 ) * (AD30 &lt;= Franchise_End_2) )</f>
        <v>0</v>
      </c>
      <c r="AF36" s="77">
        <f xml:space="preserve"> IF( AF30&lt;= Franchise_End_1, 0, ( AF33 - AF35 ) * (AF30 &lt;= Franchise_End_2) )</f>
        <v>0</v>
      </c>
      <c r="AH36" s="77">
        <f xml:space="preserve"> IF( AH30&lt;= Franchise_End_1, 0, ( AH33 - AH35 ) * (AH30 &lt;= Franchise_End_2) )</f>
        <v>200</v>
      </c>
    </row>
    <row r="37" spans="2:35" x14ac:dyDescent="0.2">
      <c r="B37" s="83"/>
    </row>
    <row r="38" spans="2:35" x14ac:dyDescent="0.2">
      <c r="B38" s="83"/>
    </row>
    <row r="39" spans="2:35" ht="16.5" x14ac:dyDescent="0.25">
      <c r="B39" s="5" t="s">
        <v>734</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row>
    <row r="41" spans="2:35" ht="15" x14ac:dyDescent="0.25">
      <c r="B41" s="15" t="s">
        <v>83</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row>
    <row r="42" spans="2:35" outlineLevel="1" x14ac:dyDescent="0.2"/>
    <row r="43" spans="2:35" outlineLevel="1" x14ac:dyDescent="0.2">
      <c r="B43" s="64" t="s">
        <v>56</v>
      </c>
      <c r="C43" s="84"/>
      <c r="D43" s="84"/>
      <c r="E43" s="84"/>
      <c r="F43" s="84"/>
      <c r="G43" s="85">
        <f t="shared" ref="G43:AB43" si="5">($C21=G$29)*1</f>
        <v>0</v>
      </c>
      <c r="H43" s="85">
        <f t="shared" si="5"/>
        <v>0</v>
      </c>
      <c r="I43" s="85">
        <f t="shared" si="5"/>
        <v>0</v>
      </c>
      <c r="J43" s="85">
        <f t="shared" si="5"/>
        <v>0</v>
      </c>
      <c r="K43" s="85">
        <f t="shared" si="5"/>
        <v>0</v>
      </c>
      <c r="L43" s="85">
        <f t="shared" si="5"/>
        <v>0</v>
      </c>
      <c r="M43" s="85">
        <f t="shared" si="5"/>
        <v>0</v>
      </c>
      <c r="N43" s="85">
        <f t="shared" si="5"/>
        <v>0</v>
      </c>
      <c r="O43" s="85">
        <f t="shared" si="5"/>
        <v>0</v>
      </c>
      <c r="P43" s="85">
        <f t="shared" si="5"/>
        <v>0</v>
      </c>
      <c r="Q43" s="85">
        <f t="shared" si="5"/>
        <v>0</v>
      </c>
      <c r="R43" s="85">
        <f t="shared" si="5"/>
        <v>0</v>
      </c>
      <c r="S43" s="85">
        <f t="shared" si="5"/>
        <v>0</v>
      </c>
      <c r="T43" s="85">
        <f t="shared" si="5"/>
        <v>0</v>
      </c>
      <c r="U43" s="85">
        <f t="shared" si="5"/>
        <v>0</v>
      </c>
      <c r="V43" s="85">
        <f t="shared" si="5"/>
        <v>0</v>
      </c>
      <c r="W43" s="85">
        <f t="shared" si="5"/>
        <v>0</v>
      </c>
      <c r="X43" s="85">
        <f t="shared" si="5"/>
        <v>0</v>
      </c>
      <c r="Y43" s="85">
        <f t="shared" si="5"/>
        <v>0</v>
      </c>
      <c r="Z43" s="85">
        <f t="shared" si="5"/>
        <v>0</v>
      </c>
      <c r="AA43" s="85">
        <f t="shared" si="5"/>
        <v>0</v>
      </c>
      <c r="AB43" s="86">
        <f t="shared" si="5"/>
        <v>0</v>
      </c>
      <c r="AD43" s="603">
        <f>($C21=AD$29)*1</f>
        <v>1</v>
      </c>
      <c r="AF43" s="603">
        <f>($C21=AF$29)*1</f>
        <v>0</v>
      </c>
      <c r="AH43" s="603">
        <f>($C21=AH$29)*1</f>
        <v>0</v>
      </c>
    </row>
    <row r="44" spans="2:35" outlineLevel="1" x14ac:dyDescent="0.2">
      <c r="B44" s="69" t="s">
        <v>57</v>
      </c>
      <c r="C44" s="88"/>
      <c r="D44" s="88"/>
      <c r="E44" s="88"/>
      <c r="F44" s="88"/>
      <c r="G44" s="89">
        <f t="shared" ref="G44:H44" si="6" xml:space="preserve"> AND( G45, G46 = 0, F45 = 0 ) * G45</f>
        <v>0</v>
      </c>
      <c r="H44" s="89">
        <f t="shared" si="6"/>
        <v>0</v>
      </c>
      <c r="I44" s="89">
        <f xml:space="preserve"> AND( I45, I46 = 0, H45 = 0 ) * I45</f>
        <v>0</v>
      </c>
      <c r="J44" s="89">
        <f t="shared" ref="J44:AH44" si="7" xml:space="preserve"> AND( J45, J46 = 0, I45 = 0 ) * J45</f>
        <v>0</v>
      </c>
      <c r="K44" s="89">
        <f t="shared" si="7"/>
        <v>0</v>
      </c>
      <c r="L44" s="89">
        <f t="shared" si="7"/>
        <v>0</v>
      </c>
      <c r="M44" s="89">
        <f t="shared" si="7"/>
        <v>1</v>
      </c>
      <c r="N44" s="89">
        <f t="shared" si="7"/>
        <v>0</v>
      </c>
      <c r="O44" s="89">
        <f t="shared" si="7"/>
        <v>0</v>
      </c>
      <c r="P44" s="89">
        <f t="shared" si="7"/>
        <v>0</v>
      </c>
      <c r="Q44" s="89">
        <f t="shared" si="7"/>
        <v>0</v>
      </c>
      <c r="R44" s="89">
        <f t="shared" si="7"/>
        <v>0</v>
      </c>
      <c r="S44" s="89">
        <f t="shared" si="7"/>
        <v>0</v>
      </c>
      <c r="T44" s="89">
        <f t="shared" si="7"/>
        <v>0</v>
      </c>
      <c r="U44" s="89">
        <f t="shared" si="7"/>
        <v>0</v>
      </c>
      <c r="V44" s="89">
        <f t="shared" si="7"/>
        <v>0</v>
      </c>
      <c r="W44" s="89">
        <f t="shared" si="7"/>
        <v>0</v>
      </c>
      <c r="X44" s="89">
        <f t="shared" si="7"/>
        <v>0</v>
      </c>
      <c r="Y44" s="89">
        <f t="shared" si="7"/>
        <v>0</v>
      </c>
      <c r="Z44" s="89">
        <f t="shared" si="7"/>
        <v>0</v>
      </c>
      <c r="AA44" s="89">
        <f t="shared" si="7"/>
        <v>0</v>
      </c>
      <c r="AB44" s="90">
        <f t="shared" si="7"/>
        <v>0</v>
      </c>
      <c r="AD44" s="604">
        <f t="shared" si="7"/>
        <v>0</v>
      </c>
      <c r="AF44" s="604">
        <f t="shared" si="7"/>
        <v>0</v>
      </c>
      <c r="AH44" s="604">
        <f t="shared" si="7"/>
        <v>0</v>
      </c>
    </row>
    <row r="45" spans="2:35" outlineLevel="1" x14ac:dyDescent="0.2">
      <c r="B45" s="131" t="s">
        <v>83</v>
      </c>
      <c r="C45" s="647"/>
      <c r="D45" s="647"/>
      <c r="E45" s="647"/>
      <c r="F45" s="735"/>
      <c r="G45" s="89">
        <f t="shared" ref="G45:AB45" si="8">AND(G29&gt;=Franchise_Start,G30&lt;=Franchise_End_2)*1</f>
        <v>0</v>
      </c>
      <c r="H45" s="89">
        <f t="shared" si="8"/>
        <v>0</v>
      </c>
      <c r="I45" s="89">
        <f t="shared" si="8"/>
        <v>0</v>
      </c>
      <c r="J45" s="89">
        <f t="shared" si="8"/>
        <v>0</v>
      </c>
      <c r="K45" s="89">
        <f t="shared" si="8"/>
        <v>0</v>
      </c>
      <c r="L45" s="89">
        <f t="shared" si="8"/>
        <v>0</v>
      </c>
      <c r="M45" s="89">
        <f t="shared" si="8"/>
        <v>1</v>
      </c>
      <c r="N45" s="89">
        <f t="shared" si="8"/>
        <v>1</v>
      </c>
      <c r="O45" s="89">
        <f t="shared" si="8"/>
        <v>1</v>
      </c>
      <c r="P45" s="89">
        <f t="shared" si="8"/>
        <v>1</v>
      </c>
      <c r="Q45" s="89">
        <f t="shared" si="8"/>
        <v>1</v>
      </c>
      <c r="R45" s="89">
        <f t="shared" si="8"/>
        <v>1</v>
      </c>
      <c r="S45" s="89">
        <f t="shared" si="8"/>
        <v>1</v>
      </c>
      <c r="T45" s="89">
        <f t="shared" si="8"/>
        <v>1</v>
      </c>
      <c r="U45" s="89">
        <f t="shared" si="8"/>
        <v>1</v>
      </c>
      <c r="V45" s="89">
        <f t="shared" si="8"/>
        <v>0</v>
      </c>
      <c r="W45" s="89">
        <f t="shared" si="8"/>
        <v>0</v>
      </c>
      <c r="X45" s="89">
        <f t="shared" si="8"/>
        <v>0</v>
      </c>
      <c r="Y45" s="89">
        <f t="shared" si="8"/>
        <v>0</v>
      </c>
      <c r="Z45" s="89">
        <f t="shared" si="8"/>
        <v>0</v>
      </c>
      <c r="AA45" s="89">
        <f t="shared" si="8"/>
        <v>0</v>
      </c>
      <c r="AB45" s="90">
        <f t="shared" si="8"/>
        <v>0</v>
      </c>
      <c r="AD45" s="604">
        <f>AND(AD29&gt;=Franchise_Start,AD30&lt;=Franchise_End_2)*1</f>
        <v>1</v>
      </c>
      <c r="AF45" s="604">
        <f>AND(AF29&gt;=Franchise_Start,AF30&lt;=Franchise_End_2)*1</f>
        <v>1</v>
      </c>
      <c r="AH45" s="604">
        <f>AND(AH29&gt;=Franchise_Start,AH30&lt;=Franchise_End_2)*1</f>
        <v>1</v>
      </c>
    </row>
    <row r="46" spans="2:35" outlineLevel="1" x14ac:dyDescent="0.2">
      <c r="B46" s="533" t="s">
        <v>911</v>
      </c>
      <c r="C46" s="534"/>
      <c r="D46" s="534"/>
      <c r="E46" s="534"/>
      <c r="F46" s="534"/>
      <c r="G46" s="418"/>
      <c r="H46" s="418"/>
      <c r="I46" s="93">
        <f xml:space="preserve"> IF( ( I33 / I34 ) &lt; 1, 1, 0 )</f>
        <v>0</v>
      </c>
      <c r="J46" s="93">
        <f t="shared" ref="J46:AH46" si="9" xml:space="preserve"> IF( ( J33 / J34 ) &lt; 1, 1, 0 )</f>
        <v>0</v>
      </c>
      <c r="K46" s="93">
        <f t="shared" si="9"/>
        <v>0</v>
      </c>
      <c r="L46" s="93">
        <f t="shared" si="9"/>
        <v>0</v>
      </c>
      <c r="M46" s="93">
        <f t="shared" si="9"/>
        <v>0</v>
      </c>
      <c r="N46" s="93">
        <f t="shared" si="9"/>
        <v>0</v>
      </c>
      <c r="O46" s="93">
        <f t="shared" si="9"/>
        <v>0</v>
      </c>
      <c r="P46" s="93">
        <f t="shared" si="9"/>
        <v>0</v>
      </c>
      <c r="Q46" s="93">
        <f t="shared" si="9"/>
        <v>0</v>
      </c>
      <c r="R46" s="93">
        <f t="shared" si="9"/>
        <v>0</v>
      </c>
      <c r="S46" s="93">
        <f t="shared" si="9"/>
        <v>0</v>
      </c>
      <c r="T46" s="93">
        <f t="shared" si="9"/>
        <v>0</v>
      </c>
      <c r="U46" s="93">
        <f t="shared" si="9"/>
        <v>0</v>
      </c>
      <c r="V46" s="93">
        <f t="shared" si="9"/>
        <v>0</v>
      </c>
      <c r="W46" s="93">
        <f t="shared" si="9"/>
        <v>0</v>
      </c>
      <c r="X46" s="93">
        <f t="shared" si="9"/>
        <v>0</v>
      </c>
      <c r="Y46" s="93">
        <f t="shared" si="9"/>
        <v>0</v>
      </c>
      <c r="Z46" s="93">
        <f t="shared" si="9"/>
        <v>0</v>
      </c>
      <c r="AA46" s="93">
        <f t="shared" si="9"/>
        <v>0</v>
      </c>
      <c r="AB46" s="94">
        <f t="shared" si="9"/>
        <v>0</v>
      </c>
      <c r="AD46" s="610">
        <f t="shared" si="9"/>
        <v>1</v>
      </c>
      <c r="AF46" s="610">
        <f t="shared" si="9"/>
        <v>1</v>
      </c>
      <c r="AH46" s="610">
        <f t="shared" si="9"/>
        <v>1</v>
      </c>
    </row>
    <row r="49" spans="2:35" ht="16.5" x14ac:dyDescent="0.25">
      <c r="B49" s="5" t="s">
        <v>20</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2" spans="2:35" x14ac:dyDescent="0.2">
      <c r="L52" s="96"/>
    </row>
    <row r="57" spans="2:35" x14ac:dyDescent="0.2">
      <c r="AI57"/>
    </row>
    <row r="80" spans="35:35" x14ac:dyDescent="0.2">
      <c r="AI80"/>
    </row>
    <row r="81" spans="35:35" x14ac:dyDescent="0.2">
      <c r="AI81"/>
    </row>
    <row r="82" spans="35:35" x14ac:dyDescent="0.2">
      <c r="AI82"/>
    </row>
    <row r="83" spans="35:35" x14ac:dyDescent="0.2">
      <c r="AI83"/>
    </row>
    <row r="84" spans="35:35" x14ac:dyDescent="0.2">
      <c r="AI84"/>
    </row>
    <row r="85" spans="35:35" x14ac:dyDescent="0.2">
      <c r="AI85"/>
    </row>
    <row r="86" spans="35:35" x14ac:dyDescent="0.2">
      <c r="AI86"/>
    </row>
    <row r="87" spans="35:35" x14ac:dyDescent="0.2">
      <c r="AI87"/>
    </row>
    <row r="88" spans="35:35" x14ac:dyDescent="0.2">
      <c r="AI88"/>
    </row>
    <row r="89" spans="35:35" x14ac:dyDescent="0.2">
      <c r="AI89"/>
    </row>
    <row r="90" spans="35:35" x14ac:dyDescent="0.2">
      <c r="AI90"/>
    </row>
    <row r="91" spans="35:35" x14ac:dyDescent="0.2">
      <c r="AI91"/>
    </row>
    <row r="92" spans="35:35" x14ac:dyDescent="0.2">
      <c r="AI92"/>
    </row>
    <row r="93" spans="35:35" x14ac:dyDescent="0.2">
      <c r="AI93"/>
    </row>
    <row r="94" spans="35:35" x14ac:dyDescent="0.2">
      <c r="AI94"/>
    </row>
    <row r="95" spans="35:35" x14ac:dyDescent="0.2">
      <c r="AI95"/>
    </row>
    <row r="96" spans="35:35" x14ac:dyDescent="0.2">
      <c r="AI96"/>
    </row>
    <row r="97" spans="35:35" x14ac:dyDescent="0.2">
      <c r="AI97"/>
    </row>
    <row r="98" spans="35:35" x14ac:dyDescent="0.2">
      <c r="AI98"/>
    </row>
    <row r="99" spans="35:35" x14ac:dyDescent="0.2">
      <c r="AI99"/>
    </row>
    <row r="100" spans="35:35" x14ac:dyDescent="0.2">
      <c r="AI100"/>
    </row>
    <row r="101" spans="35:35" x14ac:dyDescent="0.2">
      <c r="AI101"/>
    </row>
    <row r="102" spans="35:35" x14ac:dyDescent="0.2">
      <c r="AI102"/>
    </row>
    <row r="103" spans="35:35" x14ac:dyDescent="0.2">
      <c r="AI103"/>
    </row>
  </sheetData>
  <dataValidations disablePrompts="1" count="1">
    <dataValidation type="list" allowBlank="1" showInputMessage="1" showErrorMessage="1" sqref="AF28 AD28 I28:AB28 AH28">
      <formula1>"Actual,Forecast,Not used,Core,Option"</formula1>
    </dataValidation>
  </dataValidations>
  <pageMargins left="0.39370078740157483" right="0.39370078740157483" top="0.39370078740157483" bottom="0.39370078740157483" header="0.31496062992125984" footer="0.31496062992125984"/>
  <pageSetup paperSize="8" scale="62" fitToHeight="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outlinePr summaryBelow="0"/>
    <pageSetUpPr fitToPage="1"/>
  </sheetPr>
  <dimension ref="A2:AI93"/>
  <sheetViews>
    <sheetView showGridLines="0" zoomScale="85" zoomScaleNormal="85" zoomScaleSheetLayoutView="85" workbookViewId="0">
      <pane xSplit="6" ySplit="14" topLeftCell="G15" activePane="bottomRight" state="frozen"/>
      <selection activeCell="AA17" sqref="AA17"/>
      <selection pane="topRight" activeCell="AA17" sqref="AA17"/>
      <selection pane="bottomLeft" activeCell="AA17" sqref="AA17"/>
      <selection pane="bottomRight"/>
    </sheetView>
  </sheetViews>
  <sheetFormatPr defaultColWidth="0" defaultRowHeight="12.75" outlineLevelRow="1" x14ac:dyDescent="0.2"/>
  <cols>
    <col min="1" max="1" width="2.7109375" style="3" customWidth="1"/>
    <col min="2" max="3" width="4.85546875" style="3" customWidth="1"/>
    <col min="4" max="4" width="57.28515625" style="3" customWidth="1"/>
    <col min="5" max="5" width="5.140625" style="3" customWidth="1"/>
    <col min="6" max="6" width="13.7109375" style="3" customWidth="1"/>
    <col min="7" max="28" width="11.28515625" style="3" customWidth="1"/>
    <col min="29" max="29" width="4.28515625" style="3" customWidth="1"/>
    <col min="30" max="30" width="11.28515625" style="3" customWidth="1"/>
    <col min="31" max="31" width="4.28515625" style="3" customWidth="1"/>
    <col min="32" max="32" width="11.28515625" style="3" customWidth="1"/>
    <col min="33" max="33" width="4.28515625" style="3" customWidth="1"/>
    <col min="34" max="34" width="11.28515625" style="3" customWidth="1"/>
    <col min="35" max="35" width="4" style="3" customWidth="1"/>
    <col min="36" max="16384" width="10.140625" style="3" hidden="1"/>
  </cols>
  <sheetData>
    <row r="2" spans="2:35"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c r="AI2" s="2"/>
    </row>
    <row r="3" spans="2:35"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c r="AI3" s="2"/>
    </row>
    <row r="4" spans="2:35" x14ac:dyDescent="0.2">
      <c r="B4" s="1" t="str">
        <f>'Template Cover'!B4</f>
        <v>Sheet:</v>
      </c>
      <c r="C4" s="2"/>
      <c r="D4" s="2"/>
      <c r="E4" s="2"/>
      <c r="F4" s="2"/>
      <c r="G4" s="2" t="str">
        <f ca="1">MID(CELL("filename",$A$1),FIND("]",CELL("filename",$A$1))+1,99)</f>
        <v>Indices &amp; Rates</v>
      </c>
      <c r="H4" s="2"/>
      <c r="I4" s="2"/>
      <c r="J4" s="2"/>
      <c r="K4" s="2"/>
      <c r="L4" s="2"/>
      <c r="M4" s="2"/>
      <c r="N4" s="2"/>
      <c r="O4" s="2"/>
      <c r="P4" s="2"/>
      <c r="Q4" s="2"/>
      <c r="R4" s="2"/>
      <c r="S4" s="2"/>
      <c r="T4" s="2"/>
      <c r="U4" s="2"/>
      <c r="V4" s="2"/>
      <c r="W4" s="2"/>
      <c r="X4" s="2"/>
      <c r="Y4" s="2"/>
      <c r="Z4" s="2"/>
      <c r="AA4" s="2"/>
      <c r="AB4" s="2"/>
      <c r="AC4" s="2"/>
      <c r="AD4" s="2"/>
      <c r="AE4" s="2"/>
      <c r="AF4" s="2"/>
      <c r="AG4" s="2"/>
      <c r="AH4" s="2"/>
      <c r="AI4" s="2"/>
    </row>
    <row r="5" spans="2:35"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c r="AI5" s="2"/>
    </row>
    <row r="6" spans="2:35"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c r="AI6" s="4"/>
    </row>
    <row r="7" spans="2:35"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c r="AI7" s="2"/>
    </row>
    <row r="9" spans="2:35" ht="38.25" x14ac:dyDescent="0.2">
      <c r="D9" s="787" t="s">
        <v>84</v>
      </c>
      <c r="E9" s="790" t="s">
        <v>85</v>
      </c>
      <c r="F9" s="790" t="s">
        <v>86</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C9"/>
      <c r="AD9" s="97" t="str">
        <f>Timeline!AD27</f>
        <v>Year 1 (Part)</v>
      </c>
      <c r="AE9"/>
      <c r="AF9" s="97" t="str">
        <f>Timeline!AF27</f>
        <v>Year 10 (Part - Core)</v>
      </c>
      <c r="AG9"/>
      <c r="AH9" s="97" t="str">
        <f>Timeline!AH27</f>
        <v>Year 11 (Part - Extn)</v>
      </c>
    </row>
    <row r="10" spans="2:35" ht="25.5" x14ac:dyDescent="0.2">
      <c r="D10" s="788"/>
      <c r="E10" s="791"/>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C10"/>
      <c r="AD10" s="97" t="str">
        <f>Timeline!AD28</f>
        <v>Core</v>
      </c>
      <c r="AE10"/>
      <c r="AF10" s="97" t="str">
        <f>Timeline!AF28</f>
        <v>Core</v>
      </c>
      <c r="AG10"/>
      <c r="AH10" s="97" t="str">
        <f>Timeline!AH28</f>
        <v>Option</v>
      </c>
    </row>
    <row r="11" spans="2:35" x14ac:dyDescent="0.2">
      <c r="D11" s="789"/>
      <c r="E11" s="792"/>
      <c r="F11" s="792"/>
      <c r="G11" s="648" t="str">
        <f>IF(Timeline!G30="","",Timeline!G30)</f>
        <v/>
      </c>
      <c r="H11" s="648"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C11"/>
      <c r="AD11" s="649">
        <f>IF(Timeline!AD30="","",Timeline!AD30)</f>
        <v>42825</v>
      </c>
      <c r="AE11"/>
      <c r="AF11" s="649">
        <f>IF(Timeline!AF30="","",Timeline!AF30)</f>
        <v>45941</v>
      </c>
      <c r="AG11"/>
      <c r="AH11" s="649">
        <f>IF(Timeline!AH30="","",Timeline!AH30)</f>
        <v>46312</v>
      </c>
    </row>
    <row r="12" spans="2:35" x14ac:dyDescent="0.2">
      <c r="L12" s="61"/>
      <c r="M12" s="61"/>
    </row>
    <row r="13" spans="2:35" ht="16.5" x14ac:dyDescent="0.25">
      <c r="B13" s="5" t="s">
        <v>736</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5" spans="2:35" ht="15" x14ac:dyDescent="0.25">
      <c r="B15" s="15" t="s">
        <v>87</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540"/>
      <c r="AD15" s="540"/>
      <c r="AE15" s="540"/>
      <c r="AF15" s="540"/>
      <c r="AG15" s="540"/>
      <c r="AH15" s="540"/>
      <c r="AI15" s="15"/>
    </row>
    <row r="16" spans="2:35" outlineLevel="1" x14ac:dyDescent="0.2">
      <c r="D16" s="99"/>
    </row>
    <row r="17" spans="4:34" outlineLevel="1" x14ac:dyDescent="0.2">
      <c r="D17" s="100" t="str">
        <f>'Line Items'!D1107</f>
        <v>RPI</v>
      </c>
      <c r="E17" s="101" t="s">
        <v>88</v>
      </c>
      <c r="F17" s="102"/>
      <c r="G17" s="103"/>
      <c r="H17" s="103"/>
      <c r="I17" s="103"/>
      <c r="J17" s="103"/>
      <c r="K17" s="103"/>
      <c r="L17" s="104">
        <v>2.2999999999999909E-2</v>
      </c>
      <c r="M17" s="104">
        <v>3.0000000000000027E-2</v>
      </c>
      <c r="N17" s="104">
        <v>3.0999999999999917E-2</v>
      </c>
      <c r="O17" s="104">
        <v>3.0999999999999917E-2</v>
      </c>
      <c r="P17" s="104">
        <v>3.2000000000000028E-2</v>
      </c>
      <c r="Q17" s="104">
        <v>3.1500000000000083E-2</v>
      </c>
      <c r="R17" s="104">
        <v>3.0999999999999917E-2</v>
      </c>
      <c r="S17" s="104">
        <v>3.0499999999999972E-2</v>
      </c>
      <c r="T17" s="104">
        <v>3.0000000000000027E-2</v>
      </c>
      <c r="U17" s="104">
        <v>3.0000000000000027E-2</v>
      </c>
      <c r="V17" s="104">
        <v>3.0000000000000027E-2</v>
      </c>
      <c r="W17" s="104">
        <v>3.0000000000000027E-2</v>
      </c>
      <c r="X17" s="104">
        <v>3.0000000000000027E-2</v>
      </c>
      <c r="Y17" s="104">
        <v>3.0000000000000027E-2</v>
      </c>
      <c r="Z17" s="104">
        <v>3.0000000000000027E-2</v>
      </c>
      <c r="AA17" s="104">
        <v>3.0000000000000027E-2</v>
      </c>
      <c r="AB17" s="105">
        <v>3.0000000000000027E-2</v>
      </c>
      <c r="AC17"/>
      <c r="AD17" s="541">
        <f t="shared" ref="AD17:AH18" si="0" xml:space="preserve"> IF( ISNA( INDEX( $I17:$AB17, MATCH( AD$11, $I$11:$AB$11, 0 ) ) ), INDEX( $I17:$AB17, MATCH( AD$11, $I$11:$AB$11, 1 ) + 1 ), INDEX( $I17:$AB17, MATCH( AD$11, $I$11:$AB$11, 0 ) ) )</f>
        <v>2.2999999999999909E-2</v>
      </c>
      <c r="AE17"/>
      <c r="AF17" s="541">
        <f t="shared" si="0"/>
        <v>3.0000000000000027E-2</v>
      </c>
      <c r="AG17"/>
      <c r="AH17" s="541">
        <f t="shared" si="0"/>
        <v>3.0000000000000027E-2</v>
      </c>
    </row>
    <row r="18" spans="4:34" outlineLevel="1" x14ac:dyDescent="0.2">
      <c r="D18" s="106" t="str">
        <f>'Line Items'!D1108</f>
        <v>AWE</v>
      </c>
      <c r="E18" s="107" t="str">
        <f>E17</f>
        <v>%</v>
      </c>
      <c r="F18" s="108"/>
      <c r="G18" s="109"/>
      <c r="H18" s="109"/>
      <c r="I18" s="109"/>
      <c r="J18" s="109"/>
      <c r="K18" s="109"/>
      <c r="L18" s="110">
        <v>3.6000000000000032E-2</v>
      </c>
      <c r="M18" s="110">
        <v>3.8999999999999924E-2</v>
      </c>
      <c r="N18" s="110">
        <v>4.0000000000000036E-2</v>
      </c>
      <c r="O18" s="110">
        <v>4.2000000000000037E-2</v>
      </c>
      <c r="P18" s="110">
        <v>4.4000000000000039E-2</v>
      </c>
      <c r="Q18" s="110">
        <v>4.4999999999999929E-2</v>
      </c>
      <c r="R18" s="110">
        <v>4.4999999999999929E-2</v>
      </c>
      <c r="S18" s="110">
        <v>4.4999999999999929E-2</v>
      </c>
      <c r="T18" s="110">
        <v>4.4999999999999929E-2</v>
      </c>
      <c r="U18" s="110">
        <v>4.4999999999999929E-2</v>
      </c>
      <c r="V18" s="110">
        <v>4.4999999999999929E-2</v>
      </c>
      <c r="W18" s="110">
        <v>4.4999999999999929E-2</v>
      </c>
      <c r="X18" s="110">
        <v>4.4999999999999929E-2</v>
      </c>
      <c r="Y18" s="110">
        <v>4.4999999999999929E-2</v>
      </c>
      <c r="Z18" s="110">
        <v>4.4999999999999929E-2</v>
      </c>
      <c r="AA18" s="110">
        <v>4.4999999999999929E-2</v>
      </c>
      <c r="AB18" s="111">
        <v>4.4999999999999929E-2</v>
      </c>
      <c r="AC18"/>
      <c r="AD18" s="542">
        <f t="shared" si="0"/>
        <v>3.6000000000000032E-2</v>
      </c>
      <c r="AE18"/>
      <c r="AF18" s="542">
        <f t="shared" si="0"/>
        <v>4.4999999999999929E-2</v>
      </c>
      <c r="AG18"/>
      <c r="AH18" s="542">
        <f t="shared" si="0"/>
        <v>4.4999999999999929E-2</v>
      </c>
    </row>
    <row r="19" spans="4:34" outlineLevel="1" x14ac:dyDescent="0.2">
      <c r="D19" s="106" t="str">
        <f>'Line Items'!D1109</f>
        <v>Real Discount Rate</v>
      </c>
      <c r="E19" s="107" t="str">
        <f t="shared" ref="E19:E49" si="1">E18</f>
        <v>%</v>
      </c>
      <c r="F19" s="108">
        <v>3.5000000000000003E-2</v>
      </c>
      <c r="G19" s="112"/>
      <c r="H19" s="112"/>
      <c r="I19" s="112">
        <f t="shared" ref="I19:AH19" si="2">$F$19</f>
        <v>3.5000000000000003E-2</v>
      </c>
      <c r="J19" s="112">
        <f t="shared" si="2"/>
        <v>3.5000000000000003E-2</v>
      </c>
      <c r="K19" s="112">
        <f t="shared" si="2"/>
        <v>3.5000000000000003E-2</v>
      </c>
      <c r="L19" s="112">
        <f t="shared" si="2"/>
        <v>3.5000000000000003E-2</v>
      </c>
      <c r="M19" s="113">
        <f t="shared" si="2"/>
        <v>3.5000000000000003E-2</v>
      </c>
      <c r="N19" s="113">
        <f t="shared" si="2"/>
        <v>3.5000000000000003E-2</v>
      </c>
      <c r="O19" s="113">
        <f t="shared" si="2"/>
        <v>3.5000000000000003E-2</v>
      </c>
      <c r="P19" s="113">
        <f t="shared" si="2"/>
        <v>3.5000000000000003E-2</v>
      </c>
      <c r="Q19" s="113">
        <f t="shared" si="2"/>
        <v>3.5000000000000003E-2</v>
      </c>
      <c r="R19" s="113">
        <f t="shared" si="2"/>
        <v>3.5000000000000003E-2</v>
      </c>
      <c r="S19" s="113">
        <f t="shared" si="2"/>
        <v>3.5000000000000003E-2</v>
      </c>
      <c r="T19" s="113">
        <f t="shared" si="2"/>
        <v>3.5000000000000003E-2</v>
      </c>
      <c r="U19" s="113">
        <f t="shared" si="2"/>
        <v>3.5000000000000003E-2</v>
      </c>
      <c r="V19" s="113">
        <f t="shared" si="2"/>
        <v>3.5000000000000003E-2</v>
      </c>
      <c r="W19" s="113">
        <f t="shared" si="2"/>
        <v>3.5000000000000003E-2</v>
      </c>
      <c r="X19" s="113">
        <f t="shared" si="2"/>
        <v>3.5000000000000003E-2</v>
      </c>
      <c r="Y19" s="113">
        <f t="shared" si="2"/>
        <v>3.5000000000000003E-2</v>
      </c>
      <c r="Z19" s="113">
        <f t="shared" si="2"/>
        <v>3.5000000000000003E-2</v>
      </c>
      <c r="AA19" s="113">
        <f t="shared" si="2"/>
        <v>3.5000000000000003E-2</v>
      </c>
      <c r="AB19" s="114">
        <f t="shared" si="2"/>
        <v>3.5000000000000003E-2</v>
      </c>
      <c r="AC19"/>
      <c r="AD19" s="543">
        <f t="shared" si="2"/>
        <v>3.5000000000000003E-2</v>
      </c>
      <c r="AE19"/>
      <c r="AF19" s="543">
        <f t="shared" si="2"/>
        <v>3.5000000000000003E-2</v>
      </c>
      <c r="AG19"/>
      <c r="AH19" s="543">
        <f t="shared" si="2"/>
        <v>3.5000000000000003E-2</v>
      </c>
    </row>
    <row r="20" spans="4:34" outlineLevel="1" x14ac:dyDescent="0.2">
      <c r="D20" s="106" t="str">
        <f>'Line Items'!D1110</f>
        <v>[Indices and Rates - Inflation &amp; Discounting Line 4]</v>
      </c>
      <c r="E20" s="107" t="str">
        <f t="shared" si="1"/>
        <v>%</v>
      </c>
      <c r="F20" s="108"/>
      <c r="G20" s="115"/>
      <c r="H20" s="109"/>
      <c r="I20" s="109"/>
      <c r="J20" s="109"/>
      <c r="K20" s="109"/>
      <c r="L20" s="109"/>
      <c r="M20" s="109"/>
      <c r="N20" s="109"/>
      <c r="O20" s="109"/>
      <c r="P20" s="109"/>
      <c r="Q20" s="109"/>
      <c r="R20" s="109"/>
      <c r="S20" s="109"/>
      <c r="T20" s="109"/>
      <c r="U20" s="109"/>
      <c r="V20" s="109"/>
      <c r="W20" s="109"/>
      <c r="X20" s="109"/>
      <c r="Y20" s="109"/>
      <c r="Z20" s="109"/>
      <c r="AA20" s="109"/>
      <c r="AB20" s="116"/>
      <c r="AC20"/>
      <c r="AD20" s="544"/>
      <c r="AE20"/>
      <c r="AF20" s="544"/>
      <c r="AG20"/>
      <c r="AH20" s="544"/>
    </row>
    <row r="21" spans="4:34" outlineLevel="1" x14ac:dyDescent="0.2">
      <c r="D21" s="106" t="str">
        <f>'Line Items'!D1111</f>
        <v>[Indices and Rates - Inflation &amp; Discounting Line 5]</v>
      </c>
      <c r="E21" s="107" t="str">
        <f t="shared" si="1"/>
        <v>%</v>
      </c>
      <c r="F21" s="108"/>
      <c r="G21" s="115"/>
      <c r="H21" s="109"/>
      <c r="I21" s="109"/>
      <c r="J21" s="109"/>
      <c r="K21" s="109"/>
      <c r="L21" s="109"/>
      <c r="M21" s="109"/>
      <c r="N21" s="109"/>
      <c r="O21" s="109"/>
      <c r="P21" s="109"/>
      <c r="Q21" s="109"/>
      <c r="R21" s="109"/>
      <c r="S21" s="109"/>
      <c r="T21" s="109"/>
      <c r="U21" s="109"/>
      <c r="V21" s="109"/>
      <c r="W21" s="109"/>
      <c r="X21" s="109"/>
      <c r="Y21" s="109"/>
      <c r="Z21" s="109"/>
      <c r="AA21" s="109"/>
      <c r="AB21" s="116"/>
      <c r="AC21"/>
      <c r="AD21" s="544"/>
      <c r="AE21"/>
      <c r="AF21" s="544"/>
      <c r="AG21"/>
      <c r="AH21" s="544"/>
    </row>
    <row r="22" spans="4:34" outlineLevel="1" x14ac:dyDescent="0.2">
      <c r="D22" s="106" t="str">
        <f>'Line Items'!D1112</f>
        <v>[Indices and Rates - Inflation &amp; Discounting Line 6]</v>
      </c>
      <c r="E22" s="107" t="str">
        <f t="shared" si="1"/>
        <v>%</v>
      </c>
      <c r="F22" s="108"/>
      <c r="G22" s="115"/>
      <c r="H22" s="109"/>
      <c r="I22" s="109"/>
      <c r="J22" s="109"/>
      <c r="K22" s="109"/>
      <c r="L22" s="538"/>
      <c r="M22" s="538"/>
      <c r="N22" s="538"/>
      <c r="O22" s="538"/>
      <c r="P22" s="538"/>
      <c r="Q22" s="538"/>
      <c r="R22" s="538"/>
      <c r="S22" s="538"/>
      <c r="T22" s="538"/>
      <c r="U22" s="538"/>
      <c r="V22" s="538"/>
      <c r="W22" s="538"/>
      <c r="X22" s="538"/>
      <c r="Y22" s="538"/>
      <c r="Z22" s="538"/>
      <c r="AA22" s="538"/>
      <c r="AB22" s="539"/>
      <c r="AC22"/>
      <c r="AD22" s="544"/>
      <c r="AE22"/>
      <c r="AF22" s="544"/>
      <c r="AG22"/>
      <c r="AH22" s="544"/>
    </row>
    <row r="23" spans="4:34" outlineLevel="1" x14ac:dyDescent="0.2">
      <c r="D23" s="106" t="str">
        <f>'Line Items'!D1113</f>
        <v>[Indices and Rates - Inflation &amp; Discounting Line 7]</v>
      </c>
      <c r="E23" s="107" t="str">
        <f t="shared" si="1"/>
        <v>%</v>
      </c>
      <c r="F23" s="108"/>
      <c r="G23" s="115"/>
      <c r="H23" s="109"/>
      <c r="I23" s="109"/>
      <c r="J23" s="109"/>
      <c r="K23" s="109"/>
      <c r="L23" s="538"/>
      <c r="M23" s="538"/>
      <c r="N23" s="538"/>
      <c r="O23" s="538"/>
      <c r="P23" s="538"/>
      <c r="Q23" s="538"/>
      <c r="R23" s="538"/>
      <c r="S23" s="538"/>
      <c r="T23" s="538"/>
      <c r="U23" s="538"/>
      <c r="V23" s="538"/>
      <c r="W23" s="538"/>
      <c r="X23" s="538"/>
      <c r="Y23" s="538"/>
      <c r="Z23" s="538"/>
      <c r="AA23" s="538"/>
      <c r="AB23" s="539"/>
      <c r="AC23"/>
      <c r="AD23" s="544"/>
      <c r="AE23"/>
      <c r="AF23" s="544"/>
      <c r="AG23"/>
      <c r="AH23" s="544"/>
    </row>
    <row r="24" spans="4:34" outlineLevel="1" x14ac:dyDescent="0.2">
      <c r="D24" s="106" t="str">
        <f>'Line Items'!D1114</f>
        <v>[Indices and Rates - Inflation &amp; Discounting Line 8]</v>
      </c>
      <c r="E24" s="107" t="str">
        <f t="shared" si="1"/>
        <v>%</v>
      </c>
      <c r="F24" s="108"/>
      <c r="G24" s="115"/>
      <c r="H24" s="109"/>
      <c r="I24" s="109"/>
      <c r="J24" s="109"/>
      <c r="K24" s="109"/>
      <c r="L24" s="109"/>
      <c r="M24" s="109"/>
      <c r="N24" s="109"/>
      <c r="O24" s="109"/>
      <c r="P24" s="109"/>
      <c r="Q24" s="109"/>
      <c r="R24" s="109"/>
      <c r="S24" s="109"/>
      <c r="T24" s="109"/>
      <c r="U24" s="109"/>
      <c r="V24" s="109"/>
      <c r="W24" s="109"/>
      <c r="X24" s="109"/>
      <c r="Y24" s="109"/>
      <c r="Z24" s="109"/>
      <c r="AA24" s="109"/>
      <c r="AB24" s="116"/>
      <c r="AC24"/>
      <c r="AD24" s="544"/>
      <c r="AE24"/>
      <c r="AF24" s="544"/>
      <c r="AG24"/>
      <c r="AH24" s="544"/>
    </row>
    <row r="25" spans="4:34" outlineLevel="1" x14ac:dyDescent="0.2">
      <c r="D25" s="106" t="str">
        <f>'Line Items'!D1115</f>
        <v>[Indices and Rates - Inflation &amp; Discounting Line 9]</v>
      </c>
      <c r="E25" s="107" t="str">
        <f t="shared" si="1"/>
        <v>%</v>
      </c>
      <c r="F25" s="108"/>
      <c r="G25" s="115"/>
      <c r="H25" s="109"/>
      <c r="I25" s="109"/>
      <c r="J25" s="109"/>
      <c r="K25" s="109"/>
      <c r="L25" s="109"/>
      <c r="M25" s="109"/>
      <c r="N25" s="109"/>
      <c r="O25" s="109"/>
      <c r="P25" s="109"/>
      <c r="Q25" s="109"/>
      <c r="R25" s="109"/>
      <c r="S25" s="109"/>
      <c r="T25" s="109"/>
      <c r="U25" s="109"/>
      <c r="V25" s="109"/>
      <c r="W25" s="109"/>
      <c r="X25" s="109"/>
      <c r="Y25" s="109"/>
      <c r="Z25" s="109"/>
      <c r="AA25" s="109"/>
      <c r="AB25" s="116"/>
      <c r="AC25"/>
      <c r="AD25" s="544"/>
      <c r="AE25"/>
      <c r="AF25" s="544"/>
      <c r="AG25"/>
      <c r="AH25" s="544"/>
    </row>
    <row r="26" spans="4:34" outlineLevel="1" x14ac:dyDescent="0.2">
      <c r="D26" s="106" t="str">
        <f>'Line Items'!D1116</f>
        <v>[Indices and Rates - Inflation &amp; Discounting Line 10]</v>
      </c>
      <c r="E26" s="107" t="str">
        <f t="shared" si="1"/>
        <v>%</v>
      </c>
      <c r="F26" s="108"/>
      <c r="G26" s="115"/>
      <c r="H26" s="109"/>
      <c r="I26" s="109"/>
      <c r="J26" s="109"/>
      <c r="K26" s="109"/>
      <c r="L26" s="109"/>
      <c r="M26" s="109"/>
      <c r="N26" s="109"/>
      <c r="O26" s="109"/>
      <c r="P26" s="109"/>
      <c r="Q26" s="109"/>
      <c r="R26" s="109"/>
      <c r="S26" s="109"/>
      <c r="T26" s="109"/>
      <c r="U26" s="109"/>
      <c r="V26" s="109"/>
      <c r="W26" s="109"/>
      <c r="X26" s="109"/>
      <c r="Y26" s="109"/>
      <c r="Z26" s="109"/>
      <c r="AA26" s="109"/>
      <c r="AB26" s="116"/>
      <c r="AC26"/>
      <c r="AD26" s="544"/>
      <c r="AE26"/>
      <c r="AF26" s="544"/>
      <c r="AG26"/>
      <c r="AH26" s="544"/>
    </row>
    <row r="27" spans="4:34" outlineLevel="1" x14ac:dyDescent="0.2">
      <c r="D27" s="106" t="str">
        <f>'Line Items'!D1117</f>
        <v>[Indices and Rates - Inflation &amp; Discounting Line 11]</v>
      </c>
      <c r="E27" s="107" t="str">
        <f t="shared" si="1"/>
        <v>%</v>
      </c>
      <c r="F27" s="108"/>
      <c r="G27" s="115"/>
      <c r="H27" s="109"/>
      <c r="I27" s="109"/>
      <c r="J27" s="109"/>
      <c r="K27" s="109"/>
      <c r="L27" s="109"/>
      <c r="M27" s="109"/>
      <c r="N27" s="109"/>
      <c r="O27" s="109"/>
      <c r="P27" s="109"/>
      <c r="Q27" s="109"/>
      <c r="R27" s="109"/>
      <c r="S27" s="109"/>
      <c r="T27" s="109"/>
      <c r="U27" s="109"/>
      <c r="V27" s="109"/>
      <c r="W27" s="109"/>
      <c r="X27" s="109"/>
      <c r="Y27" s="109"/>
      <c r="Z27" s="109"/>
      <c r="AA27" s="109"/>
      <c r="AB27" s="116"/>
      <c r="AC27"/>
      <c r="AD27" s="544"/>
      <c r="AE27"/>
      <c r="AF27" s="544"/>
      <c r="AG27"/>
      <c r="AH27" s="544"/>
    </row>
    <row r="28" spans="4:34" outlineLevel="1" x14ac:dyDescent="0.2">
      <c r="D28" s="106" t="str">
        <f>'Line Items'!D1118</f>
        <v>[Indices and Rates - Inflation &amp; Discounting Line 12]</v>
      </c>
      <c r="E28" s="107" t="str">
        <f t="shared" si="1"/>
        <v>%</v>
      </c>
      <c r="F28" s="108"/>
      <c r="G28" s="115"/>
      <c r="H28" s="109"/>
      <c r="I28" s="109"/>
      <c r="J28" s="109"/>
      <c r="K28" s="109"/>
      <c r="L28" s="109"/>
      <c r="M28" s="109"/>
      <c r="N28" s="109"/>
      <c r="O28" s="109"/>
      <c r="P28" s="109"/>
      <c r="Q28" s="109"/>
      <c r="R28" s="109"/>
      <c r="S28" s="109"/>
      <c r="T28" s="109"/>
      <c r="U28" s="109"/>
      <c r="V28" s="109"/>
      <c r="W28" s="109"/>
      <c r="X28" s="109"/>
      <c r="Y28" s="109"/>
      <c r="Z28" s="109"/>
      <c r="AA28" s="109"/>
      <c r="AB28" s="116"/>
      <c r="AC28"/>
      <c r="AD28" s="544"/>
      <c r="AE28"/>
      <c r="AF28" s="544"/>
      <c r="AG28"/>
      <c r="AH28" s="544"/>
    </row>
    <row r="29" spans="4:34" outlineLevel="1" x14ac:dyDescent="0.2">
      <c r="D29" s="106" t="str">
        <f>'Line Items'!D1119</f>
        <v>[Indices and Rates - Inflation &amp; Discounting Line 13]</v>
      </c>
      <c r="E29" s="107" t="str">
        <f t="shared" si="1"/>
        <v>%</v>
      </c>
      <c r="F29" s="108"/>
      <c r="G29" s="115"/>
      <c r="H29" s="109"/>
      <c r="I29" s="109"/>
      <c r="J29" s="109"/>
      <c r="K29" s="109"/>
      <c r="L29" s="109"/>
      <c r="M29" s="109"/>
      <c r="N29" s="109"/>
      <c r="O29" s="109"/>
      <c r="P29" s="109"/>
      <c r="Q29" s="109"/>
      <c r="R29" s="109"/>
      <c r="S29" s="109"/>
      <c r="T29" s="109"/>
      <c r="U29" s="109"/>
      <c r="V29" s="109"/>
      <c r="W29" s="109"/>
      <c r="X29" s="109"/>
      <c r="Y29" s="109"/>
      <c r="Z29" s="109"/>
      <c r="AA29" s="109"/>
      <c r="AB29" s="116"/>
      <c r="AC29"/>
      <c r="AD29" s="544"/>
      <c r="AE29"/>
      <c r="AF29" s="544"/>
      <c r="AG29"/>
      <c r="AH29" s="544"/>
    </row>
    <row r="30" spans="4:34" outlineLevel="1" x14ac:dyDescent="0.2">
      <c r="D30" s="106" t="str">
        <f>'Line Items'!D1120</f>
        <v>[Indices and Rates - Inflation &amp; Discounting Line 14]</v>
      </c>
      <c r="E30" s="107" t="str">
        <f t="shared" si="1"/>
        <v>%</v>
      </c>
      <c r="F30" s="108"/>
      <c r="G30" s="115"/>
      <c r="H30" s="109"/>
      <c r="I30" s="109"/>
      <c r="J30" s="109"/>
      <c r="K30" s="109"/>
      <c r="L30" s="109"/>
      <c r="M30" s="109"/>
      <c r="N30" s="109"/>
      <c r="O30" s="109"/>
      <c r="P30" s="109"/>
      <c r="Q30" s="109"/>
      <c r="R30" s="109"/>
      <c r="S30" s="109"/>
      <c r="T30" s="109"/>
      <c r="U30" s="109"/>
      <c r="V30" s="109"/>
      <c r="W30" s="109"/>
      <c r="X30" s="109"/>
      <c r="Y30" s="109"/>
      <c r="Z30" s="109"/>
      <c r="AA30" s="109"/>
      <c r="AB30" s="116"/>
      <c r="AC30"/>
      <c r="AD30" s="544"/>
      <c r="AE30"/>
      <c r="AF30" s="544"/>
      <c r="AG30"/>
      <c r="AH30" s="544"/>
    </row>
    <row r="31" spans="4:34" outlineLevel="1" x14ac:dyDescent="0.2">
      <c r="D31" s="106" t="str">
        <f>'Line Items'!D1121</f>
        <v>[Indices and Rates - Inflation &amp; Discounting Line 15]</v>
      </c>
      <c r="E31" s="107" t="str">
        <f t="shared" si="1"/>
        <v>%</v>
      </c>
      <c r="F31" s="108"/>
      <c r="G31" s="115"/>
      <c r="H31" s="109"/>
      <c r="I31" s="109"/>
      <c r="J31" s="109"/>
      <c r="K31" s="109"/>
      <c r="L31" s="109"/>
      <c r="M31" s="109"/>
      <c r="N31" s="109"/>
      <c r="O31" s="109"/>
      <c r="P31" s="109"/>
      <c r="Q31" s="109"/>
      <c r="R31" s="109"/>
      <c r="S31" s="109"/>
      <c r="T31" s="109"/>
      <c r="U31" s="109"/>
      <c r="V31" s="109"/>
      <c r="W31" s="109"/>
      <c r="X31" s="109"/>
      <c r="Y31" s="109"/>
      <c r="Z31" s="109"/>
      <c r="AA31" s="109"/>
      <c r="AB31" s="116"/>
      <c r="AC31"/>
      <c r="AD31" s="544"/>
      <c r="AE31"/>
      <c r="AF31" s="544"/>
      <c r="AG31"/>
      <c r="AH31" s="544"/>
    </row>
    <row r="32" spans="4:34" outlineLevel="1" x14ac:dyDescent="0.2">
      <c r="D32" s="106" t="str">
        <f>'Line Items'!D1122</f>
        <v>[Indices and Rates - Inflation &amp; Discounting Line 16]</v>
      </c>
      <c r="E32" s="107" t="str">
        <f t="shared" si="1"/>
        <v>%</v>
      </c>
      <c r="F32" s="108"/>
      <c r="G32" s="115"/>
      <c r="H32" s="109"/>
      <c r="I32" s="109"/>
      <c r="J32" s="109"/>
      <c r="K32" s="109"/>
      <c r="L32" s="109"/>
      <c r="M32" s="109"/>
      <c r="N32" s="109"/>
      <c r="O32" s="109"/>
      <c r="P32" s="109"/>
      <c r="Q32" s="109"/>
      <c r="R32" s="109"/>
      <c r="S32" s="109"/>
      <c r="T32" s="109"/>
      <c r="U32" s="109"/>
      <c r="V32" s="109"/>
      <c r="W32" s="109"/>
      <c r="X32" s="109"/>
      <c r="Y32" s="109"/>
      <c r="Z32" s="109"/>
      <c r="AA32" s="109"/>
      <c r="AB32" s="116"/>
      <c r="AC32"/>
      <c r="AD32" s="544"/>
      <c r="AE32"/>
      <c r="AF32" s="544"/>
      <c r="AG32"/>
      <c r="AH32" s="544"/>
    </row>
    <row r="33" spans="4:34" outlineLevel="1" x14ac:dyDescent="0.2">
      <c r="D33" s="106" t="str">
        <f>'Line Items'!D1123</f>
        <v>[Indices and Rates - Inflation &amp; Discounting Line 17]</v>
      </c>
      <c r="E33" s="107" t="str">
        <f t="shared" si="1"/>
        <v>%</v>
      </c>
      <c r="F33" s="108"/>
      <c r="G33" s="115"/>
      <c r="H33" s="109"/>
      <c r="I33" s="109"/>
      <c r="J33" s="109"/>
      <c r="K33" s="109"/>
      <c r="L33" s="109"/>
      <c r="M33" s="109"/>
      <c r="N33" s="109"/>
      <c r="O33" s="109"/>
      <c r="P33" s="109"/>
      <c r="Q33" s="109"/>
      <c r="R33" s="109"/>
      <c r="S33" s="109"/>
      <c r="T33" s="109"/>
      <c r="U33" s="109"/>
      <c r="V33" s="109"/>
      <c r="W33" s="109"/>
      <c r="X33" s="109"/>
      <c r="Y33" s="109"/>
      <c r="Z33" s="109"/>
      <c r="AA33" s="109"/>
      <c r="AB33" s="116"/>
      <c r="AC33"/>
      <c r="AD33" s="544"/>
      <c r="AE33"/>
      <c r="AF33" s="544"/>
      <c r="AG33"/>
      <c r="AH33" s="544"/>
    </row>
    <row r="34" spans="4:34" outlineLevel="1" x14ac:dyDescent="0.2">
      <c r="D34" s="106" t="str">
        <f>'Line Items'!D1124</f>
        <v>[Indices and Rates - Inflation &amp; Discounting Line 18]</v>
      </c>
      <c r="E34" s="107" t="str">
        <f t="shared" si="1"/>
        <v>%</v>
      </c>
      <c r="F34" s="108"/>
      <c r="G34" s="115"/>
      <c r="H34" s="109"/>
      <c r="I34" s="109"/>
      <c r="J34" s="109"/>
      <c r="K34" s="109"/>
      <c r="L34" s="109"/>
      <c r="M34" s="109"/>
      <c r="N34" s="109"/>
      <c r="O34" s="109"/>
      <c r="P34" s="109"/>
      <c r="Q34" s="109"/>
      <c r="R34" s="109"/>
      <c r="S34" s="109"/>
      <c r="T34" s="109"/>
      <c r="U34" s="109"/>
      <c r="V34" s="109"/>
      <c r="W34" s="109"/>
      <c r="X34" s="109"/>
      <c r="Y34" s="109"/>
      <c r="Z34" s="109"/>
      <c r="AA34" s="109"/>
      <c r="AB34" s="116"/>
      <c r="AC34"/>
      <c r="AD34" s="544"/>
      <c r="AE34"/>
      <c r="AF34" s="544"/>
      <c r="AG34"/>
      <c r="AH34" s="544"/>
    </row>
    <row r="35" spans="4:34" outlineLevel="1" x14ac:dyDescent="0.2">
      <c r="D35" s="106" t="str">
        <f>'Line Items'!D1125</f>
        <v>[Indices and Rates - Inflation &amp; Discounting Line 19]</v>
      </c>
      <c r="E35" s="107" t="str">
        <f t="shared" si="1"/>
        <v>%</v>
      </c>
      <c r="F35" s="108"/>
      <c r="G35" s="115"/>
      <c r="H35" s="109"/>
      <c r="I35" s="109"/>
      <c r="J35" s="109"/>
      <c r="K35" s="109"/>
      <c r="L35" s="109"/>
      <c r="M35" s="109"/>
      <c r="N35" s="109"/>
      <c r="O35" s="109"/>
      <c r="P35" s="109"/>
      <c r="Q35" s="109"/>
      <c r="R35" s="109"/>
      <c r="S35" s="109"/>
      <c r="T35" s="109"/>
      <c r="U35" s="109"/>
      <c r="V35" s="109"/>
      <c r="W35" s="109"/>
      <c r="X35" s="109"/>
      <c r="Y35" s="109"/>
      <c r="Z35" s="109"/>
      <c r="AA35" s="109"/>
      <c r="AB35" s="116"/>
      <c r="AC35"/>
      <c r="AD35" s="544"/>
      <c r="AE35"/>
      <c r="AF35" s="544"/>
      <c r="AG35"/>
      <c r="AH35" s="544"/>
    </row>
    <row r="36" spans="4:34" outlineLevel="1" x14ac:dyDescent="0.2">
      <c r="D36" s="106" t="str">
        <f>'Line Items'!D1126</f>
        <v>[Indices and Rates - Inflation &amp; Discounting Line 20]</v>
      </c>
      <c r="E36" s="107" t="str">
        <f t="shared" si="1"/>
        <v>%</v>
      </c>
      <c r="F36" s="108"/>
      <c r="G36" s="115"/>
      <c r="H36" s="109"/>
      <c r="I36" s="109"/>
      <c r="J36" s="109"/>
      <c r="K36" s="109"/>
      <c r="L36" s="109"/>
      <c r="M36" s="109"/>
      <c r="N36" s="109"/>
      <c r="O36" s="109"/>
      <c r="P36" s="109"/>
      <c r="Q36" s="109"/>
      <c r="R36" s="109"/>
      <c r="S36" s="109"/>
      <c r="T36" s="109"/>
      <c r="U36" s="109"/>
      <c r="V36" s="109"/>
      <c r="W36" s="109"/>
      <c r="X36" s="109"/>
      <c r="Y36" s="109"/>
      <c r="Z36" s="109"/>
      <c r="AA36" s="109"/>
      <c r="AB36" s="116"/>
      <c r="AC36"/>
      <c r="AD36" s="544"/>
      <c r="AE36"/>
      <c r="AF36" s="544"/>
      <c r="AG36"/>
      <c r="AH36" s="544"/>
    </row>
    <row r="37" spans="4:34" outlineLevel="1" x14ac:dyDescent="0.2">
      <c r="D37" s="106" t="str">
        <f>'Line Items'!D1127</f>
        <v>[Indices and Rates - Inflation &amp; Discounting Line 21]</v>
      </c>
      <c r="E37" s="107" t="str">
        <f t="shared" si="1"/>
        <v>%</v>
      </c>
      <c r="F37" s="108"/>
      <c r="G37" s="115"/>
      <c r="H37" s="109"/>
      <c r="I37" s="109"/>
      <c r="J37" s="109"/>
      <c r="K37" s="109"/>
      <c r="L37" s="109"/>
      <c r="M37" s="109"/>
      <c r="N37" s="109"/>
      <c r="O37" s="109"/>
      <c r="P37" s="109"/>
      <c r="Q37" s="109"/>
      <c r="R37" s="109"/>
      <c r="S37" s="109"/>
      <c r="T37" s="109"/>
      <c r="U37" s="109"/>
      <c r="V37" s="109"/>
      <c r="W37" s="109"/>
      <c r="X37" s="109"/>
      <c r="Y37" s="109"/>
      <c r="Z37" s="109"/>
      <c r="AA37" s="109"/>
      <c r="AB37" s="116"/>
      <c r="AC37"/>
      <c r="AD37" s="544"/>
      <c r="AE37"/>
      <c r="AF37" s="544"/>
      <c r="AG37"/>
      <c r="AH37" s="544"/>
    </row>
    <row r="38" spans="4:34" outlineLevel="1" x14ac:dyDescent="0.2">
      <c r="D38" s="106" t="str">
        <f>'Line Items'!D1128</f>
        <v>[Indices and Rates - Inflation &amp; Discounting Line 22]</v>
      </c>
      <c r="E38" s="107" t="str">
        <f t="shared" si="1"/>
        <v>%</v>
      </c>
      <c r="F38" s="108"/>
      <c r="G38" s="115"/>
      <c r="H38" s="109"/>
      <c r="I38" s="109"/>
      <c r="J38" s="109"/>
      <c r="K38" s="109"/>
      <c r="L38" s="109"/>
      <c r="M38" s="109"/>
      <c r="N38" s="109"/>
      <c r="O38" s="109"/>
      <c r="P38" s="109"/>
      <c r="Q38" s="109"/>
      <c r="R38" s="109"/>
      <c r="S38" s="109"/>
      <c r="T38" s="109"/>
      <c r="U38" s="109"/>
      <c r="V38" s="109"/>
      <c r="W38" s="109"/>
      <c r="X38" s="109"/>
      <c r="Y38" s="109"/>
      <c r="Z38" s="109"/>
      <c r="AA38" s="109"/>
      <c r="AB38" s="116"/>
      <c r="AC38"/>
      <c r="AD38" s="544"/>
      <c r="AE38"/>
      <c r="AF38" s="544"/>
      <c r="AG38"/>
      <c r="AH38" s="544"/>
    </row>
    <row r="39" spans="4:34" outlineLevel="1" x14ac:dyDescent="0.2">
      <c r="D39" s="106" t="str">
        <f>'Line Items'!D1129</f>
        <v>[Indices and Rates - Inflation &amp; Discounting Line 23]</v>
      </c>
      <c r="E39" s="107" t="str">
        <f t="shared" si="1"/>
        <v>%</v>
      </c>
      <c r="F39" s="108"/>
      <c r="G39" s="115"/>
      <c r="H39" s="109"/>
      <c r="I39" s="109"/>
      <c r="J39" s="109"/>
      <c r="K39" s="109"/>
      <c r="L39" s="109"/>
      <c r="M39" s="109"/>
      <c r="N39" s="109"/>
      <c r="O39" s="109"/>
      <c r="P39" s="109"/>
      <c r="Q39" s="109"/>
      <c r="R39" s="109"/>
      <c r="S39" s="109"/>
      <c r="T39" s="109"/>
      <c r="U39" s="109"/>
      <c r="V39" s="109"/>
      <c r="W39" s="109"/>
      <c r="X39" s="109"/>
      <c r="Y39" s="109"/>
      <c r="Z39" s="109"/>
      <c r="AA39" s="109"/>
      <c r="AB39" s="116"/>
      <c r="AC39"/>
      <c r="AD39" s="544"/>
      <c r="AE39"/>
      <c r="AF39" s="544"/>
      <c r="AG39"/>
      <c r="AH39" s="544"/>
    </row>
    <row r="40" spans="4:34" outlineLevel="1" x14ac:dyDescent="0.2">
      <c r="D40" s="106" t="str">
        <f>'Line Items'!D1130</f>
        <v>[Indices and Rates - Inflation &amp; Discounting Line 24]</v>
      </c>
      <c r="E40" s="107" t="str">
        <f t="shared" si="1"/>
        <v>%</v>
      </c>
      <c r="F40" s="108"/>
      <c r="G40" s="115"/>
      <c r="H40" s="109"/>
      <c r="I40" s="109"/>
      <c r="J40" s="109"/>
      <c r="K40" s="109"/>
      <c r="L40" s="109"/>
      <c r="M40" s="109"/>
      <c r="N40" s="109"/>
      <c r="O40" s="109"/>
      <c r="P40" s="109"/>
      <c r="Q40" s="109"/>
      <c r="R40" s="109"/>
      <c r="S40" s="109"/>
      <c r="T40" s="109"/>
      <c r="U40" s="109"/>
      <c r="V40" s="109"/>
      <c r="W40" s="109"/>
      <c r="X40" s="109"/>
      <c r="Y40" s="109"/>
      <c r="Z40" s="109"/>
      <c r="AA40" s="109"/>
      <c r="AB40" s="116"/>
      <c r="AC40"/>
      <c r="AD40" s="544"/>
      <c r="AE40"/>
      <c r="AF40" s="544"/>
      <c r="AG40"/>
      <c r="AH40" s="544"/>
    </row>
    <row r="41" spans="4:34" outlineLevel="1" x14ac:dyDescent="0.2">
      <c r="D41" s="106" t="str">
        <f>'Line Items'!D1131</f>
        <v>[Indices and Rates - Inflation &amp; Discounting Line 25]</v>
      </c>
      <c r="E41" s="107" t="str">
        <f t="shared" si="1"/>
        <v>%</v>
      </c>
      <c r="F41" s="108"/>
      <c r="G41" s="115"/>
      <c r="H41" s="109"/>
      <c r="I41" s="109"/>
      <c r="J41" s="109"/>
      <c r="K41" s="109"/>
      <c r="L41" s="109"/>
      <c r="M41" s="109"/>
      <c r="N41" s="109"/>
      <c r="O41" s="109"/>
      <c r="P41" s="109"/>
      <c r="Q41" s="109"/>
      <c r="R41" s="109"/>
      <c r="S41" s="109"/>
      <c r="T41" s="109"/>
      <c r="U41" s="109"/>
      <c r="V41" s="109"/>
      <c r="W41" s="109"/>
      <c r="X41" s="109"/>
      <c r="Y41" s="109"/>
      <c r="Z41" s="109"/>
      <c r="AA41" s="109"/>
      <c r="AB41" s="116"/>
      <c r="AC41"/>
      <c r="AD41" s="544"/>
      <c r="AE41"/>
      <c r="AF41" s="544"/>
      <c r="AG41"/>
      <c r="AH41" s="544"/>
    </row>
    <row r="42" spans="4:34" outlineLevel="1" x14ac:dyDescent="0.2">
      <c r="D42" s="106" t="str">
        <f>'Line Items'!D1132</f>
        <v>[Indices and Rates - Inflation &amp; Discounting Line 26]</v>
      </c>
      <c r="E42" s="107" t="str">
        <f t="shared" si="1"/>
        <v>%</v>
      </c>
      <c r="F42" s="108"/>
      <c r="G42" s="115"/>
      <c r="H42" s="109"/>
      <c r="I42" s="109"/>
      <c r="J42" s="109"/>
      <c r="K42" s="109"/>
      <c r="L42" s="109"/>
      <c r="M42" s="109"/>
      <c r="N42" s="109"/>
      <c r="O42" s="109"/>
      <c r="P42" s="109"/>
      <c r="Q42" s="109"/>
      <c r="R42" s="109"/>
      <c r="S42" s="109"/>
      <c r="T42" s="109"/>
      <c r="U42" s="109"/>
      <c r="V42" s="109"/>
      <c r="W42" s="109"/>
      <c r="X42" s="109"/>
      <c r="Y42" s="109"/>
      <c r="Z42" s="109"/>
      <c r="AA42" s="109"/>
      <c r="AB42" s="116"/>
      <c r="AC42"/>
      <c r="AD42" s="544"/>
      <c r="AE42"/>
      <c r="AF42" s="544"/>
      <c r="AG42"/>
      <c r="AH42" s="544"/>
    </row>
    <row r="43" spans="4:34" outlineLevel="1" x14ac:dyDescent="0.2">
      <c r="D43" s="106" t="str">
        <f>'Line Items'!D1133</f>
        <v>[Indices and Rates - Inflation &amp; Discounting Line 27]</v>
      </c>
      <c r="E43" s="107" t="str">
        <f t="shared" si="1"/>
        <v>%</v>
      </c>
      <c r="F43" s="108"/>
      <c r="G43" s="115"/>
      <c r="H43" s="109"/>
      <c r="I43" s="109"/>
      <c r="J43" s="109"/>
      <c r="K43" s="109"/>
      <c r="L43" s="109"/>
      <c r="M43" s="109"/>
      <c r="N43" s="109"/>
      <c r="O43" s="109"/>
      <c r="P43" s="109"/>
      <c r="Q43" s="109"/>
      <c r="R43" s="109"/>
      <c r="S43" s="109"/>
      <c r="T43" s="109"/>
      <c r="U43" s="109"/>
      <c r="V43" s="109"/>
      <c r="W43" s="109"/>
      <c r="X43" s="109"/>
      <c r="Y43" s="109"/>
      <c r="Z43" s="109"/>
      <c r="AA43" s="109"/>
      <c r="AB43" s="116"/>
      <c r="AC43"/>
      <c r="AD43" s="544"/>
      <c r="AE43"/>
      <c r="AF43" s="544"/>
      <c r="AG43"/>
      <c r="AH43" s="544"/>
    </row>
    <row r="44" spans="4:34" outlineLevel="1" x14ac:dyDescent="0.2">
      <c r="D44" s="106" t="str">
        <f>'Line Items'!D1134</f>
        <v>[Indices and Rates - Inflation &amp; Discounting Line 28]</v>
      </c>
      <c r="E44" s="107" t="str">
        <f t="shared" si="1"/>
        <v>%</v>
      </c>
      <c r="F44" s="108"/>
      <c r="G44" s="115"/>
      <c r="H44" s="109"/>
      <c r="I44" s="109"/>
      <c r="J44" s="109"/>
      <c r="K44" s="109"/>
      <c r="L44" s="109"/>
      <c r="M44" s="109"/>
      <c r="N44" s="109"/>
      <c r="O44" s="109"/>
      <c r="P44" s="109"/>
      <c r="Q44" s="109"/>
      <c r="R44" s="109"/>
      <c r="S44" s="109"/>
      <c r="T44" s="109"/>
      <c r="U44" s="109"/>
      <c r="V44" s="109"/>
      <c r="W44" s="109"/>
      <c r="X44" s="109"/>
      <c r="Y44" s="109"/>
      <c r="Z44" s="109"/>
      <c r="AA44" s="109"/>
      <c r="AB44" s="116"/>
      <c r="AC44"/>
      <c r="AD44" s="544"/>
      <c r="AE44"/>
      <c r="AF44" s="544"/>
      <c r="AG44"/>
      <c r="AH44" s="544"/>
    </row>
    <row r="45" spans="4:34" outlineLevel="1" x14ac:dyDescent="0.2">
      <c r="D45" s="106" t="str">
        <f>'Line Items'!D1135</f>
        <v>[Indices and Rates - Inflation &amp; Discounting Line 29]</v>
      </c>
      <c r="E45" s="107" t="str">
        <f t="shared" si="1"/>
        <v>%</v>
      </c>
      <c r="F45" s="108"/>
      <c r="G45" s="115"/>
      <c r="H45" s="109"/>
      <c r="I45" s="109"/>
      <c r="J45" s="109"/>
      <c r="K45" s="109"/>
      <c r="L45" s="109"/>
      <c r="M45" s="109"/>
      <c r="N45" s="109"/>
      <c r="O45" s="109"/>
      <c r="P45" s="109"/>
      <c r="Q45" s="109"/>
      <c r="R45" s="109"/>
      <c r="S45" s="109"/>
      <c r="T45" s="109"/>
      <c r="U45" s="109"/>
      <c r="V45" s="109"/>
      <c r="W45" s="109"/>
      <c r="X45" s="109"/>
      <c r="Y45" s="109"/>
      <c r="Z45" s="109"/>
      <c r="AA45" s="109"/>
      <c r="AB45" s="116"/>
      <c r="AC45"/>
      <c r="AD45" s="544"/>
      <c r="AE45"/>
      <c r="AF45" s="544"/>
      <c r="AG45"/>
      <c r="AH45" s="544"/>
    </row>
    <row r="46" spans="4:34" outlineLevel="1" x14ac:dyDescent="0.2">
      <c r="D46" s="106" t="str">
        <f>'Line Items'!D1136</f>
        <v>[Indices and Rates - Inflation &amp; Discounting Line 30]</v>
      </c>
      <c r="E46" s="107" t="str">
        <f t="shared" si="1"/>
        <v>%</v>
      </c>
      <c r="F46" s="108"/>
      <c r="G46" s="115"/>
      <c r="H46" s="109"/>
      <c r="I46" s="109"/>
      <c r="J46" s="109"/>
      <c r="K46" s="109"/>
      <c r="L46" s="109"/>
      <c r="M46" s="109"/>
      <c r="N46" s="109"/>
      <c r="O46" s="109"/>
      <c r="P46" s="109"/>
      <c r="Q46" s="109"/>
      <c r="R46" s="109"/>
      <c r="S46" s="109"/>
      <c r="T46" s="109"/>
      <c r="U46" s="109"/>
      <c r="V46" s="109"/>
      <c r="W46" s="109"/>
      <c r="X46" s="109"/>
      <c r="Y46" s="109"/>
      <c r="Z46" s="109"/>
      <c r="AA46" s="109"/>
      <c r="AB46" s="116"/>
      <c r="AC46"/>
      <c r="AD46" s="544"/>
      <c r="AE46"/>
      <c r="AF46" s="544"/>
      <c r="AG46"/>
      <c r="AH46" s="544"/>
    </row>
    <row r="47" spans="4:34" outlineLevel="1" x14ac:dyDescent="0.2">
      <c r="D47" s="106" t="str">
        <f>'Line Items'!D1137</f>
        <v>[Indices and Rates - Inflation &amp; Discounting Line 31]</v>
      </c>
      <c r="E47" s="107" t="str">
        <f t="shared" si="1"/>
        <v>%</v>
      </c>
      <c r="F47" s="108"/>
      <c r="G47" s="115"/>
      <c r="H47" s="109"/>
      <c r="I47" s="109"/>
      <c r="J47" s="109"/>
      <c r="K47" s="109"/>
      <c r="L47" s="109"/>
      <c r="M47" s="109"/>
      <c r="N47" s="109"/>
      <c r="O47" s="109"/>
      <c r="P47" s="109"/>
      <c r="Q47" s="109"/>
      <c r="R47" s="109"/>
      <c r="S47" s="109"/>
      <c r="T47" s="109"/>
      <c r="U47" s="109"/>
      <c r="V47" s="109"/>
      <c r="W47" s="109"/>
      <c r="X47" s="109"/>
      <c r="Y47" s="109"/>
      <c r="Z47" s="109"/>
      <c r="AA47" s="109"/>
      <c r="AB47" s="116"/>
      <c r="AC47"/>
      <c r="AD47" s="544"/>
      <c r="AE47"/>
      <c r="AF47" s="544"/>
      <c r="AG47"/>
      <c r="AH47" s="544"/>
    </row>
    <row r="48" spans="4:34" outlineLevel="1" x14ac:dyDescent="0.2">
      <c r="D48" s="106" t="str">
        <f>'Line Items'!D1138</f>
        <v>[Indices and Rates - Inflation &amp; Discounting Line 32]</v>
      </c>
      <c r="E48" s="107" t="str">
        <f t="shared" si="1"/>
        <v>%</v>
      </c>
      <c r="F48" s="108"/>
      <c r="G48" s="115"/>
      <c r="H48" s="109"/>
      <c r="I48" s="109"/>
      <c r="J48" s="109"/>
      <c r="K48" s="109"/>
      <c r="L48" s="109"/>
      <c r="M48" s="109"/>
      <c r="N48" s="109"/>
      <c r="O48" s="109"/>
      <c r="P48" s="109"/>
      <c r="Q48" s="109"/>
      <c r="R48" s="109"/>
      <c r="S48" s="109"/>
      <c r="T48" s="109"/>
      <c r="U48" s="109"/>
      <c r="V48" s="109"/>
      <c r="W48" s="109"/>
      <c r="X48" s="109"/>
      <c r="Y48" s="109"/>
      <c r="Z48" s="109"/>
      <c r="AA48" s="109"/>
      <c r="AB48" s="116"/>
      <c r="AC48"/>
      <c r="AD48" s="544"/>
      <c r="AE48"/>
      <c r="AF48" s="544"/>
      <c r="AG48"/>
      <c r="AH48" s="544"/>
    </row>
    <row r="49" spans="2:35" outlineLevel="1" x14ac:dyDescent="0.2">
      <c r="D49" s="117" t="str">
        <f>'Line Items'!D1139</f>
        <v>[Indices and Rates - Inflation &amp; Discounting Line 33]</v>
      </c>
      <c r="E49" s="118" t="str">
        <f t="shared" si="1"/>
        <v>%</v>
      </c>
      <c r="F49" s="119"/>
      <c r="G49" s="120"/>
      <c r="H49" s="121"/>
      <c r="I49" s="121"/>
      <c r="J49" s="121"/>
      <c r="K49" s="121"/>
      <c r="L49" s="121"/>
      <c r="M49" s="121"/>
      <c r="N49" s="121"/>
      <c r="O49" s="121"/>
      <c r="P49" s="121"/>
      <c r="Q49" s="121"/>
      <c r="R49" s="121"/>
      <c r="S49" s="121"/>
      <c r="T49" s="121"/>
      <c r="U49" s="121"/>
      <c r="V49" s="121"/>
      <c r="W49" s="121"/>
      <c r="X49" s="121"/>
      <c r="Y49" s="121"/>
      <c r="Z49" s="121"/>
      <c r="AA49" s="121"/>
      <c r="AB49" s="122"/>
      <c r="AC49"/>
      <c r="AD49" s="545"/>
      <c r="AE49"/>
      <c r="AF49" s="545"/>
      <c r="AG49"/>
      <c r="AH49" s="545"/>
    </row>
    <row r="50" spans="2:35" outlineLevel="1" x14ac:dyDescent="0.2"/>
    <row r="51" spans="2:35" outlineLevel="1" x14ac:dyDescent="0.2">
      <c r="D51" s="68" t="s">
        <v>741</v>
      </c>
      <c r="K51" s="537"/>
    </row>
    <row r="53" spans="2:35" ht="15" x14ac:dyDescent="0.25">
      <c r="B53" s="15" t="s">
        <v>89</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540"/>
      <c r="AD53" s="540"/>
      <c r="AE53" s="540"/>
      <c r="AF53" s="540"/>
      <c r="AG53" s="540"/>
      <c r="AH53" s="540"/>
      <c r="AI53" s="15"/>
    </row>
    <row r="54" spans="2:35" outlineLevel="1" x14ac:dyDescent="0.2"/>
    <row r="55" spans="2:35" outlineLevel="1" x14ac:dyDescent="0.2">
      <c r="D55" s="100" t="str">
        <f>'Line Items'!D1143</f>
        <v>Pensions employer contribution as % of basic pay</v>
      </c>
      <c r="E55" s="101" t="s">
        <v>88</v>
      </c>
      <c r="F55" s="123"/>
      <c r="G55" s="124"/>
      <c r="H55" s="103"/>
      <c r="I55" s="103"/>
      <c r="J55" s="103"/>
      <c r="K55" s="103"/>
      <c r="L55" s="103"/>
      <c r="M55" s="103"/>
      <c r="N55" s="103"/>
      <c r="O55" s="103"/>
      <c r="P55" s="103"/>
      <c r="Q55" s="103"/>
      <c r="R55" s="103"/>
      <c r="S55" s="103"/>
      <c r="T55" s="103"/>
      <c r="U55" s="103"/>
      <c r="V55" s="103"/>
      <c r="W55" s="103"/>
      <c r="X55" s="103"/>
      <c r="Y55" s="103"/>
      <c r="Z55" s="103"/>
      <c r="AA55" s="103"/>
      <c r="AB55" s="125"/>
      <c r="AC55"/>
      <c r="AD55" s="546"/>
      <c r="AE55"/>
      <c r="AF55" s="546"/>
      <c r="AG55"/>
      <c r="AH55" s="546"/>
    </row>
    <row r="56" spans="2:35" outlineLevel="1" x14ac:dyDescent="0.2">
      <c r="D56" s="106" t="str">
        <f>'Line Items'!D1144</f>
        <v>NI employer contribution - as % of basic pay</v>
      </c>
      <c r="E56" s="107" t="str">
        <f t="shared" ref="E56:E74" si="3">E55</f>
        <v>%</v>
      </c>
      <c r="F56" s="108"/>
      <c r="G56" s="115"/>
      <c r="H56" s="109"/>
      <c r="I56" s="109"/>
      <c r="J56" s="109"/>
      <c r="K56" s="109"/>
      <c r="L56" s="109"/>
      <c r="M56" s="109"/>
      <c r="N56" s="109"/>
      <c r="O56" s="109"/>
      <c r="P56" s="109"/>
      <c r="Q56" s="109"/>
      <c r="R56" s="109"/>
      <c r="S56" s="109"/>
      <c r="T56" s="109"/>
      <c r="U56" s="109"/>
      <c r="V56" s="109"/>
      <c r="W56" s="109"/>
      <c r="X56" s="109"/>
      <c r="Y56" s="109"/>
      <c r="Z56" s="109"/>
      <c r="AA56" s="109"/>
      <c r="AB56" s="116"/>
      <c r="AC56"/>
      <c r="AD56" s="544"/>
      <c r="AE56"/>
      <c r="AF56" s="544"/>
      <c r="AG56"/>
      <c r="AH56" s="544"/>
    </row>
    <row r="57" spans="2:35" outlineLevel="1" x14ac:dyDescent="0.2">
      <c r="D57" s="106" t="str">
        <f>'Line Items'!D1145</f>
        <v>General Tax disallowance in each year</v>
      </c>
      <c r="E57" s="107" t="str">
        <f t="shared" si="3"/>
        <v>%</v>
      </c>
      <c r="F57" s="126"/>
      <c r="G57" s="115"/>
      <c r="H57" s="109"/>
      <c r="I57" s="109"/>
      <c r="J57" s="109"/>
      <c r="K57" s="109"/>
      <c r="L57" s="109"/>
      <c r="M57" s="109"/>
      <c r="N57" s="109"/>
      <c r="O57" s="109"/>
      <c r="P57" s="109"/>
      <c r="Q57" s="109"/>
      <c r="R57" s="109"/>
      <c r="S57" s="109"/>
      <c r="T57" s="109"/>
      <c r="U57" s="109"/>
      <c r="V57" s="109"/>
      <c r="W57" s="109"/>
      <c r="X57" s="109"/>
      <c r="Y57" s="109"/>
      <c r="Z57" s="109"/>
      <c r="AA57" s="109"/>
      <c r="AB57" s="116"/>
      <c r="AC57"/>
      <c r="AD57" s="544"/>
      <c r="AE57"/>
      <c r="AF57" s="544"/>
      <c r="AG57"/>
      <c r="AH57" s="544"/>
    </row>
    <row r="58" spans="2:35" outlineLevel="1" x14ac:dyDescent="0.2">
      <c r="D58" s="106" t="str">
        <f>'Line Items'!D1146</f>
        <v>LIBOR</v>
      </c>
      <c r="E58" s="107" t="str">
        <f t="shared" si="3"/>
        <v>%</v>
      </c>
      <c r="F58" s="126"/>
      <c r="G58" s="115"/>
      <c r="H58" s="109"/>
      <c r="I58" s="109"/>
      <c r="J58" s="109"/>
      <c r="K58" s="109"/>
      <c r="L58" s="109"/>
      <c r="M58" s="109"/>
      <c r="N58" s="109"/>
      <c r="O58" s="109"/>
      <c r="P58" s="109"/>
      <c r="Q58" s="109"/>
      <c r="R58" s="109"/>
      <c r="S58" s="109"/>
      <c r="T58" s="109"/>
      <c r="U58" s="109"/>
      <c r="V58" s="109"/>
      <c r="W58" s="109"/>
      <c r="X58" s="109"/>
      <c r="Y58" s="109"/>
      <c r="Z58" s="109"/>
      <c r="AA58" s="109"/>
      <c r="AB58" s="116"/>
      <c r="AC58"/>
      <c r="AD58" s="544"/>
      <c r="AE58"/>
      <c r="AF58" s="544"/>
      <c r="AG58"/>
      <c r="AH58" s="544"/>
    </row>
    <row r="59" spans="2:35" outlineLevel="1" x14ac:dyDescent="0.2">
      <c r="D59" s="106" t="str">
        <f>'Line Items'!D1147</f>
        <v>Interest paid on debt - relative to LIBOR</v>
      </c>
      <c r="E59" s="107" t="str">
        <f t="shared" si="3"/>
        <v>%</v>
      </c>
      <c r="F59" s="126"/>
      <c r="G59" s="115"/>
      <c r="H59" s="109"/>
      <c r="I59" s="109"/>
      <c r="J59" s="109"/>
      <c r="K59" s="109"/>
      <c r="L59" s="109"/>
      <c r="M59" s="109"/>
      <c r="N59" s="109"/>
      <c r="O59" s="109"/>
      <c r="P59" s="109"/>
      <c r="Q59" s="109"/>
      <c r="R59" s="109"/>
      <c r="S59" s="109"/>
      <c r="T59" s="109"/>
      <c r="U59" s="109"/>
      <c r="V59" s="109"/>
      <c r="W59" s="109"/>
      <c r="X59" s="109"/>
      <c r="Y59" s="109"/>
      <c r="Z59" s="109"/>
      <c r="AA59" s="109"/>
      <c r="AB59" s="116"/>
      <c r="AC59"/>
      <c r="AD59" s="544"/>
      <c r="AE59"/>
      <c r="AF59" s="544"/>
      <c r="AG59"/>
      <c r="AH59" s="544"/>
    </row>
    <row r="60" spans="2:35" outlineLevel="1" x14ac:dyDescent="0.2">
      <c r="D60" s="106" t="str">
        <f>'Line Items'!D1148</f>
        <v>Interest received on cash balances - relative to LIBOR</v>
      </c>
      <c r="E60" s="107" t="str">
        <f t="shared" si="3"/>
        <v>%</v>
      </c>
      <c r="F60" s="126"/>
      <c r="G60" s="115"/>
      <c r="H60" s="109"/>
      <c r="I60" s="109"/>
      <c r="J60" s="109"/>
      <c r="K60" s="109"/>
      <c r="L60" s="109"/>
      <c r="M60" s="109"/>
      <c r="N60" s="109"/>
      <c r="O60" s="109"/>
      <c r="P60" s="109"/>
      <c r="Q60" s="109"/>
      <c r="R60" s="109"/>
      <c r="S60" s="109"/>
      <c r="T60" s="109"/>
      <c r="U60" s="109"/>
      <c r="V60" s="109"/>
      <c r="W60" s="109"/>
      <c r="X60" s="109"/>
      <c r="Y60" s="109"/>
      <c r="Z60" s="109"/>
      <c r="AA60" s="109"/>
      <c r="AB60" s="116"/>
      <c r="AC60"/>
      <c r="AD60" s="544"/>
      <c r="AE60"/>
      <c r="AF60" s="544"/>
      <c r="AG60"/>
      <c r="AH60" s="544"/>
    </row>
    <row r="61" spans="2:35" outlineLevel="1" x14ac:dyDescent="0.2">
      <c r="D61" s="106" t="str">
        <f>'Line Items'!D1149</f>
        <v>UK corporation tax rate</v>
      </c>
      <c r="E61" s="107" t="str">
        <f t="shared" si="3"/>
        <v>%</v>
      </c>
      <c r="F61" s="126"/>
      <c r="G61" s="115"/>
      <c r="H61" s="109"/>
      <c r="I61" s="109"/>
      <c r="J61" s="109"/>
      <c r="K61" s="109"/>
      <c r="L61" s="109"/>
      <c r="M61" s="109"/>
      <c r="N61" s="109"/>
      <c r="O61" s="109"/>
      <c r="P61" s="109"/>
      <c r="Q61" s="109"/>
      <c r="R61" s="109"/>
      <c r="S61" s="109"/>
      <c r="T61" s="109"/>
      <c r="U61" s="109"/>
      <c r="V61" s="109"/>
      <c r="W61" s="109"/>
      <c r="X61" s="109"/>
      <c r="Y61" s="109"/>
      <c r="Z61" s="109"/>
      <c r="AA61" s="109"/>
      <c r="AB61" s="116"/>
      <c r="AC61"/>
      <c r="AD61" s="544"/>
      <c r="AE61"/>
      <c r="AF61" s="544"/>
      <c r="AG61"/>
      <c r="AH61" s="544"/>
    </row>
    <row r="62" spans="2:35" outlineLevel="1" x14ac:dyDescent="0.2">
      <c r="D62" s="106" t="str">
        <f>'Line Items'!D1150</f>
        <v>% of tax paid in year</v>
      </c>
      <c r="E62" s="107" t="str">
        <f t="shared" si="3"/>
        <v>%</v>
      </c>
      <c r="F62" s="126"/>
      <c r="G62" s="115"/>
      <c r="H62" s="109"/>
      <c r="I62" s="109"/>
      <c r="J62" s="109"/>
      <c r="K62" s="109"/>
      <c r="L62" s="109"/>
      <c r="M62" s="109"/>
      <c r="N62" s="109"/>
      <c r="O62" s="109"/>
      <c r="P62" s="109"/>
      <c r="Q62" s="109"/>
      <c r="R62" s="109"/>
      <c r="S62" s="109"/>
      <c r="T62" s="109"/>
      <c r="U62" s="109"/>
      <c r="V62" s="109"/>
      <c r="W62" s="109"/>
      <c r="X62" s="109"/>
      <c r="Y62" s="109"/>
      <c r="Z62" s="109"/>
      <c r="AA62" s="109"/>
      <c r="AB62" s="116"/>
      <c r="AC62"/>
      <c r="AD62" s="544"/>
      <c r="AE62"/>
      <c r="AF62" s="544"/>
      <c r="AG62"/>
      <c r="AH62" s="544"/>
    </row>
    <row r="63" spans="2:35" outlineLevel="1" x14ac:dyDescent="0.2">
      <c r="D63" s="106" t="str">
        <f>'Line Items'!D1151</f>
        <v>PBT margin as % of revenues as defined in TFA</v>
      </c>
      <c r="E63" s="107" t="str">
        <f t="shared" si="3"/>
        <v>%</v>
      </c>
      <c r="F63" s="126"/>
      <c r="G63" s="115"/>
      <c r="H63" s="109"/>
      <c r="I63" s="109"/>
      <c r="J63" s="109"/>
      <c r="K63" s="109"/>
      <c r="L63" s="109"/>
      <c r="M63" s="109"/>
      <c r="N63" s="109"/>
      <c r="O63" s="109"/>
      <c r="P63" s="109"/>
      <c r="Q63" s="109"/>
      <c r="R63" s="109"/>
      <c r="S63" s="109"/>
      <c r="T63" s="109"/>
      <c r="U63" s="109"/>
      <c r="V63" s="109"/>
      <c r="W63" s="109"/>
      <c r="X63" s="109"/>
      <c r="Y63" s="109"/>
      <c r="Z63" s="109"/>
      <c r="AA63" s="109"/>
      <c r="AB63" s="116"/>
      <c r="AC63"/>
      <c r="AD63" s="544"/>
      <c r="AE63"/>
      <c r="AF63" s="544"/>
      <c r="AG63"/>
      <c r="AH63" s="544"/>
    </row>
    <row r="64" spans="2:35" outlineLevel="1" x14ac:dyDescent="0.2">
      <c r="D64" s="106" t="str">
        <f>'Line Items'!D1152</f>
        <v>Annual Cost of Performance Bond (as % of value)</v>
      </c>
      <c r="E64" s="107" t="str">
        <f t="shared" si="3"/>
        <v>%</v>
      </c>
      <c r="F64" s="126"/>
      <c r="G64" s="115"/>
      <c r="H64" s="109"/>
      <c r="I64" s="109"/>
      <c r="J64" s="109"/>
      <c r="K64" s="109"/>
      <c r="L64" s="109"/>
      <c r="M64" s="109"/>
      <c r="N64" s="109"/>
      <c r="O64" s="109"/>
      <c r="P64" s="109"/>
      <c r="Q64" s="109"/>
      <c r="R64" s="109"/>
      <c r="S64" s="109"/>
      <c r="T64" s="109"/>
      <c r="U64" s="109"/>
      <c r="V64" s="109"/>
      <c r="W64" s="109"/>
      <c r="X64" s="109"/>
      <c r="Y64" s="109"/>
      <c r="Z64" s="109"/>
      <c r="AA64" s="109"/>
      <c r="AB64" s="116"/>
      <c r="AC64"/>
      <c r="AD64" s="544"/>
      <c r="AE64"/>
      <c r="AF64" s="544"/>
      <c r="AG64"/>
      <c r="AH64" s="544"/>
    </row>
    <row r="65" spans="2:35" outlineLevel="1" x14ac:dyDescent="0.2">
      <c r="D65" s="106" t="str">
        <f>'Line Items'!D1153</f>
        <v>Annual Cost of Season Ticket Bond (as % of value)</v>
      </c>
      <c r="E65" s="107" t="str">
        <f t="shared" si="3"/>
        <v>%</v>
      </c>
      <c r="F65" s="126"/>
      <c r="G65" s="115"/>
      <c r="H65" s="109"/>
      <c r="I65" s="109"/>
      <c r="J65" s="109"/>
      <c r="K65" s="109"/>
      <c r="L65" s="109"/>
      <c r="M65" s="109"/>
      <c r="N65" s="109"/>
      <c r="O65" s="109"/>
      <c r="P65" s="109"/>
      <c r="Q65" s="109"/>
      <c r="R65" s="109"/>
      <c r="S65" s="109"/>
      <c r="T65" s="109"/>
      <c r="U65" s="109"/>
      <c r="V65" s="109"/>
      <c r="W65" s="109"/>
      <c r="X65" s="109"/>
      <c r="Y65" s="109"/>
      <c r="Z65" s="109"/>
      <c r="AA65" s="109"/>
      <c r="AB65" s="116"/>
      <c r="AC65"/>
      <c r="AD65" s="544"/>
      <c r="AE65"/>
      <c r="AF65" s="544"/>
      <c r="AG65"/>
      <c r="AH65" s="544"/>
    </row>
    <row r="66" spans="2:35" outlineLevel="1" x14ac:dyDescent="0.2">
      <c r="D66" s="106" t="str">
        <f>'Line Items'!D1154</f>
        <v>Annual Cost of PCS Bond (as % of value)</v>
      </c>
      <c r="E66" s="107" t="str">
        <f t="shared" si="3"/>
        <v>%</v>
      </c>
      <c r="F66" s="126"/>
      <c r="G66" s="115"/>
      <c r="H66" s="109"/>
      <c r="I66" s="109"/>
      <c r="J66" s="109"/>
      <c r="K66" s="109"/>
      <c r="L66" s="109"/>
      <c r="M66" s="109"/>
      <c r="N66" s="109"/>
      <c r="O66" s="109"/>
      <c r="P66" s="109"/>
      <c r="Q66" s="109"/>
      <c r="R66" s="109"/>
      <c r="S66" s="109"/>
      <c r="T66" s="109"/>
      <c r="U66" s="109"/>
      <c r="V66" s="109"/>
      <c r="W66" s="109"/>
      <c r="X66" s="109"/>
      <c r="Y66" s="109"/>
      <c r="Z66" s="109"/>
      <c r="AA66" s="109"/>
      <c r="AB66" s="116"/>
      <c r="AC66"/>
      <c r="AD66" s="544"/>
      <c r="AE66"/>
      <c r="AF66" s="544"/>
      <c r="AG66"/>
      <c r="AH66" s="544"/>
    </row>
    <row r="67" spans="2:35" outlineLevel="1" x14ac:dyDescent="0.2">
      <c r="D67" s="106" t="str">
        <f>'Line Items'!D1155</f>
        <v>VAT Rate</v>
      </c>
      <c r="E67" s="107" t="str">
        <f t="shared" si="3"/>
        <v>%</v>
      </c>
      <c r="F67" s="126"/>
      <c r="G67" s="115"/>
      <c r="H67" s="109"/>
      <c r="I67" s="109"/>
      <c r="J67" s="109"/>
      <c r="K67" s="109"/>
      <c r="L67" s="109"/>
      <c r="M67" s="109"/>
      <c r="N67" s="109"/>
      <c r="O67" s="109"/>
      <c r="P67" s="109"/>
      <c r="Q67" s="109"/>
      <c r="R67" s="109"/>
      <c r="S67" s="109"/>
      <c r="T67" s="109"/>
      <c r="U67" s="109"/>
      <c r="V67" s="109"/>
      <c r="W67" s="109"/>
      <c r="X67" s="109"/>
      <c r="Y67" s="109"/>
      <c r="Z67" s="109"/>
      <c r="AA67" s="109"/>
      <c r="AB67" s="116"/>
      <c r="AC67"/>
      <c r="AD67" s="544"/>
      <c r="AE67"/>
      <c r="AF67" s="544"/>
      <c r="AG67"/>
      <c r="AH67" s="544"/>
    </row>
    <row r="68" spans="2:35" outlineLevel="1" x14ac:dyDescent="0.2">
      <c r="D68" s="106" t="str">
        <f>'Line Items'!D1156</f>
        <v>[Indices and Rates - Other Rates Line 14]</v>
      </c>
      <c r="E68" s="107" t="str">
        <f t="shared" si="3"/>
        <v>%</v>
      </c>
      <c r="F68" s="126"/>
      <c r="G68" s="115"/>
      <c r="H68" s="109"/>
      <c r="I68" s="109"/>
      <c r="J68" s="109"/>
      <c r="K68" s="109"/>
      <c r="L68" s="109"/>
      <c r="M68" s="109"/>
      <c r="N68" s="109"/>
      <c r="O68" s="109"/>
      <c r="P68" s="109"/>
      <c r="Q68" s="109"/>
      <c r="R68" s="109"/>
      <c r="S68" s="109"/>
      <c r="T68" s="109"/>
      <c r="U68" s="109"/>
      <c r="V68" s="109"/>
      <c r="W68" s="109"/>
      <c r="X68" s="109"/>
      <c r="Y68" s="109"/>
      <c r="Z68" s="109"/>
      <c r="AA68" s="109"/>
      <c r="AB68" s="116"/>
      <c r="AC68"/>
      <c r="AD68" s="544"/>
      <c r="AE68"/>
      <c r="AF68" s="544"/>
      <c r="AG68"/>
      <c r="AH68" s="544"/>
    </row>
    <row r="69" spans="2:35" outlineLevel="1" x14ac:dyDescent="0.2">
      <c r="D69" s="106" t="str">
        <f>'Line Items'!D1157</f>
        <v>[Indices and Rates - Other Rates Line 15]</v>
      </c>
      <c r="E69" s="107" t="str">
        <f t="shared" si="3"/>
        <v>%</v>
      </c>
      <c r="F69" s="108"/>
      <c r="G69" s="115"/>
      <c r="H69" s="109"/>
      <c r="I69" s="109"/>
      <c r="J69" s="109"/>
      <c r="K69" s="109"/>
      <c r="L69" s="109"/>
      <c r="M69" s="109"/>
      <c r="N69" s="109"/>
      <c r="O69" s="109"/>
      <c r="P69" s="109"/>
      <c r="Q69" s="109"/>
      <c r="R69" s="109"/>
      <c r="S69" s="109"/>
      <c r="T69" s="109"/>
      <c r="U69" s="109"/>
      <c r="V69" s="109"/>
      <c r="W69" s="109"/>
      <c r="X69" s="109"/>
      <c r="Y69" s="109"/>
      <c r="Z69" s="109"/>
      <c r="AA69" s="109"/>
      <c r="AB69" s="116"/>
      <c r="AC69"/>
      <c r="AD69" s="544"/>
      <c r="AE69"/>
      <c r="AF69" s="544"/>
      <c r="AG69"/>
      <c r="AH69" s="544"/>
    </row>
    <row r="70" spans="2:35" outlineLevel="1" x14ac:dyDescent="0.2">
      <c r="D70" s="106" t="str">
        <f>'Line Items'!D1158</f>
        <v>[Indices and Rates - Other Rates Line 16]</v>
      </c>
      <c r="E70" s="107" t="str">
        <f t="shared" si="3"/>
        <v>%</v>
      </c>
      <c r="F70" s="108"/>
      <c r="G70" s="115"/>
      <c r="H70" s="109"/>
      <c r="I70" s="109"/>
      <c r="J70" s="109"/>
      <c r="K70" s="109"/>
      <c r="L70" s="109"/>
      <c r="M70" s="109"/>
      <c r="N70" s="109"/>
      <c r="O70" s="109"/>
      <c r="P70" s="109"/>
      <c r="Q70" s="109"/>
      <c r="R70" s="109"/>
      <c r="S70" s="109"/>
      <c r="T70" s="109"/>
      <c r="U70" s="109"/>
      <c r="V70" s="109"/>
      <c r="W70" s="109"/>
      <c r="X70" s="109"/>
      <c r="Y70" s="109"/>
      <c r="Z70" s="109"/>
      <c r="AA70" s="109"/>
      <c r="AB70" s="116"/>
      <c r="AC70"/>
      <c r="AD70" s="544"/>
      <c r="AE70"/>
      <c r="AF70" s="544"/>
      <c r="AG70"/>
      <c r="AH70" s="544"/>
    </row>
    <row r="71" spans="2:35" outlineLevel="1" x14ac:dyDescent="0.2">
      <c r="D71" s="106" t="str">
        <f>'Line Items'!D1159</f>
        <v>[Indices and Rates - Other Rates Line 17]</v>
      </c>
      <c r="E71" s="107" t="str">
        <f t="shared" si="3"/>
        <v>%</v>
      </c>
      <c r="F71" s="108"/>
      <c r="G71" s="115"/>
      <c r="H71" s="109"/>
      <c r="I71" s="109"/>
      <c r="J71" s="109"/>
      <c r="K71" s="109"/>
      <c r="L71" s="109"/>
      <c r="M71" s="109"/>
      <c r="N71" s="109"/>
      <c r="O71" s="109"/>
      <c r="P71" s="109"/>
      <c r="Q71" s="109"/>
      <c r="R71" s="109"/>
      <c r="S71" s="109"/>
      <c r="T71" s="109"/>
      <c r="U71" s="109"/>
      <c r="V71" s="109"/>
      <c r="W71" s="109"/>
      <c r="X71" s="109"/>
      <c r="Y71" s="109"/>
      <c r="Z71" s="109"/>
      <c r="AA71" s="109"/>
      <c r="AB71" s="116"/>
      <c r="AC71"/>
      <c r="AD71" s="544"/>
      <c r="AE71"/>
      <c r="AF71" s="544"/>
      <c r="AG71"/>
      <c r="AH71" s="544"/>
    </row>
    <row r="72" spans="2:35" outlineLevel="1" x14ac:dyDescent="0.2">
      <c r="D72" s="106" t="str">
        <f>'Line Items'!D1160</f>
        <v>[Indices and Rates - Other Rates Line 18]</v>
      </c>
      <c r="E72" s="107" t="str">
        <f t="shared" si="3"/>
        <v>%</v>
      </c>
      <c r="F72" s="108"/>
      <c r="G72" s="115"/>
      <c r="H72" s="109"/>
      <c r="I72" s="109"/>
      <c r="J72" s="109"/>
      <c r="K72" s="109"/>
      <c r="L72" s="109"/>
      <c r="M72" s="109"/>
      <c r="N72" s="109"/>
      <c r="O72" s="109"/>
      <c r="P72" s="109"/>
      <c r="Q72" s="109"/>
      <c r="R72" s="109"/>
      <c r="S72" s="109"/>
      <c r="T72" s="109"/>
      <c r="U72" s="109"/>
      <c r="V72" s="109"/>
      <c r="W72" s="109"/>
      <c r="X72" s="109"/>
      <c r="Y72" s="109"/>
      <c r="Z72" s="109"/>
      <c r="AA72" s="109"/>
      <c r="AB72" s="116"/>
      <c r="AC72"/>
      <c r="AD72" s="544"/>
      <c r="AE72"/>
      <c r="AF72" s="544"/>
      <c r="AG72"/>
      <c r="AH72" s="544"/>
    </row>
    <row r="73" spans="2:35" outlineLevel="1" x14ac:dyDescent="0.2">
      <c r="D73" s="106" t="str">
        <f>'Line Items'!D1161</f>
        <v>[Indices and Rates - Other Rates Line 19]</v>
      </c>
      <c r="E73" s="107" t="str">
        <f t="shared" si="3"/>
        <v>%</v>
      </c>
      <c r="F73" s="108"/>
      <c r="G73" s="115"/>
      <c r="H73" s="109"/>
      <c r="I73" s="109"/>
      <c r="J73" s="109"/>
      <c r="K73" s="109"/>
      <c r="L73" s="109"/>
      <c r="M73" s="109"/>
      <c r="N73" s="109"/>
      <c r="O73" s="109"/>
      <c r="P73" s="109"/>
      <c r="Q73" s="109"/>
      <c r="R73" s="109"/>
      <c r="S73" s="109"/>
      <c r="T73" s="109"/>
      <c r="U73" s="109"/>
      <c r="V73" s="109"/>
      <c r="W73" s="109"/>
      <c r="X73" s="109"/>
      <c r="Y73" s="109"/>
      <c r="Z73" s="109"/>
      <c r="AA73" s="109"/>
      <c r="AB73" s="116"/>
      <c r="AC73"/>
      <c r="AD73" s="544"/>
      <c r="AE73"/>
      <c r="AF73" s="544"/>
      <c r="AG73"/>
      <c r="AH73" s="544"/>
    </row>
    <row r="74" spans="2:35" outlineLevel="1" x14ac:dyDescent="0.2">
      <c r="D74" s="117" t="str">
        <f>'Line Items'!D1162</f>
        <v>[Indices and Rates - Other Rates Line 20]</v>
      </c>
      <c r="E74" s="118" t="str">
        <f t="shared" si="3"/>
        <v>%</v>
      </c>
      <c r="F74" s="119"/>
      <c r="G74" s="120"/>
      <c r="H74" s="121"/>
      <c r="I74" s="121"/>
      <c r="J74" s="121"/>
      <c r="K74" s="121"/>
      <c r="L74" s="121"/>
      <c r="M74" s="121"/>
      <c r="N74" s="121"/>
      <c r="O74" s="121"/>
      <c r="P74" s="121"/>
      <c r="Q74" s="121"/>
      <c r="R74" s="121"/>
      <c r="S74" s="121"/>
      <c r="T74" s="121"/>
      <c r="U74" s="121"/>
      <c r="V74" s="121"/>
      <c r="W74" s="121"/>
      <c r="X74" s="121"/>
      <c r="Y74" s="121"/>
      <c r="Z74" s="121"/>
      <c r="AA74" s="121"/>
      <c r="AB74" s="122"/>
      <c r="AC74"/>
      <c r="AD74" s="545"/>
      <c r="AE74"/>
      <c r="AF74" s="545"/>
      <c r="AG74"/>
      <c r="AH74" s="545"/>
    </row>
    <row r="76" spans="2:35" ht="15" x14ac:dyDescent="0.25">
      <c r="B76" s="15" t="s">
        <v>90</v>
      </c>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540"/>
      <c r="AD76" s="540"/>
      <c r="AE76" s="540"/>
      <c r="AF76" s="540"/>
      <c r="AG76" s="540"/>
      <c r="AH76" s="540"/>
      <c r="AI76" s="15"/>
    </row>
    <row r="77" spans="2:35" outlineLevel="1" x14ac:dyDescent="0.2"/>
    <row r="78" spans="2:35" outlineLevel="1" x14ac:dyDescent="0.2">
      <c r="D78" s="127" t="s">
        <v>91</v>
      </c>
      <c r="E78" s="107"/>
      <c r="F78" s="128"/>
      <c r="G78" s="113"/>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row>
    <row r="79" spans="2:35" outlineLevel="1" x14ac:dyDescent="0.2">
      <c r="D79" s="129" t="s">
        <v>92</v>
      </c>
      <c r="E79" s="101" t="s">
        <v>88</v>
      </c>
      <c r="F79" s="130">
        <v>7.4999999999999997E-2</v>
      </c>
      <c r="G79" s="113"/>
      <c r="H79" s="112"/>
      <c r="I79" s="113"/>
      <c r="J79" s="113"/>
      <c r="K79" s="113"/>
      <c r="L79" s="113"/>
      <c r="M79" s="113"/>
      <c r="N79" s="113"/>
      <c r="O79" s="113"/>
      <c r="P79" s="112"/>
      <c r="Q79" s="112"/>
      <c r="R79" s="113"/>
      <c r="S79" s="113"/>
      <c r="T79" s="113"/>
      <c r="U79" s="113"/>
      <c r="V79" s="113"/>
      <c r="W79" s="113"/>
      <c r="X79" s="113"/>
      <c r="Y79" s="113"/>
      <c r="Z79" s="113"/>
      <c r="AA79" s="113"/>
      <c r="AB79" s="113"/>
      <c r="AC79" s="113"/>
      <c r="AD79" s="113"/>
      <c r="AE79" s="113"/>
      <c r="AF79" s="113"/>
      <c r="AG79" s="113"/>
      <c r="AH79" s="113"/>
      <c r="AI79" s="113"/>
    </row>
    <row r="80" spans="2:35" outlineLevel="1" x14ac:dyDescent="0.2">
      <c r="D80" s="131" t="s">
        <v>93</v>
      </c>
      <c r="E80" s="132" t="s">
        <v>88</v>
      </c>
      <c r="F80" s="133">
        <v>9.5000000000000001E-2</v>
      </c>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row>
    <row r="81" spans="2:35" outlineLevel="1" x14ac:dyDescent="0.2">
      <c r="D81" s="134" t="s">
        <v>94</v>
      </c>
      <c r="E81" s="135" t="s">
        <v>88</v>
      </c>
      <c r="F81" s="136">
        <v>0.125</v>
      </c>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row>
    <row r="82" spans="2:35" outlineLevel="1" x14ac:dyDescent="0.2">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row>
    <row r="83" spans="2:35" outlineLevel="1" x14ac:dyDescent="0.2">
      <c r="D83" s="127" t="s">
        <v>95</v>
      </c>
      <c r="E83" s="107"/>
      <c r="F83" s="128"/>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row>
    <row r="84" spans="2:35" outlineLevel="1" x14ac:dyDescent="0.2">
      <c r="D84" s="129" t="s">
        <v>96</v>
      </c>
      <c r="E84" s="101" t="s">
        <v>88</v>
      </c>
      <c r="F84" s="130">
        <v>0.25</v>
      </c>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row>
    <row r="85" spans="2:35" outlineLevel="1" x14ac:dyDescent="0.2">
      <c r="D85" s="131" t="s">
        <v>97</v>
      </c>
      <c r="E85" s="132" t="s">
        <v>88</v>
      </c>
      <c r="F85" s="133">
        <v>0.5</v>
      </c>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row>
    <row r="86" spans="2:35" outlineLevel="1" x14ac:dyDescent="0.2">
      <c r="D86" s="134" t="s">
        <v>98</v>
      </c>
      <c r="E86" s="135" t="s">
        <v>88</v>
      </c>
      <c r="F86" s="136">
        <v>1</v>
      </c>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row>
    <row r="87" spans="2:35" outlineLevel="1" x14ac:dyDescent="0.2">
      <c r="D87" s="196"/>
    </row>
    <row r="88" spans="2:35" outlineLevel="1" x14ac:dyDescent="0.2">
      <c r="D88" s="88" t="s">
        <v>99</v>
      </c>
      <c r="E88" s="107"/>
      <c r="F88" s="128"/>
      <c r="G88" s="113"/>
      <c r="H88" s="113"/>
      <c r="I88" s="113"/>
      <c r="J88" s="113"/>
      <c r="K88" s="113"/>
      <c r="L88" s="113"/>
      <c r="M88" s="113"/>
      <c r="N88" s="113"/>
      <c r="O88" s="113"/>
    </row>
    <row r="89" spans="2:35" outlineLevel="1" x14ac:dyDescent="0.2">
      <c r="D89" s="88" t="s">
        <v>735</v>
      </c>
      <c r="E89" s="107"/>
      <c r="F89" s="128"/>
      <c r="G89" s="113"/>
      <c r="H89" s="113"/>
      <c r="I89" s="113"/>
      <c r="J89" s="113"/>
      <c r="K89" s="113"/>
      <c r="L89" s="113"/>
      <c r="M89" s="113"/>
      <c r="N89" s="113"/>
      <c r="O89" s="113"/>
    </row>
    <row r="90" spans="2:35" outlineLevel="1" x14ac:dyDescent="0.2">
      <c r="D90" s="137" t="s">
        <v>100</v>
      </c>
      <c r="E90" s="107"/>
      <c r="F90" s="128"/>
      <c r="G90" s="113"/>
      <c r="H90" s="113"/>
      <c r="I90" s="113"/>
      <c r="J90" s="113"/>
      <c r="K90" s="113"/>
      <c r="L90" s="113"/>
      <c r="M90" s="113"/>
      <c r="N90" s="113"/>
      <c r="O90" s="113"/>
    </row>
    <row r="91" spans="2:35" x14ac:dyDescent="0.2">
      <c r="D91" s="127"/>
      <c r="E91" s="138"/>
      <c r="F91" s="138"/>
      <c r="G91" s="138"/>
      <c r="H91" s="138"/>
      <c r="I91" s="138"/>
      <c r="J91" s="138"/>
      <c r="K91" s="138"/>
      <c r="L91" s="138"/>
      <c r="M91" s="138"/>
      <c r="N91" s="139"/>
      <c r="O91" s="139"/>
    </row>
    <row r="93" spans="2:35" ht="16.5" x14ac:dyDescent="0.25">
      <c r="B93" s="5" t="s">
        <v>20</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row>
  </sheetData>
  <mergeCells count="3">
    <mergeCell ref="D9:D11"/>
    <mergeCell ref="E9:E11"/>
    <mergeCell ref="F9:F11"/>
  </mergeCells>
  <pageMargins left="0.39370078740157483" right="0.39370078740157483" top="0.39370078740157483" bottom="0.39370078740157483" header="0.31496062992125984" footer="0.31496062992125984"/>
  <pageSetup paperSize="8" scale="77" fitToHeight="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outlinePr summaryBelow="0"/>
  </sheetPr>
  <dimension ref="B2:H1165"/>
  <sheetViews>
    <sheetView showGridLines="0" zoomScale="85" zoomScaleNormal="85" zoomScaleSheetLayoutView="85" workbookViewId="0"/>
  </sheetViews>
  <sheetFormatPr defaultColWidth="8.85546875" defaultRowHeight="12.75" outlineLevelRow="1" x14ac:dyDescent="0.2"/>
  <cols>
    <col min="1" max="1" width="2.7109375" style="3" customWidth="1"/>
    <col min="2" max="2" width="4.85546875" style="3" customWidth="1"/>
    <col min="3" max="3" width="5.85546875" style="3" customWidth="1"/>
    <col min="4" max="4" width="30.28515625" style="3" customWidth="1"/>
    <col min="5" max="5" width="50.7109375" style="3" customWidth="1"/>
    <col min="6" max="6" width="30.28515625" style="3" customWidth="1"/>
    <col min="7" max="7" width="8.85546875" style="3" customWidth="1"/>
    <col min="8" max="8" width="30.28515625" style="3" customWidth="1"/>
    <col min="9" max="16384" width="8.85546875" style="3"/>
  </cols>
  <sheetData>
    <row r="2" spans="2:8" x14ac:dyDescent="0.2">
      <c r="B2" s="1" t="str">
        <f>'Template Cover'!B2</f>
        <v>Owner:</v>
      </c>
      <c r="C2" s="2"/>
      <c r="D2" s="2" t="str">
        <f>Owner</f>
        <v>[Bidder Name]</v>
      </c>
      <c r="E2" s="2"/>
      <c r="F2" s="2"/>
      <c r="G2" s="2"/>
      <c r="H2" s="2"/>
    </row>
    <row r="3" spans="2:8" x14ac:dyDescent="0.2">
      <c r="B3" s="1" t="str">
        <f>'Template Cover'!B3</f>
        <v>Project:</v>
      </c>
      <c r="C3" s="2"/>
      <c r="D3" s="2" t="str">
        <f>Project</f>
        <v>East Anglia Franchise</v>
      </c>
      <c r="E3" s="2"/>
      <c r="F3" s="2"/>
      <c r="G3" s="2"/>
      <c r="H3" s="2"/>
    </row>
    <row r="4" spans="2:8" x14ac:dyDescent="0.2">
      <c r="B4" s="1" t="str">
        <f>'Template Cover'!B4</f>
        <v>Sheet:</v>
      </c>
      <c r="C4" s="2"/>
      <c r="D4" s="2" t="str">
        <f ca="1">MID(CELL("filename",$A$1),FIND("]",CELL("filename",$A$1))+1,99)</f>
        <v>Line Items</v>
      </c>
      <c r="E4" s="2"/>
      <c r="F4" s="2"/>
      <c r="G4" s="2"/>
      <c r="H4" s="2"/>
    </row>
    <row r="5" spans="2:8" x14ac:dyDescent="0.2">
      <c r="B5" s="1" t="str">
        <f>'Template Cover'!B5</f>
        <v>Version:</v>
      </c>
      <c r="C5" s="2"/>
      <c r="D5" s="2">
        <f>Version</f>
        <v>1</v>
      </c>
      <c r="E5" s="2"/>
      <c r="F5" s="2"/>
      <c r="G5" s="2"/>
      <c r="H5" s="2"/>
    </row>
    <row r="6" spans="2:8" x14ac:dyDescent="0.2">
      <c r="B6" s="1" t="str">
        <f>'Template Cover'!B6</f>
        <v>Date:</v>
      </c>
      <c r="C6" s="4"/>
      <c r="D6" s="4">
        <f ca="1">TODAY()</f>
        <v>42264</v>
      </c>
      <c r="E6" s="4"/>
      <c r="F6" s="4"/>
      <c r="G6" s="4"/>
      <c r="H6" s="4"/>
    </row>
    <row r="7" spans="2:8" x14ac:dyDescent="0.2">
      <c r="B7" s="1" t="str">
        <f>'Template Cover'!B7</f>
        <v>Filename:</v>
      </c>
      <c r="C7" s="2"/>
      <c r="D7" s="2" t="str">
        <f ca="1">LEFT(CELL("FILENAME",$A$1),FIND("]",CELL("FILENAME",$A$1)))</f>
        <v>C:\Users\DFT\Downloads\itt\[EA-financial-model-template v1.1 for ITT issue.xlsx]</v>
      </c>
      <c r="E7" s="2"/>
      <c r="F7" s="2"/>
      <c r="G7" s="2"/>
      <c r="H7" s="2"/>
    </row>
    <row r="8" spans="2:8" x14ac:dyDescent="0.2">
      <c r="B8" s="99"/>
    </row>
    <row r="10" spans="2:8" ht="16.5" x14ac:dyDescent="0.25">
      <c r="B10" s="5" t="s">
        <v>102</v>
      </c>
      <c r="C10" s="5"/>
      <c r="D10" s="5"/>
      <c r="E10" s="5"/>
      <c r="F10" s="5"/>
      <c r="G10" s="5"/>
      <c r="H10" s="5"/>
    </row>
    <row r="12" spans="2:8" ht="15" x14ac:dyDescent="0.25">
      <c r="B12" s="15" t="s">
        <v>103</v>
      </c>
      <c r="C12" s="15"/>
      <c r="D12" s="15"/>
      <c r="E12" s="15"/>
      <c r="F12" s="15"/>
      <c r="G12" s="15"/>
      <c r="H12" s="15"/>
    </row>
    <row r="13" spans="2:8" outlineLevel="1" x14ac:dyDescent="0.2"/>
    <row r="14" spans="2:8" outlineLevel="1" x14ac:dyDescent="0.2">
      <c r="D14" s="129" t="s">
        <v>762</v>
      </c>
      <c r="E14" s="140"/>
    </row>
    <row r="15" spans="2:8" outlineLevel="1" x14ac:dyDescent="0.2">
      <c r="D15" s="141" t="s">
        <v>763</v>
      </c>
      <c r="E15" s="75"/>
    </row>
    <row r="16" spans="2:8" outlineLevel="1" x14ac:dyDescent="0.2">
      <c r="D16" s="131" t="s">
        <v>764</v>
      </c>
      <c r="E16" s="75"/>
    </row>
    <row r="17" spans="4:5" outlineLevel="1" x14ac:dyDescent="0.2">
      <c r="D17" s="131" t="s">
        <v>765</v>
      </c>
      <c r="E17" s="75"/>
    </row>
    <row r="18" spans="4:5" outlineLevel="1" x14ac:dyDescent="0.2">
      <c r="D18" s="131" t="s">
        <v>766</v>
      </c>
      <c r="E18" s="75"/>
    </row>
    <row r="19" spans="4:5" outlineLevel="1" x14ac:dyDescent="0.2">
      <c r="D19" s="131" t="s">
        <v>767</v>
      </c>
      <c r="E19" s="75"/>
    </row>
    <row r="20" spans="4:5" outlineLevel="1" x14ac:dyDescent="0.2">
      <c r="D20" s="131" t="s">
        <v>768</v>
      </c>
      <c r="E20" s="75"/>
    </row>
    <row r="21" spans="4:5" outlineLevel="1" x14ac:dyDescent="0.2">
      <c r="D21" s="142" t="str">
        <f>"["&amp;B$12&amp;" "&amp;"Line "&amp;ROW()-ROW(D$13)&amp;"]"</f>
        <v>[Passenger Revenue Service Groups Line 8]</v>
      </c>
      <c r="E21" s="143"/>
    </row>
    <row r="22" spans="4:5" outlineLevel="1" x14ac:dyDescent="0.2">
      <c r="D22" s="142" t="str">
        <f t="shared" ref="D22:D38" si="0">"["&amp;B$12&amp;" "&amp;"Line "&amp;ROW()-ROW(D$13)&amp;"]"</f>
        <v>[Passenger Revenue Service Groups Line 9]</v>
      </c>
      <c r="E22" s="143"/>
    </row>
    <row r="23" spans="4:5" outlineLevel="1" x14ac:dyDescent="0.2">
      <c r="D23" s="142" t="str">
        <f t="shared" si="0"/>
        <v>[Passenger Revenue Service Groups Line 10]</v>
      </c>
      <c r="E23" s="143"/>
    </row>
    <row r="24" spans="4:5" outlineLevel="1" x14ac:dyDescent="0.2">
      <c r="D24" s="142" t="str">
        <f t="shared" si="0"/>
        <v>[Passenger Revenue Service Groups Line 11]</v>
      </c>
      <c r="E24" s="143"/>
    </row>
    <row r="25" spans="4:5" outlineLevel="1" x14ac:dyDescent="0.2">
      <c r="D25" s="142" t="str">
        <f t="shared" si="0"/>
        <v>[Passenger Revenue Service Groups Line 12]</v>
      </c>
      <c r="E25" s="143"/>
    </row>
    <row r="26" spans="4:5" outlineLevel="1" x14ac:dyDescent="0.2">
      <c r="D26" s="142" t="str">
        <f t="shared" si="0"/>
        <v>[Passenger Revenue Service Groups Line 13]</v>
      </c>
      <c r="E26" s="143"/>
    </row>
    <row r="27" spans="4:5" outlineLevel="1" x14ac:dyDescent="0.2">
      <c r="D27" s="142" t="str">
        <f t="shared" si="0"/>
        <v>[Passenger Revenue Service Groups Line 14]</v>
      </c>
      <c r="E27" s="143"/>
    </row>
    <row r="28" spans="4:5" outlineLevel="1" x14ac:dyDescent="0.2">
      <c r="D28" s="142" t="str">
        <f t="shared" si="0"/>
        <v>[Passenger Revenue Service Groups Line 15]</v>
      </c>
      <c r="E28" s="143"/>
    </row>
    <row r="29" spans="4:5" outlineLevel="1" x14ac:dyDescent="0.2">
      <c r="D29" s="142" t="str">
        <f t="shared" si="0"/>
        <v>[Passenger Revenue Service Groups Line 16]</v>
      </c>
      <c r="E29" s="143"/>
    </row>
    <row r="30" spans="4:5" outlineLevel="1" x14ac:dyDescent="0.2">
      <c r="D30" s="142" t="str">
        <f t="shared" si="0"/>
        <v>[Passenger Revenue Service Groups Line 17]</v>
      </c>
      <c r="E30" s="143"/>
    </row>
    <row r="31" spans="4:5" outlineLevel="1" x14ac:dyDescent="0.2">
      <c r="D31" s="142" t="str">
        <f t="shared" si="0"/>
        <v>[Passenger Revenue Service Groups Line 18]</v>
      </c>
      <c r="E31" s="143"/>
    </row>
    <row r="32" spans="4:5" outlineLevel="1" x14ac:dyDescent="0.2">
      <c r="D32" s="142" t="str">
        <f t="shared" si="0"/>
        <v>[Passenger Revenue Service Groups Line 19]</v>
      </c>
      <c r="E32" s="143"/>
    </row>
    <row r="33" spans="2:8" outlineLevel="1" x14ac:dyDescent="0.2">
      <c r="D33" s="142" t="str">
        <f t="shared" si="0"/>
        <v>[Passenger Revenue Service Groups Line 20]</v>
      </c>
      <c r="E33" s="143"/>
    </row>
    <row r="34" spans="2:8" outlineLevel="1" x14ac:dyDescent="0.2">
      <c r="D34" s="142" t="str">
        <f t="shared" si="0"/>
        <v>[Passenger Revenue Service Groups Line 21]</v>
      </c>
      <c r="E34" s="143"/>
    </row>
    <row r="35" spans="2:8" outlineLevel="1" x14ac:dyDescent="0.2">
      <c r="D35" s="142" t="str">
        <f t="shared" si="0"/>
        <v>[Passenger Revenue Service Groups Line 22]</v>
      </c>
      <c r="E35" s="143"/>
    </row>
    <row r="36" spans="2:8" outlineLevel="1" x14ac:dyDescent="0.2">
      <c r="D36" s="142" t="str">
        <f t="shared" si="0"/>
        <v>[Passenger Revenue Service Groups Line 23]</v>
      </c>
      <c r="E36" s="143"/>
    </row>
    <row r="37" spans="2:8" outlineLevel="1" x14ac:dyDescent="0.2">
      <c r="D37" s="142" t="str">
        <f t="shared" si="0"/>
        <v>[Passenger Revenue Service Groups Line 24]</v>
      </c>
      <c r="E37" s="143"/>
    </row>
    <row r="38" spans="2:8" outlineLevel="1" x14ac:dyDescent="0.2">
      <c r="D38" s="144" t="str">
        <f t="shared" si="0"/>
        <v>[Passenger Revenue Service Groups Line 25]</v>
      </c>
      <c r="E38" s="145"/>
    </row>
    <row r="40" spans="2:8" ht="15" x14ac:dyDescent="0.25">
      <c r="B40" s="15" t="s">
        <v>104</v>
      </c>
      <c r="C40" s="15"/>
      <c r="D40" s="15"/>
      <c r="E40" s="15"/>
      <c r="F40" s="15"/>
      <c r="G40" s="15"/>
      <c r="H40" s="15"/>
    </row>
    <row r="41" spans="2:8" outlineLevel="1" x14ac:dyDescent="0.2"/>
    <row r="42" spans="2:8" outlineLevel="1" x14ac:dyDescent="0.2">
      <c r="D42" s="475" t="s">
        <v>105</v>
      </c>
      <c r="E42" s="140"/>
    </row>
    <row r="43" spans="2:8" outlineLevel="1" x14ac:dyDescent="0.2">
      <c r="D43" s="131" t="s">
        <v>106</v>
      </c>
      <c r="E43" s="75"/>
    </row>
    <row r="44" spans="2:8" outlineLevel="1" x14ac:dyDescent="0.2">
      <c r="D44" s="131" t="s">
        <v>107</v>
      </c>
      <c r="E44" s="75"/>
    </row>
    <row r="45" spans="2:8" outlineLevel="1" x14ac:dyDescent="0.2">
      <c r="D45" s="131" t="s">
        <v>108</v>
      </c>
      <c r="E45" s="75"/>
    </row>
    <row r="46" spans="2:8" outlineLevel="1" x14ac:dyDescent="0.2">
      <c r="D46" s="131" t="s">
        <v>109</v>
      </c>
      <c r="E46" s="75"/>
    </row>
    <row r="47" spans="2:8" outlineLevel="1" x14ac:dyDescent="0.2">
      <c r="D47" s="131" t="s">
        <v>110</v>
      </c>
      <c r="E47" s="75"/>
    </row>
    <row r="48" spans="2:8" outlineLevel="1" x14ac:dyDescent="0.2">
      <c r="D48" s="131" t="s">
        <v>111</v>
      </c>
      <c r="E48" s="75"/>
    </row>
    <row r="49" spans="2:5" outlineLevel="1" x14ac:dyDescent="0.2">
      <c r="D49" s="131" t="s">
        <v>112</v>
      </c>
      <c r="E49" s="75"/>
    </row>
    <row r="50" spans="2:5" outlineLevel="1" x14ac:dyDescent="0.2">
      <c r="D50" s="131" t="s">
        <v>769</v>
      </c>
      <c r="E50" s="75"/>
    </row>
    <row r="51" spans="2:5" outlineLevel="1" x14ac:dyDescent="0.2">
      <c r="B51" s="497"/>
      <c r="D51" s="131" t="s">
        <v>113</v>
      </c>
      <c r="E51" s="75"/>
    </row>
    <row r="52" spans="2:5" outlineLevel="1" x14ac:dyDescent="0.2">
      <c r="D52" s="142" t="str">
        <f t="shared" ref="D52" si="1">"["&amp;B$40&amp;" "&amp;"Line "&amp;ROW()-ROW(D$41)&amp;"]"</f>
        <v>[Other Fares Revenue Line 11]</v>
      </c>
      <c r="E52" s="143"/>
    </row>
    <row r="53" spans="2:5" outlineLevel="1" x14ac:dyDescent="0.2">
      <c r="D53" s="142" t="str">
        <f t="shared" ref="D53" si="2">"["&amp;B$40&amp;" "&amp;"Line "&amp;ROW()-ROW(D$41)&amp;"]"</f>
        <v>[Other Fares Revenue Line 12]</v>
      </c>
      <c r="E53" s="143"/>
    </row>
    <row r="54" spans="2:5" outlineLevel="1" x14ac:dyDescent="0.2">
      <c r="D54" s="142" t="str">
        <f t="shared" ref="D54" si="3">"["&amp;B$40&amp;" "&amp;"Line "&amp;ROW()-ROW(D$41)&amp;"]"</f>
        <v>[Other Fares Revenue Line 13]</v>
      </c>
      <c r="E54" s="143"/>
    </row>
    <row r="55" spans="2:5" outlineLevel="1" x14ac:dyDescent="0.2">
      <c r="D55" s="142" t="str">
        <f t="shared" ref="D55:D62" si="4">"["&amp;B$40&amp;" "&amp;"Line "&amp;ROW()-ROW(D$41)&amp;"]"</f>
        <v>[Other Fares Revenue Line 14]</v>
      </c>
      <c r="E55" s="143"/>
    </row>
    <row r="56" spans="2:5" outlineLevel="1" x14ac:dyDescent="0.2">
      <c r="D56" s="142" t="str">
        <f t="shared" si="4"/>
        <v>[Other Fares Revenue Line 15]</v>
      </c>
      <c r="E56" s="143"/>
    </row>
    <row r="57" spans="2:5" outlineLevel="1" x14ac:dyDescent="0.2">
      <c r="D57" s="142" t="str">
        <f t="shared" si="4"/>
        <v>[Other Fares Revenue Line 16]</v>
      </c>
      <c r="E57" s="143"/>
    </row>
    <row r="58" spans="2:5" outlineLevel="1" x14ac:dyDescent="0.2">
      <c r="D58" s="142" t="str">
        <f t="shared" si="4"/>
        <v>[Other Fares Revenue Line 17]</v>
      </c>
      <c r="E58" s="143"/>
    </row>
    <row r="59" spans="2:5" outlineLevel="1" x14ac:dyDescent="0.2">
      <c r="D59" s="142" t="str">
        <f t="shared" si="4"/>
        <v>[Other Fares Revenue Line 18]</v>
      </c>
      <c r="E59" s="143"/>
    </row>
    <row r="60" spans="2:5" outlineLevel="1" x14ac:dyDescent="0.2">
      <c r="D60" s="142" t="str">
        <f t="shared" si="4"/>
        <v>[Other Fares Revenue Line 19]</v>
      </c>
      <c r="E60" s="143"/>
    </row>
    <row r="61" spans="2:5" outlineLevel="1" x14ac:dyDescent="0.2">
      <c r="D61" s="142" t="str">
        <f t="shared" si="4"/>
        <v>[Other Fares Revenue Line 20]</v>
      </c>
      <c r="E61" s="143"/>
    </row>
    <row r="62" spans="2:5" outlineLevel="1" x14ac:dyDescent="0.2">
      <c r="D62" s="142" t="str">
        <f t="shared" si="4"/>
        <v>[Other Fares Revenue Line 21]</v>
      </c>
      <c r="E62" s="143"/>
    </row>
    <row r="63" spans="2:5" outlineLevel="1" x14ac:dyDescent="0.2">
      <c r="D63" s="142" t="str">
        <f t="shared" ref="D63:D71" si="5">"["&amp;B$40&amp;" "&amp;"Line "&amp;ROW()-ROW(D$41)&amp;"]"</f>
        <v>[Other Fares Revenue Line 22]</v>
      </c>
      <c r="E63" s="143"/>
    </row>
    <row r="64" spans="2:5" outlineLevel="1" x14ac:dyDescent="0.2">
      <c r="D64" s="142" t="str">
        <f t="shared" si="5"/>
        <v>[Other Fares Revenue Line 23]</v>
      </c>
      <c r="E64" s="143"/>
    </row>
    <row r="65" spans="2:8" outlineLevel="1" x14ac:dyDescent="0.2">
      <c r="D65" s="142" t="str">
        <f t="shared" si="5"/>
        <v>[Other Fares Revenue Line 24]</v>
      </c>
      <c r="E65" s="143"/>
    </row>
    <row r="66" spans="2:8" outlineLevel="1" x14ac:dyDescent="0.2">
      <c r="D66" s="142" t="str">
        <f t="shared" si="5"/>
        <v>[Other Fares Revenue Line 25]</v>
      </c>
      <c r="E66" s="143"/>
    </row>
    <row r="67" spans="2:8" outlineLevel="1" x14ac:dyDescent="0.2">
      <c r="D67" s="142" t="str">
        <f t="shared" si="5"/>
        <v>[Other Fares Revenue Line 26]</v>
      </c>
      <c r="E67" s="143"/>
    </row>
    <row r="68" spans="2:8" outlineLevel="1" x14ac:dyDescent="0.2">
      <c r="D68" s="142" t="str">
        <f t="shared" si="5"/>
        <v>[Other Fares Revenue Line 27]</v>
      </c>
      <c r="E68" s="143"/>
    </row>
    <row r="69" spans="2:8" outlineLevel="1" x14ac:dyDescent="0.2">
      <c r="D69" s="142" t="str">
        <f t="shared" si="5"/>
        <v>[Other Fares Revenue Line 28]</v>
      </c>
      <c r="E69" s="143"/>
    </row>
    <row r="70" spans="2:8" outlineLevel="1" x14ac:dyDescent="0.2">
      <c r="D70" s="142" t="str">
        <f t="shared" si="5"/>
        <v>[Other Fares Revenue Line 29]</v>
      </c>
      <c r="E70" s="143"/>
    </row>
    <row r="71" spans="2:8" outlineLevel="1" x14ac:dyDescent="0.2">
      <c r="D71" s="144" t="str">
        <f t="shared" si="5"/>
        <v>[Other Fares Revenue Line 30]</v>
      </c>
      <c r="E71" s="145"/>
    </row>
    <row r="74" spans="2:8" ht="16.5" x14ac:dyDescent="0.25">
      <c r="B74" s="5" t="s">
        <v>114</v>
      </c>
      <c r="C74" s="5"/>
      <c r="D74" s="5"/>
      <c r="E74" s="5"/>
      <c r="F74" s="5"/>
      <c r="G74" s="5"/>
      <c r="H74" s="5"/>
    </row>
    <row r="76" spans="2:8" ht="15" x14ac:dyDescent="0.25">
      <c r="B76" s="15" t="s">
        <v>115</v>
      </c>
      <c r="C76" s="15"/>
      <c r="D76" s="15"/>
      <c r="E76" s="15"/>
      <c r="F76" s="15"/>
      <c r="G76" s="15"/>
      <c r="H76" s="15"/>
    </row>
    <row r="77" spans="2:8" outlineLevel="1" x14ac:dyDescent="0.2"/>
    <row r="78" spans="2:8" outlineLevel="1" x14ac:dyDescent="0.2">
      <c r="B78" s="497"/>
      <c r="D78" s="129" t="s">
        <v>282</v>
      </c>
      <c r="E78" s="140"/>
    </row>
    <row r="79" spans="2:8" outlineLevel="1" x14ac:dyDescent="0.2">
      <c r="D79" s="131" t="s">
        <v>771</v>
      </c>
      <c r="E79" s="75"/>
    </row>
    <row r="80" spans="2:8" outlineLevel="1" x14ac:dyDescent="0.2">
      <c r="B80" s="497"/>
      <c r="D80" s="131" t="s">
        <v>772</v>
      </c>
      <c r="E80" s="75"/>
    </row>
    <row r="81" spans="4:5" outlineLevel="1" x14ac:dyDescent="0.2">
      <c r="D81" s="131" t="s">
        <v>773</v>
      </c>
      <c r="E81" s="75"/>
    </row>
    <row r="82" spans="4:5" outlineLevel="1" x14ac:dyDescent="0.2">
      <c r="D82" s="131" t="s">
        <v>774</v>
      </c>
      <c r="E82" s="75"/>
    </row>
    <row r="83" spans="4:5" outlineLevel="1" x14ac:dyDescent="0.2">
      <c r="D83" s="131" t="s">
        <v>775</v>
      </c>
      <c r="E83" s="75"/>
    </row>
    <row r="84" spans="4:5" outlineLevel="1" x14ac:dyDescent="0.2">
      <c r="D84" s="131" t="s">
        <v>615</v>
      </c>
      <c r="E84" s="75"/>
    </row>
    <row r="85" spans="4:5" outlineLevel="1" x14ac:dyDescent="0.2">
      <c r="D85" s="131" t="s">
        <v>616</v>
      </c>
      <c r="E85" s="75"/>
    </row>
    <row r="86" spans="4:5" outlineLevel="1" x14ac:dyDescent="0.2">
      <c r="D86" s="131" t="s">
        <v>776</v>
      </c>
      <c r="E86" s="75"/>
    </row>
    <row r="87" spans="4:5" outlineLevel="1" x14ac:dyDescent="0.2">
      <c r="D87" s="131" t="s">
        <v>777</v>
      </c>
      <c r="E87" s="75"/>
    </row>
    <row r="88" spans="4:5" outlineLevel="1" x14ac:dyDescent="0.2">
      <c r="D88" s="131" t="s">
        <v>778</v>
      </c>
      <c r="E88" s="75"/>
    </row>
    <row r="89" spans="4:5" outlineLevel="1" x14ac:dyDescent="0.2">
      <c r="D89" s="131" t="s">
        <v>779</v>
      </c>
      <c r="E89" s="75"/>
    </row>
    <row r="90" spans="4:5" outlineLevel="1" x14ac:dyDescent="0.2">
      <c r="D90" s="131" t="s">
        <v>780</v>
      </c>
      <c r="E90" s="75"/>
    </row>
    <row r="91" spans="4:5" outlineLevel="1" x14ac:dyDescent="0.2">
      <c r="D91" s="131" t="s">
        <v>781</v>
      </c>
      <c r="E91" s="75"/>
    </row>
    <row r="92" spans="4:5" outlineLevel="1" x14ac:dyDescent="0.2">
      <c r="D92" s="131" t="s">
        <v>782</v>
      </c>
      <c r="E92" s="75"/>
    </row>
    <row r="93" spans="4:5" outlineLevel="1" x14ac:dyDescent="0.2">
      <c r="D93" s="131" t="s">
        <v>783</v>
      </c>
      <c r="E93" s="75"/>
    </row>
    <row r="94" spans="4:5" outlineLevel="1" x14ac:dyDescent="0.2">
      <c r="D94" s="131" t="s">
        <v>784</v>
      </c>
      <c r="E94" s="75"/>
    </row>
    <row r="95" spans="4:5" outlineLevel="1" x14ac:dyDescent="0.2">
      <c r="D95" s="131" t="s">
        <v>785</v>
      </c>
      <c r="E95" s="75"/>
    </row>
    <row r="96" spans="4:5" outlineLevel="1" x14ac:dyDescent="0.2">
      <c r="D96" s="131" t="s">
        <v>770</v>
      </c>
      <c r="E96" s="75"/>
    </row>
    <row r="97" spans="4:5" outlineLevel="1" x14ac:dyDescent="0.2">
      <c r="D97" s="142" t="str">
        <f t="shared" ref="D97:D112" si="6">"["&amp;B$76&amp;" "&amp;"Line "&amp;ROW()-ROW(D$77)&amp;"]"</f>
        <v>[Other Revenue from Core Business Line 20]</v>
      </c>
      <c r="E97" s="143"/>
    </row>
    <row r="98" spans="4:5" outlineLevel="1" x14ac:dyDescent="0.2">
      <c r="D98" s="142" t="str">
        <f t="shared" si="6"/>
        <v>[Other Revenue from Core Business Line 21]</v>
      </c>
      <c r="E98" s="143"/>
    </row>
    <row r="99" spans="4:5" outlineLevel="1" x14ac:dyDescent="0.2">
      <c r="D99" s="142" t="str">
        <f t="shared" si="6"/>
        <v>[Other Revenue from Core Business Line 22]</v>
      </c>
      <c r="E99" s="143"/>
    </row>
    <row r="100" spans="4:5" outlineLevel="1" x14ac:dyDescent="0.2">
      <c r="D100" s="142" t="str">
        <f t="shared" si="6"/>
        <v>[Other Revenue from Core Business Line 23]</v>
      </c>
      <c r="E100" s="143"/>
    </row>
    <row r="101" spans="4:5" outlineLevel="1" x14ac:dyDescent="0.2">
      <c r="D101" s="142" t="str">
        <f t="shared" si="6"/>
        <v>[Other Revenue from Core Business Line 24]</v>
      </c>
      <c r="E101" s="143"/>
    </row>
    <row r="102" spans="4:5" outlineLevel="1" x14ac:dyDescent="0.2">
      <c r="D102" s="142" t="str">
        <f t="shared" si="6"/>
        <v>[Other Revenue from Core Business Line 25]</v>
      </c>
      <c r="E102" s="143"/>
    </row>
    <row r="103" spans="4:5" outlineLevel="1" x14ac:dyDescent="0.2">
      <c r="D103" s="142" t="str">
        <f t="shared" si="6"/>
        <v>[Other Revenue from Core Business Line 26]</v>
      </c>
      <c r="E103" s="143"/>
    </row>
    <row r="104" spans="4:5" outlineLevel="1" x14ac:dyDescent="0.2">
      <c r="D104" s="142" t="str">
        <f t="shared" si="6"/>
        <v>[Other Revenue from Core Business Line 27]</v>
      </c>
      <c r="E104" s="143"/>
    </row>
    <row r="105" spans="4:5" outlineLevel="1" x14ac:dyDescent="0.2">
      <c r="D105" s="142" t="str">
        <f t="shared" si="6"/>
        <v>[Other Revenue from Core Business Line 28]</v>
      </c>
      <c r="E105" s="143"/>
    </row>
    <row r="106" spans="4:5" outlineLevel="1" x14ac:dyDescent="0.2">
      <c r="D106" s="142" t="str">
        <f t="shared" si="6"/>
        <v>[Other Revenue from Core Business Line 29]</v>
      </c>
      <c r="E106" s="143"/>
    </row>
    <row r="107" spans="4:5" outlineLevel="1" x14ac:dyDescent="0.2">
      <c r="D107" s="142" t="str">
        <f t="shared" si="6"/>
        <v>[Other Revenue from Core Business Line 30]</v>
      </c>
      <c r="E107" s="143"/>
    </row>
    <row r="108" spans="4:5" outlineLevel="1" x14ac:dyDescent="0.2">
      <c r="D108" s="142" t="str">
        <f t="shared" si="6"/>
        <v>[Other Revenue from Core Business Line 31]</v>
      </c>
      <c r="E108" s="143"/>
    </row>
    <row r="109" spans="4:5" outlineLevel="1" x14ac:dyDescent="0.2">
      <c r="D109" s="142" t="str">
        <f t="shared" si="6"/>
        <v>[Other Revenue from Core Business Line 32]</v>
      </c>
      <c r="E109" s="143"/>
    </row>
    <row r="110" spans="4:5" outlineLevel="1" x14ac:dyDescent="0.2">
      <c r="D110" s="142" t="str">
        <f t="shared" si="6"/>
        <v>[Other Revenue from Core Business Line 33]</v>
      </c>
      <c r="E110" s="143"/>
    </row>
    <row r="111" spans="4:5" outlineLevel="1" x14ac:dyDescent="0.2">
      <c r="D111" s="142" t="str">
        <f t="shared" si="6"/>
        <v>[Other Revenue from Core Business Line 34]</v>
      </c>
      <c r="E111" s="143"/>
    </row>
    <row r="112" spans="4:5" outlineLevel="1" x14ac:dyDescent="0.2">
      <c r="D112" s="144" t="str">
        <f t="shared" si="6"/>
        <v>[Other Revenue from Core Business Line 35]</v>
      </c>
      <c r="E112" s="145"/>
    </row>
    <row r="114" spans="2:8" ht="15" x14ac:dyDescent="0.25">
      <c r="B114" s="15" t="s">
        <v>116</v>
      </c>
      <c r="C114" s="15"/>
      <c r="D114" s="15"/>
      <c r="E114" s="15"/>
      <c r="F114" s="15"/>
      <c r="G114" s="15"/>
      <c r="H114" s="15"/>
    </row>
    <row r="115" spans="2:8" outlineLevel="1" x14ac:dyDescent="0.2"/>
    <row r="116" spans="2:8" outlineLevel="1" x14ac:dyDescent="0.2">
      <c r="D116" s="129" t="s">
        <v>786</v>
      </c>
      <c r="E116" s="140"/>
    </row>
    <row r="117" spans="2:8" outlineLevel="1" x14ac:dyDescent="0.2">
      <c r="D117" s="131" t="s">
        <v>787</v>
      </c>
      <c r="E117" s="75"/>
    </row>
    <row r="118" spans="2:8" outlineLevel="1" x14ac:dyDescent="0.2">
      <c r="D118" s="131" t="s">
        <v>617</v>
      </c>
      <c r="E118" s="75"/>
    </row>
    <row r="119" spans="2:8" outlineLevel="1" x14ac:dyDescent="0.2">
      <c r="D119" s="131" t="s">
        <v>788</v>
      </c>
      <c r="E119" s="75"/>
    </row>
    <row r="120" spans="2:8" outlineLevel="1" x14ac:dyDescent="0.2">
      <c r="D120" s="131" t="s">
        <v>789</v>
      </c>
      <c r="E120" s="75"/>
    </row>
    <row r="121" spans="2:8" outlineLevel="1" x14ac:dyDescent="0.2">
      <c r="D121" s="131" t="s">
        <v>790</v>
      </c>
      <c r="E121" s="75"/>
    </row>
    <row r="122" spans="2:8" outlineLevel="1" x14ac:dyDescent="0.2">
      <c r="D122" s="131" t="s">
        <v>791</v>
      </c>
      <c r="E122" s="75"/>
    </row>
    <row r="123" spans="2:8" outlineLevel="1" x14ac:dyDescent="0.2">
      <c r="D123" s="131" t="s">
        <v>792</v>
      </c>
      <c r="E123" s="75"/>
    </row>
    <row r="124" spans="2:8" outlineLevel="1" x14ac:dyDescent="0.2">
      <c r="D124" s="131" t="s">
        <v>793</v>
      </c>
      <c r="E124" s="75"/>
    </row>
    <row r="125" spans="2:8" outlineLevel="1" x14ac:dyDescent="0.2">
      <c r="D125" s="131" t="s">
        <v>794</v>
      </c>
      <c r="E125" s="75"/>
    </row>
    <row r="126" spans="2:8" outlineLevel="1" x14ac:dyDescent="0.2">
      <c r="D126" s="131" t="s">
        <v>795</v>
      </c>
      <c r="E126" s="75"/>
    </row>
    <row r="127" spans="2:8" outlineLevel="1" x14ac:dyDescent="0.2">
      <c r="D127" s="131" t="s">
        <v>796</v>
      </c>
      <c r="E127" s="75"/>
    </row>
    <row r="128" spans="2:8" outlineLevel="1" x14ac:dyDescent="0.2">
      <c r="D128" s="131" t="s">
        <v>797</v>
      </c>
      <c r="E128" s="75"/>
    </row>
    <row r="129" spans="4:5" outlineLevel="1" x14ac:dyDescent="0.2">
      <c r="D129" s="131" t="s">
        <v>798</v>
      </c>
      <c r="E129" s="75"/>
    </row>
    <row r="130" spans="4:5" outlineLevel="1" x14ac:dyDescent="0.2">
      <c r="D130" s="131" t="s">
        <v>799</v>
      </c>
      <c r="E130" s="75"/>
    </row>
    <row r="131" spans="4:5" outlineLevel="1" x14ac:dyDescent="0.2">
      <c r="D131" s="131" t="s">
        <v>800</v>
      </c>
      <c r="E131" s="75"/>
    </row>
    <row r="132" spans="4:5" outlineLevel="1" x14ac:dyDescent="0.2">
      <c r="D132" s="142" t="str">
        <f t="shared" ref="D132:D145" si="7">"["&amp;B$114&amp;" "&amp;"Line "&amp;ROW()-ROW(D$115)&amp;"]"</f>
        <v>[Revenue from Costs Offcharged Line 17]</v>
      </c>
      <c r="E132" s="143"/>
    </row>
    <row r="133" spans="4:5" outlineLevel="1" x14ac:dyDescent="0.2">
      <c r="D133" s="142" t="str">
        <f t="shared" si="7"/>
        <v>[Revenue from Costs Offcharged Line 18]</v>
      </c>
      <c r="E133" s="143"/>
    </row>
    <row r="134" spans="4:5" outlineLevel="1" x14ac:dyDescent="0.2">
      <c r="D134" s="142" t="str">
        <f t="shared" ref="D134:D143" si="8">"["&amp;B$114&amp;" "&amp;"Line "&amp;ROW()-ROW(D$115)&amp;"]"</f>
        <v>[Revenue from Costs Offcharged Line 19]</v>
      </c>
      <c r="E134" s="143"/>
    </row>
    <row r="135" spans="4:5" outlineLevel="1" x14ac:dyDescent="0.2">
      <c r="D135" s="142" t="str">
        <f t="shared" si="8"/>
        <v>[Revenue from Costs Offcharged Line 20]</v>
      </c>
      <c r="E135" s="143"/>
    </row>
    <row r="136" spans="4:5" outlineLevel="1" x14ac:dyDescent="0.2">
      <c r="D136" s="142" t="str">
        <f t="shared" si="8"/>
        <v>[Revenue from Costs Offcharged Line 21]</v>
      </c>
      <c r="E136" s="143"/>
    </row>
    <row r="137" spans="4:5" outlineLevel="1" x14ac:dyDescent="0.2">
      <c r="D137" s="142" t="str">
        <f t="shared" si="8"/>
        <v>[Revenue from Costs Offcharged Line 22]</v>
      </c>
      <c r="E137" s="143"/>
    </row>
    <row r="138" spans="4:5" outlineLevel="1" x14ac:dyDescent="0.2">
      <c r="D138" s="142" t="str">
        <f t="shared" si="8"/>
        <v>[Revenue from Costs Offcharged Line 23]</v>
      </c>
      <c r="E138" s="143"/>
    </row>
    <row r="139" spans="4:5" outlineLevel="1" x14ac:dyDescent="0.2">
      <c r="D139" s="142" t="str">
        <f t="shared" si="8"/>
        <v>[Revenue from Costs Offcharged Line 24]</v>
      </c>
      <c r="E139" s="143"/>
    </row>
    <row r="140" spans="4:5" outlineLevel="1" x14ac:dyDescent="0.2">
      <c r="D140" s="142" t="str">
        <f t="shared" si="8"/>
        <v>[Revenue from Costs Offcharged Line 25]</v>
      </c>
      <c r="E140" s="143"/>
    </row>
    <row r="141" spans="4:5" outlineLevel="1" x14ac:dyDescent="0.2">
      <c r="D141" s="142" t="str">
        <f t="shared" si="8"/>
        <v>[Revenue from Costs Offcharged Line 26]</v>
      </c>
      <c r="E141" s="143"/>
    </row>
    <row r="142" spans="4:5" outlineLevel="1" x14ac:dyDescent="0.2">
      <c r="D142" s="142" t="str">
        <f t="shared" si="8"/>
        <v>[Revenue from Costs Offcharged Line 27]</v>
      </c>
      <c r="E142" s="143"/>
    </row>
    <row r="143" spans="4:5" outlineLevel="1" x14ac:dyDescent="0.2">
      <c r="D143" s="142" t="str">
        <f t="shared" si="8"/>
        <v>[Revenue from Costs Offcharged Line 28]</v>
      </c>
      <c r="E143" s="143"/>
    </row>
    <row r="144" spans="4:5" outlineLevel="1" x14ac:dyDescent="0.2">
      <c r="D144" s="142" t="str">
        <f t="shared" si="7"/>
        <v>[Revenue from Costs Offcharged Line 29]</v>
      </c>
      <c r="E144" s="143"/>
    </row>
    <row r="145" spans="2:8" outlineLevel="1" x14ac:dyDescent="0.2">
      <c r="D145" s="144" t="str">
        <f t="shared" si="7"/>
        <v>[Revenue from Costs Offcharged Line 30]</v>
      </c>
      <c r="E145" s="145"/>
    </row>
    <row r="148" spans="2:8" ht="16.5" x14ac:dyDescent="0.25">
      <c r="B148" s="5" t="s">
        <v>117</v>
      </c>
      <c r="C148" s="5"/>
      <c r="D148" s="5"/>
      <c r="E148" s="5"/>
      <c r="F148" s="5"/>
      <c r="G148" s="5"/>
      <c r="H148" s="5"/>
    </row>
    <row r="150" spans="2:8" ht="15" x14ac:dyDescent="0.25">
      <c r="B150" s="15" t="s">
        <v>118</v>
      </c>
      <c r="C150" s="15"/>
      <c r="D150" s="15"/>
      <c r="E150" s="15"/>
      <c r="F150" s="15"/>
      <c r="G150" s="15"/>
      <c r="H150" s="15"/>
    </row>
    <row r="151" spans="2:8" outlineLevel="1" x14ac:dyDescent="0.2"/>
    <row r="152" spans="2:8" outlineLevel="1" x14ac:dyDescent="0.2">
      <c r="D152" s="146" t="s">
        <v>119</v>
      </c>
      <c r="E152" s="146"/>
      <c r="F152" s="147" t="s">
        <v>120</v>
      </c>
      <c r="H152" s="148" t="s">
        <v>121</v>
      </c>
    </row>
    <row r="153" spans="2:8" outlineLevel="1" x14ac:dyDescent="0.2">
      <c r="D153" s="129" t="s">
        <v>879</v>
      </c>
      <c r="E153" s="140"/>
      <c r="F153" s="149" t="s">
        <v>122</v>
      </c>
      <c r="H153" s="57" t="s">
        <v>122</v>
      </c>
    </row>
    <row r="154" spans="2:8" outlineLevel="1" x14ac:dyDescent="0.2">
      <c r="D154" s="131" t="s">
        <v>880</v>
      </c>
      <c r="E154" s="75"/>
      <c r="F154" s="150" t="s">
        <v>122</v>
      </c>
      <c r="H154" s="59" t="s">
        <v>124</v>
      </c>
    </row>
    <row r="155" spans="2:8" outlineLevel="1" x14ac:dyDescent="0.2">
      <c r="D155" s="131" t="s">
        <v>881</v>
      </c>
      <c r="E155" s="75"/>
      <c r="F155" s="150" t="s">
        <v>122</v>
      </c>
      <c r="H155" s="470" t="s">
        <v>125</v>
      </c>
    </row>
    <row r="156" spans="2:8" outlineLevel="1" x14ac:dyDescent="0.2">
      <c r="D156" s="131" t="s">
        <v>123</v>
      </c>
      <c r="E156" s="75"/>
      <c r="F156" s="150" t="s">
        <v>122</v>
      </c>
      <c r="H156" s="470" t="s">
        <v>126</v>
      </c>
    </row>
    <row r="157" spans="2:8" outlineLevel="1" x14ac:dyDescent="0.2">
      <c r="D157" s="131" t="s">
        <v>882</v>
      </c>
      <c r="E157" s="75"/>
      <c r="F157" s="150" t="s">
        <v>122</v>
      </c>
      <c r="H157" s="471" t="s">
        <v>127</v>
      </c>
    </row>
    <row r="158" spans="2:8" outlineLevel="1" x14ac:dyDescent="0.2">
      <c r="D158" s="131" t="s">
        <v>883</v>
      </c>
      <c r="E158" s="75"/>
      <c r="F158" s="150" t="s">
        <v>124</v>
      </c>
    </row>
    <row r="159" spans="2:8" outlineLevel="1" x14ac:dyDescent="0.2">
      <c r="D159" s="131" t="s">
        <v>884</v>
      </c>
      <c r="E159" s="75"/>
      <c r="F159" s="150" t="s">
        <v>122</v>
      </c>
    </row>
    <row r="160" spans="2:8" outlineLevel="1" x14ac:dyDescent="0.2">
      <c r="D160" s="131" t="s">
        <v>885</v>
      </c>
      <c r="E160" s="75"/>
      <c r="F160" s="150" t="s">
        <v>124</v>
      </c>
    </row>
    <row r="161" spans="2:6" outlineLevel="1" x14ac:dyDescent="0.2">
      <c r="D161" s="131" t="s">
        <v>886</v>
      </c>
      <c r="E161" s="75"/>
      <c r="F161" s="150" t="s">
        <v>124</v>
      </c>
    </row>
    <row r="162" spans="2:6" outlineLevel="1" x14ac:dyDescent="0.2">
      <c r="D162" s="131" t="s">
        <v>887</v>
      </c>
      <c r="E162" s="75"/>
      <c r="F162" s="150" t="s">
        <v>124</v>
      </c>
    </row>
    <row r="163" spans="2:6" outlineLevel="1" x14ac:dyDescent="0.2">
      <c r="D163" s="131" t="s">
        <v>888</v>
      </c>
      <c r="E163" s="75"/>
      <c r="F163" s="150" t="s">
        <v>124</v>
      </c>
    </row>
    <row r="164" spans="2:6" outlineLevel="1" x14ac:dyDescent="0.2">
      <c r="B164" s="497"/>
      <c r="D164" s="131" t="s">
        <v>889</v>
      </c>
      <c r="E164" s="75"/>
      <c r="F164" s="150" t="s">
        <v>125</v>
      </c>
    </row>
    <row r="165" spans="2:6" outlineLevel="1" x14ac:dyDescent="0.2">
      <c r="D165" s="131" t="s">
        <v>890</v>
      </c>
      <c r="E165" s="75"/>
      <c r="F165" s="150" t="s">
        <v>125</v>
      </c>
    </row>
    <row r="166" spans="2:6" outlineLevel="1" x14ac:dyDescent="0.2">
      <c r="D166" s="131" t="s">
        <v>891</v>
      </c>
      <c r="E166" s="75"/>
      <c r="F166" s="150" t="s">
        <v>124</v>
      </c>
    </row>
    <row r="167" spans="2:6" outlineLevel="1" x14ac:dyDescent="0.2">
      <c r="D167" s="131" t="s">
        <v>892</v>
      </c>
      <c r="E167" s="75"/>
      <c r="F167" s="150" t="s">
        <v>125</v>
      </c>
    </row>
    <row r="168" spans="2:6" outlineLevel="1" x14ac:dyDescent="0.2">
      <c r="D168" s="131" t="s">
        <v>893</v>
      </c>
      <c r="E168" s="75"/>
      <c r="F168" s="150" t="s">
        <v>122</v>
      </c>
    </row>
    <row r="169" spans="2:6" outlineLevel="1" x14ac:dyDescent="0.2">
      <c r="D169" s="131" t="s">
        <v>894</v>
      </c>
      <c r="E169" s="75"/>
      <c r="F169" s="150" t="s">
        <v>126</v>
      </c>
    </row>
    <row r="170" spans="2:6" outlineLevel="1" x14ac:dyDescent="0.2">
      <c r="D170" s="131" t="s">
        <v>895</v>
      </c>
      <c r="E170" s="75"/>
      <c r="F170" s="150" t="s">
        <v>126</v>
      </c>
    </row>
    <row r="171" spans="2:6" outlineLevel="1" x14ac:dyDescent="0.2">
      <c r="D171" s="131" t="s">
        <v>934</v>
      </c>
      <c r="E171" s="75"/>
      <c r="F171" s="150" t="s">
        <v>127</v>
      </c>
    </row>
    <row r="172" spans="2:6" outlineLevel="1" x14ac:dyDescent="0.2">
      <c r="D172" s="142" t="str">
        <f>"["&amp;B$150&amp;" "&amp;"Line "&amp;ROW()-ROW(D$152)&amp;"]"</f>
        <v>[Staff Functions Line 20]</v>
      </c>
      <c r="E172" s="143"/>
      <c r="F172" s="151" t="s">
        <v>127</v>
      </c>
    </row>
    <row r="173" spans="2:6" outlineLevel="1" x14ac:dyDescent="0.2">
      <c r="D173" s="142" t="str">
        <f t="shared" ref="D173:D181" si="9">"["&amp;B$150&amp;" "&amp;"Line "&amp;ROW()-ROW(D$152)&amp;"]"</f>
        <v>[Staff Functions Line 21]</v>
      </c>
      <c r="E173" s="143"/>
      <c r="F173" s="151" t="s">
        <v>127</v>
      </c>
    </row>
    <row r="174" spans="2:6" outlineLevel="1" x14ac:dyDescent="0.2">
      <c r="D174" s="142" t="str">
        <f t="shared" si="9"/>
        <v>[Staff Functions Line 22]</v>
      </c>
      <c r="E174" s="143"/>
      <c r="F174" s="151" t="s">
        <v>127</v>
      </c>
    </row>
    <row r="175" spans="2:6" outlineLevel="1" x14ac:dyDescent="0.2">
      <c r="D175" s="142" t="str">
        <f t="shared" si="9"/>
        <v>[Staff Functions Line 23]</v>
      </c>
      <c r="E175" s="143"/>
      <c r="F175" s="151" t="s">
        <v>127</v>
      </c>
    </row>
    <row r="176" spans="2:6" outlineLevel="1" x14ac:dyDescent="0.2">
      <c r="D176" s="142" t="str">
        <f t="shared" si="9"/>
        <v>[Staff Functions Line 24]</v>
      </c>
      <c r="E176" s="143"/>
      <c r="F176" s="151" t="s">
        <v>127</v>
      </c>
    </row>
    <row r="177" spans="4:6" outlineLevel="1" x14ac:dyDescent="0.2">
      <c r="D177" s="142" t="str">
        <f t="shared" si="9"/>
        <v>[Staff Functions Line 25]</v>
      </c>
      <c r="E177" s="143"/>
      <c r="F177" s="151" t="s">
        <v>127</v>
      </c>
    </row>
    <row r="178" spans="4:6" outlineLevel="1" x14ac:dyDescent="0.2">
      <c r="D178" s="142" t="str">
        <f t="shared" si="9"/>
        <v>[Staff Functions Line 26]</v>
      </c>
      <c r="E178" s="143"/>
      <c r="F178" s="151" t="s">
        <v>127</v>
      </c>
    </row>
    <row r="179" spans="4:6" outlineLevel="1" x14ac:dyDescent="0.2">
      <c r="D179" s="142" t="str">
        <f t="shared" si="9"/>
        <v>[Staff Functions Line 27]</v>
      </c>
      <c r="E179" s="143"/>
      <c r="F179" s="151" t="s">
        <v>127</v>
      </c>
    </row>
    <row r="180" spans="4:6" outlineLevel="1" x14ac:dyDescent="0.2">
      <c r="D180" s="142" t="str">
        <f t="shared" si="9"/>
        <v>[Staff Functions Line 28]</v>
      </c>
      <c r="E180" s="143"/>
      <c r="F180" s="151" t="s">
        <v>127</v>
      </c>
    </row>
    <row r="181" spans="4:6" outlineLevel="1" x14ac:dyDescent="0.2">
      <c r="D181" s="142" t="str">
        <f t="shared" si="9"/>
        <v>[Staff Functions Line 29]</v>
      </c>
      <c r="E181" s="143"/>
      <c r="F181" s="151" t="s">
        <v>127</v>
      </c>
    </row>
    <row r="182" spans="4:6" outlineLevel="1" x14ac:dyDescent="0.2">
      <c r="D182" s="142" t="str">
        <f t="shared" ref="D182:D192" si="10">"["&amp;B$150&amp;" "&amp;"Line "&amp;ROW()-ROW(D$152)&amp;"]"</f>
        <v>[Staff Functions Line 30]</v>
      </c>
      <c r="E182" s="143"/>
      <c r="F182" s="151" t="s">
        <v>127</v>
      </c>
    </row>
    <row r="183" spans="4:6" outlineLevel="1" x14ac:dyDescent="0.2">
      <c r="D183" s="142" t="str">
        <f t="shared" si="10"/>
        <v>[Staff Functions Line 31]</v>
      </c>
      <c r="E183" s="143"/>
      <c r="F183" s="151" t="s">
        <v>127</v>
      </c>
    </row>
    <row r="184" spans="4:6" outlineLevel="1" x14ac:dyDescent="0.2">
      <c r="D184" s="142" t="str">
        <f t="shared" si="10"/>
        <v>[Staff Functions Line 32]</v>
      </c>
      <c r="E184" s="143"/>
      <c r="F184" s="151" t="s">
        <v>127</v>
      </c>
    </row>
    <row r="185" spans="4:6" outlineLevel="1" x14ac:dyDescent="0.2">
      <c r="D185" s="142" t="str">
        <f t="shared" si="10"/>
        <v>[Staff Functions Line 33]</v>
      </c>
      <c r="E185" s="143"/>
      <c r="F185" s="151" t="s">
        <v>127</v>
      </c>
    </row>
    <row r="186" spans="4:6" outlineLevel="1" x14ac:dyDescent="0.2">
      <c r="D186" s="142" t="str">
        <f t="shared" si="10"/>
        <v>[Staff Functions Line 34]</v>
      </c>
      <c r="E186" s="143"/>
      <c r="F186" s="151" t="s">
        <v>127</v>
      </c>
    </row>
    <row r="187" spans="4:6" outlineLevel="1" x14ac:dyDescent="0.2">
      <c r="D187" s="142" t="str">
        <f t="shared" si="10"/>
        <v>[Staff Functions Line 35]</v>
      </c>
      <c r="E187" s="143"/>
      <c r="F187" s="151" t="s">
        <v>127</v>
      </c>
    </row>
    <row r="188" spans="4:6" outlineLevel="1" x14ac:dyDescent="0.2">
      <c r="D188" s="142" t="str">
        <f t="shared" si="10"/>
        <v>[Staff Functions Line 36]</v>
      </c>
      <c r="E188" s="143"/>
      <c r="F188" s="151" t="s">
        <v>127</v>
      </c>
    </row>
    <row r="189" spans="4:6" outlineLevel="1" x14ac:dyDescent="0.2">
      <c r="D189" s="142" t="str">
        <f t="shared" si="10"/>
        <v>[Staff Functions Line 37]</v>
      </c>
      <c r="E189" s="143"/>
      <c r="F189" s="151" t="s">
        <v>127</v>
      </c>
    </row>
    <row r="190" spans="4:6" outlineLevel="1" x14ac:dyDescent="0.2">
      <c r="D190" s="142" t="str">
        <f t="shared" si="10"/>
        <v>[Staff Functions Line 38]</v>
      </c>
      <c r="E190" s="143"/>
      <c r="F190" s="151" t="s">
        <v>127</v>
      </c>
    </row>
    <row r="191" spans="4:6" outlineLevel="1" x14ac:dyDescent="0.2">
      <c r="D191" s="142" t="str">
        <f t="shared" si="10"/>
        <v>[Staff Functions Line 39]</v>
      </c>
      <c r="E191" s="143"/>
      <c r="F191" s="151" t="s">
        <v>127</v>
      </c>
    </row>
    <row r="192" spans="4:6" outlineLevel="1" x14ac:dyDescent="0.2">
      <c r="D192" s="144" t="str">
        <f t="shared" si="10"/>
        <v>[Staff Functions Line 40]</v>
      </c>
      <c r="E192" s="145"/>
      <c r="F192" s="152" t="s">
        <v>127</v>
      </c>
    </row>
    <row r="194" spans="2:8" ht="15" x14ac:dyDescent="0.25">
      <c r="B194" s="15" t="s">
        <v>128</v>
      </c>
      <c r="C194" s="15"/>
      <c r="D194" s="15"/>
      <c r="E194" s="15"/>
      <c r="F194" s="15"/>
      <c r="G194" s="15"/>
      <c r="H194" s="15"/>
    </row>
    <row r="195" spans="2:8" outlineLevel="1" x14ac:dyDescent="0.2"/>
    <row r="196" spans="2:8" outlineLevel="1" x14ac:dyDescent="0.2">
      <c r="D196" s="472" t="s">
        <v>128</v>
      </c>
      <c r="E196" s="153"/>
      <c r="F196" s="154" t="s">
        <v>127</v>
      </c>
    </row>
    <row r="199" spans="2:8" ht="16.5" x14ac:dyDescent="0.25">
      <c r="B199" s="5" t="s">
        <v>129</v>
      </c>
      <c r="C199" s="5"/>
      <c r="D199" s="5"/>
      <c r="E199" s="5"/>
      <c r="F199" s="5"/>
      <c r="G199" s="5"/>
      <c r="H199" s="5"/>
    </row>
    <row r="201" spans="2:8" ht="15" x14ac:dyDescent="0.25">
      <c r="B201" s="15" t="s">
        <v>130</v>
      </c>
      <c r="C201" s="15"/>
      <c r="D201" s="15"/>
      <c r="E201" s="15"/>
      <c r="F201" s="15"/>
      <c r="G201" s="15"/>
      <c r="H201" s="15"/>
    </row>
    <row r="202" spans="2:8" outlineLevel="1" x14ac:dyDescent="0.2"/>
    <row r="203" spans="2:8" outlineLevel="1" x14ac:dyDescent="0.2">
      <c r="D203" s="129" t="s">
        <v>131</v>
      </c>
      <c r="E203" s="140"/>
    </row>
    <row r="204" spans="2:8" outlineLevel="1" x14ac:dyDescent="0.2">
      <c r="D204" s="131" t="s">
        <v>132</v>
      </c>
      <c r="E204" s="75"/>
    </row>
    <row r="205" spans="2:8" outlineLevel="1" x14ac:dyDescent="0.2">
      <c r="D205" s="131" t="s">
        <v>802</v>
      </c>
      <c r="E205" s="75"/>
    </row>
    <row r="206" spans="2:8" outlineLevel="1" x14ac:dyDescent="0.2">
      <c r="D206" s="131" t="s">
        <v>133</v>
      </c>
      <c r="E206" s="75"/>
    </row>
    <row r="207" spans="2:8" outlineLevel="1" x14ac:dyDescent="0.2">
      <c r="D207" s="131" t="s">
        <v>134</v>
      </c>
      <c r="E207" s="75"/>
    </row>
    <row r="208" spans="2:8" outlineLevel="1" x14ac:dyDescent="0.2">
      <c r="D208" s="131" t="s">
        <v>135</v>
      </c>
      <c r="E208" s="75"/>
    </row>
    <row r="209" spans="4:5" outlineLevel="1" x14ac:dyDescent="0.2">
      <c r="D209" s="131" t="s">
        <v>136</v>
      </c>
      <c r="E209" s="75"/>
    </row>
    <row r="210" spans="4:5" outlineLevel="1" x14ac:dyDescent="0.2">
      <c r="D210" s="131" t="s">
        <v>137</v>
      </c>
      <c r="E210" s="75"/>
    </row>
    <row r="211" spans="4:5" outlineLevel="1" x14ac:dyDescent="0.2">
      <c r="D211" s="131" t="s">
        <v>138</v>
      </c>
      <c r="E211" s="75"/>
    </row>
    <row r="212" spans="4:5" outlineLevel="1" x14ac:dyDescent="0.2">
      <c r="D212" s="131" t="s">
        <v>139</v>
      </c>
      <c r="E212" s="75"/>
    </row>
    <row r="213" spans="4:5" outlineLevel="1" x14ac:dyDescent="0.2">
      <c r="D213" s="131" t="s">
        <v>140</v>
      </c>
      <c r="E213" s="75"/>
    </row>
    <row r="214" spans="4:5" outlineLevel="1" x14ac:dyDescent="0.2">
      <c r="D214" s="131" t="s">
        <v>141</v>
      </c>
      <c r="E214" s="75"/>
    </row>
    <row r="215" spans="4:5" outlineLevel="1" x14ac:dyDescent="0.2">
      <c r="D215" s="131" t="s">
        <v>142</v>
      </c>
      <c r="E215" s="75"/>
    </row>
    <row r="216" spans="4:5" outlineLevel="1" x14ac:dyDescent="0.2">
      <c r="D216" s="131" t="s">
        <v>143</v>
      </c>
      <c r="E216" s="75"/>
    </row>
    <row r="217" spans="4:5" outlineLevel="1" x14ac:dyDescent="0.2">
      <c r="D217" s="131" t="s">
        <v>803</v>
      </c>
      <c r="E217" s="75"/>
    </row>
    <row r="218" spans="4:5" outlineLevel="1" x14ac:dyDescent="0.2">
      <c r="D218" s="131" t="s">
        <v>144</v>
      </c>
      <c r="E218" s="75"/>
    </row>
    <row r="219" spans="4:5" outlineLevel="1" x14ac:dyDescent="0.2">
      <c r="D219" s="131" t="s">
        <v>804</v>
      </c>
      <c r="E219" s="75"/>
    </row>
    <row r="220" spans="4:5" outlineLevel="1" x14ac:dyDescent="0.2">
      <c r="D220" s="131" t="s">
        <v>805</v>
      </c>
      <c r="E220" s="75"/>
    </row>
    <row r="221" spans="4:5" outlineLevel="1" x14ac:dyDescent="0.2">
      <c r="D221" s="131" t="s">
        <v>806</v>
      </c>
      <c r="E221" s="75"/>
    </row>
    <row r="222" spans="4:5" outlineLevel="1" x14ac:dyDescent="0.2">
      <c r="D222" s="131" t="s">
        <v>807</v>
      </c>
      <c r="E222" s="75"/>
    </row>
    <row r="223" spans="4:5" outlineLevel="1" x14ac:dyDescent="0.2">
      <c r="D223" s="131" t="s">
        <v>808</v>
      </c>
      <c r="E223" s="75"/>
    </row>
    <row r="224" spans="4:5" outlineLevel="1" x14ac:dyDescent="0.2">
      <c r="D224" s="131" t="s">
        <v>809</v>
      </c>
      <c r="E224" s="75"/>
    </row>
    <row r="225" spans="4:5" outlineLevel="1" x14ac:dyDescent="0.2">
      <c r="D225" s="131" t="s">
        <v>810</v>
      </c>
      <c r="E225" s="75"/>
    </row>
    <row r="226" spans="4:5" outlineLevel="1" x14ac:dyDescent="0.2">
      <c r="D226" s="131" t="s">
        <v>896</v>
      </c>
      <c r="E226" s="75"/>
    </row>
    <row r="227" spans="4:5" outlineLevel="1" x14ac:dyDescent="0.2">
      <c r="D227" s="131" t="s">
        <v>897</v>
      </c>
      <c r="E227" s="75"/>
    </row>
    <row r="228" spans="4:5" outlineLevel="1" x14ac:dyDescent="0.2">
      <c r="D228" s="131" t="s">
        <v>898</v>
      </c>
      <c r="E228" s="75"/>
    </row>
    <row r="229" spans="4:5" outlineLevel="1" x14ac:dyDescent="0.2">
      <c r="D229" s="131" t="s">
        <v>899</v>
      </c>
      <c r="E229" s="75"/>
    </row>
    <row r="230" spans="4:5" outlineLevel="1" x14ac:dyDescent="0.2">
      <c r="D230" s="131" t="s">
        <v>900</v>
      </c>
      <c r="E230" s="75"/>
    </row>
    <row r="231" spans="4:5" outlineLevel="1" x14ac:dyDescent="0.2">
      <c r="D231" s="131" t="s">
        <v>811</v>
      </c>
      <c r="E231" s="75"/>
    </row>
    <row r="232" spans="4:5" outlineLevel="1" x14ac:dyDescent="0.2">
      <c r="D232" s="142" t="str">
        <f t="shared" ref="D232" si="11">"["&amp;B$201&amp;" "&amp;"Line "&amp;ROW()-ROW(D$202)&amp;"]"</f>
        <v>[Other Staff Costs Line 30]</v>
      </c>
      <c r="E232" s="143"/>
    </row>
    <row r="233" spans="4:5" outlineLevel="1" x14ac:dyDescent="0.2">
      <c r="D233" s="142" t="str">
        <f t="shared" ref="D233:D241" si="12">"["&amp;B$201&amp;" "&amp;"Line "&amp;ROW()-ROW(D$202)&amp;"]"</f>
        <v>[Other Staff Costs Line 31]</v>
      </c>
      <c r="E233" s="143"/>
    </row>
    <row r="234" spans="4:5" outlineLevel="1" x14ac:dyDescent="0.2">
      <c r="D234" s="142" t="str">
        <f t="shared" si="12"/>
        <v>[Other Staff Costs Line 32]</v>
      </c>
      <c r="E234" s="143"/>
    </row>
    <row r="235" spans="4:5" outlineLevel="1" x14ac:dyDescent="0.2">
      <c r="D235" s="142" t="str">
        <f t="shared" si="12"/>
        <v>[Other Staff Costs Line 33]</v>
      </c>
      <c r="E235" s="143"/>
    </row>
    <row r="236" spans="4:5" outlineLevel="1" x14ac:dyDescent="0.2">
      <c r="D236" s="142" t="str">
        <f t="shared" si="12"/>
        <v>[Other Staff Costs Line 34]</v>
      </c>
      <c r="E236" s="143"/>
    </row>
    <row r="237" spans="4:5" outlineLevel="1" x14ac:dyDescent="0.2">
      <c r="D237" s="142" t="str">
        <f t="shared" si="12"/>
        <v>[Other Staff Costs Line 35]</v>
      </c>
      <c r="E237" s="143"/>
    </row>
    <row r="238" spans="4:5" outlineLevel="1" x14ac:dyDescent="0.2">
      <c r="D238" s="142" t="str">
        <f t="shared" si="12"/>
        <v>[Other Staff Costs Line 36]</v>
      </c>
      <c r="E238" s="143"/>
    </row>
    <row r="239" spans="4:5" outlineLevel="1" x14ac:dyDescent="0.2">
      <c r="D239" s="142" t="str">
        <f t="shared" si="12"/>
        <v>[Other Staff Costs Line 37]</v>
      </c>
      <c r="E239" s="143"/>
    </row>
    <row r="240" spans="4:5" outlineLevel="1" x14ac:dyDescent="0.2">
      <c r="D240" s="142" t="str">
        <f t="shared" ref="D240" si="13">"["&amp;B$201&amp;" "&amp;"Line "&amp;ROW()-ROW(D$202)&amp;"]"</f>
        <v>[Other Staff Costs Line 38]</v>
      </c>
      <c r="E240" s="143"/>
    </row>
    <row r="241" spans="2:8" outlineLevel="1" x14ac:dyDescent="0.2">
      <c r="D241" s="142" t="str">
        <f t="shared" si="12"/>
        <v>[Other Staff Costs Line 39]</v>
      </c>
      <c r="E241" s="143"/>
    </row>
    <row r="242" spans="2:8" outlineLevel="1" x14ac:dyDescent="0.2">
      <c r="D242" s="142" t="str">
        <f t="shared" ref="D242:D247" si="14">"["&amp;B$201&amp;" "&amp;"Line "&amp;ROW()-ROW(D$202)&amp;"]"</f>
        <v>[Other Staff Costs Line 40]</v>
      </c>
      <c r="E242" s="143"/>
    </row>
    <row r="243" spans="2:8" outlineLevel="1" x14ac:dyDescent="0.2">
      <c r="D243" s="142" t="str">
        <f t="shared" si="14"/>
        <v>[Other Staff Costs Line 41]</v>
      </c>
      <c r="E243" s="143"/>
    </row>
    <row r="244" spans="2:8" outlineLevel="1" x14ac:dyDescent="0.2">
      <c r="D244" s="142" t="str">
        <f t="shared" si="14"/>
        <v>[Other Staff Costs Line 42]</v>
      </c>
      <c r="E244" s="143"/>
    </row>
    <row r="245" spans="2:8" outlineLevel="1" x14ac:dyDescent="0.2">
      <c r="D245" s="142" t="str">
        <f t="shared" si="14"/>
        <v>[Other Staff Costs Line 43]</v>
      </c>
      <c r="E245" s="143"/>
    </row>
    <row r="246" spans="2:8" outlineLevel="1" x14ac:dyDescent="0.2">
      <c r="D246" s="142" t="str">
        <f t="shared" si="14"/>
        <v>[Other Staff Costs Line 44]</v>
      </c>
      <c r="E246" s="143"/>
    </row>
    <row r="247" spans="2:8" outlineLevel="1" x14ac:dyDescent="0.2">
      <c r="D247" s="144" t="str">
        <f t="shared" si="14"/>
        <v>[Other Staff Costs Line 45]</v>
      </c>
      <c r="E247" s="145"/>
    </row>
    <row r="249" spans="2:8" ht="15" x14ac:dyDescent="0.25">
      <c r="B249" s="15" t="s">
        <v>145</v>
      </c>
      <c r="C249" s="15"/>
      <c r="D249" s="15"/>
      <c r="E249" s="15"/>
      <c r="F249" s="15"/>
      <c r="G249" s="15"/>
      <c r="H249" s="15"/>
    </row>
    <row r="250" spans="2:8" outlineLevel="1" x14ac:dyDescent="0.2"/>
    <row r="251" spans="2:8" outlineLevel="1" x14ac:dyDescent="0.2">
      <c r="D251" s="475" t="s">
        <v>812</v>
      </c>
      <c r="E251" s="476"/>
    </row>
    <row r="252" spans="2:8" outlineLevel="1" x14ac:dyDescent="0.2">
      <c r="D252" s="131" t="s">
        <v>146</v>
      </c>
      <c r="E252" s="75"/>
    </row>
    <row r="253" spans="2:8" outlineLevel="1" x14ac:dyDescent="0.2">
      <c r="D253" s="131" t="s">
        <v>147</v>
      </c>
      <c r="E253" s="75"/>
    </row>
    <row r="254" spans="2:8" outlineLevel="1" x14ac:dyDescent="0.2">
      <c r="D254" s="131" t="s">
        <v>148</v>
      </c>
      <c r="E254" s="75"/>
    </row>
    <row r="255" spans="2:8" outlineLevel="1" x14ac:dyDescent="0.2">
      <c r="D255" s="131" t="s">
        <v>149</v>
      </c>
      <c r="E255" s="75"/>
    </row>
    <row r="256" spans="2:8" outlineLevel="1" x14ac:dyDescent="0.2">
      <c r="D256" s="131" t="s">
        <v>150</v>
      </c>
      <c r="E256" s="75"/>
    </row>
    <row r="257" spans="4:5" outlineLevel="1" x14ac:dyDescent="0.2">
      <c r="D257" s="131" t="s">
        <v>151</v>
      </c>
      <c r="E257" s="75"/>
    </row>
    <row r="258" spans="4:5" outlineLevel="1" x14ac:dyDescent="0.2">
      <c r="D258" s="131" t="s">
        <v>152</v>
      </c>
      <c r="E258" s="75"/>
    </row>
    <row r="259" spans="4:5" outlineLevel="1" x14ac:dyDescent="0.2">
      <c r="D259" s="131" t="s">
        <v>153</v>
      </c>
      <c r="E259" s="75"/>
    </row>
    <row r="260" spans="4:5" outlineLevel="1" x14ac:dyDescent="0.2">
      <c r="D260" s="131" t="s">
        <v>154</v>
      </c>
      <c r="E260" s="75"/>
    </row>
    <row r="261" spans="4:5" outlineLevel="1" x14ac:dyDescent="0.2">
      <c r="D261" s="131" t="s">
        <v>155</v>
      </c>
      <c r="E261" s="75"/>
    </row>
    <row r="262" spans="4:5" outlineLevel="1" x14ac:dyDescent="0.2">
      <c r="D262" s="131" t="s">
        <v>156</v>
      </c>
      <c r="E262" s="75"/>
    </row>
    <row r="263" spans="4:5" outlineLevel="1" x14ac:dyDescent="0.2">
      <c r="D263" s="131" t="s">
        <v>157</v>
      </c>
      <c r="E263" s="75"/>
    </row>
    <row r="264" spans="4:5" outlineLevel="1" x14ac:dyDescent="0.2">
      <c r="D264" s="131" t="s">
        <v>158</v>
      </c>
      <c r="E264" s="75"/>
    </row>
    <row r="265" spans="4:5" outlineLevel="1" x14ac:dyDescent="0.2">
      <c r="D265" s="131" t="s">
        <v>159</v>
      </c>
      <c r="E265" s="75"/>
    </row>
    <row r="266" spans="4:5" outlineLevel="1" x14ac:dyDescent="0.2">
      <c r="D266" s="131" t="s">
        <v>160</v>
      </c>
      <c r="E266" s="75"/>
    </row>
    <row r="267" spans="4:5" outlineLevel="1" x14ac:dyDescent="0.2">
      <c r="D267" s="131" t="s">
        <v>161</v>
      </c>
      <c r="E267" s="75"/>
    </row>
    <row r="268" spans="4:5" outlineLevel="1" x14ac:dyDescent="0.2">
      <c r="D268" s="131" t="s">
        <v>162</v>
      </c>
      <c r="E268" s="75"/>
    </row>
    <row r="269" spans="4:5" outlineLevel="1" x14ac:dyDescent="0.2">
      <c r="D269" s="131" t="s">
        <v>813</v>
      </c>
      <c r="E269" s="75"/>
    </row>
    <row r="270" spans="4:5" outlineLevel="1" x14ac:dyDescent="0.2">
      <c r="D270" s="131" t="s">
        <v>163</v>
      </c>
      <c r="E270" s="75"/>
    </row>
    <row r="271" spans="4:5" outlineLevel="1" x14ac:dyDescent="0.2">
      <c r="D271" s="131" t="s">
        <v>164</v>
      </c>
      <c r="E271" s="75"/>
    </row>
    <row r="272" spans="4:5" outlineLevel="1" x14ac:dyDescent="0.2">
      <c r="D272" s="131" t="s">
        <v>165</v>
      </c>
      <c r="E272" s="75"/>
    </row>
    <row r="273" spans="4:5" outlineLevel="1" x14ac:dyDescent="0.2">
      <c r="D273" s="131" t="s">
        <v>166</v>
      </c>
      <c r="E273" s="75"/>
    </row>
    <row r="274" spans="4:5" outlineLevel="1" x14ac:dyDescent="0.2">
      <c r="D274" s="131" t="s">
        <v>167</v>
      </c>
      <c r="E274" s="75"/>
    </row>
    <row r="275" spans="4:5" outlineLevel="1" x14ac:dyDescent="0.2">
      <c r="D275" s="131" t="s">
        <v>814</v>
      </c>
      <c r="E275" s="75"/>
    </row>
    <row r="276" spans="4:5" outlineLevel="1" x14ac:dyDescent="0.2">
      <c r="D276" s="131" t="s">
        <v>815</v>
      </c>
      <c r="E276" s="75"/>
    </row>
    <row r="277" spans="4:5" outlineLevel="1" x14ac:dyDescent="0.2">
      <c r="D277" s="131" t="s">
        <v>816</v>
      </c>
      <c r="E277" s="75"/>
    </row>
    <row r="278" spans="4:5" outlineLevel="1" x14ac:dyDescent="0.2">
      <c r="D278" s="131" t="s">
        <v>817</v>
      </c>
      <c r="E278" s="75"/>
    </row>
    <row r="279" spans="4:5" outlineLevel="1" x14ac:dyDescent="0.2">
      <c r="D279" s="131" t="s">
        <v>818</v>
      </c>
      <c r="E279" s="75"/>
    </row>
    <row r="280" spans="4:5" outlineLevel="1" x14ac:dyDescent="0.2">
      <c r="D280" s="131" t="s">
        <v>729</v>
      </c>
      <c r="E280" s="75"/>
    </row>
    <row r="281" spans="4:5" outlineLevel="1" x14ac:dyDescent="0.2">
      <c r="D281" s="131" t="s">
        <v>742</v>
      </c>
      <c r="E281" s="75"/>
    </row>
    <row r="282" spans="4:5" outlineLevel="1" x14ac:dyDescent="0.2">
      <c r="D282" s="131" t="s">
        <v>928</v>
      </c>
      <c r="E282" s="75"/>
    </row>
    <row r="283" spans="4:5" outlineLevel="1" x14ac:dyDescent="0.2">
      <c r="D283" s="142" t="str">
        <f t="shared" ref="D283" si="15">"["&amp;B$249&amp;" "&amp;"Line "&amp;ROW()-ROW(D$250)&amp;"]"</f>
        <v>[Station &amp; Train Operations Line 33]</v>
      </c>
      <c r="E283" s="143"/>
    </row>
    <row r="284" spans="4:5" outlineLevel="1" x14ac:dyDescent="0.2">
      <c r="D284" s="142" t="str">
        <f t="shared" ref="D284:D285" si="16">"["&amp;B$249&amp;" "&amp;"Line "&amp;ROW()-ROW(D$250)&amp;"]"</f>
        <v>[Station &amp; Train Operations Line 34]</v>
      </c>
      <c r="E284" s="143"/>
    </row>
    <row r="285" spans="4:5" outlineLevel="1" x14ac:dyDescent="0.2">
      <c r="D285" s="142" t="str">
        <f t="shared" si="16"/>
        <v>[Station &amp; Train Operations Line 35]</v>
      </c>
      <c r="E285" s="143"/>
    </row>
    <row r="286" spans="4:5" outlineLevel="1" x14ac:dyDescent="0.2">
      <c r="D286" s="142" t="str">
        <f t="shared" ref="D286:D289" si="17">"["&amp;B$249&amp;" "&amp;"Line "&amp;ROW()-ROW(D$250)&amp;"]"</f>
        <v>[Station &amp; Train Operations Line 36]</v>
      </c>
      <c r="E286" s="143"/>
    </row>
    <row r="287" spans="4:5" outlineLevel="1" x14ac:dyDescent="0.2">
      <c r="D287" s="142" t="str">
        <f t="shared" si="17"/>
        <v>[Station &amp; Train Operations Line 37]</v>
      </c>
      <c r="E287" s="143"/>
    </row>
    <row r="288" spans="4:5" outlineLevel="1" x14ac:dyDescent="0.2">
      <c r="D288" s="142" t="str">
        <f t="shared" si="17"/>
        <v>[Station &amp; Train Operations Line 38]</v>
      </c>
      <c r="E288" s="143"/>
    </row>
    <row r="289" spans="2:8" outlineLevel="1" x14ac:dyDescent="0.2">
      <c r="D289" s="142" t="str">
        <f t="shared" si="17"/>
        <v>[Station &amp; Train Operations Line 39]</v>
      </c>
      <c r="E289" s="143"/>
    </row>
    <row r="290" spans="2:8" outlineLevel="1" x14ac:dyDescent="0.2">
      <c r="D290" s="142" t="str">
        <f t="shared" ref="D290:D293" si="18">"["&amp;B$249&amp;" "&amp;"Line "&amp;ROW()-ROW(D$250)&amp;"]"</f>
        <v>[Station &amp; Train Operations Line 40]</v>
      </c>
      <c r="E290" s="143"/>
    </row>
    <row r="291" spans="2:8" outlineLevel="1" x14ac:dyDescent="0.2">
      <c r="D291" s="142" t="str">
        <f t="shared" si="18"/>
        <v>[Station &amp; Train Operations Line 41]</v>
      </c>
      <c r="E291" s="143"/>
    </row>
    <row r="292" spans="2:8" outlineLevel="1" x14ac:dyDescent="0.2">
      <c r="D292" s="142" t="str">
        <f t="shared" si="18"/>
        <v>[Station &amp; Train Operations Line 42]</v>
      </c>
      <c r="E292" s="143"/>
    </row>
    <row r="293" spans="2:8" outlineLevel="1" x14ac:dyDescent="0.2">
      <c r="D293" s="142" t="str">
        <f t="shared" si="18"/>
        <v>[Station &amp; Train Operations Line 43]</v>
      </c>
      <c r="E293" s="143"/>
    </row>
    <row r="294" spans="2:8" outlineLevel="1" x14ac:dyDescent="0.2">
      <c r="D294" s="142" t="str">
        <f t="shared" ref="D294:D300" si="19">"["&amp;B$249&amp;" "&amp;"Line "&amp;ROW()-ROW(D$250)&amp;"]"</f>
        <v>[Station &amp; Train Operations Line 44]</v>
      </c>
      <c r="E294" s="143"/>
    </row>
    <row r="295" spans="2:8" outlineLevel="1" x14ac:dyDescent="0.2">
      <c r="D295" s="142" t="str">
        <f t="shared" si="19"/>
        <v>[Station &amp; Train Operations Line 45]</v>
      </c>
      <c r="E295" s="143"/>
    </row>
    <row r="296" spans="2:8" outlineLevel="1" x14ac:dyDescent="0.2">
      <c r="D296" s="142" t="str">
        <f t="shared" si="19"/>
        <v>[Station &amp; Train Operations Line 46]</v>
      </c>
      <c r="E296" s="143"/>
    </row>
    <row r="297" spans="2:8" outlineLevel="1" x14ac:dyDescent="0.2">
      <c r="D297" s="142" t="str">
        <f t="shared" si="19"/>
        <v>[Station &amp; Train Operations Line 47]</v>
      </c>
      <c r="E297" s="143"/>
    </row>
    <row r="298" spans="2:8" outlineLevel="1" x14ac:dyDescent="0.2">
      <c r="D298" s="142" t="str">
        <f t="shared" si="19"/>
        <v>[Station &amp; Train Operations Line 48]</v>
      </c>
      <c r="E298" s="143"/>
    </row>
    <row r="299" spans="2:8" outlineLevel="1" x14ac:dyDescent="0.2">
      <c r="D299" s="142" t="str">
        <f t="shared" si="19"/>
        <v>[Station &amp; Train Operations Line 49]</v>
      </c>
      <c r="E299" s="143"/>
    </row>
    <row r="300" spans="2:8" outlineLevel="1" x14ac:dyDescent="0.2">
      <c r="D300" s="144" t="str">
        <f t="shared" si="19"/>
        <v>[Station &amp; Train Operations Line 50]</v>
      </c>
      <c r="E300" s="145"/>
    </row>
    <row r="302" spans="2:8" ht="15" x14ac:dyDescent="0.25">
      <c r="B302" s="15" t="s">
        <v>168</v>
      </c>
      <c r="C302" s="15"/>
      <c r="D302" s="15"/>
      <c r="E302" s="15"/>
      <c r="F302" s="15"/>
      <c r="G302" s="15"/>
      <c r="H302" s="15"/>
    </row>
    <row r="303" spans="2:8" outlineLevel="1" x14ac:dyDescent="0.2"/>
    <row r="304" spans="2:8" outlineLevel="1" x14ac:dyDescent="0.2">
      <c r="D304" s="129" t="s">
        <v>169</v>
      </c>
      <c r="E304" s="140"/>
    </row>
    <row r="305" spans="4:5" outlineLevel="1" x14ac:dyDescent="0.2">
      <c r="D305" s="131" t="s">
        <v>170</v>
      </c>
      <c r="E305" s="75"/>
    </row>
    <row r="306" spans="4:5" outlineLevel="1" x14ac:dyDescent="0.2">
      <c r="D306" s="131" t="s">
        <v>171</v>
      </c>
      <c r="E306" s="75"/>
    </row>
    <row r="307" spans="4:5" outlineLevel="1" x14ac:dyDescent="0.2">
      <c r="D307" s="131" t="s">
        <v>172</v>
      </c>
      <c r="E307" s="75"/>
    </row>
    <row r="308" spans="4:5" outlineLevel="1" x14ac:dyDescent="0.2">
      <c r="D308" s="131" t="s">
        <v>173</v>
      </c>
      <c r="E308" s="75"/>
    </row>
    <row r="309" spans="4:5" outlineLevel="1" x14ac:dyDescent="0.2">
      <c r="D309" s="131" t="s">
        <v>174</v>
      </c>
      <c r="E309" s="75"/>
    </row>
    <row r="310" spans="4:5" outlineLevel="1" x14ac:dyDescent="0.2">
      <c r="D310" s="131" t="s">
        <v>175</v>
      </c>
      <c r="E310" s="75"/>
    </row>
    <row r="311" spans="4:5" outlineLevel="1" x14ac:dyDescent="0.2">
      <c r="D311" s="131" t="s">
        <v>176</v>
      </c>
      <c r="E311" s="75"/>
    </row>
    <row r="312" spans="4:5" outlineLevel="1" x14ac:dyDescent="0.2">
      <c r="D312" s="131" t="s">
        <v>177</v>
      </c>
      <c r="E312" s="75"/>
    </row>
    <row r="313" spans="4:5" outlineLevel="1" x14ac:dyDescent="0.2">
      <c r="D313" s="131" t="s">
        <v>178</v>
      </c>
      <c r="E313" s="75"/>
    </row>
    <row r="314" spans="4:5" outlineLevel="1" x14ac:dyDescent="0.2">
      <c r="D314" s="131" t="s">
        <v>179</v>
      </c>
      <c r="E314" s="75"/>
    </row>
    <row r="315" spans="4:5" outlineLevel="1" x14ac:dyDescent="0.2">
      <c r="D315" s="131" t="s">
        <v>180</v>
      </c>
      <c r="E315" s="75"/>
    </row>
    <row r="316" spans="4:5" outlineLevel="1" x14ac:dyDescent="0.2">
      <c r="D316" s="131" t="s">
        <v>819</v>
      </c>
      <c r="E316" s="75"/>
    </row>
    <row r="317" spans="4:5" outlineLevel="1" x14ac:dyDescent="0.2">
      <c r="D317" s="131" t="s">
        <v>181</v>
      </c>
      <c r="E317" s="75"/>
    </row>
    <row r="318" spans="4:5" outlineLevel="1" x14ac:dyDescent="0.2">
      <c r="D318" s="131" t="s">
        <v>182</v>
      </c>
      <c r="E318" s="75"/>
    </row>
    <row r="319" spans="4:5" outlineLevel="1" x14ac:dyDescent="0.2">
      <c r="D319" s="131" t="s">
        <v>183</v>
      </c>
      <c r="E319" s="75"/>
    </row>
    <row r="320" spans="4:5" outlineLevel="1" x14ac:dyDescent="0.2">
      <c r="D320" s="131" t="s">
        <v>184</v>
      </c>
      <c r="E320" s="75"/>
    </row>
    <row r="321" spans="4:5" outlineLevel="1" x14ac:dyDescent="0.2">
      <c r="D321" s="131" t="s">
        <v>185</v>
      </c>
      <c r="E321" s="75"/>
    </row>
    <row r="322" spans="4:5" outlineLevel="1" x14ac:dyDescent="0.2">
      <c r="D322" s="131" t="s">
        <v>186</v>
      </c>
      <c r="E322" s="75"/>
    </row>
    <row r="323" spans="4:5" outlineLevel="1" x14ac:dyDescent="0.2">
      <c r="D323" s="131" t="s">
        <v>820</v>
      </c>
      <c r="E323" s="75"/>
    </row>
    <row r="324" spans="4:5" outlineLevel="1" x14ac:dyDescent="0.2">
      <c r="D324" s="131" t="s">
        <v>821</v>
      </c>
      <c r="E324" s="75"/>
    </row>
    <row r="325" spans="4:5" outlineLevel="1" x14ac:dyDescent="0.2">
      <c r="D325" s="131" t="s">
        <v>822</v>
      </c>
      <c r="E325" s="75"/>
    </row>
    <row r="326" spans="4:5" outlineLevel="1" x14ac:dyDescent="0.2">
      <c r="D326" s="131" t="s">
        <v>823</v>
      </c>
      <c r="E326" s="75"/>
    </row>
    <row r="327" spans="4:5" outlineLevel="1" x14ac:dyDescent="0.2">
      <c r="D327" s="131" t="s">
        <v>824</v>
      </c>
      <c r="E327" s="75"/>
    </row>
    <row r="328" spans="4:5" outlineLevel="1" x14ac:dyDescent="0.2">
      <c r="D328" s="131" t="s">
        <v>825</v>
      </c>
      <c r="E328" s="75"/>
    </row>
    <row r="329" spans="4:5" outlineLevel="1" x14ac:dyDescent="0.2">
      <c r="D329" s="131" t="s">
        <v>826</v>
      </c>
      <c r="E329" s="75"/>
    </row>
    <row r="330" spans="4:5" outlineLevel="1" x14ac:dyDescent="0.2">
      <c r="D330" s="131" t="s">
        <v>827</v>
      </c>
      <c r="E330" s="75"/>
    </row>
    <row r="331" spans="4:5" outlineLevel="1" x14ac:dyDescent="0.2">
      <c r="D331" s="131" t="s">
        <v>828</v>
      </c>
      <c r="E331" s="75"/>
    </row>
    <row r="332" spans="4:5" outlineLevel="1" x14ac:dyDescent="0.2">
      <c r="D332" s="142" t="str">
        <f t="shared" ref="D332:D333" si="20">"["&amp;B$302&amp;" "&amp;"Line "&amp;ROW()-ROW(D$303)&amp;"]"</f>
        <v>[Rolling Stock Maintenance Line 29]</v>
      </c>
      <c r="E332" s="143"/>
    </row>
    <row r="333" spans="4:5" outlineLevel="1" x14ac:dyDescent="0.2">
      <c r="D333" s="142" t="str">
        <f t="shared" si="20"/>
        <v>[Rolling Stock Maintenance Line 30]</v>
      </c>
      <c r="E333" s="143"/>
    </row>
    <row r="334" spans="4:5" outlineLevel="1" x14ac:dyDescent="0.2">
      <c r="D334" s="142" t="str">
        <f t="shared" ref="D334:D342" si="21">"["&amp;B$302&amp;" "&amp;"Line "&amp;ROW()-ROW(D$303)&amp;"]"</f>
        <v>[Rolling Stock Maintenance Line 31]</v>
      </c>
      <c r="E334" s="143"/>
    </row>
    <row r="335" spans="4:5" outlineLevel="1" x14ac:dyDescent="0.2">
      <c r="D335" s="142" t="str">
        <f t="shared" si="21"/>
        <v>[Rolling Stock Maintenance Line 32]</v>
      </c>
      <c r="E335" s="143"/>
    </row>
    <row r="336" spans="4:5" outlineLevel="1" x14ac:dyDescent="0.2">
      <c r="D336" s="142" t="str">
        <f t="shared" si="21"/>
        <v>[Rolling Stock Maintenance Line 33]</v>
      </c>
      <c r="E336" s="143"/>
    </row>
    <row r="337" spans="2:8" outlineLevel="1" x14ac:dyDescent="0.2">
      <c r="D337" s="142" t="str">
        <f t="shared" si="21"/>
        <v>[Rolling Stock Maintenance Line 34]</v>
      </c>
      <c r="E337" s="143"/>
    </row>
    <row r="338" spans="2:8" outlineLevel="1" x14ac:dyDescent="0.2">
      <c r="D338" s="142" t="str">
        <f t="shared" si="21"/>
        <v>[Rolling Stock Maintenance Line 35]</v>
      </c>
      <c r="E338" s="143"/>
    </row>
    <row r="339" spans="2:8" outlineLevel="1" x14ac:dyDescent="0.2">
      <c r="D339" s="142" t="str">
        <f t="shared" si="21"/>
        <v>[Rolling Stock Maintenance Line 36]</v>
      </c>
      <c r="E339" s="143"/>
    </row>
    <row r="340" spans="2:8" outlineLevel="1" x14ac:dyDescent="0.2">
      <c r="D340" s="142" t="str">
        <f t="shared" si="21"/>
        <v>[Rolling Stock Maintenance Line 37]</v>
      </c>
      <c r="E340" s="143"/>
    </row>
    <row r="341" spans="2:8" outlineLevel="1" x14ac:dyDescent="0.2">
      <c r="D341" s="142" t="str">
        <f t="shared" si="21"/>
        <v>[Rolling Stock Maintenance Line 38]</v>
      </c>
      <c r="E341" s="143"/>
    </row>
    <row r="342" spans="2:8" outlineLevel="1" x14ac:dyDescent="0.2">
      <c r="D342" s="142" t="str">
        <f t="shared" si="21"/>
        <v>[Rolling Stock Maintenance Line 39]</v>
      </c>
      <c r="E342" s="143"/>
    </row>
    <row r="343" spans="2:8" outlineLevel="1" x14ac:dyDescent="0.2">
      <c r="D343" s="142" t="str">
        <f t="shared" ref="D343:D344" si="22">"["&amp;B$302&amp;" "&amp;"Line "&amp;ROW()-ROW(D$303)&amp;"]"</f>
        <v>[Rolling Stock Maintenance Line 40]</v>
      </c>
      <c r="E343" s="143"/>
    </row>
    <row r="344" spans="2:8" outlineLevel="1" x14ac:dyDescent="0.2">
      <c r="D344" s="142" t="str">
        <f t="shared" si="22"/>
        <v>[Rolling Stock Maintenance Line 41]</v>
      </c>
      <c r="E344" s="143"/>
    </row>
    <row r="345" spans="2:8" outlineLevel="1" x14ac:dyDescent="0.2">
      <c r="D345" s="142" t="str">
        <f t="shared" ref="D345:D348" si="23">"["&amp;B$302&amp;" "&amp;"Line "&amp;ROW()-ROW(D$303)&amp;"]"</f>
        <v>[Rolling Stock Maintenance Line 42]</v>
      </c>
      <c r="E345" s="143"/>
    </row>
    <row r="346" spans="2:8" outlineLevel="1" x14ac:dyDescent="0.2">
      <c r="D346" s="142" t="str">
        <f t="shared" si="23"/>
        <v>[Rolling Stock Maintenance Line 43]</v>
      </c>
      <c r="E346" s="143"/>
    </row>
    <row r="347" spans="2:8" outlineLevel="1" x14ac:dyDescent="0.2">
      <c r="D347" s="142" t="str">
        <f t="shared" si="23"/>
        <v>[Rolling Stock Maintenance Line 44]</v>
      </c>
      <c r="E347" s="143"/>
    </row>
    <row r="348" spans="2:8" outlineLevel="1" x14ac:dyDescent="0.2">
      <c r="D348" s="144" t="str">
        <f t="shared" si="23"/>
        <v>[Rolling Stock Maintenance Line 45]</v>
      </c>
      <c r="E348" s="145"/>
    </row>
    <row r="350" spans="2:8" ht="15" x14ac:dyDescent="0.25">
      <c r="B350" s="15" t="s">
        <v>187</v>
      </c>
      <c r="C350" s="15"/>
      <c r="D350" s="15"/>
      <c r="E350" s="15"/>
      <c r="F350" s="15"/>
      <c r="G350" s="15"/>
      <c r="H350" s="15"/>
    </row>
    <row r="351" spans="2:8" outlineLevel="1" x14ac:dyDescent="0.2"/>
    <row r="352" spans="2:8" outlineLevel="1" x14ac:dyDescent="0.2">
      <c r="D352" s="129" t="s">
        <v>188</v>
      </c>
      <c r="E352" s="140"/>
    </row>
    <row r="353" spans="4:5" outlineLevel="1" x14ac:dyDescent="0.2">
      <c r="D353" s="131" t="s">
        <v>189</v>
      </c>
      <c r="E353" s="75"/>
    </row>
    <row r="354" spans="4:5" outlineLevel="1" x14ac:dyDescent="0.2">
      <c r="D354" s="131" t="s">
        <v>190</v>
      </c>
      <c r="E354" s="75"/>
    </row>
    <row r="355" spans="4:5" outlineLevel="1" x14ac:dyDescent="0.2">
      <c r="D355" s="131" t="s">
        <v>191</v>
      </c>
      <c r="E355" s="75"/>
    </row>
    <row r="356" spans="4:5" outlineLevel="1" x14ac:dyDescent="0.2">
      <c r="D356" s="131" t="s">
        <v>192</v>
      </c>
      <c r="E356" s="75"/>
    </row>
    <row r="357" spans="4:5" outlineLevel="1" x14ac:dyDescent="0.2">
      <c r="D357" s="131" t="s">
        <v>193</v>
      </c>
      <c r="E357" s="75"/>
    </row>
    <row r="358" spans="4:5" outlineLevel="1" x14ac:dyDescent="0.2">
      <c r="D358" s="131" t="s">
        <v>194</v>
      </c>
      <c r="E358" s="75"/>
    </row>
    <row r="359" spans="4:5" outlineLevel="1" x14ac:dyDescent="0.2">
      <c r="D359" s="131" t="s">
        <v>195</v>
      </c>
      <c r="E359" s="75"/>
    </row>
    <row r="360" spans="4:5" outlineLevel="1" x14ac:dyDescent="0.2">
      <c r="D360" s="131" t="s">
        <v>196</v>
      </c>
      <c r="E360" s="75"/>
    </row>
    <row r="361" spans="4:5" outlineLevel="1" x14ac:dyDescent="0.2">
      <c r="D361" s="131" t="s">
        <v>197</v>
      </c>
      <c r="E361" s="75"/>
    </row>
    <row r="362" spans="4:5" outlineLevel="1" x14ac:dyDescent="0.2">
      <c r="D362" s="131" t="s">
        <v>198</v>
      </c>
      <c r="E362" s="75"/>
    </row>
    <row r="363" spans="4:5" outlineLevel="1" x14ac:dyDescent="0.2">
      <c r="D363" s="131" t="s">
        <v>199</v>
      </c>
      <c r="E363" s="75"/>
    </row>
    <row r="364" spans="4:5" outlineLevel="1" x14ac:dyDescent="0.2">
      <c r="D364" s="131" t="s">
        <v>200</v>
      </c>
      <c r="E364" s="75"/>
    </row>
    <row r="365" spans="4:5" outlineLevel="1" x14ac:dyDescent="0.2">
      <c r="D365" s="131" t="s">
        <v>201</v>
      </c>
      <c r="E365" s="75"/>
    </row>
    <row r="366" spans="4:5" outlineLevel="1" x14ac:dyDescent="0.2">
      <c r="D366" s="131" t="s">
        <v>202</v>
      </c>
      <c r="E366" s="75"/>
    </row>
    <row r="367" spans="4:5" outlineLevel="1" x14ac:dyDescent="0.2">
      <c r="D367" s="131" t="s">
        <v>203</v>
      </c>
      <c r="E367" s="75"/>
    </row>
    <row r="368" spans="4:5" outlineLevel="1" x14ac:dyDescent="0.2">
      <c r="D368" s="131" t="s">
        <v>204</v>
      </c>
      <c r="E368" s="75"/>
    </row>
    <row r="369" spans="4:5" outlineLevel="1" x14ac:dyDescent="0.2">
      <c r="D369" s="131" t="s">
        <v>205</v>
      </c>
      <c r="E369" s="75"/>
    </row>
    <row r="370" spans="4:5" outlineLevel="1" x14ac:dyDescent="0.2">
      <c r="D370" s="131" t="s">
        <v>206</v>
      </c>
      <c r="E370" s="75"/>
    </row>
    <row r="371" spans="4:5" outlineLevel="1" x14ac:dyDescent="0.2">
      <c r="D371" s="131" t="s">
        <v>829</v>
      </c>
      <c r="E371" s="75"/>
    </row>
    <row r="372" spans="4:5" outlineLevel="1" x14ac:dyDescent="0.2">
      <c r="D372" s="131" t="s">
        <v>830</v>
      </c>
      <c r="E372" s="75"/>
    </row>
    <row r="373" spans="4:5" outlineLevel="1" x14ac:dyDescent="0.2">
      <c r="D373" s="131" t="s">
        <v>831</v>
      </c>
      <c r="E373" s="75"/>
    </row>
    <row r="374" spans="4:5" outlineLevel="1" x14ac:dyDescent="0.2">
      <c r="D374" s="131" t="s">
        <v>832</v>
      </c>
      <c r="E374" s="75"/>
    </row>
    <row r="375" spans="4:5" outlineLevel="1" x14ac:dyDescent="0.2">
      <c r="D375" s="131" t="s">
        <v>833</v>
      </c>
      <c r="E375" s="75"/>
    </row>
    <row r="376" spans="4:5" outlineLevel="1" x14ac:dyDescent="0.2">
      <c r="D376" s="131" t="s">
        <v>834</v>
      </c>
      <c r="E376" s="75"/>
    </row>
    <row r="377" spans="4:5" outlineLevel="1" x14ac:dyDescent="0.2">
      <c r="D377" s="131" t="s">
        <v>743</v>
      </c>
      <c r="E377" s="75"/>
    </row>
    <row r="378" spans="4:5" outlineLevel="1" x14ac:dyDescent="0.2">
      <c r="D378" s="142" t="str">
        <f t="shared" ref="D378:D396" si="24">"["&amp;B$350&amp;" "&amp;"Line "&amp;ROW()-ROW(D$351)&amp;"]"</f>
        <v>[Industry &amp; Professional Services Line 27]</v>
      </c>
      <c r="E378" s="143"/>
    </row>
    <row r="379" spans="4:5" outlineLevel="1" x14ac:dyDescent="0.2">
      <c r="D379" s="142" t="str">
        <f t="shared" si="24"/>
        <v>[Industry &amp; Professional Services Line 28]</v>
      </c>
      <c r="E379" s="143"/>
    </row>
    <row r="380" spans="4:5" outlineLevel="1" x14ac:dyDescent="0.2">
      <c r="D380" s="142" t="str">
        <f t="shared" si="24"/>
        <v>[Industry &amp; Professional Services Line 29]</v>
      </c>
      <c r="E380" s="143"/>
    </row>
    <row r="381" spans="4:5" outlineLevel="1" x14ac:dyDescent="0.2">
      <c r="D381" s="142" t="str">
        <f t="shared" si="24"/>
        <v>[Industry &amp; Professional Services Line 30]</v>
      </c>
      <c r="E381" s="143"/>
    </row>
    <row r="382" spans="4:5" outlineLevel="1" x14ac:dyDescent="0.2">
      <c r="D382" s="142" t="str">
        <f t="shared" si="24"/>
        <v>[Industry &amp; Professional Services Line 31]</v>
      </c>
      <c r="E382" s="143"/>
    </row>
    <row r="383" spans="4:5" outlineLevel="1" x14ac:dyDescent="0.2">
      <c r="D383" s="142" t="str">
        <f t="shared" si="24"/>
        <v>[Industry &amp; Professional Services Line 32]</v>
      </c>
      <c r="E383" s="143"/>
    </row>
    <row r="384" spans="4:5" outlineLevel="1" x14ac:dyDescent="0.2">
      <c r="D384" s="142" t="str">
        <f t="shared" si="24"/>
        <v>[Industry &amp; Professional Services Line 33]</v>
      </c>
      <c r="E384" s="143"/>
    </row>
    <row r="385" spans="2:8" outlineLevel="1" x14ac:dyDescent="0.2">
      <c r="D385" s="142" t="str">
        <f t="shared" si="24"/>
        <v>[Industry &amp; Professional Services Line 34]</v>
      </c>
      <c r="E385" s="143"/>
    </row>
    <row r="386" spans="2:8" outlineLevel="1" x14ac:dyDescent="0.2">
      <c r="D386" s="142" t="str">
        <f t="shared" si="24"/>
        <v>[Industry &amp; Professional Services Line 35]</v>
      </c>
      <c r="E386" s="143"/>
    </row>
    <row r="387" spans="2:8" outlineLevel="1" x14ac:dyDescent="0.2">
      <c r="D387" s="142" t="str">
        <f t="shared" si="24"/>
        <v>[Industry &amp; Professional Services Line 36]</v>
      </c>
      <c r="E387" s="143"/>
    </row>
    <row r="388" spans="2:8" outlineLevel="1" x14ac:dyDescent="0.2">
      <c r="D388" s="142" t="str">
        <f t="shared" si="24"/>
        <v>[Industry &amp; Professional Services Line 37]</v>
      </c>
      <c r="E388" s="143"/>
    </row>
    <row r="389" spans="2:8" outlineLevel="1" x14ac:dyDescent="0.2">
      <c r="D389" s="142" t="str">
        <f t="shared" si="24"/>
        <v>[Industry &amp; Professional Services Line 38]</v>
      </c>
      <c r="E389" s="143"/>
    </row>
    <row r="390" spans="2:8" outlineLevel="1" x14ac:dyDescent="0.2">
      <c r="D390" s="142" t="str">
        <f t="shared" si="24"/>
        <v>[Industry &amp; Professional Services Line 39]</v>
      </c>
      <c r="E390" s="143"/>
    </row>
    <row r="391" spans="2:8" outlineLevel="1" x14ac:dyDescent="0.2">
      <c r="D391" s="142" t="str">
        <f t="shared" si="24"/>
        <v>[Industry &amp; Professional Services Line 40]</v>
      </c>
      <c r="E391" s="143"/>
    </row>
    <row r="392" spans="2:8" outlineLevel="1" x14ac:dyDescent="0.2">
      <c r="D392" s="142" t="str">
        <f t="shared" si="24"/>
        <v>[Industry &amp; Professional Services Line 41]</v>
      </c>
      <c r="E392" s="143"/>
    </row>
    <row r="393" spans="2:8" outlineLevel="1" x14ac:dyDescent="0.2">
      <c r="D393" s="142" t="str">
        <f t="shared" si="24"/>
        <v>[Industry &amp; Professional Services Line 42]</v>
      </c>
      <c r="E393" s="143"/>
    </row>
    <row r="394" spans="2:8" outlineLevel="1" x14ac:dyDescent="0.2">
      <c r="D394" s="142" t="str">
        <f t="shared" si="24"/>
        <v>[Industry &amp; Professional Services Line 43]</v>
      </c>
      <c r="E394" s="143"/>
    </row>
    <row r="395" spans="2:8" outlineLevel="1" x14ac:dyDescent="0.2">
      <c r="D395" s="142" t="str">
        <f t="shared" si="24"/>
        <v>[Industry &amp; Professional Services Line 44]</v>
      </c>
      <c r="E395" s="143"/>
    </row>
    <row r="396" spans="2:8" outlineLevel="1" x14ac:dyDescent="0.2">
      <c r="D396" s="144" t="str">
        <f t="shared" si="24"/>
        <v>[Industry &amp; Professional Services Line 45]</v>
      </c>
      <c r="E396" s="145"/>
    </row>
    <row r="398" spans="2:8" ht="15" x14ac:dyDescent="0.25">
      <c r="B398" s="15" t="s">
        <v>207</v>
      </c>
      <c r="C398" s="15"/>
      <c r="D398" s="15"/>
      <c r="E398" s="15"/>
      <c r="F398" s="15"/>
      <c r="G398" s="15"/>
      <c r="H398" s="15"/>
    </row>
    <row r="399" spans="2:8" outlineLevel="1" x14ac:dyDescent="0.2"/>
    <row r="400" spans="2:8" outlineLevel="1" x14ac:dyDescent="0.2">
      <c r="D400" s="129" t="s">
        <v>208</v>
      </c>
      <c r="E400" s="140"/>
    </row>
    <row r="401" spans="4:5" outlineLevel="1" x14ac:dyDescent="0.2">
      <c r="D401" s="131" t="s">
        <v>209</v>
      </c>
      <c r="E401" s="75"/>
    </row>
    <row r="402" spans="4:5" outlineLevel="1" x14ac:dyDescent="0.2">
      <c r="D402" s="131" t="s">
        <v>210</v>
      </c>
      <c r="E402" s="75"/>
    </row>
    <row r="403" spans="4:5" outlineLevel="1" x14ac:dyDescent="0.2">
      <c r="D403" s="131" t="s">
        <v>211</v>
      </c>
      <c r="E403" s="75"/>
    </row>
    <row r="404" spans="4:5" outlineLevel="1" x14ac:dyDescent="0.2">
      <c r="D404" s="131" t="s">
        <v>212</v>
      </c>
      <c r="E404" s="75"/>
    </row>
    <row r="405" spans="4:5" outlineLevel="1" x14ac:dyDescent="0.2">
      <c r="D405" s="131" t="s">
        <v>213</v>
      </c>
      <c r="E405" s="75"/>
    </row>
    <row r="406" spans="4:5" outlineLevel="1" x14ac:dyDescent="0.2">
      <c r="D406" s="131" t="s">
        <v>214</v>
      </c>
      <c r="E406" s="75"/>
    </row>
    <row r="407" spans="4:5" outlineLevel="1" x14ac:dyDescent="0.2">
      <c r="D407" s="131" t="s">
        <v>215</v>
      </c>
      <c r="E407" s="75"/>
    </row>
    <row r="408" spans="4:5" outlineLevel="1" x14ac:dyDescent="0.2">
      <c r="D408" s="131" t="s">
        <v>216</v>
      </c>
      <c r="E408" s="75"/>
    </row>
    <row r="409" spans="4:5" outlineLevel="1" x14ac:dyDescent="0.2">
      <c r="D409" s="131" t="s">
        <v>217</v>
      </c>
      <c r="E409" s="75"/>
    </row>
    <row r="410" spans="4:5" outlineLevel="1" x14ac:dyDescent="0.2">
      <c r="D410" s="131" t="s">
        <v>218</v>
      </c>
      <c r="E410" s="75"/>
    </row>
    <row r="411" spans="4:5" outlineLevel="1" x14ac:dyDescent="0.2">
      <c r="D411" s="131" t="s">
        <v>219</v>
      </c>
      <c r="E411" s="75"/>
    </row>
    <row r="412" spans="4:5" outlineLevel="1" x14ac:dyDescent="0.2">
      <c r="D412" s="131" t="s">
        <v>220</v>
      </c>
      <c r="E412" s="75"/>
    </row>
    <row r="413" spans="4:5" outlineLevel="1" x14ac:dyDescent="0.2">
      <c r="D413" s="131" t="s">
        <v>221</v>
      </c>
      <c r="E413" s="75"/>
    </row>
    <row r="414" spans="4:5" outlineLevel="1" x14ac:dyDescent="0.2">
      <c r="D414" s="131" t="s">
        <v>222</v>
      </c>
      <c r="E414" s="75"/>
    </row>
    <row r="415" spans="4:5" outlineLevel="1" x14ac:dyDescent="0.2">
      <c r="D415" s="131" t="s">
        <v>223</v>
      </c>
      <c r="E415" s="75"/>
    </row>
    <row r="416" spans="4:5" outlineLevel="1" x14ac:dyDescent="0.2">
      <c r="D416" s="131" t="s">
        <v>224</v>
      </c>
      <c r="E416" s="75"/>
    </row>
    <row r="417" spans="4:5" outlineLevel="1" x14ac:dyDescent="0.2">
      <c r="D417" s="131" t="s">
        <v>225</v>
      </c>
      <c r="E417" s="75"/>
    </row>
    <row r="418" spans="4:5" outlineLevel="1" x14ac:dyDescent="0.2">
      <c r="D418" s="131" t="s">
        <v>226</v>
      </c>
      <c r="E418" s="75"/>
    </row>
    <row r="419" spans="4:5" outlineLevel="1" x14ac:dyDescent="0.2">
      <c r="D419" s="131" t="s">
        <v>227</v>
      </c>
      <c r="E419" s="75"/>
    </row>
    <row r="420" spans="4:5" outlineLevel="1" x14ac:dyDescent="0.2">
      <c r="D420" s="131" t="s">
        <v>228</v>
      </c>
      <c r="E420" s="75"/>
    </row>
    <row r="421" spans="4:5" outlineLevel="1" x14ac:dyDescent="0.2">
      <c r="D421" s="131" t="s">
        <v>835</v>
      </c>
      <c r="E421" s="75"/>
    </row>
    <row r="422" spans="4:5" outlineLevel="1" x14ac:dyDescent="0.2">
      <c r="D422" s="131" t="s">
        <v>836</v>
      </c>
      <c r="E422" s="75"/>
    </row>
    <row r="423" spans="4:5" outlineLevel="1" x14ac:dyDescent="0.2">
      <c r="D423" s="131" t="s">
        <v>837</v>
      </c>
      <c r="E423" s="75"/>
    </row>
    <row r="424" spans="4:5" outlineLevel="1" x14ac:dyDescent="0.2">
      <c r="D424" s="131" t="s">
        <v>838</v>
      </c>
      <c r="E424" s="75"/>
    </row>
    <row r="425" spans="4:5" outlineLevel="1" x14ac:dyDescent="0.2">
      <c r="D425" s="131" t="s">
        <v>901</v>
      </c>
      <c r="E425" s="75"/>
    </row>
    <row r="426" spans="4:5" outlineLevel="1" x14ac:dyDescent="0.2">
      <c r="D426" s="131" t="s">
        <v>839</v>
      </c>
      <c r="E426" s="75"/>
    </row>
    <row r="427" spans="4:5" outlineLevel="1" x14ac:dyDescent="0.2">
      <c r="D427" s="142" t="str">
        <f>"["&amp;B$398&amp;" "&amp;"Line "&amp;ROW()-ROW(D$399)&amp;"]"</f>
        <v>[Administrative Costs &amp; Other Line 28]</v>
      </c>
      <c r="E427" s="143"/>
    </row>
    <row r="428" spans="4:5" outlineLevel="1" x14ac:dyDescent="0.2">
      <c r="D428" s="142" t="str">
        <f t="shared" ref="D428:D444" si="25">"["&amp;B$398&amp;" "&amp;"Line "&amp;ROW()-ROW(D$399)&amp;"]"</f>
        <v>[Administrative Costs &amp; Other Line 29]</v>
      </c>
      <c r="E428" s="143"/>
    </row>
    <row r="429" spans="4:5" outlineLevel="1" x14ac:dyDescent="0.2">
      <c r="D429" s="142" t="str">
        <f t="shared" si="25"/>
        <v>[Administrative Costs &amp; Other Line 30]</v>
      </c>
      <c r="E429" s="143"/>
    </row>
    <row r="430" spans="4:5" outlineLevel="1" x14ac:dyDescent="0.2">
      <c r="D430" s="142" t="str">
        <f t="shared" si="25"/>
        <v>[Administrative Costs &amp; Other Line 31]</v>
      </c>
      <c r="E430" s="143"/>
    </row>
    <row r="431" spans="4:5" outlineLevel="1" x14ac:dyDescent="0.2">
      <c r="D431" s="142" t="str">
        <f t="shared" si="25"/>
        <v>[Administrative Costs &amp; Other Line 32]</v>
      </c>
      <c r="E431" s="143"/>
    </row>
    <row r="432" spans="4:5" outlineLevel="1" x14ac:dyDescent="0.2">
      <c r="D432" s="142" t="str">
        <f t="shared" si="25"/>
        <v>[Administrative Costs &amp; Other Line 33]</v>
      </c>
      <c r="E432" s="143"/>
    </row>
    <row r="433" spans="2:8" outlineLevel="1" x14ac:dyDescent="0.2">
      <c r="D433" s="142" t="str">
        <f t="shared" si="25"/>
        <v>[Administrative Costs &amp; Other Line 34]</v>
      </c>
      <c r="E433" s="143"/>
    </row>
    <row r="434" spans="2:8" outlineLevel="1" x14ac:dyDescent="0.2">
      <c r="D434" s="142" t="str">
        <f t="shared" si="25"/>
        <v>[Administrative Costs &amp; Other Line 35]</v>
      </c>
      <c r="E434" s="143"/>
    </row>
    <row r="435" spans="2:8" outlineLevel="1" x14ac:dyDescent="0.2">
      <c r="D435" s="142" t="str">
        <f t="shared" si="25"/>
        <v>[Administrative Costs &amp; Other Line 36]</v>
      </c>
      <c r="E435" s="143"/>
    </row>
    <row r="436" spans="2:8" outlineLevel="1" x14ac:dyDescent="0.2">
      <c r="D436" s="142" t="str">
        <f t="shared" si="25"/>
        <v>[Administrative Costs &amp; Other Line 37]</v>
      </c>
      <c r="E436" s="143"/>
    </row>
    <row r="437" spans="2:8" outlineLevel="1" x14ac:dyDescent="0.2">
      <c r="D437" s="142" t="str">
        <f t="shared" si="25"/>
        <v>[Administrative Costs &amp; Other Line 38]</v>
      </c>
      <c r="E437" s="143"/>
    </row>
    <row r="438" spans="2:8" outlineLevel="1" x14ac:dyDescent="0.2">
      <c r="D438" s="142" t="str">
        <f t="shared" si="25"/>
        <v>[Administrative Costs &amp; Other Line 39]</v>
      </c>
      <c r="E438" s="143"/>
    </row>
    <row r="439" spans="2:8" outlineLevel="1" x14ac:dyDescent="0.2">
      <c r="D439" s="142" t="str">
        <f t="shared" si="25"/>
        <v>[Administrative Costs &amp; Other Line 40]</v>
      </c>
      <c r="E439" s="143"/>
    </row>
    <row r="440" spans="2:8" outlineLevel="1" x14ac:dyDescent="0.2">
      <c r="D440" s="142" t="str">
        <f t="shared" si="25"/>
        <v>[Administrative Costs &amp; Other Line 41]</v>
      </c>
      <c r="E440" s="143"/>
    </row>
    <row r="441" spans="2:8" outlineLevel="1" x14ac:dyDescent="0.2">
      <c r="D441" s="142" t="str">
        <f t="shared" si="25"/>
        <v>[Administrative Costs &amp; Other Line 42]</v>
      </c>
      <c r="E441" s="143"/>
    </row>
    <row r="442" spans="2:8" outlineLevel="1" x14ac:dyDescent="0.2">
      <c r="D442" s="142" t="str">
        <f t="shared" si="25"/>
        <v>[Administrative Costs &amp; Other Line 43]</v>
      </c>
      <c r="E442" s="143"/>
    </row>
    <row r="443" spans="2:8" outlineLevel="1" x14ac:dyDescent="0.2">
      <c r="D443" s="142" t="str">
        <f t="shared" si="25"/>
        <v>[Administrative Costs &amp; Other Line 44]</v>
      </c>
      <c r="E443" s="143"/>
    </row>
    <row r="444" spans="2:8" outlineLevel="1" x14ac:dyDescent="0.2">
      <c r="D444" s="144" t="str">
        <f t="shared" si="25"/>
        <v>[Administrative Costs &amp; Other Line 45]</v>
      </c>
      <c r="E444" s="145"/>
    </row>
    <row r="446" spans="2:8" ht="15" x14ac:dyDescent="0.25">
      <c r="B446" s="15" t="s">
        <v>231</v>
      </c>
      <c r="C446" s="15"/>
      <c r="D446" s="15"/>
      <c r="E446" s="15"/>
      <c r="F446" s="15"/>
      <c r="G446" s="15"/>
      <c r="H446" s="15"/>
    </row>
    <row r="447" spans="2:8" outlineLevel="1" x14ac:dyDescent="0.2"/>
    <row r="448" spans="2:8" outlineLevel="1" x14ac:dyDescent="0.2">
      <c r="D448" s="129" t="s">
        <v>232</v>
      </c>
      <c r="E448" s="65"/>
    </row>
    <row r="449" spans="2:8" outlineLevel="1" x14ac:dyDescent="0.2">
      <c r="D449" s="134" t="s">
        <v>525</v>
      </c>
      <c r="E449" s="79"/>
    </row>
    <row r="452" spans="2:8" ht="16.5" x14ac:dyDescent="0.25">
      <c r="B452" s="5" t="s">
        <v>233</v>
      </c>
      <c r="C452" s="5"/>
      <c r="D452" s="5"/>
      <c r="E452" s="5"/>
      <c r="F452" s="5"/>
      <c r="G452" s="5"/>
      <c r="H452" s="5"/>
    </row>
    <row r="454" spans="2:8" ht="15" x14ac:dyDescent="0.25">
      <c r="B454" s="15" t="s">
        <v>234</v>
      </c>
      <c r="C454" s="15"/>
      <c r="D454" s="15"/>
      <c r="E454" s="15"/>
      <c r="F454" s="15"/>
      <c r="G454" s="15"/>
      <c r="H454" s="15"/>
    </row>
    <row r="455" spans="2:8" outlineLevel="1" x14ac:dyDescent="0.2">
      <c r="D455" s="498"/>
    </row>
    <row r="456" spans="2:8" outlineLevel="1" x14ac:dyDescent="0.2">
      <c r="D456" s="129" t="s">
        <v>840</v>
      </c>
      <c r="E456" s="140"/>
    </row>
    <row r="457" spans="2:8" outlineLevel="1" x14ac:dyDescent="0.2">
      <c r="D457" s="131" t="s">
        <v>841</v>
      </c>
      <c r="E457" s="75"/>
    </row>
    <row r="458" spans="2:8" outlineLevel="1" x14ac:dyDescent="0.2">
      <c r="D458" s="131" t="s">
        <v>842</v>
      </c>
      <c r="E458" s="75"/>
    </row>
    <row r="459" spans="2:8" outlineLevel="1" x14ac:dyDescent="0.2">
      <c r="D459" s="131" t="s">
        <v>843</v>
      </c>
      <c r="E459" s="75"/>
    </row>
    <row r="460" spans="2:8" outlineLevel="1" x14ac:dyDescent="0.2">
      <c r="D460" s="131" t="s">
        <v>844</v>
      </c>
      <c r="E460" s="75"/>
    </row>
    <row r="461" spans="2:8" outlineLevel="1" x14ac:dyDescent="0.2">
      <c r="D461" s="131" t="s">
        <v>845</v>
      </c>
      <c r="E461" s="75"/>
    </row>
    <row r="462" spans="2:8" outlineLevel="1" x14ac:dyDescent="0.2">
      <c r="D462" s="131" t="s">
        <v>846</v>
      </c>
      <c r="E462" s="75"/>
    </row>
    <row r="463" spans="2:8" outlineLevel="1" x14ac:dyDescent="0.2">
      <c r="D463" s="131" t="s">
        <v>847</v>
      </c>
      <c r="E463" s="75"/>
    </row>
    <row r="464" spans="2:8" outlineLevel="1" x14ac:dyDescent="0.2">
      <c r="D464" s="131" t="s">
        <v>848</v>
      </c>
      <c r="E464" s="75"/>
    </row>
    <row r="465" spans="4:5" outlineLevel="1" x14ac:dyDescent="0.2">
      <c r="D465" s="131" t="s">
        <v>849</v>
      </c>
      <c r="E465" s="75"/>
    </row>
    <row r="466" spans="4:5" outlineLevel="1" x14ac:dyDescent="0.2">
      <c r="D466" s="131" t="s">
        <v>850</v>
      </c>
      <c r="E466" s="75"/>
    </row>
    <row r="467" spans="4:5" outlineLevel="1" x14ac:dyDescent="0.2">
      <c r="D467" s="131" t="s">
        <v>851</v>
      </c>
      <c r="E467" s="75"/>
    </row>
    <row r="468" spans="4:5" outlineLevel="1" x14ac:dyDescent="0.2">
      <c r="D468" s="131" t="s">
        <v>852</v>
      </c>
      <c r="E468" s="75"/>
    </row>
    <row r="469" spans="4:5" outlineLevel="1" x14ac:dyDescent="0.2">
      <c r="D469" s="131" t="s">
        <v>853</v>
      </c>
      <c r="E469" s="75"/>
    </row>
    <row r="470" spans="4:5" outlineLevel="1" x14ac:dyDescent="0.2">
      <c r="D470" s="131" t="s">
        <v>854</v>
      </c>
      <c r="E470" s="75"/>
    </row>
    <row r="471" spans="4:5" outlineLevel="1" x14ac:dyDescent="0.2">
      <c r="D471" s="131" t="s">
        <v>855</v>
      </c>
      <c r="E471" s="75"/>
    </row>
    <row r="472" spans="4:5" outlineLevel="1" x14ac:dyDescent="0.2">
      <c r="D472" s="131" t="s">
        <v>856</v>
      </c>
      <c r="E472" s="75"/>
    </row>
    <row r="473" spans="4:5" outlineLevel="1" x14ac:dyDescent="0.2">
      <c r="D473" s="142" t="str">
        <f t="shared" ref="D473" si="26">"["&amp;B$454&amp;" "&amp;"Line "&amp;ROW()-ROW(D$455)&amp;"]"</f>
        <v>[Rolling Stock Line 18]</v>
      </c>
      <c r="E473" s="143"/>
    </row>
    <row r="474" spans="4:5" outlineLevel="1" x14ac:dyDescent="0.2">
      <c r="D474" s="142" t="str">
        <f t="shared" ref="D474:D486" si="27">"["&amp;B$454&amp;" "&amp;"Line "&amp;ROW()-ROW(D$455)&amp;"]"</f>
        <v>[Rolling Stock Line 19]</v>
      </c>
      <c r="E474" s="143"/>
    </row>
    <row r="475" spans="4:5" outlineLevel="1" x14ac:dyDescent="0.2">
      <c r="D475" s="142" t="str">
        <f t="shared" si="27"/>
        <v>[Rolling Stock Line 20]</v>
      </c>
      <c r="E475" s="143"/>
    </row>
    <row r="476" spans="4:5" outlineLevel="1" x14ac:dyDescent="0.2">
      <c r="D476" s="142" t="str">
        <f t="shared" si="27"/>
        <v>[Rolling Stock Line 21]</v>
      </c>
      <c r="E476" s="143"/>
    </row>
    <row r="477" spans="4:5" outlineLevel="1" x14ac:dyDescent="0.2">
      <c r="D477" s="142" t="str">
        <f t="shared" si="27"/>
        <v>[Rolling Stock Line 22]</v>
      </c>
      <c r="E477" s="143"/>
    </row>
    <row r="478" spans="4:5" outlineLevel="1" x14ac:dyDescent="0.2">
      <c r="D478" s="142" t="str">
        <f t="shared" si="27"/>
        <v>[Rolling Stock Line 23]</v>
      </c>
      <c r="E478" s="143"/>
    </row>
    <row r="479" spans="4:5" outlineLevel="1" x14ac:dyDescent="0.2">
      <c r="D479" s="142" t="str">
        <f t="shared" si="27"/>
        <v>[Rolling Stock Line 24]</v>
      </c>
      <c r="E479" s="143"/>
    </row>
    <row r="480" spans="4:5" outlineLevel="1" x14ac:dyDescent="0.2">
      <c r="D480" s="142" t="str">
        <f t="shared" si="27"/>
        <v>[Rolling Stock Line 25]</v>
      </c>
      <c r="E480" s="143"/>
    </row>
    <row r="481" spans="4:5" outlineLevel="1" x14ac:dyDescent="0.2">
      <c r="D481" s="142" t="str">
        <f t="shared" si="27"/>
        <v>[Rolling Stock Line 26]</v>
      </c>
      <c r="E481" s="143"/>
    </row>
    <row r="482" spans="4:5" outlineLevel="1" x14ac:dyDescent="0.2">
      <c r="D482" s="142" t="str">
        <f t="shared" si="27"/>
        <v>[Rolling Stock Line 27]</v>
      </c>
      <c r="E482" s="143"/>
    </row>
    <row r="483" spans="4:5" outlineLevel="1" x14ac:dyDescent="0.2">
      <c r="D483" s="142" t="str">
        <f t="shared" si="27"/>
        <v>[Rolling Stock Line 28]</v>
      </c>
      <c r="E483" s="143"/>
    </row>
    <row r="484" spans="4:5" outlineLevel="1" x14ac:dyDescent="0.2">
      <c r="D484" s="142" t="str">
        <f t="shared" si="27"/>
        <v>[Rolling Stock Line 29]</v>
      </c>
      <c r="E484" s="143"/>
    </row>
    <row r="485" spans="4:5" outlineLevel="1" x14ac:dyDescent="0.2">
      <c r="D485" s="142" t="str">
        <f t="shared" si="27"/>
        <v>[Rolling Stock Line 30]</v>
      </c>
      <c r="E485" s="143"/>
    </row>
    <row r="486" spans="4:5" outlineLevel="1" x14ac:dyDescent="0.2">
      <c r="D486" s="142" t="str">
        <f t="shared" si="27"/>
        <v>[Rolling Stock Line 31]</v>
      </c>
      <c r="E486" s="143"/>
    </row>
    <row r="487" spans="4:5" outlineLevel="1" x14ac:dyDescent="0.2">
      <c r="D487" s="142" t="str">
        <f t="shared" ref="D487:D505" si="28">"["&amp;B$454&amp;" "&amp;"Line "&amp;ROW()-ROW(D$455)&amp;"]"</f>
        <v>[Rolling Stock Line 32]</v>
      </c>
      <c r="E487" s="143"/>
    </row>
    <row r="488" spans="4:5" outlineLevel="1" x14ac:dyDescent="0.2">
      <c r="D488" s="142" t="str">
        <f t="shared" si="28"/>
        <v>[Rolling Stock Line 33]</v>
      </c>
      <c r="E488" s="143"/>
    </row>
    <row r="489" spans="4:5" outlineLevel="1" x14ac:dyDescent="0.2">
      <c r="D489" s="142" t="str">
        <f t="shared" si="28"/>
        <v>[Rolling Stock Line 34]</v>
      </c>
      <c r="E489" s="143"/>
    </row>
    <row r="490" spans="4:5" outlineLevel="1" x14ac:dyDescent="0.2">
      <c r="D490" s="142" t="str">
        <f t="shared" si="28"/>
        <v>[Rolling Stock Line 35]</v>
      </c>
      <c r="E490" s="143"/>
    </row>
    <row r="491" spans="4:5" outlineLevel="1" x14ac:dyDescent="0.2">
      <c r="D491" s="142" t="str">
        <f t="shared" si="28"/>
        <v>[Rolling Stock Line 36]</v>
      </c>
      <c r="E491" s="143"/>
    </row>
    <row r="492" spans="4:5" outlineLevel="1" x14ac:dyDescent="0.2">
      <c r="D492" s="142" t="str">
        <f t="shared" si="28"/>
        <v>[Rolling Stock Line 37]</v>
      </c>
      <c r="E492" s="143"/>
    </row>
    <row r="493" spans="4:5" outlineLevel="1" x14ac:dyDescent="0.2">
      <c r="D493" s="142" t="str">
        <f t="shared" si="28"/>
        <v>[Rolling Stock Line 38]</v>
      </c>
      <c r="E493" s="143"/>
    </row>
    <row r="494" spans="4:5" outlineLevel="1" x14ac:dyDescent="0.2">
      <c r="D494" s="142" t="str">
        <f t="shared" si="28"/>
        <v>[Rolling Stock Line 39]</v>
      </c>
      <c r="E494" s="143"/>
    </row>
    <row r="495" spans="4:5" outlineLevel="1" x14ac:dyDescent="0.2">
      <c r="D495" s="142" t="str">
        <f t="shared" si="28"/>
        <v>[Rolling Stock Line 40]</v>
      </c>
      <c r="E495" s="143"/>
    </row>
    <row r="496" spans="4:5" outlineLevel="1" x14ac:dyDescent="0.2">
      <c r="D496" s="142" t="str">
        <f t="shared" si="28"/>
        <v>[Rolling Stock Line 41]</v>
      </c>
      <c r="E496" s="143"/>
    </row>
    <row r="497" spans="2:8" outlineLevel="1" x14ac:dyDescent="0.2">
      <c r="D497" s="142" t="str">
        <f t="shared" si="28"/>
        <v>[Rolling Stock Line 42]</v>
      </c>
      <c r="E497" s="143"/>
    </row>
    <row r="498" spans="2:8" outlineLevel="1" x14ac:dyDescent="0.2">
      <c r="D498" s="142" t="str">
        <f t="shared" si="28"/>
        <v>[Rolling Stock Line 43]</v>
      </c>
      <c r="E498" s="143"/>
    </row>
    <row r="499" spans="2:8" outlineLevel="1" x14ac:dyDescent="0.2">
      <c r="D499" s="142" t="str">
        <f t="shared" si="28"/>
        <v>[Rolling Stock Line 44]</v>
      </c>
      <c r="E499" s="143"/>
    </row>
    <row r="500" spans="2:8" outlineLevel="1" x14ac:dyDescent="0.2">
      <c r="D500" s="142" t="str">
        <f t="shared" si="28"/>
        <v>[Rolling Stock Line 45]</v>
      </c>
      <c r="E500" s="143"/>
    </row>
    <row r="501" spans="2:8" outlineLevel="1" x14ac:dyDescent="0.2">
      <c r="D501" s="142" t="str">
        <f t="shared" si="28"/>
        <v>[Rolling Stock Line 46]</v>
      </c>
      <c r="E501" s="143"/>
    </row>
    <row r="502" spans="2:8" outlineLevel="1" x14ac:dyDescent="0.2">
      <c r="D502" s="142" t="str">
        <f t="shared" si="28"/>
        <v>[Rolling Stock Line 47]</v>
      </c>
      <c r="E502" s="143"/>
    </row>
    <row r="503" spans="2:8" outlineLevel="1" x14ac:dyDescent="0.2">
      <c r="D503" s="142" t="str">
        <f t="shared" si="28"/>
        <v>[Rolling Stock Line 48]</v>
      </c>
      <c r="E503" s="143"/>
    </row>
    <row r="504" spans="2:8" outlineLevel="1" x14ac:dyDescent="0.2">
      <c r="D504" s="142" t="str">
        <f t="shared" si="28"/>
        <v>[Rolling Stock Line 49]</v>
      </c>
      <c r="E504" s="143"/>
    </row>
    <row r="505" spans="2:8" outlineLevel="1" x14ac:dyDescent="0.2">
      <c r="D505" s="144" t="str">
        <f t="shared" si="28"/>
        <v>[Rolling Stock Line 50]</v>
      </c>
      <c r="E505" s="145"/>
    </row>
    <row r="508" spans="2:8" ht="16.5" x14ac:dyDescent="0.25">
      <c r="B508" s="5" t="s">
        <v>235</v>
      </c>
      <c r="C508" s="5"/>
      <c r="D508" s="5"/>
      <c r="E508" s="5"/>
      <c r="F508" s="5"/>
      <c r="G508" s="5"/>
      <c r="H508" s="5"/>
    </row>
    <row r="510" spans="2:8" ht="15" x14ac:dyDescent="0.25">
      <c r="B510" s="15" t="s">
        <v>236</v>
      </c>
      <c r="C510" s="15"/>
      <c r="D510" s="15"/>
      <c r="E510" s="15"/>
      <c r="F510" s="15"/>
      <c r="G510" s="15"/>
      <c r="H510" s="15"/>
    </row>
    <row r="511" spans="2:8" outlineLevel="1" x14ac:dyDescent="0.2"/>
    <row r="512" spans="2:8" outlineLevel="1" x14ac:dyDescent="0.2">
      <c r="D512" s="129" t="s">
        <v>237</v>
      </c>
      <c r="E512" s="156"/>
    </row>
    <row r="513" spans="2:8" outlineLevel="1" x14ac:dyDescent="0.2">
      <c r="D513" s="131" t="s">
        <v>238</v>
      </c>
      <c r="E513" s="159"/>
    </row>
    <row r="514" spans="2:8" outlineLevel="1" x14ac:dyDescent="0.2">
      <c r="D514" s="142" t="str">
        <f>"["&amp;B$510&amp;" "&amp;"Line "&amp;ROW()-ROW(D$511)&amp;"]"</f>
        <v>[Secondary Station Access Charges Line 3]</v>
      </c>
      <c r="E514" s="143"/>
    </row>
    <row r="515" spans="2:8" outlineLevel="1" x14ac:dyDescent="0.2">
      <c r="D515" s="142" t="str">
        <f t="shared" ref="D515:D516" si="29">"["&amp;B$510&amp;" "&amp;"Line "&amp;ROW()-ROW(D$511)&amp;"]"</f>
        <v>[Secondary Station Access Charges Line 4]</v>
      </c>
      <c r="E515" s="143"/>
    </row>
    <row r="516" spans="2:8" outlineLevel="1" x14ac:dyDescent="0.2">
      <c r="D516" s="144" t="str">
        <f t="shared" si="29"/>
        <v>[Secondary Station Access Charges Line 5]</v>
      </c>
      <c r="E516" s="145"/>
    </row>
    <row r="518" spans="2:8" ht="15" x14ac:dyDescent="0.25">
      <c r="B518" s="15" t="s">
        <v>239</v>
      </c>
      <c r="C518" s="15"/>
      <c r="D518" s="15"/>
      <c r="E518" s="15"/>
      <c r="F518" s="15"/>
      <c r="G518" s="15"/>
      <c r="H518" s="15"/>
    </row>
    <row r="519" spans="2:8" outlineLevel="1" x14ac:dyDescent="0.2"/>
    <row r="520" spans="2:8" outlineLevel="1" x14ac:dyDescent="0.2">
      <c r="D520" s="129" t="s">
        <v>240</v>
      </c>
      <c r="E520" s="140"/>
    </row>
    <row r="521" spans="2:8" outlineLevel="1" x14ac:dyDescent="0.2">
      <c r="D521" s="131" t="s">
        <v>241</v>
      </c>
      <c r="E521" s="75"/>
    </row>
    <row r="522" spans="2:8" outlineLevel="1" x14ac:dyDescent="0.2">
      <c r="D522" s="131" t="s">
        <v>242</v>
      </c>
      <c r="E522" s="75"/>
    </row>
    <row r="523" spans="2:8" outlineLevel="1" x14ac:dyDescent="0.2">
      <c r="D523" s="131" t="s">
        <v>243</v>
      </c>
      <c r="E523" s="75"/>
    </row>
    <row r="524" spans="2:8" outlineLevel="1" x14ac:dyDescent="0.2">
      <c r="D524" s="144" t="str">
        <f>"["&amp;B$518&amp;" "&amp;"Line "&amp;ROW()-ROW(D$519)&amp;"]"</f>
        <v>[Track Access Charges Line 5]</v>
      </c>
      <c r="E524" s="158"/>
    </row>
    <row r="526" spans="2:8" ht="15" x14ac:dyDescent="0.25">
      <c r="B526" s="15" t="s">
        <v>244</v>
      </c>
      <c r="C526" s="15"/>
      <c r="D526" s="15"/>
      <c r="E526" s="15"/>
      <c r="F526" s="15"/>
      <c r="G526" s="15"/>
      <c r="H526" s="15"/>
    </row>
    <row r="527" spans="2:8" outlineLevel="1" x14ac:dyDescent="0.2"/>
    <row r="528" spans="2:8" outlineLevel="1" x14ac:dyDescent="0.2">
      <c r="C528" s="147" t="s">
        <v>245</v>
      </c>
    </row>
    <row r="529" spans="3:5" outlineLevel="1" x14ac:dyDescent="0.2">
      <c r="D529" s="129" t="s">
        <v>246</v>
      </c>
      <c r="E529" s="156"/>
    </row>
    <row r="530" spans="3:5" outlineLevel="1" x14ac:dyDescent="0.2">
      <c r="D530" s="131" t="s">
        <v>247</v>
      </c>
      <c r="E530" s="159"/>
    </row>
    <row r="531" spans="3:5" outlineLevel="1" x14ac:dyDescent="0.2">
      <c r="D531" s="131" t="s">
        <v>248</v>
      </c>
      <c r="E531" s="159"/>
    </row>
    <row r="532" spans="3:5" outlineLevel="1" x14ac:dyDescent="0.2">
      <c r="D532" s="142" t="str">
        <f>"["&amp;C$528&amp;" "&amp;"Line "&amp;ROW()-ROW(D$528)&amp;"]"</f>
        <v>[Stations &amp; Depots Line 4]</v>
      </c>
      <c r="E532" s="143"/>
    </row>
    <row r="533" spans="3:5" outlineLevel="1" x14ac:dyDescent="0.2">
      <c r="D533" s="144" t="str">
        <f>"["&amp;C$528&amp;" "&amp;"Line "&amp;ROW()-ROW(D$528)&amp;"]"</f>
        <v>[Stations &amp; Depots Line 5]</v>
      </c>
      <c r="E533" s="145"/>
    </row>
    <row r="534" spans="3:5" outlineLevel="1" x14ac:dyDescent="0.2"/>
    <row r="535" spans="3:5" outlineLevel="1" x14ac:dyDescent="0.2">
      <c r="C535" s="147" t="s">
        <v>249</v>
      </c>
    </row>
    <row r="536" spans="3:5" outlineLevel="1" x14ac:dyDescent="0.2">
      <c r="D536" s="129" t="s">
        <v>250</v>
      </c>
      <c r="E536" s="156"/>
    </row>
    <row r="537" spans="3:5" outlineLevel="1" x14ac:dyDescent="0.2">
      <c r="D537" s="131" t="s">
        <v>251</v>
      </c>
      <c r="E537" s="159"/>
    </row>
    <row r="538" spans="3:5" outlineLevel="1" x14ac:dyDescent="0.2">
      <c r="D538" s="142" t="str">
        <f>"["&amp;C$535&amp;" "&amp;"Line "&amp;ROW()-ROW(D$535)&amp;"]"</f>
        <v>[SFO Station Access Charges Line 3]</v>
      </c>
      <c r="E538" s="143"/>
    </row>
    <row r="539" spans="3:5" outlineLevel="1" x14ac:dyDescent="0.2">
      <c r="D539" s="142" t="str">
        <f t="shared" ref="D539:D540" si="30">"["&amp;C$535&amp;" "&amp;"Line "&amp;ROW()-ROW(D$535)&amp;"]"</f>
        <v>[SFO Station Access Charges Line 4]</v>
      </c>
      <c r="E539" s="143"/>
    </row>
    <row r="540" spans="3:5" outlineLevel="1" x14ac:dyDescent="0.2">
      <c r="D540" s="144" t="str">
        <f t="shared" si="30"/>
        <v>[SFO Station Access Charges Line 5]</v>
      </c>
      <c r="E540" s="158"/>
    </row>
    <row r="541" spans="3:5" ht="9.75" customHeight="1" outlineLevel="1" x14ac:dyDescent="0.2"/>
    <row r="542" spans="3:5" outlineLevel="1" x14ac:dyDescent="0.2">
      <c r="C542" s="147" t="s">
        <v>252</v>
      </c>
    </row>
    <row r="543" spans="3:5" outlineLevel="1" x14ac:dyDescent="0.2">
      <c r="D543" s="129" t="s">
        <v>253</v>
      </c>
      <c r="E543" s="156"/>
    </row>
    <row r="544" spans="3:5" outlineLevel="1" x14ac:dyDescent="0.2">
      <c r="D544" s="131" t="s">
        <v>254</v>
      </c>
      <c r="E544" s="159"/>
    </row>
    <row r="545" spans="2:8" outlineLevel="1" x14ac:dyDescent="0.2">
      <c r="D545" s="142" t="str">
        <f>"["&amp;C$542&amp;" "&amp;"Line "&amp;ROW()-ROW(D$542)&amp;"]"</f>
        <v>[Independent Station Access Charges Line 3]</v>
      </c>
      <c r="E545" s="143"/>
    </row>
    <row r="546" spans="2:8" outlineLevel="1" x14ac:dyDescent="0.2">
      <c r="D546" s="142" t="str">
        <f t="shared" ref="D546:D547" si="31">"["&amp;C$542&amp;" "&amp;"Line "&amp;ROW()-ROW(D$542)&amp;"]"</f>
        <v>[Independent Station Access Charges Line 4]</v>
      </c>
      <c r="E546" s="143"/>
    </row>
    <row r="547" spans="2:8" outlineLevel="1" x14ac:dyDescent="0.2">
      <c r="D547" s="144" t="str">
        <f t="shared" si="31"/>
        <v>[Independent Station Access Charges Line 5]</v>
      </c>
      <c r="E547" s="158"/>
    </row>
    <row r="548" spans="2:8" outlineLevel="1" x14ac:dyDescent="0.2"/>
    <row r="549" spans="2:8" outlineLevel="1" x14ac:dyDescent="0.2">
      <c r="C549" s="147" t="s">
        <v>255</v>
      </c>
    </row>
    <row r="550" spans="2:8" outlineLevel="1" x14ac:dyDescent="0.2">
      <c r="D550" s="129" t="s">
        <v>730</v>
      </c>
      <c r="E550" s="140"/>
    </row>
    <row r="551" spans="2:8" outlineLevel="1" x14ac:dyDescent="0.2">
      <c r="D551" s="131" t="s">
        <v>731</v>
      </c>
      <c r="E551" s="75"/>
    </row>
    <row r="552" spans="2:8" outlineLevel="1" x14ac:dyDescent="0.2">
      <c r="D552" s="131" t="s">
        <v>744</v>
      </c>
      <c r="E552" s="75"/>
    </row>
    <row r="553" spans="2:8" outlineLevel="1" x14ac:dyDescent="0.2">
      <c r="D553" s="131" t="s">
        <v>256</v>
      </c>
      <c r="E553" s="75"/>
    </row>
    <row r="554" spans="2:8" outlineLevel="1" x14ac:dyDescent="0.2">
      <c r="D554" s="144" t="str">
        <f>"["&amp;C$549&amp;" "&amp;"Line "&amp;ROW()-ROW(D$549)&amp;"]"</f>
        <v>[Depot Access Charges Line 5]</v>
      </c>
      <c r="E554" s="158"/>
    </row>
    <row r="556" spans="2:8" ht="15" x14ac:dyDescent="0.25">
      <c r="B556" s="15" t="s">
        <v>257</v>
      </c>
      <c r="C556" s="15"/>
      <c r="D556" s="15"/>
      <c r="E556" s="15"/>
      <c r="F556" s="15"/>
      <c r="G556" s="15"/>
      <c r="H556" s="15"/>
    </row>
    <row r="557" spans="2:8" outlineLevel="1" x14ac:dyDescent="0.2"/>
    <row r="558" spans="2:8" outlineLevel="1" x14ac:dyDescent="0.2">
      <c r="C558" s="147" t="s">
        <v>258</v>
      </c>
    </row>
    <row r="559" spans="2:8" outlineLevel="1" x14ac:dyDescent="0.2">
      <c r="D559" s="129" t="s">
        <v>259</v>
      </c>
      <c r="E559" s="140"/>
    </row>
    <row r="560" spans="2:8" outlineLevel="1" x14ac:dyDescent="0.2">
      <c r="D560" s="131" t="s">
        <v>857</v>
      </c>
      <c r="E560" s="75"/>
    </row>
    <row r="561" spans="3:5" outlineLevel="1" x14ac:dyDescent="0.2">
      <c r="D561" s="142" t="str">
        <f t="shared" ref="D561:D562" si="32">"["&amp;C$558&amp;" "&amp;"Line "&amp;ROW()-ROW(D$558)&amp;"]"</f>
        <v>[EC4T Line 3]</v>
      </c>
      <c r="E561" s="143"/>
    </row>
    <row r="562" spans="3:5" outlineLevel="1" x14ac:dyDescent="0.2">
      <c r="D562" s="142" t="str">
        <f t="shared" si="32"/>
        <v>[EC4T Line 4]</v>
      </c>
      <c r="E562" s="143"/>
    </row>
    <row r="563" spans="3:5" outlineLevel="1" x14ac:dyDescent="0.2">
      <c r="D563" s="144" t="str">
        <f>"["&amp;C$558&amp;" "&amp;"Line "&amp;ROW()-ROW(D$558)&amp;"]"</f>
        <v>[EC4T Line 5]</v>
      </c>
      <c r="E563" s="145"/>
    </row>
    <row r="564" spans="3:5" outlineLevel="1" x14ac:dyDescent="0.2"/>
    <row r="565" spans="3:5" outlineLevel="1" x14ac:dyDescent="0.2">
      <c r="C565" s="147" t="s">
        <v>260</v>
      </c>
    </row>
    <row r="566" spans="3:5" outlineLevel="1" x14ac:dyDescent="0.2">
      <c r="D566" s="129" t="s">
        <v>858</v>
      </c>
      <c r="E566" s="65"/>
    </row>
    <row r="567" spans="3:5" outlineLevel="1" x14ac:dyDescent="0.2">
      <c r="D567" s="131" t="s">
        <v>859</v>
      </c>
      <c r="E567" s="10"/>
    </row>
    <row r="568" spans="3:5" outlineLevel="1" x14ac:dyDescent="0.2">
      <c r="D568" s="131" t="s">
        <v>261</v>
      </c>
      <c r="E568" s="10"/>
    </row>
    <row r="569" spans="3:5" outlineLevel="1" x14ac:dyDescent="0.2">
      <c r="D569" s="142" t="str">
        <f>"["&amp;C$565&amp;" Income "&amp;"Line "&amp;ROW()-ROW(D$565)&amp;"]"</f>
        <v>[Network Disruption Income Line 4]</v>
      </c>
      <c r="E569" s="143"/>
    </row>
    <row r="570" spans="3:5" outlineLevel="1" x14ac:dyDescent="0.2">
      <c r="D570" s="144" t="str">
        <f>"["&amp;C$565&amp;" Income "&amp;"Line "&amp;ROW()-ROW(D$565)&amp;"]"</f>
        <v>[Network Disruption Income Line 5]</v>
      </c>
      <c r="E570" s="145"/>
    </row>
    <row r="571" spans="3:5" outlineLevel="1" x14ac:dyDescent="0.2"/>
    <row r="572" spans="3:5" outlineLevel="1" x14ac:dyDescent="0.2">
      <c r="C572" s="147" t="s">
        <v>262</v>
      </c>
    </row>
    <row r="573" spans="3:5" outlineLevel="1" x14ac:dyDescent="0.2">
      <c r="D573" s="129" t="s">
        <v>263</v>
      </c>
      <c r="E573" s="140"/>
    </row>
    <row r="574" spans="3:5" outlineLevel="1" x14ac:dyDescent="0.2">
      <c r="D574" s="131" t="s">
        <v>264</v>
      </c>
      <c r="E574" s="75"/>
    </row>
    <row r="575" spans="3:5" outlineLevel="1" x14ac:dyDescent="0.2">
      <c r="D575" s="142" t="str">
        <f t="shared" ref="D575:D576" si="33">"["&amp;C$572&amp;" "&amp;"Line "&amp;ROW()-ROW(D$572)&amp;"]"</f>
        <v>[Schedule 8 Supplemental Line 3]</v>
      </c>
      <c r="E575" s="143"/>
    </row>
    <row r="576" spans="3:5" outlineLevel="1" x14ac:dyDescent="0.2">
      <c r="D576" s="142" t="str">
        <f t="shared" si="33"/>
        <v>[Schedule 8 Supplemental Line 4]</v>
      </c>
      <c r="E576" s="143"/>
    </row>
    <row r="577" spans="3:5" outlineLevel="1" x14ac:dyDescent="0.2">
      <c r="D577" s="144" t="str">
        <f>"["&amp;C$572&amp;" "&amp;"Line "&amp;ROW()-ROW(D$572)&amp;"]"</f>
        <v>[Schedule 8 Supplemental Line 5]</v>
      </c>
      <c r="E577" s="145"/>
    </row>
    <row r="578" spans="3:5" outlineLevel="1" x14ac:dyDescent="0.2"/>
    <row r="579" spans="3:5" outlineLevel="1" x14ac:dyDescent="0.2">
      <c r="C579" s="147" t="s">
        <v>257</v>
      </c>
    </row>
    <row r="580" spans="3:5" outlineLevel="1" x14ac:dyDescent="0.2">
      <c r="D580" s="129" t="s">
        <v>860</v>
      </c>
      <c r="E580" s="140"/>
    </row>
    <row r="581" spans="3:5" outlineLevel="1" x14ac:dyDescent="0.2">
      <c r="D581" s="131" t="s">
        <v>265</v>
      </c>
      <c r="E581" s="75"/>
    </row>
    <row r="582" spans="3:5" outlineLevel="1" x14ac:dyDescent="0.2">
      <c r="D582" s="131" t="s">
        <v>722</v>
      </c>
      <c r="E582" s="75"/>
    </row>
    <row r="583" spans="3:5" outlineLevel="1" x14ac:dyDescent="0.2">
      <c r="D583" s="142" t="str">
        <f>"["&amp;C$579&amp;" "&amp;"Line "&amp;ROW()-ROW(D$579)&amp;"]"</f>
        <v>[Other Network Rail Charges Line 4]</v>
      </c>
      <c r="E583" s="143"/>
    </row>
    <row r="584" spans="3:5" outlineLevel="1" x14ac:dyDescent="0.2">
      <c r="D584" s="144" t="str">
        <f>"["&amp;C$579&amp;" "&amp;"Line "&amp;ROW()-ROW(D$579)&amp;"]"</f>
        <v>[Other Network Rail Charges Line 5]</v>
      </c>
      <c r="E584" s="145"/>
    </row>
    <row r="585" spans="3:5" outlineLevel="1" x14ac:dyDescent="0.2"/>
    <row r="586" spans="3:5" outlineLevel="1" x14ac:dyDescent="0.2">
      <c r="C586" s="147" t="s">
        <v>266</v>
      </c>
    </row>
    <row r="587" spans="3:5" outlineLevel="1" x14ac:dyDescent="0.2">
      <c r="D587" s="129" t="s">
        <v>267</v>
      </c>
      <c r="E587" s="140"/>
    </row>
    <row r="588" spans="3:5" outlineLevel="1" x14ac:dyDescent="0.2">
      <c r="D588" s="142" t="str">
        <f>"["&amp;C$586&amp;" "&amp;"Line "&amp;ROW()-ROW(D$586)&amp;"]"</f>
        <v>[Other Annualised Capex Charges Line 2]</v>
      </c>
      <c r="E588" s="143"/>
    </row>
    <row r="589" spans="3:5" outlineLevel="1" x14ac:dyDescent="0.2">
      <c r="D589" s="142" t="str">
        <f t="shared" ref="D589:D590" si="34">"["&amp;C$586&amp;" "&amp;"Line "&amp;ROW()-ROW(D$586)&amp;"]"</f>
        <v>[Other Annualised Capex Charges Line 3]</v>
      </c>
      <c r="E589" s="143"/>
    </row>
    <row r="590" spans="3:5" outlineLevel="1" x14ac:dyDescent="0.2">
      <c r="D590" s="142" t="str">
        <f t="shared" si="34"/>
        <v>[Other Annualised Capex Charges Line 4]</v>
      </c>
      <c r="E590" s="143"/>
    </row>
    <row r="591" spans="3:5" outlineLevel="1" x14ac:dyDescent="0.2">
      <c r="D591" s="144" t="str">
        <f>"["&amp;C$586&amp;" "&amp;"Line "&amp;ROW()-ROW(D$586)&amp;"]"</f>
        <v>[Other Annualised Capex Charges Line 5]</v>
      </c>
      <c r="E591" s="145"/>
    </row>
    <row r="593" spans="2:8" ht="15" x14ac:dyDescent="0.25">
      <c r="B593" s="15" t="s">
        <v>268</v>
      </c>
      <c r="C593" s="15"/>
      <c r="D593" s="15"/>
      <c r="E593" s="15"/>
      <c r="F593" s="15"/>
      <c r="G593" s="15"/>
      <c r="H593" s="15"/>
    </row>
    <row r="594" spans="2:8" outlineLevel="1" x14ac:dyDescent="0.2"/>
    <row r="595" spans="2:8" outlineLevel="1" x14ac:dyDescent="0.2">
      <c r="D595" s="129" t="s">
        <v>269</v>
      </c>
      <c r="E595" s="140"/>
    </row>
    <row r="596" spans="2:8" outlineLevel="1" x14ac:dyDescent="0.2">
      <c r="D596" s="142" t="str">
        <f>"["&amp;B$593&amp;" "&amp;"Line "&amp;ROW()-ROW(D$594)&amp;"]"</f>
        <v>[ROSCO Funded Infrastructure (Spare) Line 2]</v>
      </c>
      <c r="E596" s="143"/>
    </row>
    <row r="597" spans="2:8" outlineLevel="1" x14ac:dyDescent="0.2">
      <c r="D597" s="142" t="str">
        <f>"["&amp;B$593&amp;" "&amp;"Line "&amp;ROW()-ROW(D$594)&amp;"]"</f>
        <v>[ROSCO Funded Infrastructure (Spare) Line 3]</v>
      </c>
      <c r="E597" s="143"/>
    </row>
    <row r="598" spans="2:8" outlineLevel="1" x14ac:dyDescent="0.2">
      <c r="D598" s="142" t="str">
        <f>"["&amp;B$593&amp;" "&amp;"Line "&amp;ROW()-ROW(D$594)&amp;"]"</f>
        <v>[ROSCO Funded Infrastructure (Spare) Line 4]</v>
      </c>
      <c r="E598" s="143"/>
    </row>
    <row r="599" spans="2:8" outlineLevel="1" x14ac:dyDescent="0.2">
      <c r="D599" s="144" t="str">
        <f>"["&amp;B$593&amp;" "&amp;"Line "&amp;ROW()-ROW(D$594)&amp;"]"</f>
        <v>[ROSCO Funded Infrastructure (Spare) Line 5]</v>
      </c>
      <c r="E599" s="145"/>
    </row>
    <row r="601" spans="2:8" ht="15" x14ac:dyDescent="0.25">
      <c r="B601" s="15" t="s">
        <v>270</v>
      </c>
      <c r="C601" s="15"/>
      <c r="D601" s="15"/>
      <c r="E601" s="15"/>
      <c r="F601" s="15"/>
      <c r="G601" s="15"/>
      <c r="H601" s="15"/>
    </row>
    <row r="602" spans="2:8" outlineLevel="1" x14ac:dyDescent="0.2"/>
    <row r="603" spans="2:8" outlineLevel="1" x14ac:dyDescent="0.2">
      <c r="D603" s="129" t="s">
        <v>271</v>
      </c>
      <c r="E603" s="140"/>
    </row>
    <row r="604" spans="2:8" outlineLevel="1" x14ac:dyDescent="0.2">
      <c r="D604" s="142" t="str">
        <f>"["&amp;B$601&amp;" "&amp;"Line "&amp;ROW()-ROW(D$602)&amp;"]"</f>
        <v>[Privately Funded Infrastructure (Spare) Line 2]</v>
      </c>
      <c r="E604" s="143"/>
    </row>
    <row r="605" spans="2:8" outlineLevel="1" x14ac:dyDescent="0.2">
      <c r="D605" s="142" t="str">
        <f>"["&amp;B$601&amp;" "&amp;"Line "&amp;ROW()-ROW(D$602)&amp;"]"</f>
        <v>[Privately Funded Infrastructure (Spare) Line 3]</v>
      </c>
      <c r="E605" s="143"/>
    </row>
    <row r="606" spans="2:8" outlineLevel="1" x14ac:dyDescent="0.2">
      <c r="D606" s="142" t="str">
        <f>"["&amp;B$601&amp;" "&amp;"Line "&amp;ROW()-ROW(D$602)&amp;"]"</f>
        <v>[Privately Funded Infrastructure (Spare) Line 4]</v>
      </c>
      <c r="E606" s="143"/>
    </row>
    <row r="607" spans="2:8" outlineLevel="1" x14ac:dyDescent="0.2">
      <c r="D607" s="144" t="str">
        <f>"["&amp;B$601&amp;" "&amp;"Line "&amp;ROW()-ROW(D$602)&amp;"]"</f>
        <v>[Privately Funded Infrastructure (Spare) Line 5]</v>
      </c>
      <c r="E607" s="145"/>
    </row>
    <row r="609" spans="2:8" ht="15" x14ac:dyDescent="0.25">
      <c r="B609" s="15" t="s">
        <v>988</v>
      </c>
      <c r="C609" s="15"/>
      <c r="D609" s="15"/>
      <c r="E609" s="15"/>
      <c r="F609" s="15"/>
      <c r="G609" s="15"/>
      <c r="H609" s="15"/>
    </row>
    <row r="610" spans="2:8" outlineLevel="1" x14ac:dyDescent="0.2"/>
    <row r="611" spans="2:8" outlineLevel="1" x14ac:dyDescent="0.2">
      <c r="D611" s="129" t="s">
        <v>989</v>
      </c>
      <c r="E611" s="140"/>
    </row>
    <row r="612" spans="2:8" outlineLevel="1" x14ac:dyDescent="0.2">
      <c r="D612" s="142" t="str">
        <f>"["&amp;B$609&amp;" "&amp;"Line "&amp;ROW()-ROW(D$610)&amp;"]"</f>
        <v>[Other Funded Infrastructure (Spare) Line 2]</v>
      </c>
      <c r="E612" s="143"/>
    </row>
    <row r="613" spans="2:8" outlineLevel="1" x14ac:dyDescent="0.2">
      <c r="D613" s="142" t="str">
        <f>"["&amp;B$609&amp;" "&amp;"Line "&amp;ROW()-ROW(D$610)&amp;"]"</f>
        <v>[Other Funded Infrastructure (Spare) Line 3]</v>
      </c>
      <c r="E613" s="143"/>
    </row>
    <row r="614" spans="2:8" outlineLevel="1" x14ac:dyDescent="0.2">
      <c r="D614" s="142" t="str">
        <f>"["&amp;B$609&amp;" "&amp;"Line "&amp;ROW()-ROW(D$610)&amp;"]"</f>
        <v>[Other Funded Infrastructure (Spare) Line 4]</v>
      </c>
      <c r="E614" s="143"/>
    </row>
    <row r="615" spans="2:8" outlineLevel="1" x14ac:dyDescent="0.2">
      <c r="D615" s="144" t="str">
        <f>"["&amp;B$609&amp;" "&amp;"Line "&amp;ROW()-ROW(D$610)&amp;"]"</f>
        <v>[Other Funded Infrastructure (Spare) Line 5]</v>
      </c>
      <c r="E615" s="145"/>
    </row>
    <row r="617" spans="2:8" ht="15" x14ac:dyDescent="0.25">
      <c r="B617" s="15" t="s">
        <v>272</v>
      </c>
      <c r="C617" s="15"/>
      <c r="D617" s="15"/>
      <c r="E617" s="15"/>
      <c r="F617" s="15"/>
      <c r="G617" s="15"/>
      <c r="H617" s="15"/>
    </row>
    <row r="618" spans="2:8" outlineLevel="1" x14ac:dyDescent="0.2"/>
    <row r="619" spans="2:8" outlineLevel="1" x14ac:dyDescent="0.2">
      <c r="D619" s="473" t="str">
        <f t="shared" ref="D619:D621" si="35">"["&amp;B$617&amp;" "&amp;"Line "&amp;ROW()-ROW(D$618)&amp;"]"</f>
        <v>[Exceptionals (Spare) Line 1]</v>
      </c>
      <c r="E619" s="474"/>
    </row>
    <row r="620" spans="2:8" outlineLevel="1" x14ac:dyDescent="0.2">
      <c r="D620" s="142" t="str">
        <f t="shared" si="35"/>
        <v>[Exceptionals (Spare) Line 2]</v>
      </c>
      <c r="E620" s="143"/>
    </row>
    <row r="621" spans="2:8" outlineLevel="1" x14ac:dyDescent="0.2">
      <c r="D621" s="142" t="str">
        <f t="shared" si="35"/>
        <v>[Exceptionals (Spare) Line 3]</v>
      </c>
      <c r="E621" s="143"/>
    </row>
    <row r="622" spans="2:8" outlineLevel="1" x14ac:dyDescent="0.2">
      <c r="D622" s="142" t="str">
        <f>"["&amp;B$617&amp;" "&amp;"Line "&amp;ROW()-ROW(D$618)&amp;"]"</f>
        <v>[Exceptionals (Spare) Line 4]</v>
      </c>
      <c r="E622" s="143"/>
    </row>
    <row r="623" spans="2:8" outlineLevel="1" x14ac:dyDescent="0.2">
      <c r="D623" s="144" t="str">
        <f>"["&amp;B$617&amp;" "&amp;"Line "&amp;ROW()-ROW(D$618)&amp;"]"</f>
        <v>[Exceptionals (Spare) Line 5]</v>
      </c>
      <c r="E623" s="145"/>
    </row>
    <row r="625" spans="2:8" ht="15" x14ac:dyDescent="0.25">
      <c r="B625" s="15" t="s">
        <v>273</v>
      </c>
      <c r="C625" s="15"/>
      <c r="D625" s="15"/>
      <c r="E625" s="15"/>
      <c r="F625" s="15"/>
      <c r="G625" s="15"/>
      <c r="H625" s="15"/>
    </row>
    <row r="626" spans="2:8" outlineLevel="1" x14ac:dyDescent="0.2"/>
    <row r="627" spans="2:8" outlineLevel="1" x14ac:dyDescent="0.2">
      <c r="D627" s="473" t="str">
        <f>"["&amp;B$625&amp;" "&amp;"Line "&amp;ROW()-ROW(D$626)&amp;"]"</f>
        <v>[Contingencies (Spare) Line 1]</v>
      </c>
      <c r="E627" s="474"/>
    </row>
    <row r="628" spans="2:8" outlineLevel="1" x14ac:dyDescent="0.2">
      <c r="D628" s="142" t="str">
        <f>"["&amp;B$625&amp;" "&amp;"Line "&amp;ROW()-ROW(D$626)&amp;"]"</f>
        <v>[Contingencies (Spare) Line 2]</v>
      </c>
      <c r="E628" s="143"/>
    </row>
    <row r="629" spans="2:8" outlineLevel="1" x14ac:dyDescent="0.2">
      <c r="D629" s="142" t="str">
        <f>"["&amp;B$625&amp;" "&amp;"Line "&amp;ROW()-ROW(D$626)&amp;"]"</f>
        <v>[Contingencies (Spare) Line 3]</v>
      </c>
      <c r="E629" s="143"/>
    </row>
    <row r="630" spans="2:8" outlineLevel="1" x14ac:dyDescent="0.2">
      <c r="D630" s="142" t="str">
        <f>"["&amp;B$625&amp;" "&amp;"Line "&amp;ROW()-ROW(D$626)&amp;"]"</f>
        <v>[Contingencies (Spare) Line 4]</v>
      </c>
      <c r="E630" s="143"/>
    </row>
    <row r="631" spans="2:8" outlineLevel="1" x14ac:dyDescent="0.2">
      <c r="D631" s="144" t="str">
        <f>"["&amp;B$625&amp;" "&amp;"Line "&amp;ROW()-ROW(D$626)&amp;"]"</f>
        <v>[Contingencies (Spare) Line 5]</v>
      </c>
      <c r="E631" s="145"/>
    </row>
    <row r="634" spans="2:8" ht="16.5" x14ac:dyDescent="0.25">
      <c r="B634" s="5" t="s">
        <v>274</v>
      </c>
      <c r="C634" s="5"/>
      <c r="D634" s="5"/>
      <c r="E634" s="5"/>
      <c r="F634" s="5"/>
      <c r="G634" s="5"/>
      <c r="H634" s="5"/>
    </row>
    <row r="636" spans="2:8" ht="15" x14ac:dyDescent="0.25">
      <c r="B636" s="15" t="s">
        <v>275</v>
      </c>
      <c r="C636" s="15"/>
      <c r="D636" s="15"/>
      <c r="E636" s="15"/>
      <c r="F636" s="15"/>
      <c r="G636" s="15"/>
      <c r="H636" s="15"/>
    </row>
    <row r="637" spans="2:8" outlineLevel="1" x14ac:dyDescent="0.2"/>
    <row r="638" spans="2:8" outlineLevel="1" x14ac:dyDescent="0.2">
      <c r="D638" s="129" t="s">
        <v>861</v>
      </c>
      <c r="E638" s="140"/>
    </row>
    <row r="639" spans="2:8" outlineLevel="1" x14ac:dyDescent="0.2">
      <c r="D639" s="131" t="s">
        <v>862</v>
      </c>
      <c r="E639" s="159"/>
    </row>
    <row r="640" spans="2:8" outlineLevel="1" x14ac:dyDescent="0.2">
      <c r="D640" s="131" t="s">
        <v>863</v>
      </c>
      <c r="E640" s="159"/>
    </row>
    <row r="641" spans="4:5" outlineLevel="1" x14ac:dyDescent="0.2">
      <c r="D641" s="131" t="s">
        <v>864</v>
      </c>
      <c r="E641" s="159"/>
    </row>
    <row r="642" spans="4:5" outlineLevel="1" x14ac:dyDescent="0.2">
      <c r="D642" s="131" t="s">
        <v>865</v>
      </c>
      <c r="E642" s="159"/>
    </row>
    <row r="643" spans="4:5" outlineLevel="1" x14ac:dyDescent="0.2">
      <c r="D643" s="131" t="s">
        <v>866</v>
      </c>
      <c r="E643" s="159"/>
    </row>
    <row r="644" spans="4:5" outlineLevel="1" x14ac:dyDescent="0.2">
      <c r="D644" s="131" t="s">
        <v>867</v>
      </c>
      <c r="E644" s="159"/>
    </row>
    <row r="645" spans="4:5" outlineLevel="1" x14ac:dyDescent="0.2">
      <c r="D645" s="131" t="s">
        <v>868</v>
      </c>
      <c r="E645" s="159"/>
    </row>
    <row r="646" spans="4:5" outlineLevel="1" x14ac:dyDescent="0.2">
      <c r="D646" s="142" t="str">
        <f>"["&amp;B$636&amp;" "&amp;"Line "&amp;ROW()-ROW(D$637)&amp;"]"</f>
        <v>[Schedule 8 Performance Service Groups Line 9]</v>
      </c>
      <c r="E646" s="143"/>
    </row>
    <row r="647" spans="4:5" outlineLevel="1" x14ac:dyDescent="0.2">
      <c r="D647" s="142" t="str">
        <f t="shared" ref="D647:D656" si="36">"["&amp;B$636&amp;" "&amp;"Line "&amp;ROW()-ROW(D$637)&amp;"]"</f>
        <v>[Schedule 8 Performance Service Groups Line 10]</v>
      </c>
      <c r="E647" s="143"/>
    </row>
    <row r="648" spans="4:5" outlineLevel="1" x14ac:dyDescent="0.2">
      <c r="D648" s="142" t="str">
        <f t="shared" si="36"/>
        <v>[Schedule 8 Performance Service Groups Line 11]</v>
      </c>
      <c r="E648" s="143"/>
    </row>
    <row r="649" spans="4:5" outlineLevel="1" x14ac:dyDescent="0.2">
      <c r="D649" s="142" t="str">
        <f t="shared" si="36"/>
        <v>[Schedule 8 Performance Service Groups Line 12]</v>
      </c>
      <c r="E649" s="143"/>
    </row>
    <row r="650" spans="4:5" outlineLevel="1" x14ac:dyDescent="0.2">
      <c r="D650" s="142" t="str">
        <f t="shared" si="36"/>
        <v>[Schedule 8 Performance Service Groups Line 13]</v>
      </c>
      <c r="E650" s="143"/>
    </row>
    <row r="651" spans="4:5" outlineLevel="1" x14ac:dyDescent="0.2">
      <c r="D651" s="142" t="str">
        <f t="shared" si="36"/>
        <v>[Schedule 8 Performance Service Groups Line 14]</v>
      </c>
      <c r="E651" s="143"/>
    </row>
    <row r="652" spans="4:5" outlineLevel="1" x14ac:dyDescent="0.2">
      <c r="D652" s="142" t="str">
        <f t="shared" si="36"/>
        <v>[Schedule 8 Performance Service Groups Line 15]</v>
      </c>
      <c r="E652" s="143"/>
    </row>
    <row r="653" spans="4:5" outlineLevel="1" x14ac:dyDescent="0.2">
      <c r="D653" s="142" t="str">
        <f t="shared" si="36"/>
        <v>[Schedule 8 Performance Service Groups Line 16]</v>
      </c>
      <c r="E653" s="143"/>
    </row>
    <row r="654" spans="4:5" outlineLevel="1" x14ac:dyDescent="0.2">
      <c r="D654" s="142" t="str">
        <f t="shared" si="36"/>
        <v>[Schedule 8 Performance Service Groups Line 17]</v>
      </c>
      <c r="E654" s="143"/>
    </row>
    <row r="655" spans="4:5" outlineLevel="1" x14ac:dyDescent="0.2">
      <c r="D655" s="142" t="str">
        <f t="shared" si="36"/>
        <v>[Schedule 8 Performance Service Groups Line 18]</v>
      </c>
      <c r="E655" s="143"/>
    </row>
    <row r="656" spans="4:5" outlineLevel="1" x14ac:dyDescent="0.2">
      <c r="D656" s="142" t="str">
        <f t="shared" si="36"/>
        <v>[Schedule 8 Performance Service Groups Line 19]</v>
      </c>
      <c r="E656" s="143"/>
    </row>
    <row r="657" spans="2:8" outlineLevel="1" x14ac:dyDescent="0.2">
      <c r="D657" s="144" t="str">
        <f t="shared" ref="D657" si="37">"["&amp;B$636&amp;" "&amp;"Line "&amp;ROW()-ROW(D$637)&amp;"]"</f>
        <v>[Schedule 8 Performance Service Groups Line 20]</v>
      </c>
      <c r="E657" s="145"/>
    </row>
    <row r="659" spans="2:8" ht="15" x14ac:dyDescent="0.25">
      <c r="B659" s="15" t="s">
        <v>276</v>
      </c>
      <c r="C659" s="15"/>
      <c r="D659" s="15"/>
      <c r="E659" s="15"/>
      <c r="F659" s="15"/>
      <c r="G659" s="15"/>
      <c r="H659" s="15"/>
    </row>
    <row r="660" spans="2:8" outlineLevel="1" x14ac:dyDescent="0.2"/>
    <row r="661" spans="2:8" outlineLevel="1" x14ac:dyDescent="0.2">
      <c r="C661" s="147" t="s">
        <v>277</v>
      </c>
    </row>
    <row r="662" spans="2:8" outlineLevel="1" x14ac:dyDescent="0.2">
      <c r="D662" s="129" t="s">
        <v>278</v>
      </c>
      <c r="E662" s="156"/>
    </row>
    <row r="663" spans="2:8" outlineLevel="1" x14ac:dyDescent="0.2">
      <c r="D663" s="131" t="s">
        <v>279</v>
      </c>
      <c r="E663" s="159"/>
    </row>
    <row r="664" spans="2:8" outlineLevel="1" x14ac:dyDescent="0.2">
      <c r="D664" s="134" t="s">
        <v>280</v>
      </c>
      <c r="E664" s="160"/>
    </row>
    <row r="665" spans="2:8" outlineLevel="1" x14ac:dyDescent="0.2"/>
    <row r="666" spans="2:8" outlineLevel="1" x14ac:dyDescent="0.2">
      <c r="C666" s="147" t="s">
        <v>281</v>
      </c>
    </row>
    <row r="667" spans="2:8" outlineLevel="1" x14ac:dyDescent="0.2">
      <c r="D667" s="129" t="s">
        <v>283</v>
      </c>
      <c r="E667" s="156"/>
    </row>
    <row r="668" spans="2:8" outlineLevel="1" x14ac:dyDescent="0.2">
      <c r="D668" s="131" t="s">
        <v>723</v>
      </c>
      <c r="E668" s="159"/>
    </row>
    <row r="669" spans="2:8" outlineLevel="1" x14ac:dyDescent="0.2">
      <c r="D669" s="131" t="s">
        <v>902</v>
      </c>
      <c r="E669" s="159"/>
      <c r="F669" s="498" t="s">
        <v>905</v>
      </c>
    </row>
    <row r="670" spans="2:8" outlineLevel="1" x14ac:dyDescent="0.2">
      <c r="D670" s="131" t="s">
        <v>903</v>
      </c>
      <c r="E670" s="159"/>
      <c r="F670" s="498"/>
    </row>
    <row r="671" spans="2:8" outlineLevel="1" x14ac:dyDescent="0.2">
      <c r="D671" s="131" t="s">
        <v>904</v>
      </c>
      <c r="E671" s="159"/>
      <c r="F671" s="498"/>
    </row>
    <row r="672" spans="2:8" outlineLevel="1" x14ac:dyDescent="0.2">
      <c r="D672" s="142" t="str">
        <f>"["&amp;C$666&amp;" "&amp;"Line "&amp;ROW()-ROW(D$666)&amp;"]"</f>
        <v>[Other Performance-Related Costs Line 6]</v>
      </c>
      <c r="E672" s="161"/>
    </row>
    <row r="673" spans="2:8" outlineLevel="1" x14ac:dyDescent="0.2">
      <c r="D673" s="142" t="str">
        <f>"["&amp;C$666&amp;" "&amp;"Line "&amp;ROW()-ROW(D$666)&amp;"]"</f>
        <v>[Other Performance-Related Costs Line 7]</v>
      </c>
      <c r="E673" s="161"/>
    </row>
    <row r="674" spans="2:8" outlineLevel="1" x14ac:dyDescent="0.2">
      <c r="D674" s="144" t="str">
        <f>"["&amp;C$666&amp;" "&amp;"Line "&amp;ROW()-ROW(D$666)&amp;"]"</f>
        <v>[Other Performance-Related Costs Line 8]</v>
      </c>
      <c r="E674" s="158"/>
    </row>
    <row r="675" spans="2:8" outlineLevel="1" x14ac:dyDescent="0.2"/>
    <row r="676" spans="2:8" outlineLevel="1" x14ac:dyDescent="0.2">
      <c r="C676" s="147" t="s">
        <v>284</v>
      </c>
    </row>
    <row r="677" spans="2:8" outlineLevel="1" x14ac:dyDescent="0.2">
      <c r="D677" s="129" t="s">
        <v>285</v>
      </c>
      <c r="E677" s="156"/>
    </row>
    <row r="678" spans="2:8" outlineLevel="1" x14ac:dyDescent="0.2">
      <c r="D678" s="131" t="s">
        <v>286</v>
      </c>
      <c r="E678" s="159"/>
      <c r="F678" s="3" t="s">
        <v>740</v>
      </c>
    </row>
    <row r="679" spans="2:8" outlineLevel="1" x14ac:dyDescent="0.2">
      <c r="D679" s="131" t="s">
        <v>902</v>
      </c>
      <c r="E679" s="159"/>
    </row>
    <row r="680" spans="2:8" outlineLevel="1" x14ac:dyDescent="0.2">
      <c r="D680" s="131" t="s">
        <v>903</v>
      </c>
      <c r="E680" s="159"/>
    </row>
    <row r="681" spans="2:8" outlineLevel="1" x14ac:dyDescent="0.2">
      <c r="D681" s="131" t="s">
        <v>904</v>
      </c>
      <c r="E681" s="159"/>
    </row>
    <row r="682" spans="2:8" outlineLevel="1" x14ac:dyDescent="0.2">
      <c r="D682" s="142" t="str">
        <f>"["&amp;C$676&amp;" "&amp;"Line "&amp;ROW()-ROW(D$676)&amp;"]"</f>
        <v>[Performance Metrics Line 6]</v>
      </c>
      <c r="E682" s="161"/>
    </row>
    <row r="683" spans="2:8" outlineLevel="1" x14ac:dyDescent="0.2">
      <c r="D683" s="142" t="str">
        <f t="shared" ref="D683:D684" si="38">"["&amp;C$676&amp;" "&amp;"Line "&amp;ROW()-ROW(D$676)&amp;"]"</f>
        <v>[Performance Metrics Line 7]</v>
      </c>
      <c r="E683" s="161"/>
    </row>
    <row r="684" spans="2:8" outlineLevel="1" x14ac:dyDescent="0.2">
      <c r="D684" s="144" t="str">
        <f t="shared" si="38"/>
        <v>[Performance Metrics Line 8]</v>
      </c>
      <c r="E684" s="158"/>
    </row>
    <row r="685" spans="2:8" x14ac:dyDescent="0.2">
      <c r="D685" s="498"/>
    </row>
    <row r="687" spans="2:8" ht="16.5" x14ac:dyDescent="0.25">
      <c r="B687" s="5" t="s">
        <v>287</v>
      </c>
      <c r="C687" s="5"/>
      <c r="D687" s="5"/>
      <c r="E687" s="5"/>
      <c r="F687" s="5"/>
      <c r="G687" s="5"/>
      <c r="H687" s="5"/>
    </row>
    <row r="689" spans="4:5" outlineLevel="1" x14ac:dyDescent="0.2">
      <c r="D689" s="129" t="s">
        <v>929</v>
      </c>
      <c r="E689" s="156"/>
    </row>
    <row r="690" spans="4:5" outlineLevel="1" x14ac:dyDescent="0.2">
      <c r="D690" s="155" t="s">
        <v>288</v>
      </c>
      <c r="E690" s="164"/>
    </row>
    <row r="691" spans="4:5" outlineLevel="1" x14ac:dyDescent="0.2">
      <c r="D691" s="155" t="s">
        <v>289</v>
      </c>
      <c r="E691" s="164"/>
    </row>
    <row r="692" spans="4:5" outlineLevel="1" x14ac:dyDescent="0.2">
      <c r="D692" s="155" t="s">
        <v>290</v>
      </c>
      <c r="E692" s="164"/>
    </row>
    <row r="693" spans="4:5" outlineLevel="1" x14ac:dyDescent="0.2">
      <c r="D693" s="155" t="s">
        <v>291</v>
      </c>
      <c r="E693" s="164"/>
    </row>
    <row r="694" spans="4:5" outlineLevel="1" x14ac:dyDescent="0.2">
      <c r="D694" s="155" t="s">
        <v>292</v>
      </c>
      <c r="E694" s="165"/>
    </row>
    <row r="695" spans="4:5" outlineLevel="1" x14ac:dyDescent="0.2">
      <c r="D695" s="155" t="s">
        <v>293</v>
      </c>
      <c r="E695" s="165"/>
    </row>
    <row r="696" spans="4:5" outlineLevel="1" x14ac:dyDescent="0.2">
      <c r="D696" s="155" t="s">
        <v>294</v>
      </c>
      <c r="E696" s="165"/>
    </row>
    <row r="697" spans="4:5" outlineLevel="1" x14ac:dyDescent="0.2">
      <c r="D697" s="155" t="s">
        <v>295</v>
      </c>
      <c r="E697" s="165"/>
    </row>
    <row r="698" spans="4:5" outlineLevel="1" x14ac:dyDescent="0.2">
      <c r="D698" s="155" t="s">
        <v>296</v>
      </c>
      <c r="E698" s="165"/>
    </row>
    <row r="699" spans="4:5" outlineLevel="1" x14ac:dyDescent="0.2">
      <c r="D699" s="155" t="s">
        <v>297</v>
      </c>
      <c r="E699" s="165"/>
    </row>
    <row r="700" spans="4:5" outlineLevel="1" x14ac:dyDescent="0.2">
      <c r="D700" s="155" t="s">
        <v>298</v>
      </c>
      <c r="E700" s="165"/>
    </row>
    <row r="701" spans="4:5" outlineLevel="1" x14ac:dyDescent="0.2">
      <c r="D701" s="155" t="s">
        <v>299</v>
      </c>
      <c r="E701" s="165"/>
    </row>
    <row r="702" spans="4:5" outlineLevel="1" x14ac:dyDescent="0.2">
      <c r="D702" s="155" t="s">
        <v>300</v>
      </c>
      <c r="E702" s="165"/>
    </row>
    <row r="703" spans="4:5" outlineLevel="1" x14ac:dyDescent="0.2">
      <c r="D703" s="155" t="s">
        <v>301</v>
      </c>
      <c r="E703" s="165"/>
    </row>
    <row r="704" spans="4:5" outlineLevel="1" x14ac:dyDescent="0.2">
      <c r="D704" s="155" t="s">
        <v>302</v>
      </c>
      <c r="E704" s="165"/>
    </row>
    <row r="705" spans="4:5" outlineLevel="1" x14ac:dyDescent="0.2">
      <c r="D705" s="155" t="s">
        <v>303</v>
      </c>
      <c r="E705" s="165"/>
    </row>
    <row r="706" spans="4:5" outlineLevel="1" x14ac:dyDescent="0.2">
      <c r="D706" s="155" t="s">
        <v>304</v>
      </c>
      <c r="E706" s="165"/>
    </row>
    <row r="707" spans="4:5" outlineLevel="1" x14ac:dyDescent="0.2">
      <c r="D707" s="155" t="s">
        <v>305</v>
      </c>
      <c r="E707" s="165"/>
    </row>
    <row r="708" spans="4:5" outlineLevel="1" x14ac:dyDescent="0.2">
      <c r="D708" s="142" t="s">
        <v>306</v>
      </c>
      <c r="E708" s="143"/>
    </row>
    <row r="709" spans="4:5" outlineLevel="1" x14ac:dyDescent="0.2">
      <c r="D709" s="142" t="str">
        <f t="shared" ref="D709:D718" si="39">"["&amp;B$687&amp;" "&amp;"Line "&amp;ROW()-ROW(D$688)&amp;"]"</f>
        <v>[TOC Capex Line 21]</v>
      </c>
      <c r="E709" s="161"/>
    </row>
    <row r="710" spans="4:5" outlineLevel="1" x14ac:dyDescent="0.2">
      <c r="D710" s="142" t="str">
        <f t="shared" si="39"/>
        <v>[TOC Capex Line 22]</v>
      </c>
      <c r="E710" s="161"/>
    </row>
    <row r="711" spans="4:5" outlineLevel="1" x14ac:dyDescent="0.2">
      <c r="D711" s="142" t="str">
        <f t="shared" si="39"/>
        <v>[TOC Capex Line 23]</v>
      </c>
      <c r="E711" s="161"/>
    </row>
    <row r="712" spans="4:5" outlineLevel="1" x14ac:dyDescent="0.2">
      <c r="D712" s="142" t="str">
        <f t="shared" si="39"/>
        <v>[TOC Capex Line 24]</v>
      </c>
      <c r="E712" s="161"/>
    </row>
    <row r="713" spans="4:5" outlineLevel="1" x14ac:dyDescent="0.2">
      <c r="D713" s="142" t="str">
        <f t="shared" si="39"/>
        <v>[TOC Capex Line 25]</v>
      </c>
      <c r="E713" s="161"/>
    </row>
    <row r="714" spans="4:5" outlineLevel="1" x14ac:dyDescent="0.2">
      <c r="D714" s="142" t="str">
        <f t="shared" si="39"/>
        <v>[TOC Capex Line 26]</v>
      </c>
      <c r="E714" s="161"/>
    </row>
    <row r="715" spans="4:5" outlineLevel="1" x14ac:dyDescent="0.2">
      <c r="D715" s="142" t="str">
        <f t="shared" si="39"/>
        <v>[TOC Capex Line 27]</v>
      </c>
      <c r="E715" s="161"/>
    </row>
    <row r="716" spans="4:5" outlineLevel="1" x14ac:dyDescent="0.2">
      <c r="D716" s="142" t="str">
        <f t="shared" si="39"/>
        <v>[TOC Capex Line 28]</v>
      </c>
      <c r="E716" s="161"/>
    </row>
    <row r="717" spans="4:5" outlineLevel="1" x14ac:dyDescent="0.2">
      <c r="D717" s="142" t="str">
        <f t="shared" si="39"/>
        <v>[TOC Capex Line 29]</v>
      </c>
      <c r="E717" s="161"/>
    </row>
    <row r="718" spans="4:5" outlineLevel="1" x14ac:dyDescent="0.2">
      <c r="D718" s="144" t="str">
        <f t="shared" si="39"/>
        <v>[TOC Capex Line 30]</v>
      </c>
      <c r="E718" s="158"/>
    </row>
    <row r="721" spans="2:8" ht="16.5" x14ac:dyDescent="0.25">
      <c r="B721" s="5" t="s">
        <v>307</v>
      </c>
      <c r="C721" s="5"/>
      <c r="D721" s="5"/>
      <c r="E721" s="5"/>
      <c r="F721" s="5"/>
      <c r="G721" s="5"/>
      <c r="H721" s="5"/>
    </row>
    <row r="723" spans="2:8" outlineLevel="1" x14ac:dyDescent="0.2">
      <c r="D723" s="162" t="str">
        <f>"["&amp;B$721&amp;" "&amp;"Line "&amp;ROW()-ROW(D$722)&amp;"]"</f>
        <v>[Day 1 Assets Line 1]</v>
      </c>
      <c r="E723" s="163"/>
    </row>
    <row r="724" spans="2:8" outlineLevel="1" x14ac:dyDescent="0.2">
      <c r="D724" s="155" t="str">
        <f t="shared" ref="D724:D729" si="40">"["&amp;B$721&amp;" "&amp;"Line "&amp;ROW()-ROW(D$722)&amp;"]"</f>
        <v>[Day 1 Assets Line 2]</v>
      </c>
      <c r="E724" s="164"/>
    </row>
    <row r="725" spans="2:8" outlineLevel="1" x14ac:dyDescent="0.2">
      <c r="D725" s="155" t="str">
        <f t="shared" si="40"/>
        <v>[Day 1 Assets Line 3]</v>
      </c>
      <c r="E725" s="164"/>
    </row>
    <row r="726" spans="2:8" outlineLevel="1" x14ac:dyDescent="0.2">
      <c r="D726" s="155" t="str">
        <f t="shared" si="40"/>
        <v>[Day 1 Assets Line 4]</v>
      </c>
      <c r="E726" s="164"/>
    </row>
    <row r="727" spans="2:8" outlineLevel="1" x14ac:dyDescent="0.2">
      <c r="D727" s="155" t="str">
        <f t="shared" si="40"/>
        <v>[Day 1 Assets Line 5]</v>
      </c>
      <c r="E727" s="164"/>
    </row>
    <row r="728" spans="2:8" outlineLevel="1" x14ac:dyDescent="0.2">
      <c r="D728" s="155" t="str">
        <f t="shared" si="40"/>
        <v>[Day 1 Assets Line 6]</v>
      </c>
      <c r="E728" s="165"/>
    </row>
    <row r="729" spans="2:8" outlineLevel="1" x14ac:dyDescent="0.2">
      <c r="D729" s="155" t="str">
        <f t="shared" si="40"/>
        <v>[Day 1 Assets Line 7]</v>
      </c>
      <c r="E729" s="165"/>
    </row>
    <row r="730" spans="2:8" outlineLevel="1" x14ac:dyDescent="0.2">
      <c r="D730" s="155" t="str">
        <f t="shared" ref="D730:D734" si="41">"["&amp;B$721&amp;" "&amp;"Line "&amp;ROW()-ROW(D$722)&amp;"]"</f>
        <v>[Day 1 Assets Line 8]</v>
      </c>
      <c r="E730" s="165"/>
    </row>
    <row r="731" spans="2:8" outlineLevel="1" x14ac:dyDescent="0.2">
      <c r="D731" s="155" t="str">
        <f t="shared" si="41"/>
        <v>[Day 1 Assets Line 9]</v>
      </c>
      <c r="E731" s="165"/>
    </row>
    <row r="732" spans="2:8" outlineLevel="1" x14ac:dyDescent="0.2">
      <c r="D732" s="155" t="str">
        <f t="shared" si="41"/>
        <v>[Day 1 Assets Line 10]</v>
      </c>
      <c r="E732" s="165"/>
    </row>
    <row r="733" spans="2:8" outlineLevel="1" x14ac:dyDescent="0.2">
      <c r="D733" s="155" t="str">
        <f t="shared" si="41"/>
        <v>[Day 1 Assets Line 11]</v>
      </c>
      <c r="E733" s="165"/>
    </row>
    <row r="734" spans="2:8" outlineLevel="1" x14ac:dyDescent="0.2">
      <c r="D734" s="155" t="str">
        <f t="shared" si="41"/>
        <v>[Day 1 Assets Line 12]</v>
      </c>
      <c r="E734" s="165"/>
    </row>
    <row r="735" spans="2:8" outlineLevel="1" x14ac:dyDescent="0.2">
      <c r="D735" s="155" t="str">
        <f>"["&amp;B$721&amp;" "&amp;"Line "&amp;ROW()-ROW(D$722)&amp;"]"</f>
        <v>[Day 1 Assets Line 13]</v>
      </c>
      <c r="E735" s="165"/>
    </row>
    <row r="736" spans="2:8" outlineLevel="1" x14ac:dyDescent="0.2">
      <c r="D736" s="155" t="str">
        <f t="shared" ref="D736:D752" si="42">"["&amp;B$721&amp;" "&amp;"Line "&amp;ROW()-ROW(D$722)&amp;"]"</f>
        <v>[Day 1 Assets Line 14]</v>
      </c>
      <c r="E736" s="165"/>
    </row>
    <row r="737" spans="4:5" outlineLevel="1" x14ac:dyDescent="0.2">
      <c r="D737" s="155" t="str">
        <f t="shared" si="42"/>
        <v>[Day 1 Assets Line 15]</v>
      </c>
      <c r="E737" s="165"/>
    </row>
    <row r="738" spans="4:5" outlineLevel="1" x14ac:dyDescent="0.2">
      <c r="D738" s="155" t="str">
        <f t="shared" si="42"/>
        <v>[Day 1 Assets Line 16]</v>
      </c>
      <c r="E738" s="165"/>
    </row>
    <row r="739" spans="4:5" outlineLevel="1" x14ac:dyDescent="0.2">
      <c r="D739" s="155" t="str">
        <f t="shared" si="42"/>
        <v>[Day 1 Assets Line 17]</v>
      </c>
      <c r="E739" s="165"/>
    </row>
    <row r="740" spans="4:5" outlineLevel="1" x14ac:dyDescent="0.2">
      <c r="D740" s="155" t="str">
        <f t="shared" si="42"/>
        <v>[Day 1 Assets Line 18]</v>
      </c>
      <c r="E740" s="165"/>
    </row>
    <row r="741" spans="4:5" outlineLevel="1" x14ac:dyDescent="0.2">
      <c r="D741" s="155" t="str">
        <f t="shared" si="42"/>
        <v>[Day 1 Assets Line 19]</v>
      </c>
      <c r="E741" s="165"/>
    </row>
    <row r="742" spans="4:5" outlineLevel="1" x14ac:dyDescent="0.2">
      <c r="D742" s="155" t="str">
        <f t="shared" si="42"/>
        <v>[Day 1 Assets Line 20]</v>
      </c>
      <c r="E742" s="143"/>
    </row>
    <row r="743" spans="4:5" outlineLevel="1" x14ac:dyDescent="0.2">
      <c r="D743" s="142" t="str">
        <f t="shared" si="42"/>
        <v>[Day 1 Assets Line 21]</v>
      </c>
      <c r="E743" s="161"/>
    </row>
    <row r="744" spans="4:5" outlineLevel="1" x14ac:dyDescent="0.2">
      <c r="D744" s="142" t="str">
        <f t="shared" si="42"/>
        <v>[Day 1 Assets Line 22]</v>
      </c>
      <c r="E744" s="161"/>
    </row>
    <row r="745" spans="4:5" outlineLevel="1" x14ac:dyDescent="0.2">
      <c r="D745" s="142" t="str">
        <f t="shared" si="42"/>
        <v>[Day 1 Assets Line 23]</v>
      </c>
      <c r="E745" s="161"/>
    </row>
    <row r="746" spans="4:5" outlineLevel="1" x14ac:dyDescent="0.2">
      <c r="D746" s="142" t="str">
        <f t="shared" si="42"/>
        <v>[Day 1 Assets Line 24]</v>
      </c>
      <c r="E746" s="161"/>
    </row>
    <row r="747" spans="4:5" outlineLevel="1" x14ac:dyDescent="0.2">
      <c r="D747" s="142" t="str">
        <f t="shared" si="42"/>
        <v>[Day 1 Assets Line 25]</v>
      </c>
      <c r="E747" s="161"/>
    </row>
    <row r="748" spans="4:5" outlineLevel="1" x14ac:dyDescent="0.2">
      <c r="D748" s="142" t="str">
        <f t="shared" si="42"/>
        <v>[Day 1 Assets Line 26]</v>
      </c>
      <c r="E748" s="161"/>
    </row>
    <row r="749" spans="4:5" outlineLevel="1" x14ac:dyDescent="0.2">
      <c r="D749" s="142" t="str">
        <f t="shared" si="42"/>
        <v>[Day 1 Assets Line 27]</v>
      </c>
      <c r="E749" s="161"/>
    </row>
    <row r="750" spans="4:5" outlineLevel="1" x14ac:dyDescent="0.2">
      <c r="D750" s="142" t="str">
        <f t="shared" si="42"/>
        <v>[Day 1 Assets Line 28]</v>
      </c>
      <c r="E750" s="161"/>
    </row>
    <row r="751" spans="4:5" outlineLevel="1" x14ac:dyDescent="0.2">
      <c r="D751" s="142" t="str">
        <f t="shared" si="42"/>
        <v>[Day 1 Assets Line 29]</v>
      </c>
      <c r="E751" s="161"/>
    </row>
    <row r="752" spans="4:5" outlineLevel="1" x14ac:dyDescent="0.2">
      <c r="D752" s="144" t="str">
        <f t="shared" si="42"/>
        <v>[Day 1 Assets Line 30]</v>
      </c>
      <c r="E752" s="158"/>
    </row>
    <row r="755" spans="2:8" ht="16.5" x14ac:dyDescent="0.25">
      <c r="B755" s="5" t="s">
        <v>308</v>
      </c>
      <c r="C755" s="5"/>
      <c r="D755" s="5"/>
      <c r="E755" s="5"/>
      <c r="F755" s="5"/>
      <c r="G755" s="5"/>
      <c r="H755" s="5"/>
    </row>
    <row r="757" spans="2:8" ht="15" x14ac:dyDescent="0.25">
      <c r="B757" s="15" t="s">
        <v>309</v>
      </c>
      <c r="C757" s="15"/>
      <c r="D757" s="15"/>
      <c r="E757" s="15"/>
      <c r="F757" s="15"/>
      <c r="G757" s="15"/>
      <c r="H757" s="15"/>
    </row>
    <row r="758" spans="2:8" outlineLevel="1" x14ac:dyDescent="0.2"/>
    <row r="759" spans="2:8" outlineLevel="1" x14ac:dyDescent="0.2">
      <c r="D759" s="129" t="str">
        <f>B10</f>
        <v>Passenger Fares Revenue</v>
      </c>
      <c r="E759" s="156"/>
    </row>
    <row r="760" spans="2:8" outlineLevel="1" x14ac:dyDescent="0.2">
      <c r="D760" s="131" t="str">
        <f>B74</f>
        <v>Other Revenue</v>
      </c>
      <c r="E760" s="159"/>
    </row>
    <row r="761" spans="2:8" outlineLevel="1" x14ac:dyDescent="0.2">
      <c r="D761" s="131" t="str">
        <f>B148</f>
        <v>Staff Costs</v>
      </c>
      <c r="E761" s="159"/>
    </row>
    <row r="762" spans="2:8" outlineLevel="1" x14ac:dyDescent="0.2">
      <c r="D762" s="131" t="str">
        <f>B199</f>
        <v>Other Operating Costs</v>
      </c>
      <c r="E762" s="159"/>
    </row>
    <row r="763" spans="2:8" outlineLevel="1" x14ac:dyDescent="0.2">
      <c r="D763" s="131" t="str">
        <f>B452</f>
        <v>Rolling Stock Charges</v>
      </c>
      <c r="E763" s="159"/>
    </row>
    <row r="764" spans="2:8" outlineLevel="1" x14ac:dyDescent="0.2">
      <c r="D764" s="131" t="str">
        <f>B508</f>
        <v>Infrastructure Charges</v>
      </c>
      <c r="E764" s="159"/>
    </row>
    <row r="765" spans="2:8" outlineLevel="1" x14ac:dyDescent="0.2">
      <c r="D765" s="134" t="str">
        <f>B634</f>
        <v>Performance Regimes</v>
      </c>
      <c r="E765" s="157"/>
    </row>
    <row r="767" spans="2:8" ht="15" x14ac:dyDescent="0.25">
      <c r="B767" s="15" t="s">
        <v>664</v>
      </c>
      <c r="C767" s="15"/>
      <c r="D767" s="15"/>
      <c r="E767" s="15"/>
      <c r="F767" s="15"/>
      <c r="G767" s="15"/>
      <c r="H767" s="15"/>
    </row>
    <row r="768" spans="2:8" outlineLevel="1" x14ac:dyDescent="0.2"/>
    <row r="769" spans="4:5" outlineLevel="1" x14ac:dyDescent="0.2">
      <c r="D769" s="100" t="str">
        <f t="shared" ref="D769:D793" si="43">D$759&amp;": "&amp;D14</f>
        <v>Passenger Fares Revenue: Inter-City</v>
      </c>
      <c r="E769" s="166"/>
    </row>
    <row r="770" spans="4:5" outlineLevel="1" x14ac:dyDescent="0.2">
      <c r="D770" s="106" t="str">
        <f t="shared" si="43"/>
        <v>Passenger Fares Revenue: Great Eastern</v>
      </c>
      <c r="E770" s="167"/>
    </row>
    <row r="771" spans="4:5" outlineLevel="1" x14ac:dyDescent="0.2">
      <c r="D771" s="106" t="str">
        <f t="shared" si="43"/>
        <v>Passenger Fares Revenue: West Anglia</v>
      </c>
      <c r="E771" s="167"/>
    </row>
    <row r="772" spans="4:5" outlineLevel="1" x14ac:dyDescent="0.2">
      <c r="D772" s="106" t="str">
        <f t="shared" si="43"/>
        <v>Passenger Fares Revenue: Stansted Express</v>
      </c>
      <c r="E772" s="167"/>
    </row>
    <row r="773" spans="4:5" outlineLevel="1" x14ac:dyDescent="0.2">
      <c r="D773" s="106" t="str">
        <f t="shared" si="43"/>
        <v>Passenger Fares Revenue: Rural</v>
      </c>
      <c r="E773" s="167"/>
    </row>
    <row r="774" spans="4:5" outlineLevel="1" x14ac:dyDescent="0.2">
      <c r="D774" s="106" t="str">
        <f t="shared" si="43"/>
        <v>Passenger Fares Revenue: WA Inner (to LOROL)</v>
      </c>
      <c r="E774" s="167"/>
    </row>
    <row r="775" spans="4:5" outlineLevel="1" x14ac:dyDescent="0.2">
      <c r="D775" s="106" t="str">
        <f t="shared" si="43"/>
        <v>Passenger Fares Revenue: GE Inner (to CTOC)</v>
      </c>
      <c r="E775" s="167"/>
    </row>
    <row r="776" spans="4:5" outlineLevel="1" x14ac:dyDescent="0.2">
      <c r="D776" s="106" t="str">
        <f t="shared" si="43"/>
        <v>Passenger Fares Revenue: [Passenger Revenue Service Groups Line 8]</v>
      </c>
      <c r="E776" s="167"/>
    </row>
    <row r="777" spans="4:5" outlineLevel="1" x14ac:dyDescent="0.2">
      <c r="D777" s="106" t="str">
        <f t="shared" si="43"/>
        <v>Passenger Fares Revenue: [Passenger Revenue Service Groups Line 9]</v>
      </c>
      <c r="E777" s="167"/>
    </row>
    <row r="778" spans="4:5" outlineLevel="1" x14ac:dyDescent="0.2">
      <c r="D778" s="106" t="str">
        <f t="shared" si="43"/>
        <v>Passenger Fares Revenue: [Passenger Revenue Service Groups Line 10]</v>
      </c>
      <c r="E778" s="167"/>
    </row>
    <row r="779" spans="4:5" outlineLevel="1" x14ac:dyDescent="0.2">
      <c r="D779" s="106" t="str">
        <f t="shared" si="43"/>
        <v>Passenger Fares Revenue: [Passenger Revenue Service Groups Line 11]</v>
      </c>
      <c r="E779" s="167"/>
    </row>
    <row r="780" spans="4:5" outlineLevel="1" x14ac:dyDescent="0.2">
      <c r="D780" s="106" t="str">
        <f t="shared" si="43"/>
        <v>Passenger Fares Revenue: [Passenger Revenue Service Groups Line 12]</v>
      </c>
      <c r="E780" s="167"/>
    </row>
    <row r="781" spans="4:5" outlineLevel="1" x14ac:dyDescent="0.2">
      <c r="D781" s="106" t="str">
        <f t="shared" si="43"/>
        <v>Passenger Fares Revenue: [Passenger Revenue Service Groups Line 13]</v>
      </c>
      <c r="E781" s="167"/>
    </row>
    <row r="782" spans="4:5" outlineLevel="1" x14ac:dyDescent="0.2">
      <c r="D782" s="106" t="str">
        <f t="shared" si="43"/>
        <v>Passenger Fares Revenue: [Passenger Revenue Service Groups Line 14]</v>
      </c>
      <c r="E782" s="167"/>
    </row>
    <row r="783" spans="4:5" outlineLevel="1" x14ac:dyDescent="0.2">
      <c r="D783" s="106" t="str">
        <f t="shared" si="43"/>
        <v>Passenger Fares Revenue: [Passenger Revenue Service Groups Line 15]</v>
      </c>
      <c r="E783" s="167"/>
    </row>
    <row r="784" spans="4:5" outlineLevel="1" x14ac:dyDescent="0.2">
      <c r="D784" s="106" t="str">
        <f t="shared" si="43"/>
        <v>Passenger Fares Revenue: [Passenger Revenue Service Groups Line 16]</v>
      </c>
      <c r="E784" s="167"/>
    </row>
    <row r="785" spans="3:5" outlineLevel="1" x14ac:dyDescent="0.2">
      <c r="D785" s="106" t="str">
        <f t="shared" si="43"/>
        <v>Passenger Fares Revenue: [Passenger Revenue Service Groups Line 17]</v>
      </c>
      <c r="E785" s="167"/>
    </row>
    <row r="786" spans="3:5" outlineLevel="1" x14ac:dyDescent="0.2">
      <c r="D786" s="106" t="str">
        <f t="shared" si="43"/>
        <v>Passenger Fares Revenue: [Passenger Revenue Service Groups Line 18]</v>
      </c>
      <c r="E786" s="167"/>
    </row>
    <row r="787" spans="3:5" outlineLevel="1" x14ac:dyDescent="0.2">
      <c r="D787" s="106" t="str">
        <f t="shared" si="43"/>
        <v>Passenger Fares Revenue: [Passenger Revenue Service Groups Line 19]</v>
      </c>
      <c r="E787" s="167"/>
    </row>
    <row r="788" spans="3:5" outlineLevel="1" x14ac:dyDescent="0.2">
      <c r="D788" s="106" t="str">
        <f t="shared" si="43"/>
        <v>Passenger Fares Revenue: [Passenger Revenue Service Groups Line 20]</v>
      </c>
      <c r="E788" s="167"/>
    </row>
    <row r="789" spans="3:5" outlineLevel="1" x14ac:dyDescent="0.2">
      <c r="D789" s="106" t="str">
        <f t="shared" si="43"/>
        <v>Passenger Fares Revenue: [Passenger Revenue Service Groups Line 21]</v>
      </c>
      <c r="E789" s="167"/>
    </row>
    <row r="790" spans="3:5" outlineLevel="1" x14ac:dyDescent="0.2">
      <c r="D790" s="106" t="str">
        <f t="shared" si="43"/>
        <v>Passenger Fares Revenue: [Passenger Revenue Service Groups Line 22]</v>
      </c>
      <c r="E790" s="167"/>
    </row>
    <row r="791" spans="3:5" outlineLevel="1" x14ac:dyDescent="0.2">
      <c r="D791" s="106" t="str">
        <f t="shared" si="43"/>
        <v>Passenger Fares Revenue: [Passenger Revenue Service Groups Line 23]</v>
      </c>
      <c r="E791" s="167"/>
    </row>
    <row r="792" spans="3:5" outlineLevel="1" x14ac:dyDescent="0.2">
      <c r="D792" s="106" t="str">
        <f t="shared" si="43"/>
        <v>Passenger Fares Revenue: [Passenger Revenue Service Groups Line 24]</v>
      </c>
      <c r="E792" s="167"/>
    </row>
    <row r="793" spans="3:5" outlineLevel="1" x14ac:dyDescent="0.2">
      <c r="D793" s="106" t="str">
        <f t="shared" si="43"/>
        <v>Passenger Fares Revenue: [Passenger Revenue Service Groups Line 25]</v>
      </c>
      <c r="E793" s="167"/>
    </row>
    <row r="794" spans="3:5" outlineLevel="1" x14ac:dyDescent="0.2">
      <c r="C794" s="3" t="s">
        <v>310</v>
      </c>
      <c r="D794" s="106" t="str">
        <f>D$759&amp;": "&amp;B40</f>
        <v>Passenger Fares Revenue: Other Fares Revenue</v>
      </c>
      <c r="E794" s="167"/>
    </row>
    <row r="795" spans="3:5" outlineLevel="1" x14ac:dyDescent="0.2">
      <c r="D795" s="106" t="str">
        <f>D$760&amp;": "&amp;B$76</f>
        <v>Other Revenue: Other Revenue from Core Business</v>
      </c>
      <c r="E795" s="167"/>
    </row>
    <row r="796" spans="3:5" outlineLevel="1" x14ac:dyDescent="0.2">
      <c r="D796" s="106" t="str">
        <f>D$760&amp;": "&amp;B$114</f>
        <v>Other Revenue: Revenue from Costs Offcharged</v>
      </c>
      <c r="E796" s="167"/>
    </row>
    <row r="797" spans="3:5" outlineLevel="1" x14ac:dyDescent="0.2">
      <c r="D797" s="106" t="str">
        <f>H153</f>
        <v>Staff Costs: Trains</v>
      </c>
      <c r="E797" s="167"/>
    </row>
    <row r="798" spans="3:5" outlineLevel="1" x14ac:dyDescent="0.2">
      <c r="D798" s="106" t="str">
        <f>H154</f>
        <v>Staff Costs: Stations</v>
      </c>
      <c r="E798" s="167"/>
    </row>
    <row r="799" spans="3:5" outlineLevel="1" x14ac:dyDescent="0.2">
      <c r="D799" s="106" t="str">
        <f>H155</f>
        <v>Staff Costs: Depot</v>
      </c>
      <c r="E799" s="167"/>
    </row>
    <row r="800" spans="3:5" outlineLevel="1" x14ac:dyDescent="0.2">
      <c r="D800" s="106" t="str">
        <f>H156</f>
        <v>Staff Costs: HQ</v>
      </c>
      <c r="E800" s="167"/>
    </row>
    <row r="801" spans="4:5" outlineLevel="1" x14ac:dyDescent="0.2">
      <c r="D801" s="106" t="str">
        <f>H157</f>
        <v>Staff Costs: Other</v>
      </c>
      <c r="E801" s="167"/>
    </row>
    <row r="802" spans="4:5" outlineLevel="1" x14ac:dyDescent="0.2">
      <c r="D802" s="106" t="str">
        <f>D$762&amp;": "&amp;B$201</f>
        <v>Other Operating Costs: Other Staff Costs</v>
      </c>
      <c r="E802" s="167"/>
    </row>
    <row r="803" spans="4:5" outlineLevel="1" x14ac:dyDescent="0.2">
      <c r="D803" s="106" t="str">
        <f>D$762&amp;": "&amp;B$249</f>
        <v>Other Operating Costs: Station &amp; Train Operations</v>
      </c>
      <c r="E803" s="167"/>
    </row>
    <row r="804" spans="4:5" outlineLevel="1" x14ac:dyDescent="0.2">
      <c r="D804" s="106" t="str">
        <f>D$762&amp;": "&amp;B$302</f>
        <v>Other Operating Costs: Rolling Stock Maintenance</v>
      </c>
      <c r="E804" s="167"/>
    </row>
    <row r="805" spans="4:5" outlineLevel="1" x14ac:dyDescent="0.2">
      <c r="D805" s="106" t="str">
        <f>D$762&amp;": "&amp;B$350</f>
        <v>Other Operating Costs: Industry &amp; Professional Services</v>
      </c>
      <c r="E805" s="167"/>
    </row>
    <row r="806" spans="4:5" outlineLevel="1" x14ac:dyDescent="0.2">
      <c r="D806" s="106" t="str">
        <f>D$762&amp;": "&amp;B$398</f>
        <v>Other Operating Costs: Administrative Costs &amp; Other</v>
      </c>
      <c r="E806" s="167"/>
    </row>
    <row r="807" spans="4:5" outlineLevel="1" x14ac:dyDescent="0.2">
      <c r="D807" s="106" t="str">
        <f>D$762&amp;": "&amp;B$446</f>
        <v>Other Operating Costs: Non-Cash Costs</v>
      </c>
      <c r="E807" s="167"/>
    </row>
    <row r="808" spans="4:5" outlineLevel="1" x14ac:dyDescent="0.2">
      <c r="D808" s="106" t="str">
        <f>D$763</f>
        <v>Rolling Stock Charges</v>
      </c>
      <c r="E808" s="167"/>
    </row>
    <row r="809" spans="4:5" outlineLevel="1" x14ac:dyDescent="0.2">
      <c r="D809" s="106" t="str">
        <f>D$764&amp;": "&amp;B$510</f>
        <v>Infrastructure Charges: Secondary Station Access Charges</v>
      </c>
      <c r="E809" s="167"/>
    </row>
    <row r="810" spans="4:5" outlineLevel="1" x14ac:dyDescent="0.2">
      <c r="D810" s="106" t="str">
        <f>D$764&amp;": "&amp;B$518</f>
        <v>Infrastructure Charges: Track Access Charges</v>
      </c>
      <c r="E810" s="167"/>
    </row>
    <row r="811" spans="4:5" outlineLevel="1" x14ac:dyDescent="0.2">
      <c r="D811" s="106" t="str">
        <f>D$764&amp;": "&amp;B$526</f>
        <v>Infrastructure Charges: Station &amp; Depot Access Charges</v>
      </c>
      <c r="E811" s="167"/>
    </row>
    <row r="812" spans="4:5" outlineLevel="1" x14ac:dyDescent="0.2">
      <c r="D812" s="106" t="str">
        <f>D$764&amp;": "&amp;C$558</f>
        <v>Infrastructure Charges: EC4T</v>
      </c>
      <c r="E812" s="167"/>
    </row>
    <row r="813" spans="4:5" outlineLevel="1" x14ac:dyDescent="0.2">
      <c r="D813" s="106" t="str">
        <f>D$764&amp;": "&amp;B$556</f>
        <v>Infrastructure Charges: Other Network Rail Charges</v>
      </c>
      <c r="E813" s="167"/>
    </row>
    <row r="814" spans="4:5" outlineLevel="1" x14ac:dyDescent="0.2">
      <c r="D814" s="106" t="str">
        <f>D$764&amp;": "&amp;B$593</f>
        <v>Infrastructure Charges: ROSCO Funded Infrastructure (Spare)</v>
      </c>
      <c r="E814" s="167"/>
    </row>
    <row r="815" spans="4:5" outlineLevel="1" x14ac:dyDescent="0.2">
      <c r="D815" s="106" t="str">
        <f>D$764&amp;": "&amp;B$601</f>
        <v>Infrastructure Charges: Privately Funded Infrastructure (Spare)</v>
      </c>
      <c r="E815" s="167"/>
    </row>
    <row r="816" spans="4:5" outlineLevel="1" x14ac:dyDescent="0.2">
      <c r="D816" s="106" t="str">
        <f>D$764&amp;": "&amp;B$609</f>
        <v>Infrastructure Charges: Other Funded Infrastructure (Spare)</v>
      </c>
      <c r="E816" s="167"/>
    </row>
    <row r="817" spans="2:8" outlineLevel="1" x14ac:dyDescent="0.2">
      <c r="D817" s="106" t="str">
        <f>D$765&amp;": Net Schedule 8 Payments"</f>
        <v>Performance Regimes: Net Schedule 8 Payments</v>
      </c>
      <c r="E817" s="167"/>
    </row>
    <row r="818" spans="2:8" outlineLevel="1" x14ac:dyDescent="0.2">
      <c r="D818" s="117" t="str">
        <f>D$765&amp;": Other Performance Measures"</f>
        <v>Performance Regimes: Other Performance Measures</v>
      </c>
      <c r="E818" s="168"/>
    </row>
    <row r="820" spans="2:8" ht="15" x14ac:dyDescent="0.25">
      <c r="B820" s="15" t="s">
        <v>311</v>
      </c>
      <c r="C820" s="15"/>
      <c r="D820" s="15"/>
      <c r="E820" s="15"/>
      <c r="F820" s="15"/>
      <c r="G820" s="15"/>
      <c r="H820" s="15"/>
    </row>
    <row r="821" spans="2:8" outlineLevel="1" x14ac:dyDescent="0.2"/>
    <row r="822" spans="2:8" outlineLevel="1" x14ac:dyDescent="0.2">
      <c r="D822" s="129" t="s">
        <v>312</v>
      </c>
      <c r="E822" s="156"/>
    </row>
    <row r="823" spans="2:8" outlineLevel="1" x14ac:dyDescent="0.2">
      <c r="D823" s="131" t="s">
        <v>313</v>
      </c>
      <c r="E823" s="159"/>
    </row>
    <row r="824" spans="2:8" outlineLevel="1" x14ac:dyDescent="0.2">
      <c r="D824" s="131" t="s">
        <v>314</v>
      </c>
      <c r="E824" s="159"/>
    </row>
    <row r="825" spans="2:8" outlineLevel="1" x14ac:dyDescent="0.2">
      <c r="D825" s="131" t="s">
        <v>315</v>
      </c>
      <c r="E825" s="159"/>
    </row>
    <row r="826" spans="2:8" outlineLevel="1" x14ac:dyDescent="0.2">
      <c r="D826" s="131" t="s">
        <v>316</v>
      </c>
      <c r="E826" s="159"/>
    </row>
    <row r="827" spans="2:8" outlineLevel="1" x14ac:dyDescent="0.2">
      <c r="D827" s="131" t="s">
        <v>317</v>
      </c>
      <c r="E827" s="159"/>
    </row>
    <row r="828" spans="2:8" outlineLevel="1" x14ac:dyDescent="0.2">
      <c r="D828" s="131" t="s">
        <v>318</v>
      </c>
      <c r="E828" s="159"/>
    </row>
    <row r="829" spans="2:8" outlineLevel="1" x14ac:dyDescent="0.2">
      <c r="D829" s="131" t="s">
        <v>319</v>
      </c>
      <c r="E829" s="159"/>
    </row>
    <row r="830" spans="2:8" outlineLevel="1" x14ac:dyDescent="0.2">
      <c r="D830" s="131" t="s">
        <v>746</v>
      </c>
      <c r="E830" s="159"/>
    </row>
    <row r="831" spans="2:8" outlineLevel="1" x14ac:dyDescent="0.2">
      <c r="D831" s="131" t="s">
        <v>747</v>
      </c>
      <c r="E831" s="159"/>
    </row>
    <row r="832" spans="2:8" outlineLevel="1" x14ac:dyDescent="0.2">
      <c r="D832" s="131" t="s">
        <v>320</v>
      </c>
      <c r="E832" s="159"/>
    </row>
    <row r="833" spans="2:5" outlineLevel="1" x14ac:dyDescent="0.2">
      <c r="C833" s="3" t="s">
        <v>310</v>
      </c>
      <c r="D833" s="131" t="s">
        <v>321</v>
      </c>
      <c r="E833" s="159"/>
    </row>
    <row r="834" spans="2:5" outlineLevel="1" x14ac:dyDescent="0.2">
      <c r="D834" s="131" t="s">
        <v>322</v>
      </c>
      <c r="E834" s="159"/>
    </row>
    <row r="835" spans="2:5" outlineLevel="1" x14ac:dyDescent="0.2">
      <c r="D835" s="131" t="s">
        <v>323</v>
      </c>
      <c r="E835" s="159"/>
    </row>
    <row r="836" spans="2:5" outlineLevel="1" x14ac:dyDescent="0.2">
      <c r="B836" s="497"/>
      <c r="D836" s="131" t="s">
        <v>869</v>
      </c>
      <c r="E836" s="159"/>
    </row>
    <row r="837" spans="2:5" outlineLevel="1" x14ac:dyDescent="0.2">
      <c r="D837" s="142" t="str">
        <f>"["&amp;B$820&amp;" "&amp;"Line "&amp;ROW()-ROW(D$821)&amp;"]"</f>
        <v>[Totals and Below the Line Items Line 16]</v>
      </c>
      <c r="E837" s="143"/>
    </row>
    <row r="838" spans="2:5" outlineLevel="1" x14ac:dyDescent="0.2">
      <c r="D838" s="142" t="str">
        <f t="shared" ref="D838:D841" si="44">"["&amp;B$820&amp;" "&amp;"Line "&amp;ROW()-ROW(D$821)&amp;"]"</f>
        <v>[Totals and Below the Line Items Line 17]</v>
      </c>
      <c r="E838" s="143"/>
    </row>
    <row r="839" spans="2:5" outlineLevel="1" x14ac:dyDescent="0.2">
      <c r="D839" s="142" t="str">
        <f t="shared" si="44"/>
        <v>[Totals and Below the Line Items Line 18]</v>
      </c>
      <c r="E839" s="143"/>
    </row>
    <row r="840" spans="2:5" outlineLevel="1" x14ac:dyDescent="0.2">
      <c r="D840" s="142" t="str">
        <f t="shared" si="44"/>
        <v>[Totals and Below the Line Items Line 19]</v>
      </c>
      <c r="E840" s="143"/>
    </row>
    <row r="841" spans="2:5" outlineLevel="1" x14ac:dyDescent="0.2">
      <c r="D841" s="142" t="str">
        <f t="shared" si="44"/>
        <v>[Totals and Below the Line Items Line 20]</v>
      </c>
      <c r="E841" s="143"/>
    </row>
    <row r="842" spans="2:5" outlineLevel="1" x14ac:dyDescent="0.2">
      <c r="D842" s="131" t="s">
        <v>324</v>
      </c>
      <c r="E842" s="159"/>
    </row>
    <row r="843" spans="2:5" outlineLevel="1" x14ac:dyDescent="0.2">
      <c r="D843" s="131" t="s">
        <v>325</v>
      </c>
      <c r="E843" s="159"/>
    </row>
    <row r="844" spans="2:5" outlineLevel="1" x14ac:dyDescent="0.2">
      <c r="D844" s="131" t="s">
        <v>935</v>
      </c>
      <c r="E844" s="159"/>
    </row>
    <row r="845" spans="2:5" outlineLevel="1" x14ac:dyDescent="0.2">
      <c r="D845" s="131" t="s">
        <v>936</v>
      </c>
      <c r="E845" s="159"/>
    </row>
    <row r="846" spans="2:5" outlineLevel="1" x14ac:dyDescent="0.2">
      <c r="D846" s="131" t="s">
        <v>732</v>
      </c>
      <c r="E846" s="75"/>
    </row>
    <row r="847" spans="2:5" outlineLevel="1" x14ac:dyDescent="0.2">
      <c r="D847" s="131" t="s">
        <v>326</v>
      </c>
      <c r="E847" s="159"/>
    </row>
    <row r="848" spans="2:5" outlineLevel="1" x14ac:dyDescent="0.2">
      <c r="D848" s="131" t="s">
        <v>724</v>
      </c>
      <c r="E848" s="159"/>
    </row>
    <row r="849" spans="2:8" outlineLevel="1" x14ac:dyDescent="0.2">
      <c r="D849" s="131" t="s">
        <v>362</v>
      </c>
      <c r="E849" s="159"/>
    </row>
    <row r="850" spans="2:8" outlineLevel="1" x14ac:dyDescent="0.2">
      <c r="D850" s="131" t="s">
        <v>327</v>
      </c>
      <c r="E850" s="159"/>
    </row>
    <row r="851" spans="2:8" outlineLevel="1" x14ac:dyDescent="0.2">
      <c r="D851" s="131" t="s">
        <v>370</v>
      </c>
      <c r="E851" s="159"/>
    </row>
    <row r="852" spans="2:8" outlineLevel="1" x14ac:dyDescent="0.2">
      <c r="D852" s="131" t="s">
        <v>328</v>
      </c>
      <c r="E852" s="159"/>
    </row>
    <row r="853" spans="2:8" outlineLevel="1" x14ac:dyDescent="0.2">
      <c r="D853" s="134" t="s">
        <v>329</v>
      </c>
      <c r="E853" s="157"/>
    </row>
    <row r="854" spans="2:8" outlineLevel="1" x14ac:dyDescent="0.2">
      <c r="D854" s="3" t="s">
        <v>720</v>
      </c>
    </row>
    <row r="857" spans="2:8" ht="16.5" x14ac:dyDescent="0.25">
      <c r="B857" s="5" t="s">
        <v>330</v>
      </c>
      <c r="C857" s="5"/>
      <c r="D857" s="5"/>
      <c r="E857" s="5"/>
      <c r="F857" s="5"/>
      <c r="G857" s="5"/>
      <c r="H857" s="5"/>
    </row>
    <row r="858" spans="2:8" outlineLevel="1" x14ac:dyDescent="0.2"/>
    <row r="859" spans="2:8" outlineLevel="1" x14ac:dyDescent="0.2">
      <c r="C859" s="147" t="s">
        <v>331</v>
      </c>
      <c r="D859" s="169"/>
      <c r="E859" s="169"/>
    </row>
    <row r="860" spans="2:8" outlineLevel="1" x14ac:dyDescent="0.2">
      <c r="D860" s="129" t="s">
        <v>317</v>
      </c>
      <c r="E860" s="140"/>
    </row>
    <row r="861" spans="2:8" outlineLevel="1" x14ac:dyDescent="0.2">
      <c r="D861" s="131" t="s">
        <v>332</v>
      </c>
      <c r="E861" s="75"/>
    </row>
    <row r="862" spans="2:8" outlineLevel="1" x14ac:dyDescent="0.2">
      <c r="D862" s="131"/>
      <c r="E862" s="75" t="s">
        <v>333</v>
      </c>
    </row>
    <row r="863" spans="2:8" outlineLevel="1" x14ac:dyDescent="0.2">
      <c r="D863" s="131"/>
      <c r="E863" s="75" t="s">
        <v>334</v>
      </c>
    </row>
    <row r="864" spans="2:8" outlineLevel="1" x14ac:dyDescent="0.2">
      <c r="D864" s="142"/>
      <c r="E864" s="143" t="str">
        <f>"["&amp;C$859&amp;" "&amp;"Line "&amp;ROW()-ROW(D$859)&amp;"]"</f>
        <v>[Operating Cashflow Line 5]</v>
      </c>
    </row>
    <row r="865" spans="3:5" outlineLevel="1" x14ac:dyDescent="0.2">
      <c r="D865" s="142"/>
      <c r="E865" s="143" t="str">
        <f>"["&amp;C$859&amp;" "&amp;"Line "&amp;ROW()-ROW(D$859)&amp;"]"</f>
        <v>[Operating Cashflow Line 6]</v>
      </c>
    </row>
    <row r="866" spans="3:5" outlineLevel="1" x14ac:dyDescent="0.2">
      <c r="D866" s="131"/>
      <c r="E866" s="75" t="s">
        <v>614</v>
      </c>
    </row>
    <row r="867" spans="3:5" outlineLevel="1" x14ac:dyDescent="0.2">
      <c r="D867" s="134" t="s">
        <v>335</v>
      </c>
      <c r="E867" s="160"/>
    </row>
    <row r="868" spans="3:5" outlineLevel="1" x14ac:dyDescent="0.2"/>
    <row r="869" spans="3:5" outlineLevel="1" x14ac:dyDescent="0.2">
      <c r="D869" s="129" t="s">
        <v>336</v>
      </c>
      <c r="E869" s="140"/>
    </row>
    <row r="870" spans="3:5" outlineLevel="1" x14ac:dyDescent="0.2">
      <c r="D870" s="131" t="s">
        <v>337</v>
      </c>
      <c r="E870" s="75"/>
    </row>
    <row r="871" spans="3:5" outlineLevel="1" x14ac:dyDescent="0.2">
      <c r="D871" s="131" t="s">
        <v>338</v>
      </c>
      <c r="E871" s="75"/>
    </row>
    <row r="872" spans="3:5" outlineLevel="1" x14ac:dyDescent="0.2">
      <c r="D872" s="134" t="s">
        <v>339</v>
      </c>
      <c r="E872" s="160"/>
    </row>
    <row r="873" spans="3:5" outlineLevel="1" x14ac:dyDescent="0.2"/>
    <row r="874" spans="3:5" outlineLevel="1" x14ac:dyDescent="0.2">
      <c r="D874" s="48" t="s">
        <v>340</v>
      </c>
      <c r="E874" s="153"/>
    </row>
    <row r="875" spans="3:5" outlineLevel="1" x14ac:dyDescent="0.2"/>
    <row r="876" spans="3:5" outlineLevel="1" x14ac:dyDescent="0.2">
      <c r="C876" s="147" t="s">
        <v>341</v>
      </c>
      <c r="D876" s="81"/>
      <c r="E876" s="81"/>
    </row>
    <row r="877" spans="3:5" outlineLevel="1" x14ac:dyDescent="0.2">
      <c r="D877" s="129" t="s">
        <v>715</v>
      </c>
      <c r="E877" s="140"/>
    </row>
    <row r="878" spans="3:5" outlineLevel="1" x14ac:dyDescent="0.2">
      <c r="D878" s="131" t="s">
        <v>716</v>
      </c>
      <c r="E878" s="75"/>
    </row>
    <row r="879" spans="3:5" outlineLevel="1" x14ac:dyDescent="0.2">
      <c r="D879" s="131" t="s">
        <v>709</v>
      </c>
      <c r="E879" s="75"/>
    </row>
    <row r="880" spans="3:5" outlineLevel="1" x14ac:dyDescent="0.2">
      <c r="D880" s="131" t="s">
        <v>708</v>
      </c>
      <c r="E880" s="75"/>
    </row>
    <row r="881" spans="3:5" outlineLevel="1" x14ac:dyDescent="0.2">
      <c r="D881" s="131" t="s">
        <v>342</v>
      </c>
      <c r="E881" s="75"/>
    </row>
    <row r="882" spans="3:5" outlineLevel="1" x14ac:dyDescent="0.2">
      <c r="D882" s="131" t="s">
        <v>343</v>
      </c>
      <c r="E882" s="75"/>
    </row>
    <row r="883" spans="3:5" outlineLevel="1" x14ac:dyDescent="0.2">
      <c r="D883" s="131" t="s">
        <v>990</v>
      </c>
      <c r="E883" s="75"/>
    </row>
    <row r="884" spans="3:5" outlineLevel="1" x14ac:dyDescent="0.2">
      <c r="D884" s="131" t="s">
        <v>991</v>
      </c>
      <c r="E884" s="75"/>
    </row>
    <row r="885" spans="3:5" outlineLevel="1" x14ac:dyDescent="0.2">
      <c r="D885" s="142" t="str">
        <f t="shared" ref="D885:D888" si="45">"["&amp;C$876&amp;" "&amp;"Line "&amp;ROW()-ROW(D$876)&amp;"]"</f>
        <v>[Financing Line 9]</v>
      </c>
      <c r="E885" s="143"/>
    </row>
    <row r="886" spans="3:5" outlineLevel="1" x14ac:dyDescent="0.2">
      <c r="D886" s="142" t="str">
        <f t="shared" si="45"/>
        <v>[Financing Line 10]</v>
      </c>
      <c r="E886" s="143"/>
    </row>
    <row r="887" spans="3:5" outlineLevel="1" x14ac:dyDescent="0.2">
      <c r="D887" s="142" t="str">
        <f t="shared" si="45"/>
        <v>[Financing Line 11]</v>
      </c>
      <c r="E887" s="143"/>
    </row>
    <row r="888" spans="3:5" outlineLevel="1" x14ac:dyDescent="0.2">
      <c r="D888" s="144" t="str">
        <f t="shared" si="45"/>
        <v>[Financing Line 12]</v>
      </c>
      <c r="E888" s="145"/>
    </row>
    <row r="889" spans="3:5" outlineLevel="1" x14ac:dyDescent="0.2"/>
    <row r="890" spans="3:5" outlineLevel="1" x14ac:dyDescent="0.2">
      <c r="D890" s="48" t="s">
        <v>344</v>
      </c>
      <c r="E890" s="153"/>
    </row>
    <row r="891" spans="3:5" outlineLevel="1" x14ac:dyDescent="0.2"/>
    <row r="892" spans="3:5" outlineLevel="1" x14ac:dyDescent="0.2">
      <c r="C892" s="138" t="s">
        <v>345</v>
      </c>
      <c r="D892" s="169"/>
      <c r="E892" s="169"/>
    </row>
    <row r="893" spans="3:5" outlineLevel="1" x14ac:dyDescent="0.2">
      <c r="D893" s="129" t="s">
        <v>318</v>
      </c>
      <c r="E893" s="140"/>
    </row>
    <row r="894" spans="3:5" outlineLevel="1" x14ac:dyDescent="0.2">
      <c r="D894" s="131" t="s">
        <v>319</v>
      </c>
      <c r="E894" s="75"/>
    </row>
    <row r="895" spans="3:5" outlineLevel="1" x14ac:dyDescent="0.2">
      <c r="D895" s="131" t="s">
        <v>992</v>
      </c>
      <c r="E895" s="75"/>
    </row>
    <row r="896" spans="3:5" outlineLevel="1" x14ac:dyDescent="0.2">
      <c r="D896" s="131" t="s">
        <v>747</v>
      </c>
      <c r="E896" s="75"/>
    </row>
    <row r="897" spans="2:5" outlineLevel="1" x14ac:dyDescent="0.2">
      <c r="D897" s="131" t="s">
        <v>320</v>
      </c>
      <c r="E897" s="75"/>
    </row>
    <row r="898" spans="2:5" outlineLevel="1" x14ac:dyDescent="0.2">
      <c r="D898" s="131" t="s">
        <v>321</v>
      </c>
      <c r="E898" s="75"/>
    </row>
    <row r="899" spans="2:5" outlineLevel="1" x14ac:dyDescent="0.2">
      <c r="D899" s="131" t="s">
        <v>322</v>
      </c>
      <c r="E899" s="75"/>
    </row>
    <row r="900" spans="2:5" outlineLevel="1" x14ac:dyDescent="0.2">
      <c r="D900" s="131" t="s">
        <v>323</v>
      </c>
      <c r="E900" s="75"/>
    </row>
    <row r="901" spans="2:5" outlineLevel="1" x14ac:dyDescent="0.2">
      <c r="B901" s="497"/>
      <c r="D901" s="142" t="str">
        <f>"["&amp;C$892&amp;" "&amp;"Line "&amp;ROW()-ROW(D$892)&amp;"]"</f>
        <v>[Servicing of finance Line 9]</v>
      </c>
      <c r="E901" s="143"/>
    </row>
    <row r="902" spans="2:5" outlineLevel="1" x14ac:dyDescent="0.2">
      <c r="B902" s="497"/>
      <c r="D902" s="142" t="str">
        <f t="shared" ref="D902" si="46">"["&amp;C$892&amp;" "&amp;"Line "&amp;ROW()-ROW(D$892)&amp;"]"</f>
        <v>[Servicing of finance Line 10]</v>
      </c>
      <c r="E902" s="143"/>
    </row>
    <row r="903" spans="2:5" outlineLevel="1" x14ac:dyDescent="0.2">
      <c r="B903" s="497"/>
      <c r="D903" s="142" t="str">
        <f t="shared" ref="D903:D905" si="47">"["&amp;C$892&amp;" "&amp;"Line "&amp;ROW()-ROW(D$892)&amp;"]"</f>
        <v>[Servicing of finance Line 11]</v>
      </c>
      <c r="E903" s="143"/>
    </row>
    <row r="904" spans="2:5" outlineLevel="1" x14ac:dyDescent="0.2">
      <c r="B904" s="497"/>
      <c r="D904" s="142" t="str">
        <f t="shared" si="47"/>
        <v>[Servicing of finance Line 12]</v>
      </c>
      <c r="E904" s="143"/>
    </row>
    <row r="905" spans="2:5" outlineLevel="1" x14ac:dyDescent="0.2">
      <c r="D905" s="142" t="str">
        <f t="shared" si="47"/>
        <v>[Servicing of finance Line 13]</v>
      </c>
      <c r="E905" s="143"/>
    </row>
    <row r="906" spans="2:5" outlineLevel="1" x14ac:dyDescent="0.2">
      <c r="D906" s="134" t="s">
        <v>346</v>
      </c>
      <c r="E906" s="160"/>
    </row>
    <row r="907" spans="2:5" outlineLevel="1" x14ac:dyDescent="0.2"/>
    <row r="908" spans="2:5" outlineLevel="1" x14ac:dyDescent="0.2">
      <c r="D908" s="48" t="s">
        <v>347</v>
      </c>
      <c r="E908" s="153"/>
    </row>
    <row r="909" spans="2:5" outlineLevel="1" x14ac:dyDescent="0.2"/>
    <row r="910" spans="2:5" outlineLevel="1" x14ac:dyDescent="0.2">
      <c r="D910" s="129" t="s">
        <v>935</v>
      </c>
      <c r="E910" s="140"/>
    </row>
    <row r="911" spans="2:5" outlineLevel="1" x14ac:dyDescent="0.2">
      <c r="D911" s="131" t="s">
        <v>936</v>
      </c>
      <c r="E911" s="75"/>
    </row>
    <row r="912" spans="2:5" outlineLevel="1" x14ac:dyDescent="0.2">
      <c r="D912" s="134" t="s">
        <v>732</v>
      </c>
      <c r="E912" s="160"/>
    </row>
    <row r="913" spans="2:8" outlineLevel="1" x14ac:dyDescent="0.2"/>
    <row r="914" spans="2:8" outlineLevel="1" x14ac:dyDescent="0.2">
      <c r="D914" s="48" t="s">
        <v>993</v>
      </c>
      <c r="E914" s="153"/>
    </row>
    <row r="915" spans="2:8" outlineLevel="1" x14ac:dyDescent="0.2"/>
    <row r="916" spans="2:8" outlineLevel="1" x14ac:dyDescent="0.2">
      <c r="D916" s="48" t="s">
        <v>348</v>
      </c>
      <c r="E916" s="153"/>
    </row>
    <row r="917" spans="2:8" outlineLevel="1" x14ac:dyDescent="0.2"/>
    <row r="918" spans="2:8" outlineLevel="1" x14ac:dyDescent="0.2">
      <c r="D918" s="129" t="s">
        <v>349</v>
      </c>
      <c r="E918" s="140"/>
    </row>
    <row r="919" spans="2:8" outlineLevel="1" x14ac:dyDescent="0.2">
      <c r="D919" s="131" t="s">
        <v>350</v>
      </c>
      <c r="E919" s="75"/>
    </row>
    <row r="920" spans="2:8" outlineLevel="1" x14ac:dyDescent="0.2">
      <c r="D920" s="134" t="s">
        <v>351</v>
      </c>
      <c r="E920" s="160"/>
    </row>
    <row r="923" spans="2:8" ht="16.5" x14ac:dyDescent="0.25">
      <c r="B923" s="5" t="s">
        <v>352</v>
      </c>
      <c r="C923" s="5"/>
      <c r="D923" s="5"/>
      <c r="E923" s="5"/>
      <c r="F923" s="5"/>
      <c r="G923" s="5"/>
      <c r="H923" s="5"/>
    </row>
    <row r="924" spans="2:8" outlineLevel="1" x14ac:dyDescent="0.2"/>
    <row r="925" spans="2:8" outlineLevel="1" x14ac:dyDescent="0.2">
      <c r="C925" s="138" t="s">
        <v>353</v>
      </c>
    </row>
    <row r="926" spans="2:8" outlineLevel="1" x14ac:dyDescent="0.2">
      <c r="D926" s="129" t="s">
        <v>354</v>
      </c>
      <c r="E926" s="140"/>
    </row>
    <row r="927" spans="2:8" outlineLevel="1" x14ac:dyDescent="0.2">
      <c r="D927" s="131" t="s">
        <v>355</v>
      </c>
      <c r="E927" s="75"/>
    </row>
    <row r="928" spans="2:8" outlineLevel="1" x14ac:dyDescent="0.2">
      <c r="D928" s="134" t="s">
        <v>356</v>
      </c>
      <c r="E928" s="160"/>
    </row>
    <row r="929" spans="3:5" outlineLevel="1" x14ac:dyDescent="0.2"/>
    <row r="930" spans="3:5" outlineLevel="1" x14ac:dyDescent="0.2">
      <c r="C930" s="138" t="s">
        <v>357</v>
      </c>
    </row>
    <row r="931" spans="3:5" outlineLevel="1" x14ac:dyDescent="0.2">
      <c r="D931" s="129" t="s">
        <v>358</v>
      </c>
      <c r="E931" s="140"/>
    </row>
    <row r="932" spans="3:5" outlineLevel="1" x14ac:dyDescent="0.2">
      <c r="D932" s="131" t="s">
        <v>359</v>
      </c>
      <c r="E932" s="75"/>
    </row>
    <row r="933" spans="3:5" outlineLevel="1" x14ac:dyDescent="0.2">
      <c r="D933" s="131" t="s">
        <v>360</v>
      </c>
      <c r="E933" s="75"/>
    </row>
    <row r="934" spans="3:5" outlineLevel="1" x14ac:dyDescent="0.2">
      <c r="D934" s="131" t="s">
        <v>361</v>
      </c>
      <c r="E934" s="75"/>
    </row>
    <row r="935" spans="3:5" outlineLevel="1" x14ac:dyDescent="0.2">
      <c r="D935" s="131" t="s">
        <v>362</v>
      </c>
      <c r="E935" s="75"/>
    </row>
    <row r="936" spans="3:5" outlineLevel="1" x14ac:dyDescent="0.2">
      <c r="D936" s="131" t="s">
        <v>363</v>
      </c>
      <c r="E936" s="75"/>
    </row>
    <row r="937" spans="3:5" outlineLevel="1" x14ac:dyDescent="0.2">
      <c r="D937" s="131" t="s">
        <v>364</v>
      </c>
      <c r="E937" s="75"/>
    </row>
    <row r="938" spans="3:5" outlineLevel="1" x14ac:dyDescent="0.2">
      <c r="D938" s="142" t="str">
        <f>"["&amp;C$930&amp;" "&amp;"Line "&amp;ROW()-ROW(D$930)&amp;"]"</f>
        <v>[Current assets (positive) Line 8]</v>
      </c>
      <c r="E938" s="143"/>
    </row>
    <row r="939" spans="3:5" outlineLevel="1" x14ac:dyDescent="0.2">
      <c r="D939" s="142" t="str">
        <f>"["&amp;C$930&amp;" "&amp;"Line "&amp;ROW()-ROW(D$930)&amp;"]"</f>
        <v>[Current assets (positive) Line 9]</v>
      </c>
      <c r="E939" s="143"/>
    </row>
    <row r="940" spans="3:5" outlineLevel="1" x14ac:dyDescent="0.2">
      <c r="D940" s="142" t="str">
        <f>"["&amp;C$930&amp;" "&amp;"Line "&amp;ROW()-ROW(D$930)&amp;"]"</f>
        <v>[Current assets (positive) Line 10]</v>
      </c>
      <c r="E940" s="143"/>
    </row>
    <row r="941" spans="3:5" outlineLevel="1" x14ac:dyDescent="0.2">
      <c r="D941" s="170" t="s">
        <v>365</v>
      </c>
      <c r="E941" s="171"/>
    </row>
    <row r="942" spans="3:5" outlineLevel="1" x14ac:dyDescent="0.2"/>
    <row r="943" spans="3:5" outlineLevel="1" x14ac:dyDescent="0.2">
      <c r="C943" s="138" t="s">
        <v>366</v>
      </c>
    </row>
    <row r="944" spans="3:5" outlineLevel="1" x14ac:dyDescent="0.2">
      <c r="D944" s="129" t="s">
        <v>367</v>
      </c>
      <c r="E944" s="140"/>
    </row>
    <row r="945" spans="3:5" outlineLevel="1" x14ac:dyDescent="0.2">
      <c r="D945" s="131" t="s">
        <v>368</v>
      </c>
      <c r="E945" s="75"/>
    </row>
    <row r="946" spans="3:5" outlineLevel="1" x14ac:dyDescent="0.2">
      <c r="D946" s="131" t="s">
        <v>369</v>
      </c>
      <c r="E946" s="75"/>
    </row>
    <row r="947" spans="3:5" outlineLevel="1" x14ac:dyDescent="0.2">
      <c r="D947" s="131" t="s">
        <v>362</v>
      </c>
      <c r="E947" s="75"/>
    </row>
    <row r="948" spans="3:5" outlineLevel="1" x14ac:dyDescent="0.2">
      <c r="D948" s="131" t="s">
        <v>370</v>
      </c>
      <c r="E948" s="75"/>
    </row>
    <row r="949" spans="3:5" outlineLevel="1" x14ac:dyDescent="0.2">
      <c r="D949" s="131" t="s">
        <v>371</v>
      </c>
      <c r="E949" s="75"/>
    </row>
    <row r="950" spans="3:5" outlineLevel="1" x14ac:dyDescent="0.2">
      <c r="D950" s="131" t="s">
        <v>372</v>
      </c>
      <c r="E950" s="75"/>
    </row>
    <row r="951" spans="3:5" outlineLevel="1" x14ac:dyDescent="0.2">
      <c r="D951" s="131" t="s">
        <v>373</v>
      </c>
      <c r="E951" s="75"/>
    </row>
    <row r="952" spans="3:5" outlineLevel="1" x14ac:dyDescent="0.2">
      <c r="D952" s="131" t="s">
        <v>870</v>
      </c>
      <c r="E952" s="75"/>
    </row>
    <row r="953" spans="3:5" outlineLevel="1" x14ac:dyDescent="0.2">
      <c r="D953" s="142" t="str">
        <f>"["&amp;C$943&amp;" "&amp;"Line "&amp;ROW()-ROW(D$943)&amp;"]"</f>
        <v>[Current liabilities (negative) Line 10]</v>
      </c>
      <c r="E953" s="143"/>
    </row>
    <row r="954" spans="3:5" outlineLevel="1" x14ac:dyDescent="0.2">
      <c r="D954" s="142" t="str">
        <f>"["&amp;C$943&amp;" "&amp;"Line "&amp;ROW()-ROW(D$943)&amp;"]"</f>
        <v>[Current liabilities (negative) Line 11]</v>
      </c>
      <c r="E954" s="143"/>
    </row>
    <row r="955" spans="3:5" outlineLevel="1" x14ac:dyDescent="0.2">
      <c r="D955" s="170" t="s">
        <v>374</v>
      </c>
      <c r="E955" s="171"/>
    </row>
    <row r="956" spans="3:5" outlineLevel="1" x14ac:dyDescent="0.2"/>
    <row r="957" spans="3:5" outlineLevel="1" x14ac:dyDescent="0.2">
      <c r="D957" s="48" t="s">
        <v>375</v>
      </c>
      <c r="E957" s="153"/>
    </row>
    <row r="958" spans="3:5" outlineLevel="1" x14ac:dyDescent="0.2"/>
    <row r="959" spans="3:5" outlineLevel="1" x14ac:dyDescent="0.2">
      <c r="C959" s="138" t="s">
        <v>376</v>
      </c>
    </row>
    <row r="960" spans="3:5" outlineLevel="1" x14ac:dyDescent="0.2">
      <c r="D960" s="129" t="s">
        <v>377</v>
      </c>
      <c r="E960" s="140"/>
    </row>
    <row r="961" spans="3:5" outlineLevel="1" x14ac:dyDescent="0.2">
      <c r="D961" s="131" t="s">
        <v>710</v>
      </c>
      <c r="E961" s="75"/>
    </row>
    <row r="962" spans="3:5" outlineLevel="1" x14ac:dyDescent="0.2">
      <c r="D962" s="131" t="s">
        <v>711</v>
      </c>
      <c r="E962" s="75"/>
    </row>
    <row r="963" spans="3:5" outlineLevel="1" x14ac:dyDescent="0.2">
      <c r="D963" s="131" t="s">
        <v>714</v>
      </c>
      <c r="E963" s="75"/>
    </row>
    <row r="964" spans="3:5" outlineLevel="1" x14ac:dyDescent="0.2">
      <c r="D964" s="131" t="s">
        <v>378</v>
      </c>
      <c r="E964" s="75"/>
    </row>
    <row r="965" spans="3:5" outlineLevel="1" x14ac:dyDescent="0.2">
      <c r="D965" s="131" t="s">
        <v>379</v>
      </c>
      <c r="E965" s="75"/>
    </row>
    <row r="966" spans="3:5" outlineLevel="1" x14ac:dyDescent="0.2">
      <c r="D966" s="142" t="str">
        <f>"["&amp;C$959&amp;" "&amp;"Line "&amp;ROW()-ROW(D$959)&amp;"]"</f>
        <v>[Creditors falling due after more than one year (negative) Line 7]</v>
      </c>
      <c r="E966" s="143"/>
    </row>
    <row r="967" spans="3:5" outlineLevel="1" x14ac:dyDescent="0.2">
      <c r="D967" s="142" t="str">
        <f t="shared" ref="D967:D969" si="48">"["&amp;C$959&amp;" "&amp;"Line "&amp;ROW()-ROW(D$959)&amp;"]"</f>
        <v>[Creditors falling due after more than one year (negative) Line 8]</v>
      </c>
      <c r="E967" s="143"/>
    </row>
    <row r="968" spans="3:5" outlineLevel="1" x14ac:dyDescent="0.2">
      <c r="D968" s="142" t="str">
        <f t="shared" si="48"/>
        <v>[Creditors falling due after more than one year (negative) Line 9]</v>
      </c>
      <c r="E968" s="143"/>
    </row>
    <row r="969" spans="3:5" outlineLevel="1" x14ac:dyDescent="0.2">
      <c r="D969" s="144" t="str">
        <f t="shared" si="48"/>
        <v>[Creditors falling due after more than one year (negative) Line 10]</v>
      </c>
      <c r="E969" s="145"/>
    </row>
    <row r="970" spans="3:5" outlineLevel="1" x14ac:dyDescent="0.2"/>
    <row r="971" spans="3:5" outlineLevel="1" x14ac:dyDescent="0.2">
      <c r="D971" s="48" t="s">
        <v>380</v>
      </c>
      <c r="E971" s="153"/>
    </row>
    <row r="972" spans="3:5" outlineLevel="1" x14ac:dyDescent="0.2"/>
    <row r="973" spans="3:5" outlineLevel="1" x14ac:dyDescent="0.2">
      <c r="C973" s="138" t="s">
        <v>381</v>
      </c>
    </row>
    <row r="974" spans="3:5" outlineLevel="1" x14ac:dyDescent="0.2">
      <c r="D974" s="129" t="s">
        <v>382</v>
      </c>
      <c r="E974" s="140"/>
    </row>
    <row r="975" spans="3:5" outlineLevel="1" x14ac:dyDescent="0.2">
      <c r="D975" s="131" t="s">
        <v>383</v>
      </c>
      <c r="E975" s="75"/>
    </row>
    <row r="976" spans="3:5" outlineLevel="1" x14ac:dyDescent="0.2">
      <c r="D976" s="131" t="s">
        <v>384</v>
      </c>
      <c r="E976" s="75"/>
    </row>
    <row r="977" spans="2:8" outlineLevel="1" x14ac:dyDescent="0.2">
      <c r="D977" s="131" t="s">
        <v>385</v>
      </c>
      <c r="E977" s="75"/>
    </row>
    <row r="978" spans="2:8" outlineLevel="1" x14ac:dyDescent="0.2">
      <c r="D978" s="170" t="s">
        <v>386</v>
      </c>
      <c r="E978" s="160"/>
    </row>
    <row r="979" spans="2:8" outlineLevel="1" x14ac:dyDescent="0.2"/>
    <row r="980" spans="2:8" outlineLevel="1" x14ac:dyDescent="0.2">
      <c r="D980" s="129" t="s">
        <v>679</v>
      </c>
      <c r="E980" s="140"/>
    </row>
    <row r="981" spans="2:8" outlineLevel="1" x14ac:dyDescent="0.2">
      <c r="D981" s="170" t="s">
        <v>387</v>
      </c>
      <c r="E981" s="160"/>
    </row>
    <row r="982" spans="2:8" outlineLevel="1" x14ac:dyDescent="0.2"/>
    <row r="983" spans="2:8" outlineLevel="1" x14ac:dyDescent="0.2">
      <c r="D983" s="48" t="s">
        <v>388</v>
      </c>
      <c r="E983" s="153"/>
    </row>
    <row r="985" spans="2:8" ht="15" x14ac:dyDescent="0.25">
      <c r="B985" s="15" t="s">
        <v>912</v>
      </c>
      <c r="C985" s="15"/>
      <c r="D985" s="15"/>
      <c r="E985" s="15"/>
      <c r="F985" s="15"/>
      <c r="G985" s="15"/>
      <c r="H985" s="15"/>
    </row>
    <row r="987" spans="2:8" x14ac:dyDescent="0.2">
      <c r="C987" s="138" t="s">
        <v>359</v>
      </c>
    </row>
    <row r="988" spans="2:8" x14ac:dyDescent="0.2">
      <c r="D988" s="48" t="s">
        <v>359</v>
      </c>
      <c r="E988" s="153"/>
    </row>
    <row r="989" spans="2:8" customFormat="1" ht="12" x14ac:dyDescent="0.2"/>
    <row r="990" spans="2:8" customFormat="1" x14ac:dyDescent="0.2">
      <c r="C990" s="138" t="s">
        <v>913</v>
      </c>
    </row>
    <row r="991" spans="2:8" x14ac:dyDescent="0.2">
      <c r="D991" s="48" t="s">
        <v>913</v>
      </c>
      <c r="E991" s="153"/>
    </row>
    <row r="992" spans="2:8" x14ac:dyDescent="0.2">
      <c r="D992" s="498"/>
    </row>
    <row r="994" spans="2:8" ht="16.5" x14ac:dyDescent="0.25">
      <c r="B994" s="5" t="s">
        <v>389</v>
      </c>
      <c r="C994" s="5"/>
      <c r="D994" s="5"/>
      <c r="E994" s="5"/>
      <c r="F994" s="5"/>
      <c r="G994" s="5"/>
      <c r="H994" s="5"/>
    </row>
    <row r="996" spans="2:8" ht="15" x14ac:dyDescent="0.25">
      <c r="B996" s="15" t="s">
        <v>390</v>
      </c>
      <c r="C996" s="15"/>
      <c r="D996" s="15"/>
      <c r="E996" s="15"/>
      <c r="F996" s="15"/>
      <c r="G996" s="15"/>
      <c r="H996" s="15"/>
    </row>
    <row r="997" spans="2:8" outlineLevel="1" x14ac:dyDescent="0.2"/>
    <row r="998" spans="2:8" outlineLevel="1" x14ac:dyDescent="0.2">
      <c r="C998" s="147" t="s">
        <v>391</v>
      </c>
    </row>
    <row r="999" spans="2:8" outlineLevel="1" x14ac:dyDescent="0.2">
      <c r="D999" s="129" t="s">
        <v>392</v>
      </c>
      <c r="E999" s="140"/>
    </row>
    <row r="1000" spans="2:8" outlineLevel="1" x14ac:dyDescent="0.2">
      <c r="D1000" s="131" t="s">
        <v>393</v>
      </c>
      <c r="E1000" s="75"/>
    </row>
    <row r="1001" spans="2:8" outlineLevel="1" x14ac:dyDescent="0.2">
      <c r="D1001" s="131" t="s">
        <v>394</v>
      </c>
      <c r="E1001" s="75"/>
    </row>
    <row r="1002" spans="2:8" outlineLevel="1" x14ac:dyDescent="0.2">
      <c r="D1002" s="131" t="s">
        <v>395</v>
      </c>
      <c r="E1002" s="75"/>
    </row>
    <row r="1003" spans="2:8" outlineLevel="1" x14ac:dyDescent="0.2">
      <c r="D1003" s="134" t="s">
        <v>727</v>
      </c>
      <c r="E1003" s="160"/>
    </row>
    <row r="1004" spans="2:8" outlineLevel="1" x14ac:dyDescent="0.2"/>
    <row r="1005" spans="2:8" outlineLevel="1" x14ac:dyDescent="0.2">
      <c r="C1005" s="138" t="s">
        <v>396</v>
      </c>
    </row>
    <row r="1006" spans="2:8" outlineLevel="1" x14ac:dyDescent="0.2">
      <c r="C1006" s="138"/>
      <c r="D1006" s="498" t="s">
        <v>738</v>
      </c>
      <c r="F1006" s="674" t="s">
        <v>872</v>
      </c>
    </row>
    <row r="1007" spans="2:8" outlineLevel="1" x14ac:dyDescent="0.2">
      <c r="D1007" s="129" t="s">
        <v>54</v>
      </c>
      <c r="E1007" s="140"/>
      <c r="F1007" s="671" t="s">
        <v>947</v>
      </c>
    </row>
    <row r="1008" spans="2:8" outlineLevel="1" x14ac:dyDescent="0.2">
      <c r="D1008" s="131" t="s">
        <v>55</v>
      </c>
      <c r="E1008" s="75"/>
      <c r="F1008" s="672" t="s">
        <v>946</v>
      </c>
    </row>
    <row r="1009" spans="2:8" outlineLevel="1" x14ac:dyDescent="0.2">
      <c r="D1009" s="131" t="s">
        <v>761</v>
      </c>
      <c r="E1009" s="75"/>
      <c r="F1009" s="672" t="s">
        <v>759</v>
      </c>
    </row>
    <row r="1010" spans="2:8" outlineLevel="1" x14ac:dyDescent="0.2">
      <c r="D1010" s="131" t="s">
        <v>57</v>
      </c>
      <c r="E1010" s="75"/>
      <c r="F1010" s="672" t="s">
        <v>916</v>
      </c>
    </row>
    <row r="1011" spans="2:8" outlineLevel="1" x14ac:dyDescent="0.2">
      <c r="D1011" s="131" t="s">
        <v>58</v>
      </c>
      <c r="E1011" s="75"/>
      <c r="F1011" s="672" t="s">
        <v>917</v>
      </c>
    </row>
    <row r="1012" spans="2:8" outlineLevel="1" x14ac:dyDescent="0.2">
      <c r="D1012" s="131" t="s">
        <v>59</v>
      </c>
      <c r="E1012" s="75"/>
      <c r="F1012" s="672" t="s">
        <v>918</v>
      </c>
    </row>
    <row r="1013" spans="2:8" outlineLevel="1" x14ac:dyDescent="0.2">
      <c r="D1013" s="131" t="s">
        <v>60</v>
      </c>
      <c r="E1013" s="75"/>
      <c r="F1013" s="672" t="s">
        <v>919</v>
      </c>
    </row>
    <row r="1014" spans="2:8" outlineLevel="1" x14ac:dyDescent="0.2">
      <c r="D1014" s="131" t="s">
        <v>61</v>
      </c>
      <c r="E1014" s="75"/>
      <c r="F1014" s="672" t="s">
        <v>920</v>
      </c>
    </row>
    <row r="1015" spans="2:8" outlineLevel="1" x14ac:dyDescent="0.2">
      <c r="D1015" s="131" t="s">
        <v>62</v>
      </c>
      <c r="E1015" s="75"/>
      <c r="F1015" s="672" t="s">
        <v>921</v>
      </c>
    </row>
    <row r="1016" spans="2:8" outlineLevel="1" x14ac:dyDescent="0.2">
      <c r="D1016" s="131" t="s">
        <v>63</v>
      </c>
      <c r="E1016" s="75"/>
      <c r="F1016" s="672" t="s">
        <v>922</v>
      </c>
    </row>
    <row r="1017" spans="2:8" outlineLevel="1" x14ac:dyDescent="0.2">
      <c r="D1017" s="131" t="s">
        <v>64</v>
      </c>
      <c r="E1017" s="75"/>
      <c r="F1017" s="672" t="s">
        <v>923</v>
      </c>
    </row>
    <row r="1018" spans="2:8" outlineLevel="1" x14ac:dyDescent="0.2">
      <c r="D1018" s="131" t="s">
        <v>996</v>
      </c>
      <c r="E1018" s="75"/>
      <c r="F1018" s="672" t="s">
        <v>924</v>
      </c>
    </row>
    <row r="1019" spans="2:8" outlineLevel="1" x14ac:dyDescent="0.2">
      <c r="D1019" s="131" t="s">
        <v>1004</v>
      </c>
      <c r="E1019" s="75"/>
      <c r="F1019" s="672" t="s">
        <v>924</v>
      </c>
    </row>
    <row r="1020" spans="2:8" outlineLevel="1" x14ac:dyDescent="0.2">
      <c r="D1020" s="134" t="s">
        <v>997</v>
      </c>
      <c r="E1020" s="160"/>
      <c r="F1020" s="673" t="s">
        <v>925</v>
      </c>
    </row>
    <row r="1023" spans="2:8" ht="16.5" x14ac:dyDescent="0.25">
      <c r="B1023" s="5" t="s">
        <v>397</v>
      </c>
      <c r="C1023" s="5"/>
      <c r="D1023" s="5"/>
      <c r="E1023" s="5"/>
      <c r="F1023" s="5"/>
      <c r="G1023" s="5"/>
      <c r="H1023" s="5"/>
    </row>
    <row r="1025" spans="2:8" ht="15" x14ac:dyDescent="0.25">
      <c r="B1025" s="15" t="s">
        <v>398</v>
      </c>
      <c r="C1025" s="15"/>
      <c r="D1025" s="15"/>
      <c r="E1025" s="15"/>
      <c r="F1025" s="15"/>
      <c r="G1025" s="15"/>
      <c r="H1025" s="15"/>
    </row>
    <row r="1026" spans="2:8" outlineLevel="1" x14ac:dyDescent="0.2"/>
    <row r="1027" spans="2:8" outlineLevel="1" x14ac:dyDescent="0.2">
      <c r="D1027" s="129" t="s">
        <v>102</v>
      </c>
      <c r="E1027" s="140"/>
    </row>
    <row r="1028" spans="2:8" outlineLevel="1" x14ac:dyDescent="0.2">
      <c r="D1028" s="131" t="s">
        <v>114</v>
      </c>
      <c r="E1028" s="75"/>
    </row>
    <row r="1029" spans="2:8" outlineLevel="1" x14ac:dyDescent="0.2">
      <c r="D1029" s="131" t="s">
        <v>399</v>
      </c>
      <c r="E1029" s="75"/>
    </row>
    <row r="1030" spans="2:8" outlineLevel="1" x14ac:dyDescent="0.2">
      <c r="D1030" s="131" t="s">
        <v>400</v>
      </c>
      <c r="E1030" s="75"/>
    </row>
    <row r="1031" spans="2:8" outlineLevel="1" x14ac:dyDescent="0.2">
      <c r="D1031" s="131" t="s">
        <v>701</v>
      </c>
      <c r="E1031" s="75"/>
    </row>
    <row r="1032" spans="2:8" outlineLevel="1" x14ac:dyDescent="0.2">
      <c r="D1032" s="131" t="s">
        <v>401</v>
      </c>
      <c r="E1032" s="75"/>
      <c r="F1032" s="99"/>
    </row>
    <row r="1033" spans="2:8" outlineLevel="1" x14ac:dyDescent="0.2">
      <c r="D1033" s="131" t="s">
        <v>682</v>
      </c>
      <c r="E1033" s="75"/>
    </row>
    <row r="1034" spans="2:8" outlineLevel="1" x14ac:dyDescent="0.2">
      <c r="D1034" s="131" t="s">
        <v>402</v>
      </c>
      <c r="E1034" s="75"/>
    </row>
    <row r="1035" spans="2:8" outlineLevel="1" x14ac:dyDescent="0.2">
      <c r="D1035" s="131" t="s">
        <v>403</v>
      </c>
      <c r="E1035" s="75"/>
    </row>
    <row r="1036" spans="2:8" outlineLevel="1" x14ac:dyDescent="0.2">
      <c r="D1036" s="131" t="s">
        <v>725</v>
      </c>
      <c r="E1036" s="75"/>
    </row>
    <row r="1037" spans="2:8" outlineLevel="1" x14ac:dyDescent="0.2">
      <c r="D1037" s="131" t="s">
        <v>726</v>
      </c>
      <c r="E1037" s="75"/>
    </row>
    <row r="1038" spans="2:8" outlineLevel="1" x14ac:dyDescent="0.2">
      <c r="D1038" s="131" t="s">
        <v>684</v>
      </c>
      <c r="E1038" s="75"/>
    </row>
    <row r="1039" spans="2:8" outlineLevel="1" x14ac:dyDescent="0.2">
      <c r="D1039" s="131" t="s">
        <v>404</v>
      </c>
      <c r="E1039" s="75"/>
    </row>
    <row r="1040" spans="2:8" outlineLevel="1" x14ac:dyDescent="0.2">
      <c r="D1040" s="134" t="s">
        <v>683</v>
      </c>
      <c r="E1040" s="160"/>
    </row>
    <row r="1042" spans="2:8" ht="15" x14ac:dyDescent="0.25">
      <c r="B1042" s="15" t="s">
        <v>405</v>
      </c>
      <c r="C1042" s="15"/>
      <c r="D1042" s="15"/>
      <c r="E1042" s="15"/>
      <c r="F1042" s="15"/>
      <c r="G1042" s="15"/>
      <c r="H1042" s="15"/>
    </row>
    <row r="1043" spans="2:8" outlineLevel="1" x14ac:dyDescent="0.2"/>
    <row r="1044" spans="2:8" outlineLevel="1" x14ac:dyDescent="0.2">
      <c r="D1044" s="129" t="s">
        <v>313</v>
      </c>
      <c r="E1044" s="140"/>
    </row>
    <row r="1045" spans="2:8" outlineLevel="1" x14ac:dyDescent="0.2">
      <c r="D1045" s="131" t="s">
        <v>406</v>
      </c>
      <c r="E1045" s="75"/>
    </row>
    <row r="1046" spans="2:8" outlineLevel="1" x14ac:dyDescent="0.2">
      <c r="D1046" s="131" t="s">
        <v>687</v>
      </c>
      <c r="E1046" s="75"/>
    </row>
    <row r="1047" spans="2:8" outlineLevel="1" x14ac:dyDescent="0.2">
      <c r="D1047" s="131" t="s">
        <v>737</v>
      </c>
      <c r="E1047" s="75"/>
    </row>
    <row r="1048" spans="2:8" outlineLevel="1" x14ac:dyDescent="0.2">
      <c r="D1048" s="131" t="s">
        <v>407</v>
      </c>
      <c r="E1048" s="75"/>
    </row>
    <row r="1049" spans="2:8" outlineLevel="1" x14ac:dyDescent="0.2">
      <c r="D1049" s="131" t="s">
        <v>685</v>
      </c>
      <c r="E1049" s="75"/>
    </row>
    <row r="1050" spans="2:8" outlineLevel="1" x14ac:dyDescent="0.2">
      <c r="D1050" s="131" t="s">
        <v>370</v>
      </c>
      <c r="E1050" s="75"/>
    </row>
    <row r="1051" spans="2:8" outlineLevel="1" x14ac:dyDescent="0.2">
      <c r="D1051" s="131" t="s">
        <v>319</v>
      </c>
      <c r="E1051" s="75"/>
    </row>
    <row r="1052" spans="2:8" outlineLevel="1" x14ac:dyDescent="0.2">
      <c r="D1052" s="131" t="s">
        <v>713</v>
      </c>
      <c r="E1052" s="75"/>
    </row>
    <row r="1053" spans="2:8" outlineLevel="1" x14ac:dyDescent="0.2">
      <c r="D1053" s="131" t="s">
        <v>712</v>
      </c>
      <c r="E1053" s="75"/>
    </row>
    <row r="1054" spans="2:8" outlineLevel="1" x14ac:dyDescent="0.2">
      <c r="D1054" s="131" t="s">
        <v>686</v>
      </c>
      <c r="E1054" s="75"/>
    </row>
    <row r="1055" spans="2:8" outlineLevel="1" x14ac:dyDescent="0.2">
      <c r="D1055" s="131" t="s">
        <v>408</v>
      </c>
      <c r="E1055" s="75"/>
    </row>
    <row r="1056" spans="2:8" outlineLevel="1" x14ac:dyDescent="0.2">
      <c r="D1056" s="142" t="s">
        <v>409</v>
      </c>
      <c r="E1056" s="143"/>
    </row>
    <row r="1057" spans="2:8" outlineLevel="1" x14ac:dyDescent="0.2">
      <c r="D1057" s="131" t="s">
        <v>410</v>
      </c>
      <c r="E1057" s="75"/>
    </row>
    <row r="1058" spans="2:8" outlineLevel="1" x14ac:dyDescent="0.2">
      <c r="D1058" s="131" t="s">
        <v>694</v>
      </c>
      <c r="E1058" s="75"/>
    </row>
    <row r="1059" spans="2:8" outlineLevel="1" x14ac:dyDescent="0.2">
      <c r="D1059" s="131" t="s">
        <v>688</v>
      </c>
      <c r="E1059" s="75"/>
    </row>
    <row r="1060" spans="2:8" outlineLevel="1" x14ac:dyDescent="0.2">
      <c r="D1060" s="131" t="s">
        <v>692</v>
      </c>
      <c r="E1060" s="75"/>
    </row>
    <row r="1061" spans="2:8" outlineLevel="1" x14ac:dyDescent="0.2">
      <c r="D1061" s="131" t="s">
        <v>689</v>
      </c>
      <c r="E1061" s="75"/>
    </row>
    <row r="1062" spans="2:8" outlineLevel="1" x14ac:dyDescent="0.2">
      <c r="D1062" s="131" t="s">
        <v>690</v>
      </c>
      <c r="E1062" s="75"/>
    </row>
    <row r="1063" spans="2:8" outlineLevel="1" x14ac:dyDescent="0.2">
      <c r="D1063" s="131" t="s">
        <v>691</v>
      </c>
      <c r="E1063" s="75"/>
    </row>
    <row r="1064" spans="2:8" outlineLevel="1" x14ac:dyDescent="0.2">
      <c r="D1064" s="131" t="s">
        <v>700</v>
      </c>
      <c r="E1064" s="75"/>
    </row>
    <row r="1065" spans="2:8" outlineLevel="1" x14ac:dyDescent="0.2">
      <c r="D1065" s="131" t="s">
        <v>411</v>
      </c>
      <c r="E1065" s="75"/>
    </row>
    <row r="1066" spans="2:8" outlineLevel="1" x14ac:dyDescent="0.2">
      <c r="D1066" s="131" t="s">
        <v>693</v>
      </c>
      <c r="E1066" s="75"/>
    </row>
    <row r="1067" spans="2:8" outlineLevel="1" x14ac:dyDescent="0.2">
      <c r="D1067" s="134" t="s">
        <v>695</v>
      </c>
      <c r="E1067" s="160"/>
    </row>
    <row r="1069" spans="2:8" ht="15" x14ac:dyDescent="0.25">
      <c r="B1069" s="15" t="s">
        <v>412</v>
      </c>
      <c r="C1069" s="15"/>
      <c r="D1069" s="15"/>
      <c r="E1069" s="15"/>
      <c r="F1069" s="15"/>
      <c r="G1069" s="15"/>
      <c r="H1069" s="15"/>
    </row>
    <row r="1070" spans="2:8" outlineLevel="1" x14ac:dyDescent="0.2"/>
    <row r="1071" spans="2:8" outlineLevel="1" x14ac:dyDescent="0.2">
      <c r="D1071" s="129" t="s">
        <v>413</v>
      </c>
      <c r="E1071" s="140"/>
    </row>
    <row r="1072" spans="2:8" outlineLevel="1" x14ac:dyDescent="0.2">
      <c r="D1072" s="131" t="s">
        <v>414</v>
      </c>
      <c r="E1072" s="75"/>
    </row>
    <row r="1073" spans="2:8" outlineLevel="1" x14ac:dyDescent="0.2">
      <c r="D1073" s="131" t="s">
        <v>415</v>
      </c>
      <c r="E1073" s="75"/>
    </row>
    <row r="1074" spans="2:8" outlineLevel="1" x14ac:dyDescent="0.2">
      <c r="D1074" s="134" t="s">
        <v>416</v>
      </c>
      <c r="E1074" s="160"/>
    </row>
    <row r="1076" spans="2:8" ht="15" x14ac:dyDescent="0.25">
      <c r="B1076" s="15" t="s">
        <v>963</v>
      </c>
      <c r="C1076" s="15"/>
      <c r="D1076" s="15"/>
      <c r="E1076" s="15"/>
      <c r="F1076" s="15"/>
      <c r="G1076" s="15"/>
      <c r="H1076" s="15"/>
    </row>
    <row r="1078" spans="2:8" x14ac:dyDescent="0.2">
      <c r="D1078" s="129" t="s">
        <v>964</v>
      </c>
      <c r="E1078" s="140"/>
    </row>
    <row r="1079" spans="2:8" x14ac:dyDescent="0.2">
      <c r="D1079" s="134" t="s">
        <v>608</v>
      </c>
      <c r="E1079" s="160"/>
    </row>
    <row r="1081" spans="2:8" ht="15" x14ac:dyDescent="0.25">
      <c r="B1081" s="15" t="s">
        <v>417</v>
      </c>
      <c r="C1081" s="15"/>
      <c r="D1081" s="15"/>
      <c r="E1081" s="15"/>
      <c r="F1081" s="15"/>
      <c r="G1081" s="15"/>
      <c r="H1081" s="15"/>
    </row>
    <row r="1082" spans="2:8" outlineLevel="1" x14ac:dyDescent="0.2"/>
    <row r="1083" spans="2:8" outlineLevel="1" x14ac:dyDescent="0.2">
      <c r="D1083" s="129" t="s">
        <v>29</v>
      </c>
      <c r="E1083" s="140"/>
    </row>
    <row r="1084" spans="2:8" outlineLevel="1" x14ac:dyDescent="0.2">
      <c r="D1084" s="142" t="s">
        <v>418</v>
      </c>
      <c r="E1084" s="143"/>
    </row>
    <row r="1085" spans="2:8" outlineLevel="1" x14ac:dyDescent="0.2">
      <c r="D1085" s="142" t="s">
        <v>419</v>
      </c>
      <c r="E1085" s="143"/>
    </row>
    <row r="1086" spans="2:8" outlineLevel="1" x14ac:dyDescent="0.2">
      <c r="D1086" s="142" t="s">
        <v>420</v>
      </c>
      <c r="E1086" s="143"/>
    </row>
    <row r="1087" spans="2:8" outlineLevel="1" x14ac:dyDescent="0.2">
      <c r="D1087" s="142" t="s">
        <v>421</v>
      </c>
      <c r="E1087" s="143"/>
    </row>
    <row r="1088" spans="2:8" outlineLevel="1" x14ac:dyDescent="0.2">
      <c r="D1088" s="142" t="s">
        <v>422</v>
      </c>
      <c r="E1088" s="143"/>
    </row>
    <row r="1089" spans="4:5" outlineLevel="1" x14ac:dyDescent="0.2">
      <c r="D1089" s="142" t="s">
        <v>609</v>
      </c>
      <c r="E1089" s="143"/>
    </row>
    <row r="1090" spans="4:5" outlineLevel="1" x14ac:dyDescent="0.2">
      <c r="D1090" s="142" t="s">
        <v>610</v>
      </c>
      <c r="E1090" s="143"/>
    </row>
    <row r="1091" spans="4:5" outlineLevel="1" x14ac:dyDescent="0.2">
      <c r="D1091" s="142" t="s">
        <v>611</v>
      </c>
      <c r="E1091" s="143"/>
    </row>
    <row r="1092" spans="4:5" outlineLevel="1" x14ac:dyDescent="0.2">
      <c r="D1092" s="142" t="s">
        <v>612</v>
      </c>
      <c r="E1092" s="143"/>
    </row>
    <row r="1093" spans="4:5" outlineLevel="1" x14ac:dyDescent="0.2">
      <c r="D1093" s="142" t="s">
        <v>613</v>
      </c>
      <c r="E1093" s="143"/>
    </row>
    <row r="1094" spans="4:5" outlineLevel="1" x14ac:dyDescent="0.2">
      <c r="D1094" s="142" t="s">
        <v>748</v>
      </c>
      <c r="E1094" s="143"/>
    </row>
    <row r="1095" spans="4:5" outlineLevel="1" x14ac:dyDescent="0.2">
      <c r="D1095" s="142" t="s">
        <v>749</v>
      </c>
      <c r="E1095" s="143"/>
    </row>
    <row r="1096" spans="4:5" outlineLevel="1" x14ac:dyDescent="0.2">
      <c r="D1096" s="142" t="s">
        <v>750</v>
      </c>
      <c r="E1096" s="143"/>
    </row>
    <row r="1097" spans="4:5" outlineLevel="1" x14ac:dyDescent="0.2">
      <c r="D1097" s="142" t="s">
        <v>751</v>
      </c>
      <c r="E1097" s="143"/>
    </row>
    <row r="1098" spans="4:5" outlineLevel="1" x14ac:dyDescent="0.2">
      <c r="D1098" s="142" t="s">
        <v>752</v>
      </c>
      <c r="E1098" s="143"/>
    </row>
    <row r="1099" spans="4:5" outlineLevel="1" x14ac:dyDescent="0.2">
      <c r="D1099" s="142" t="s">
        <v>753</v>
      </c>
      <c r="E1099" s="143"/>
    </row>
    <row r="1100" spans="4:5" outlineLevel="1" x14ac:dyDescent="0.2">
      <c r="D1100" s="142" t="s">
        <v>754</v>
      </c>
      <c r="E1100" s="143"/>
    </row>
    <row r="1101" spans="4:5" outlineLevel="1" x14ac:dyDescent="0.2">
      <c r="D1101" s="142" t="s">
        <v>755</v>
      </c>
      <c r="E1101" s="143"/>
    </row>
    <row r="1102" spans="4:5" outlineLevel="1" x14ac:dyDescent="0.2">
      <c r="D1102" s="142" t="s">
        <v>756</v>
      </c>
      <c r="E1102" s="143"/>
    </row>
    <row r="1103" spans="4:5" outlineLevel="1" x14ac:dyDescent="0.2">
      <c r="D1103" s="144" t="s">
        <v>757</v>
      </c>
      <c r="E1103" s="145"/>
    </row>
    <row r="1105" spans="2:8" ht="15" x14ac:dyDescent="0.25">
      <c r="B1105" s="15" t="s">
        <v>423</v>
      </c>
      <c r="C1105" s="15"/>
      <c r="D1105" s="15"/>
      <c r="E1105" s="15"/>
      <c r="F1105" s="15"/>
      <c r="G1105" s="15"/>
      <c r="H1105" s="15"/>
    </row>
    <row r="1106" spans="2:8" outlineLevel="1" x14ac:dyDescent="0.2"/>
    <row r="1107" spans="2:8" outlineLevel="1" x14ac:dyDescent="0.2">
      <c r="D1107" s="129" t="s">
        <v>414</v>
      </c>
      <c r="E1107" s="140"/>
    </row>
    <row r="1108" spans="2:8" outlineLevel="1" x14ac:dyDescent="0.2">
      <c r="D1108" s="131" t="s">
        <v>424</v>
      </c>
      <c r="E1108" s="75"/>
    </row>
    <row r="1109" spans="2:8" outlineLevel="1" x14ac:dyDescent="0.2">
      <c r="D1109" s="131" t="s">
        <v>425</v>
      </c>
      <c r="E1109" s="75"/>
    </row>
    <row r="1110" spans="2:8" outlineLevel="1" x14ac:dyDescent="0.2">
      <c r="D1110" s="142" t="str">
        <f t="shared" ref="D1110:D1139" si="49">"["&amp;B$1105&amp;" "&amp;"Line "&amp;ROW()-ROW(D$1106)&amp;"]"</f>
        <v>[Indices and Rates - Inflation &amp; Discounting Line 4]</v>
      </c>
      <c r="E1110" s="143"/>
    </row>
    <row r="1111" spans="2:8" outlineLevel="1" x14ac:dyDescent="0.2">
      <c r="D1111" s="142" t="str">
        <f t="shared" si="49"/>
        <v>[Indices and Rates - Inflation &amp; Discounting Line 5]</v>
      </c>
      <c r="E1111" s="143"/>
    </row>
    <row r="1112" spans="2:8" outlineLevel="1" x14ac:dyDescent="0.2">
      <c r="D1112" s="142" t="str">
        <f t="shared" si="49"/>
        <v>[Indices and Rates - Inflation &amp; Discounting Line 6]</v>
      </c>
      <c r="E1112" s="143"/>
    </row>
    <row r="1113" spans="2:8" outlineLevel="1" x14ac:dyDescent="0.2">
      <c r="D1113" s="142" t="str">
        <f t="shared" si="49"/>
        <v>[Indices and Rates - Inflation &amp; Discounting Line 7]</v>
      </c>
      <c r="E1113" s="143"/>
    </row>
    <row r="1114" spans="2:8" outlineLevel="1" x14ac:dyDescent="0.2">
      <c r="D1114" s="142" t="str">
        <f t="shared" si="49"/>
        <v>[Indices and Rates - Inflation &amp; Discounting Line 8]</v>
      </c>
      <c r="E1114" s="143"/>
    </row>
    <row r="1115" spans="2:8" outlineLevel="1" x14ac:dyDescent="0.2">
      <c r="D1115" s="142" t="str">
        <f t="shared" si="49"/>
        <v>[Indices and Rates - Inflation &amp; Discounting Line 9]</v>
      </c>
      <c r="E1115" s="143"/>
    </row>
    <row r="1116" spans="2:8" outlineLevel="1" x14ac:dyDescent="0.2">
      <c r="D1116" s="142" t="str">
        <f t="shared" si="49"/>
        <v>[Indices and Rates - Inflation &amp; Discounting Line 10]</v>
      </c>
      <c r="E1116" s="143"/>
    </row>
    <row r="1117" spans="2:8" outlineLevel="1" x14ac:dyDescent="0.2">
      <c r="D1117" s="142" t="str">
        <f t="shared" si="49"/>
        <v>[Indices and Rates - Inflation &amp; Discounting Line 11]</v>
      </c>
      <c r="E1117" s="143"/>
    </row>
    <row r="1118" spans="2:8" outlineLevel="1" x14ac:dyDescent="0.2">
      <c r="D1118" s="142" t="str">
        <f t="shared" si="49"/>
        <v>[Indices and Rates - Inflation &amp; Discounting Line 12]</v>
      </c>
      <c r="E1118" s="143"/>
    </row>
    <row r="1119" spans="2:8" outlineLevel="1" x14ac:dyDescent="0.2">
      <c r="D1119" s="142" t="str">
        <f t="shared" si="49"/>
        <v>[Indices and Rates - Inflation &amp; Discounting Line 13]</v>
      </c>
      <c r="E1119" s="143"/>
    </row>
    <row r="1120" spans="2:8" outlineLevel="1" x14ac:dyDescent="0.2">
      <c r="D1120" s="142" t="str">
        <f t="shared" si="49"/>
        <v>[Indices and Rates - Inflation &amp; Discounting Line 14]</v>
      </c>
      <c r="E1120" s="143"/>
    </row>
    <row r="1121" spans="4:5" outlineLevel="1" x14ac:dyDescent="0.2">
      <c r="D1121" s="142" t="str">
        <f t="shared" si="49"/>
        <v>[Indices and Rates - Inflation &amp; Discounting Line 15]</v>
      </c>
      <c r="E1121" s="143"/>
    </row>
    <row r="1122" spans="4:5" outlineLevel="1" x14ac:dyDescent="0.2">
      <c r="D1122" s="142" t="str">
        <f t="shared" si="49"/>
        <v>[Indices and Rates - Inflation &amp; Discounting Line 16]</v>
      </c>
      <c r="E1122" s="143"/>
    </row>
    <row r="1123" spans="4:5" outlineLevel="1" x14ac:dyDescent="0.2">
      <c r="D1123" s="142" t="str">
        <f t="shared" si="49"/>
        <v>[Indices and Rates - Inflation &amp; Discounting Line 17]</v>
      </c>
      <c r="E1123" s="143"/>
    </row>
    <row r="1124" spans="4:5" outlineLevel="1" x14ac:dyDescent="0.2">
      <c r="D1124" s="142" t="str">
        <f t="shared" si="49"/>
        <v>[Indices and Rates - Inflation &amp; Discounting Line 18]</v>
      </c>
      <c r="E1124" s="143"/>
    </row>
    <row r="1125" spans="4:5" outlineLevel="1" x14ac:dyDescent="0.2">
      <c r="D1125" s="142" t="str">
        <f t="shared" si="49"/>
        <v>[Indices and Rates - Inflation &amp; Discounting Line 19]</v>
      </c>
      <c r="E1125" s="143"/>
    </row>
    <row r="1126" spans="4:5" outlineLevel="1" x14ac:dyDescent="0.2">
      <c r="D1126" s="142" t="str">
        <f t="shared" si="49"/>
        <v>[Indices and Rates - Inflation &amp; Discounting Line 20]</v>
      </c>
      <c r="E1126" s="143"/>
    </row>
    <row r="1127" spans="4:5" outlineLevel="1" x14ac:dyDescent="0.2">
      <c r="D1127" s="142" t="str">
        <f t="shared" si="49"/>
        <v>[Indices and Rates - Inflation &amp; Discounting Line 21]</v>
      </c>
      <c r="E1127" s="143"/>
    </row>
    <row r="1128" spans="4:5" outlineLevel="1" x14ac:dyDescent="0.2">
      <c r="D1128" s="142" t="str">
        <f t="shared" si="49"/>
        <v>[Indices and Rates - Inflation &amp; Discounting Line 22]</v>
      </c>
      <c r="E1128" s="143"/>
    </row>
    <row r="1129" spans="4:5" outlineLevel="1" x14ac:dyDescent="0.2">
      <c r="D1129" s="142" t="str">
        <f t="shared" si="49"/>
        <v>[Indices and Rates - Inflation &amp; Discounting Line 23]</v>
      </c>
      <c r="E1129" s="143"/>
    </row>
    <row r="1130" spans="4:5" outlineLevel="1" x14ac:dyDescent="0.2">
      <c r="D1130" s="142" t="str">
        <f t="shared" si="49"/>
        <v>[Indices and Rates - Inflation &amp; Discounting Line 24]</v>
      </c>
      <c r="E1130" s="143"/>
    </row>
    <row r="1131" spans="4:5" outlineLevel="1" x14ac:dyDescent="0.2">
      <c r="D1131" s="142" t="str">
        <f t="shared" si="49"/>
        <v>[Indices and Rates - Inflation &amp; Discounting Line 25]</v>
      </c>
      <c r="E1131" s="143"/>
    </row>
    <row r="1132" spans="4:5" outlineLevel="1" x14ac:dyDescent="0.2">
      <c r="D1132" s="142" t="str">
        <f t="shared" si="49"/>
        <v>[Indices and Rates - Inflation &amp; Discounting Line 26]</v>
      </c>
      <c r="E1132" s="143"/>
    </row>
    <row r="1133" spans="4:5" outlineLevel="1" x14ac:dyDescent="0.2">
      <c r="D1133" s="142" t="str">
        <f t="shared" si="49"/>
        <v>[Indices and Rates - Inflation &amp; Discounting Line 27]</v>
      </c>
      <c r="E1133" s="143"/>
    </row>
    <row r="1134" spans="4:5" outlineLevel="1" x14ac:dyDescent="0.2">
      <c r="D1134" s="142" t="str">
        <f t="shared" si="49"/>
        <v>[Indices and Rates - Inflation &amp; Discounting Line 28]</v>
      </c>
      <c r="E1134" s="143"/>
    </row>
    <row r="1135" spans="4:5" outlineLevel="1" x14ac:dyDescent="0.2">
      <c r="D1135" s="142" t="str">
        <f t="shared" si="49"/>
        <v>[Indices and Rates - Inflation &amp; Discounting Line 29]</v>
      </c>
      <c r="E1135" s="143"/>
    </row>
    <row r="1136" spans="4:5" outlineLevel="1" x14ac:dyDescent="0.2">
      <c r="D1136" s="142" t="str">
        <f t="shared" si="49"/>
        <v>[Indices and Rates - Inflation &amp; Discounting Line 30]</v>
      </c>
      <c r="E1136" s="143"/>
    </row>
    <row r="1137" spans="2:8" outlineLevel="1" x14ac:dyDescent="0.2">
      <c r="D1137" s="142" t="str">
        <f t="shared" si="49"/>
        <v>[Indices and Rates - Inflation &amp; Discounting Line 31]</v>
      </c>
      <c r="E1137" s="143"/>
    </row>
    <row r="1138" spans="2:8" outlineLevel="1" x14ac:dyDescent="0.2">
      <c r="D1138" s="142" t="str">
        <f t="shared" si="49"/>
        <v>[Indices and Rates - Inflation &amp; Discounting Line 32]</v>
      </c>
      <c r="E1138" s="143"/>
    </row>
    <row r="1139" spans="2:8" outlineLevel="1" x14ac:dyDescent="0.2">
      <c r="D1139" s="144" t="str">
        <f t="shared" si="49"/>
        <v>[Indices and Rates - Inflation &amp; Discounting Line 33]</v>
      </c>
      <c r="E1139" s="145"/>
    </row>
    <row r="1141" spans="2:8" ht="15" x14ac:dyDescent="0.25">
      <c r="B1141" s="15" t="s">
        <v>426</v>
      </c>
      <c r="C1141" s="15"/>
      <c r="D1141" s="15"/>
      <c r="E1141" s="15"/>
      <c r="F1141" s="15"/>
      <c r="G1141" s="15"/>
      <c r="H1141" s="15"/>
    </row>
    <row r="1142" spans="2:8" outlineLevel="1" x14ac:dyDescent="0.2"/>
    <row r="1143" spans="2:8" outlineLevel="1" x14ac:dyDescent="0.2">
      <c r="B1143" s="497"/>
      <c r="D1143" s="475" t="s">
        <v>665</v>
      </c>
      <c r="E1143" s="57"/>
    </row>
    <row r="1144" spans="2:8" outlineLevel="1" x14ac:dyDescent="0.2">
      <c r="D1144" s="131" t="s">
        <v>666</v>
      </c>
      <c r="E1144" s="75"/>
    </row>
    <row r="1145" spans="2:8" outlineLevel="1" x14ac:dyDescent="0.2">
      <c r="D1145" s="131" t="s">
        <v>667</v>
      </c>
      <c r="E1145" s="75"/>
    </row>
    <row r="1146" spans="2:8" outlineLevel="1" x14ac:dyDescent="0.2">
      <c r="D1146" s="131" t="s">
        <v>668</v>
      </c>
      <c r="E1146" s="75"/>
    </row>
    <row r="1147" spans="2:8" outlineLevel="1" x14ac:dyDescent="0.2">
      <c r="D1147" s="131" t="s">
        <v>669</v>
      </c>
      <c r="E1147" s="75"/>
    </row>
    <row r="1148" spans="2:8" outlineLevel="1" x14ac:dyDescent="0.2">
      <c r="D1148" s="131" t="s">
        <v>670</v>
      </c>
      <c r="E1148" s="75"/>
    </row>
    <row r="1149" spans="2:8" outlineLevel="1" x14ac:dyDescent="0.2">
      <c r="D1149" s="131" t="s">
        <v>671</v>
      </c>
      <c r="E1149" s="75"/>
    </row>
    <row r="1150" spans="2:8" outlineLevel="1" x14ac:dyDescent="0.2">
      <c r="D1150" s="131" t="s">
        <v>672</v>
      </c>
      <c r="E1150" s="75"/>
    </row>
    <row r="1151" spans="2:8" outlineLevel="1" x14ac:dyDescent="0.2">
      <c r="D1151" s="131" t="s">
        <v>673</v>
      </c>
      <c r="E1151" s="75"/>
    </row>
    <row r="1152" spans="2:8" outlineLevel="1" x14ac:dyDescent="0.2">
      <c r="D1152" s="131" t="s">
        <v>674</v>
      </c>
      <c r="E1152" s="75"/>
    </row>
    <row r="1153" spans="2:8" outlineLevel="1" x14ac:dyDescent="0.2">
      <c r="D1153" s="131" t="s">
        <v>675</v>
      </c>
      <c r="E1153" s="59"/>
      <c r="F1153" s="99"/>
    </row>
    <row r="1154" spans="2:8" outlineLevel="1" x14ac:dyDescent="0.2">
      <c r="D1154" s="131" t="s">
        <v>676</v>
      </c>
      <c r="E1154" s="59"/>
    </row>
    <row r="1155" spans="2:8" outlineLevel="1" x14ac:dyDescent="0.2">
      <c r="D1155" s="131" t="s">
        <v>677</v>
      </c>
      <c r="E1155" s="75"/>
    </row>
    <row r="1156" spans="2:8" outlineLevel="1" x14ac:dyDescent="0.2">
      <c r="D1156" s="142" t="str">
        <f t="shared" ref="D1156:D1162" si="50">"["&amp;B$1141&amp;" "&amp;"Line "&amp;ROW()-ROW(D$1142)&amp;"]"</f>
        <v>[Indices and Rates - Other Rates Line 14]</v>
      </c>
      <c r="E1156" s="143"/>
    </row>
    <row r="1157" spans="2:8" outlineLevel="1" x14ac:dyDescent="0.2">
      <c r="D1157" s="142" t="str">
        <f t="shared" si="50"/>
        <v>[Indices and Rates - Other Rates Line 15]</v>
      </c>
      <c r="E1157" s="143"/>
    </row>
    <row r="1158" spans="2:8" outlineLevel="1" x14ac:dyDescent="0.2">
      <c r="D1158" s="142" t="str">
        <f t="shared" si="50"/>
        <v>[Indices and Rates - Other Rates Line 16]</v>
      </c>
      <c r="E1158" s="143"/>
    </row>
    <row r="1159" spans="2:8" outlineLevel="1" x14ac:dyDescent="0.2">
      <c r="D1159" s="142" t="str">
        <f t="shared" si="50"/>
        <v>[Indices and Rates - Other Rates Line 17]</v>
      </c>
      <c r="E1159" s="143"/>
    </row>
    <row r="1160" spans="2:8" outlineLevel="1" x14ac:dyDescent="0.2">
      <c r="D1160" s="142" t="str">
        <f t="shared" si="50"/>
        <v>[Indices and Rates - Other Rates Line 18]</v>
      </c>
      <c r="E1160" s="143"/>
    </row>
    <row r="1161" spans="2:8" outlineLevel="1" x14ac:dyDescent="0.2">
      <c r="D1161" s="142" t="str">
        <f t="shared" si="50"/>
        <v>[Indices and Rates - Other Rates Line 19]</v>
      </c>
      <c r="E1161" s="143"/>
    </row>
    <row r="1162" spans="2:8" outlineLevel="1" x14ac:dyDescent="0.2">
      <c r="D1162" s="144" t="str">
        <f t="shared" si="50"/>
        <v>[Indices and Rates - Other Rates Line 20]</v>
      </c>
      <c r="E1162" s="145"/>
    </row>
    <row r="1165" spans="2:8" ht="16.5" x14ac:dyDescent="0.25">
      <c r="B1165" s="5" t="s">
        <v>20</v>
      </c>
      <c r="C1165" s="5"/>
      <c r="D1165" s="5"/>
      <c r="E1165" s="5"/>
      <c r="F1165" s="5"/>
      <c r="G1165" s="5"/>
      <c r="H1165" s="5"/>
    </row>
  </sheetData>
  <dataValidations disablePrompts="1" count="1">
    <dataValidation type="list" allowBlank="1" showInputMessage="1" showErrorMessage="1" sqref="F196 F153:F192">
      <formula1>Staff_Groups</formula1>
    </dataValidation>
  </dataValidations>
  <pageMargins left="0.39370078740157483" right="0.39370078740157483" top="0.39370078740157483" bottom="0.39370078740157483" header="0.31496062992125984" footer="0.31496062992125984"/>
  <pageSetup paperSize="8" scale="92" fitToHeight="99" orientation="landscape" r:id="rId1"/>
  <rowBreaks count="19" manualBreakCount="19">
    <brk id="73" max="16383" man="1"/>
    <brk id="147" max="16383" man="1"/>
    <brk id="198" max="16383" man="1"/>
    <brk id="248" max="16383" man="1"/>
    <brk id="301" max="16383" man="1"/>
    <brk id="349" max="16383" man="1"/>
    <brk id="397" max="16383" man="1"/>
    <brk id="451" max="16383" man="1"/>
    <brk id="592" max="16383" man="1"/>
    <brk id="633" max="16383" man="1"/>
    <brk id="686" max="16383" man="1"/>
    <brk id="720" max="16383" man="1"/>
    <brk id="766" max="16383" man="1"/>
    <brk id="819" max="16383" man="1"/>
    <brk id="875" max="16383" man="1"/>
    <brk id="929" max="16383" man="1"/>
    <brk id="993" max="16383" man="1"/>
    <brk id="1041" max="16383" man="1"/>
    <brk id="110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8080"/>
    <pageSetUpPr fitToPage="1"/>
  </sheetPr>
  <dimension ref="A1:P32"/>
  <sheetViews>
    <sheetView showGridLines="0" zoomScale="85" zoomScaleNormal="85" zoomScaleSheetLayoutView="85" workbookViewId="0"/>
  </sheetViews>
  <sheetFormatPr defaultColWidth="8.85546875" defaultRowHeight="12.75" x14ac:dyDescent="0.2"/>
  <cols>
    <col min="1" max="1" width="2.7109375" style="3" customWidth="1"/>
    <col min="2" max="3" width="7.42578125" style="3" customWidth="1"/>
    <col min="4" max="4" width="49.7109375" style="3" customWidth="1"/>
    <col min="5" max="16384" width="8.85546875" style="3"/>
  </cols>
  <sheetData>
    <row r="1" spans="1:16" x14ac:dyDescent="0.2">
      <c r="A1" s="45"/>
    </row>
    <row r="2" spans="1:16" x14ac:dyDescent="0.2">
      <c r="B2" s="2"/>
      <c r="C2" s="2"/>
      <c r="D2" s="2"/>
      <c r="E2" s="2"/>
      <c r="F2" s="2"/>
      <c r="G2" s="2"/>
      <c r="H2" s="2"/>
      <c r="I2" s="2"/>
      <c r="J2" s="2"/>
      <c r="K2" s="2"/>
      <c r="L2" s="2"/>
      <c r="M2" s="2"/>
      <c r="N2" s="2"/>
      <c r="O2" s="2"/>
      <c r="P2" s="2"/>
    </row>
    <row r="3" spans="1:16" x14ac:dyDescent="0.2">
      <c r="B3" s="2"/>
      <c r="C3" s="2"/>
      <c r="D3" s="2"/>
      <c r="E3" s="2"/>
      <c r="F3" s="2"/>
      <c r="G3" s="2"/>
      <c r="H3" s="2"/>
      <c r="I3" s="2"/>
      <c r="J3" s="2"/>
      <c r="K3" s="2"/>
      <c r="L3" s="2"/>
      <c r="M3" s="2"/>
      <c r="N3" s="2"/>
      <c r="O3" s="2"/>
      <c r="P3" s="2"/>
    </row>
    <row r="4" spans="1:16" x14ac:dyDescent="0.2">
      <c r="B4" s="2"/>
      <c r="C4" s="2"/>
      <c r="D4" s="2"/>
      <c r="E4" s="2"/>
      <c r="F4" s="2"/>
      <c r="G4" s="2"/>
      <c r="H4" s="2"/>
      <c r="I4" s="2"/>
      <c r="J4" s="2"/>
      <c r="K4" s="2"/>
      <c r="L4" s="2"/>
      <c r="M4" s="2"/>
      <c r="N4" s="2"/>
      <c r="O4" s="2"/>
      <c r="P4" s="2"/>
    </row>
    <row r="5" spans="1:16" x14ac:dyDescent="0.2">
      <c r="B5" s="2"/>
      <c r="C5" s="2"/>
      <c r="D5" s="2"/>
      <c r="E5" s="2"/>
      <c r="F5" s="2"/>
      <c r="G5" s="2"/>
      <c r="H5" s="2"/>
      <c r="I5" s="2"/>
      <c r="J5" s="2"/>
      <c r="K5" s="2"/>
      <c r="L5" s="2"/>
      <c r="M5" s="2"/>
      <c r="N5" s="2"/>
      <c r="O5" s="2"/>
      <c r="P5" s="2"/>
    </row>
    <row r="6" spans="1:16" x14ac:dyDescent="0.2">
      <c r="B6" s="2"/>
      <c r="C6" s="2"/>
      <c r="D6" s="2"/>
      <c r="E6" s="2"/>
      <c r="F6" s="2"/>
      <c r="G6" s="2"/>
      <c r="H6" s="2"/>
      <c r="I6" s="2"/>
      <c r="J6" s="2"/>
      <c r="K6" s="2"/>
      <c r="L6" s="2"/>
      <c r="M6" s="2"/>
      <c r="N6" s="2"/>
      <c r="O6" s="2"/>
      <c r="P6" s="2"/>
    </row>
    <row r="7" spans="1:16" x14ac:dyDescent="0.2">
      <c r="B7" s="2"/>
      <c r="C7" s="2"/>
      <c r="D7" s="2"/>
      <c r="E7" s="2"/>
      <c r="F7" s="2"/>
      <c r="G7" s="2"/>
      <c r="H7" s="2"/>
      <c r="I7" s="2"/>
      <c r="J7" s="2"/>
      <c r="K7" s="2"/>
      <c r="L7" s="2"/>
      <c r="M7" s="2"/>
      <c r="N7" s="2"/>
      <c r="O7" s="2"/>
      <c r="P7" s="2"/>
    </row>
    <row r="8" spans="1:16" x14ac:dyDescent="0.2">
      <c r="B8" s="2"/>
      <c r="C8" s="2"/>
      <c r="D8" s="2"/>
      <c r="E8" s="2"/>
      <c r="F8" s="2"/>
      <c r="G8" s="2"/>
      <c r="H8" s="2"/>
      <c r="I8" s="2"/>
      <c r="J8" s="2"/>
      <c r="K8" s="2"/>
      <c r="L8" s="2"/>
      <c r="M8" s="2"/>
      <c r="N8" s="2"/>
      <c r="O8" s="2"/>
      <c r="P8" s="2"/>
    </row>
    <row r="9" spans="1:16" x14ac:dyDescent="0.2">
      <c r="B9" s="2"/>
      <c r="C9" s="2"/>
      <c r="D9" s="2"/>
      <c r="E9" s="2"/>
      <c r="F9" s="2"/>
      <c r="G9" s="2"/>
      <c r="H9" s="2"/>
      <c r="I9" s="2"/>
      <c r="J9" s="2"/>
      <c r="K9" s="2"/>
      <c r="L9" s="2"/>
      <c r="M9" s="2"/>
      <c r="N9" s="2"/>
      <c r="O9" s="2"/>
      <c r="P9" s="2"/>
    </row>
    <row r="10" spans="1:16" x14ac:dyDescent="0.2">
      <c r="B10" s="2"/>
      <c r="C10" s="2"/>
      <c r="D10" s="2"/>
      <c r="E10" s="2"/>
      <c r="F10" s="2"/>
      <c r="G10" s="2"/>
      <c r="H10" s="2"/>
      <c r="I10" s="2"/>
      <c r="J10" s="2"/>
      <c r="K10" s="2"/>
      <c r="L10" s="2"/>
      <c r="M10" s="2"/>
      <c r="N10" s="2"/>
      <c r="O10" s="2"/>
      <c r="P10" s="2"/>
    </row>
    <row r="11" spans="1:16" ht="60" x14ac:dyDescent="0.8">
      <c r="B11" s="46"/>
      <c r="C11" s="46" t="str">
        <f ca="1">MID(CELL("filename",A1),FIND("]",CELL("filename",A1))+1,99)</f>
        <v>Templated Outputs</v>
      </c>
      <c r="D11" s="46"/>
      <c r="E11" s="46"/>
      <c r="F11" s="46"/>
      <c r="G11" s="46"/>
      <c r="H11" s="46"/>
      <c r="I11" s="46"/>
      <c r="J11" s="46"/>
      <c r="K11" s="46"/>
      <c r="L11" s="46"/>
      <c r="M11" s="46"/>
      <c r="N11" s="46"/>
      <c r="O11" s="46"/>
      <c r="P11" s="46"/>
    </row>
    <row r="12" spans="1:16" x14ac:dyDescent="0.2">
      <c r="B12" s="2"/>
      <c r="C12" s="2"/>
      <c r="D12" s="2"/>
      <c r="E12" s="2"/>
      <c r="F12" s="2"/>
      <c r="G12" s="2"/>
      <c r="H12" s="2"/>
      <c r="I12" s="2"/>
      <c r="J12" s="2"/>
      <c r="K12" s="2"/>
      <c r="L12" s="2"/>
      <c r="M12" s="2"/>
      <c r="N12" s="2"/>
      <c r="O12" s="2"/>
      <c r="P12" s="2"/>
    </row>
    <row r="13" spans="1:16" x14ac:dyDescent="0.2">
      <c r="B13" s="2"/>
      <c r="C13" s="2"/>
      <c r="D13" s="2"/>
      <c r="E13" s="2"/>
      <c r="F13" s="2"/>
      <c r="G13" s="2"/>
      <c r="H13" s="2"/>
      <c r="I13" s="2"/>
      <c r="J13" s="2"/>
      <c r="K13" s="2"/>
      <c r="L13" s="2"/>
      <c r="M13" s="2"/>
      <c r="N13" s="2"/>
      <c r="O13" s="2"/>
      <c r="P13" s="2"/>
    </row>
    <row r="14" spans="1:16" x14ac:dyDescent="0.2">
      <c r="B14" s="2"/>
      <c r="C14" s="2"/>
      <c r="D14" s="2"/>
      <c r="E14" s="2"/>
      <c r="F14" s="2"/>
      <c r="G14" s="2"/>
      <c r="H14" s="2"/>
      <c r="I14" s="2"/>
      <c r="J14" s="2"/>
      <c r="K14" s="2"/>
      <c r="L14" s="2"/>
      <c r="M14" s="2"/>
      <c r="N14" s="2"/>
      <c r="O14" s="2"/>
      <c r="P14" s="2"/>
    </row>
    <row r="15" spans="1:16" x14ac:dyDescent="0.2">
      <c r="B15" s="2"/>
      <c r="C15" s="2"/>
      <c r="D15" s="2"/>
      <c r="E15" s="2"/>
      <c r="F15" s="2"/>
      <c r="G15" s="2"/>
      <c r="H15" s="2"/>
      <c r="I15" s="2"/>
      <c r="J15" s="2"/>
      <c r="K15" s="2"/>
      <c r="L15" s="2"/>
      <c r="M15" s="2"/>
      <c r="N15" s="2"/>
      <c r="O15" s="2"/>
      <c r="P15" s="2"/>
    </row>
    <row r="16" spans="1:16" x14ac:dyDescent="0.2">
      <c r="B16" s="2"/>
      <c r="C16" s="2"/>
      <c r="D16" s="2"/>
      <c r="E16" s="2"/>
      <c r="F16" s="2"/>
      <c r="G16" s="2"/>
      <c r="H16" s="2"/>
      <c r="I16" s="2"/>
      <c r="J16" s="2"/>
      <c r="K16" s="2"/>
      <c r="L16" s="2"/>
      <c r="M16" s="2"/>
      <c r="N16" s="2"/>
      <c r="O16" s="2"/>
      <c r="P16" s="2"/>
    </row>
    <row r="17" spans="2:16" x14ac:dyDescent="0.2">
      <c r="B17" s="2"/>
      <c r="C17" s="2"/>
      <c r="D17" s="2"/>
      <c r="E17" s="2"/>
      <c r="F17" s="2"/>
      <c r="G17" s="2"/>
      <c r="H17" s="2"/>
      <c r="I17" s="2"/>
      <c r="J17" s="2"/>
      <c r="K17" s="2"/>
      <c r="L17" s="2"/>
      <c r="M17" s="2"/>
      <c r="N17" s="2"/>
      <c r="O17" s="2"/>
      <c r="P17" s="2"/>
    </row>
    <row r="18" spans="2:16" x14ac:dyDescent="0.2">
      <c r="B18" s="2"/>
      <c r="C18" s="2"/>
      <c r="D18" s="2"/>
      <c r="E18" s="2"/>
      <c r="F18" s="2"/>
      <c r="G18" s="2"/>
      <c r="H18" s="2"/>
      <c r="I18" s="2"/>
      <c r="J18" s="2"/>
      <c r="K18" s="2"/>
      <c r="L18" s="2"/>
      <c r="M18" s="2"/>
      <c r="N18" s="2"/>
      <c r="O18" s="2"/>
      <c r="P18" s="2"/>
    </row>
    <row r="19" spans="2:16" x14ac:dyDescent="0.2">
      <c r="B19" s="2"/>
      <c r="C19" s="2"/>
      <c r="D19" s="2"/>
      <c r="E19" s="2"/>
      <c r="F19" s="2"/>
      <c r="G19" s="2"/>
      <c r="H19" s="2"/>
      <c r="I19" s="2"/>
      <c r="J19" s="2"/>
      <c r="K19" s="2"/>
      <c r="L19" s="2"/>
      <c r="M19" s="2"/>
      <c r="N19" s="2"/>
      <c r="O19" s="2"/>
      <c r="P19" s="2"/>
    </row>
    <row r="20" spans="2:16" x14ac:dyDescent="0.2">
      <c r="B20" s="2"/>
      <c r="C20" s="2"/>
      <c r="D20" s="2"/>
      <c r="E20" s="2"/>
      <c r="F20" s="2"/>
      <c r="G20" s="2"/>
      <c r="H20" s="2"/>
      <c r="I20" s="2"/>
      <c r="J20" s="2"/>
      <c r="K20" s="2"/>
      <c r="L20" s="2"/>
      <c r="M20" s="2"/>
      <c r="N20" s="2"/>
      <c r="O20" s="2"/>
      <c r="P20" s="2"/>
    </row>
    <row r="21" spans="2:16" x14ac:dyDescent="0.2">
      <c r="B21" s="2"/>
      <c r="C21" s="2"/>
      <c r="D21" s="2"/>
      <c r="E21" s="2"/>
      <c r="F21" s="2"/>
      <c r="G21" s="2"/>
      <c r="H21" s="2"/>
      <c r="I21" s="2"/>
      <c r="J21" s="2"/>
      <c r="K21" s="2"/>
      <c r="L21" s="2"/>
      <c r="M21" s="2"/>
      <c r="N21" s="2"/>
      <c r="O21" s="2"/>
      <c r="P21" s="2"/>
    </row>
    <row r="22" spans="2:16" x14ac:dyDescent="0.2">
      <c r="B22" s="2"/>
      <c r="C22" s="2"/>
      <c r="D22" s="2"/>
      <c r="E22" s="2"/>
      <c r="F22" s="2"/>
      <c r="G22" s="2"/>
      <c r="H22" s="2"/>
      <c r="I22" s="2"/>
      <c r="J22" s="2"/>
      <c r="K22" s="2"/>
      <c r="L22" s="2"/>
      <c r="M22" s="2"/>
      <c r="N22" s="2"/>
      <c r="O22" s="2"/>
      <c r="P22" s="2"/>
    </row>
    <row r="23" spans="2:16" x14ac:dyDescent="0.2">
      <c r="B23" s="2"/>
      <c r="C23" s="2"/>
      <c r="D23" s="2"/>
      <c r="E23" s="2"/>
      <c r="F23" s="2"/>
      <c r="G23" s="2"/>
      <c r="H23" s="2"/>
      <c r="I23" s="2"/>
      <c r="J23" s="2"/>
      <c r="K23" s="2"/>
      <c r="L23" s="2"/>
      <c r="M23" s="2"/>
      <c r="N23" s="2"/>
      <c r="O23" s="2"/>
      <c r="P23" s="2"/>
    </row>
    <row r="24" spans="2:16" x14ac:dyDescent="0.2">
      <c r="B24" s="2"/>
      <c r="C24" s="2"/>
      <c r="D24" s="2"/>
      <c r="E24" s="2"/>
      <c r="F24" s="2"/>
      <c r="G24" s="2"/>
      <c r="H24" s="2"/>
      <c r="I24" s="2"/>
      <c r="J24" s="2"/>
      <c r="K24" s="2"/>
      <c r="L24" s="2"/>
      <c r="M24" s="2"/>
      <c r="N24" s="2"/>
      <c r="O24" s="2"/>
      <c r="P24" s="2"/>
    </row>
    <row r="25" spans="2:16" x14ac:dyDescent="0.2">
      <c r="B25" s="2"/>
      <c r="C25" s="2"/>
      <c r="D25" s="2"/>
      <c r="E25" s="2"/>
      <c r="F25" s="2"/>
      <c r="G25" s="2"/>
      <c r="H25" s="2"/>
      <c r="I25" s="2"/>
      <c r="J25" s="2"/>
      <c r="K25" s="2"/>
      <c r="L25" s="2"/>
      <c r="M25" s="2"/>
      <c r="N25" s="2"/>
      <c r="O25" s="2"/>
      <c r="P25" s="2"/>
    </row>
    <row r="26" spans="2:16" x14ac:dyDescent="0.2">
      <c r="B26" s="2"/>
      <c r="C26" s="2"/>
      <c r="D26" s="2"/>
      <c r="E26" s="2"/>
      <c r="F26" s="2"/>
      <c r="G26" s="2"/>
      <c r="H26" s="2"/>
      <c r="I26" s="2"/>
      <c r="J26" s="2"/>
      <c r="K26" s="2"/>
      <c r="L26" s="2"/>
      <c r="M26" s="2"/>
      <c r="N26" s="2"/>
      <c r="O26" s="2"/>
      <c r="P26" s="2"/>
    </row>
    <row r="27" spans="2:16" x14ac:dyDescent="0.2">
      <c r="B27" s="2"/>
      <c r="C27" s="2"/>
      <c r="D27" s="2"/>
      <c r="E27" s="2"/>
      <c r="F27" s="2"/>
      <c r="G27" s="2"/>
      <c r="H27" s="2"/>
      <c r="I27" s="2"/>
      <c r="J27" s="2"/>
      <c r="K27" s="2"/>
      <c r="L27" s="2"/>
      <c r="M27" s="2"/>
      <c r="N27" s="2"/>
      <c r="O27" s="2"/>
      <c r="P27" s="2"/>
    </row>
    <row r="28" spans="2:16" x14ac:dyDescent="0.2">
      <c r="B28" s="2"/>
      <c r="C28" s="2"/>
      <c r="D28" s="2"/>
      <c r="E28" s="2"/>
      <c r="F28" s="2"/>
      <c r="G28" s="2"/>
      <c r="H28" s="2"/>
      <c r="I28" s="2"/>
      <c r="J28" s="2"/>
      <c r="K28" s="2"/>
      <c r="L28" s="2"/>
      <c r="M28" s="2"/>
      <c r="N28" s="2"/>
      <c r="O28" s="2"/>
      <c r="P28" s="2"/>
    </row>
    <row r="29" spans="2:16" x14ac:dyDescent="0.2">
      <c r="B29" s="2"/>
      <c r="C29" s="2"/>
      <c r="D29" s="2"/>
      <c r="E29" s="2"/>
      <c r="F29" s="2"/>
      <c r="G29" s="2"/>
      <c r="H29" s="2"/>
      <c r="I29" s="2"/>
      <c r="J29" s="2"/>
      <c r="K29" s="2"/>
      <c r="L29" s="2"/>
      <c r="M29" s="2"/>
      <c r="N29" s="2"/>
      <c r="O29" s="2"/>
      <c r="P29" s="2"/>
    </row>
    <row r="30" spans="2:16" x14ac:dyDescent="0.2">
      <c r="B30" s="2"/>
      <c r="C30" s="2"/>
      <c r="D30" s="2"/>
      <c r="E30" s="2"/>
      <c r="F30" s="2"/>
      <c r="G30" s="2"/>
      <c r="H30" s="2"/>
      <c r="I30" s="2"/>
      <c r="J30" s="2"/>
      <c r="K30" s="2"/>
      <c r="L30" s="2"/>
      <c r="M30" s="2"/>
      <c r="N30" s="2"/>
      <c r="O30" s="2"/>
      <c r="P30" s="2"/>
    </row>
    <row r="31" spans="2:16" x14ac:dyDescent="0.2">
      <c r="B31" s="2"/>
      <c r="C31" s="2"/>
      <c r="D31" s="2"/>
      <c r="E31" s="2"/>
      <c r="F31" s="2"/>
      <c r="G31" s="2"/>
      <c r="H31" s="2"/>
      <c r="I31" s="2"/>
      <c r="J31" s="2"/>
      <c r="K31" s="2"/>
      <c r="L31" s="2"/>
      <c r="M31" s="2"/>
      <c r="N31" s="2"/>
      <c r="O31" s="2"/>
      <c r="P31" s="2"/>
    </row>
    <row r="32" spans="2:16" x14ac:dyDescent="0.2">
      <c r="B32" s="2"/>
      <c r="C32" s="2"/>
      <c r="D32" s="2"/>
      <c r="E32" s="2"/>
      <c r="F32" s="2"/>
      <c r="G32" s="2"/>
      <c r="H32" s="2"/>
      <c r="I32" s="2"/>
      <c r="J32" s="2"/>
      <c r="K32" s="2"/>
      <c r="L32" s="2"/>
      <c r="M32" s="2"/>
      <c r="N32" s="2"/>
      <c r="O32" s="2"/>
      <c r="P32" s="2"/>
    </row>
  </sheetData>
  <pageMargins left="0.39370078740157483" right="0.39370078740157483" top="0.39370078740157483" bottom="0.39370078740157483" header="0.31496062992125984" footer="0.31496062992125984"/>
  <pageSetup paperSize="8" fitToHeight="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outlinePr summaryBelow="0"/>
  </sheetPr>
  <dimension ref="A2:AK878"/>
  <sheetViews>
    <sheetView showGridLines="0" zoomScale="85" zoomScaleNormal="85" zoomScaleSheetLayoutView="85" workbookViewId="0">
      <pane xSplit="6" ySplit="12" topLeftCell="G13" activePane="bottomRight" state="frozen"/>
      <selection activeCell="G27" sqref="G27"/>
      <selection pane="topRight" activeCell="G27" sqref="G27"/>
      <selection pane="bottomLeft" activeCell="G27" sqref="G27"/>
      <selection pane="bottomRight"/>
    </sheetView>
  </sheetViews>
  <sheetFormatPr defaultColWidth="8.85546875" defaultRowHeight="12.75" outlineLevelRow="1" outlineLevelCol="1" x14ac:dyDescent="0.2"/>
  <cols>
    <col min="1" max="1" width="2.7109375" customWidth="1"/>
    <col min="2" max="3" width="2.85546875" style="3" customWidth="1"/>
    <col min="4" max="5" width="23.7109375" style="3" customWidth="1"/>
    <col min="6" max="6" width="10.42578125" style="3" customWidth="1"/>
    <col min="7" max="21" width="11.28515625" style="3" customWidth="1"/>
    <col min="22" max="28" width="11.28515625" style="3" customWidth="1" outlineLevel="1"/>
    <col min="29" max="29" width="3.42578125" style="3" customWidth="1"/>
    <col min="30" max="30" width="11.28515625" style="3" customWidth="1"/>
    <col min="31" max="31" width="3.42578125" style="3" customWidth="1"/>
    <col min="32" max="32" width="11.28515625" style="3" customWidth="1"/>
    <col min="33" max="33" width="3.42578125" style="3" customWidth="1"/>
    <col min="34" max="34" width="11.28515625" style="3" customWidth="1"/>
    <col min="35" max="35" width="3.42578125" style="3" customWidth="1"/>
    <col min="36" max="36" width="94.28515625" style="3" customWidth="1"/>
    <col min="37" max="16384" width="8.85546875" style="3"/>
  </cols>
  <sheetData>
    <row r="2" spans="1:37" x14ac:dyDescent="0.2">
      <c r="B2" s="1" t="str">
        <f>'Template Cover'!B2</f>
        <v>Owner:</v>
      </c>
      <c r="C2" s="2"/>
      <c r="D2" s="2"/>
      <c r="E2" s="2"/>
      <c r="F2" s="2"/>
      <c r="G2" s="2" t="str">
        <f>Owner</f>
        <v>[Bidder Name]</v>
      </c>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7" x14ac:dyDescent="0.2">
      <c r="B3" s="1" t="str">
        <f>'Template Cover'!B3</f>
        <v>Project:</v>
      </c>
      <c r="C3" s="2"/>
      <c r="D3" s="2"/>
      <c r="E3" s="2"/>
      <c r="F3" s="2"/>
      <c r="G3" s="2" t="str">
        <f>Project</f>
        <v>East Anglia Franchise</v>
      </c>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7" x14ac:dyDescent="0.2">
      <c r="B4" s="1" t="str">
        <f>'Template Cover'!B4</f>
        <v>Sheet:</v>
      </c>
      <c r="C4" s="2"/>
      <c r="D4" s="2"/>
      <c r="E4" s="2"/>
      <c r="F4" s="2"/>
      <c r="G4" s="2" t="str">
        <f ca="1">MID(CELL("filename",$A$1),FIND("]",CELL("filename",$A$1))+1,99)</f>
        <v>Pax Revenue</v>
      </c>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7" x14ac:dyDescent="0.2">
      <c r="B5" s="1" t="str">
        <f>'Template Cover'!B5</f>
        <v>Version:</v>
      </c>
      <c r="C5" s="2"/>
      <c r="D5" s="2"/>
      <c r="E5" s="2"/>
      <c r="F5" s="2"/>
      <c r="G5" s="2">
        <f>Version</f>
        <v>1</v>
      </c>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7" x14ac:dyDescent="0.2">
      <c r="B6" s="1" t="str">
        <f>'Template Cover'!B6</f>
        <v>Date:</v>
      </c>
      <c r="C6" s="4"/>
      <c r="D6" s="4"/>
      <c r="E6" s="4"/>
      <c r="F6" s="4"/>
      <c r="G6" s="4">
        <f ca="1">TODAY()</f>
        <v>42264</v>
      </c>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7" x14ac:dyDescent="0.2">
      <c r="B7" s="1" t="str">
        <f>'Template Cover'!B7</f>
        <v>Filename:</v>
      </c>
      <c r="C7" s="2"/>
      <c r="D7" s="2"/>
      <c r="E7" s="2"/>
      <c r="F7" s="2"/>
      <c r="G7" s="2" t="str">
        <f ca="1">LEFT(CELL("FILENAME",$A$1),FIND("]",CELL("FILENAME",$A$1)))</f>
        <v>C:\Users\DFT\Downloads\itt\[EA-financial-model-template v1.1 for ITT issue.xlsx]</v>
      </c>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9" spans="1:37" ht="38.25" x14ac:dyDescent="0.2">
      <c r="D9" s="793" t="str">
        <f>RN_Switch</f>
        <v>Nominal</v>
      </c>
      <c r="E9" s="794"/>
      <c r="F9" s="790" t="s">
        <v>85</v>
      </c>
      <c r="G9" s="97" t="str">
        <f>Timeline!G27</f>
        <v>Blank</v>
      </c>
      <c r="H9" s="97" t="str">
        <f>Timeline!H27</f>
        <v>Blank</v>
      </c>
      <c r="I9" s="97" t="str">
        <f>Timeline!I27</f>
        <v>Year -2</v>
      </c>
      <c r="J9" s="97" t="str">
        <f>Timeline!J27</f>
        <v>Year -1</v>
      </c>
      <c r="K9" s="97" t="str">
        <f>Timeline!K27</f>
        <v>Year 0</v>
      </c>
      <c r="L9" s="97" t="str">
        <f>Timeline!L27</f>
        <v>Year 1</v>
      </c>
      <c r="M9" s="97" t="str">
        <f>Timeline!M27</f>
        <v>Year 2</v>
      </c>
      <c r="N9" s="97" t="str">
        <f>Timeline!N27</f>
        <v>Year 3</v>
      </c>
      <c r="O9" s="97" t="str">
        <f>Timeline!O27</f>
        <v>Year 4</v>
      </c>
      <c r="P9" s="97" t="str">
        <f>Timeline!P27</f>
        <v>Year 5</v>
      </c>
      <c r="Q9" s="97" t="str">
        <f>Timeline!Q27</f>
        <v>Year 6</v>
      </c>
      <c r="R9" s="97" t="str">
        <f>Timeline!R27</f>
        <v>Year 7</v>
      </c>
      <c r="S9" s="97" t="str">
        <f>Timeline!S27</f>
        <v>Year 8</v>
      </c>
      <c r="T9" s="97" t="str">
        <f>Timeline!T27</f>
        <v>Year 9</v>
      </c>
      <c r="U9" s="97" t="str">
        <f>Timeline!U27</f>
        <v>Year 10 (Full - Extn)</v>
      </c>
      <c r="V9" s="97" t="str">
        <f>Timeline!V27</f>
        <v>Year 11</v>
      </c>
      <c r="W9" s="97" t="str">
        <f>Timeline!W27</f>
        <v>Year 12</v>
      </c>
      <c r="X9" s="97" t="str">
        <f>Timeline!X27</f>
        <v>Year 13</v>
      </c>
      <c r="Y9" s="97" t="str">
        <f>Timeline!Y27</f>
        <v>Year 14</v>
      </c>
      <c r="Z9" s="97" t="str">
        <f>Timeline!Z27</f>
        <v>Year 15</v>
      </c>
      <c r="AA9" s="97" t="str">
        <f>Timeline!AA27</f>
        <v>Year 16</v>
      </c>
      <c r="AB9" s="97" t="str">
        <f>Timeline!AB27</f>
        <v>Year 17</v>
      </c>
      <c r="AD9" s="97" t="str">
        <f>Timeline!AD27</f>
        <v>Year 1 (Part)</v>
      </c>
      <c r="AF9" s="97" t="str">
        <f>Timeline!AF27</f>
        <v>Year 10 (Part - Core)</v>
      </c>
      <c r="AH9" s="97" t="str">
        <f>Timeline!AH27</f>
        <v>Year 11 (Part - Extn)</v>
      </c>
      <c r="AJ9" s="790" t="s">
        <v>427</v>
      </c>
    </row>
    <row r="10" spans="1:37" ht="25.5" x14ac:dyDescent="0.2">
      <c r="D10" s="797" t="str">
        <f>Option_Switch</f>
        <v>Base Model</v>
      </c>
      <c r="E10" s="798"/>
      <c r="F10" s="791"/>
      <c r="G10" s="97" t="str">
        <f>Timeline!G28</f>
        <v>For Bidder Use</v>
      </c>
      <c r="H10" s="97" t="str">
        <f>Timeline!H28</f>
        <v>For Bidder Use</v>
      </c>
      <c r="I10" s="97" t="str">
        <f>Timeline!I28</f>
        <v>Actual</v>
      </c>
      <c r="J10" s="97" t="str">
        <f>Timeline!J28</f>
        <v>Actual</v>
      </c>
      <c r="K10" s="97" t="str">
        <f>Timeline!K28</f>
        <v>Forecast</v>
      </c>
      <c r="L10" s="97" t="str">
        <f>Timeline!L28</f>
        <v>Forecast</v>
      </c>
      <c r="M10" s="97" t="str">
        <f>Timeline!M28</f>
        <v>Core</v>
      </c>
      <c r="N10" s="97" t="str">
        <f>Timeline!N28</f>
        <v>Core</v>
      </c>
      <c r="O10" s="97" t="str">
        <f>Timeline!O28</f>
        <v>Core</v>
      </c>
      <c r="P10" s="97" t="str">
        <f>Timeline!P28</f>
        <v>Core</v>
      </c>
      <c r="Q10" s="97" t="str">
        <f>Timeline!Q28</f>
        <v>Core</v>
      </c>
      <c r="R10" s="97" t="str">
        <f>Timeline!R28</f>
        <v>Core</v>
      </c>
      <c r="S10" s="97" t="str">
        <f>Timeline!S28</f>
        <v>Core</v>
      </c>
      <c r="T10" s="97" t="str">
        <f>Timeline!T28</f>
        <v>Core</v>
      </c>
      <c r="U10" s="97" t="str">
        <f>Timeline!U28</f>
        <v>Option</v>
      </c>
      <c r="V10" s="97" t="str">
        <f>Timeline!V28</f>
        <v>Not used</v>
      </c>
      <c r="W10" s="97" t="str">
        <f>Timeline!W28</f>
        <v>Not used</v>
      </c>
      <c r="X10" s="97" t="str">
        <f>Timeline!X28</f>
        <v>Not used</v>
      </c>
      <c r="Y10" s="97" t="str">
        <f>Timeline!Y28</f>
        <v>Not used</v>
      </c>
      <c r="Z10" s="97" t="str">
        <f>Timeline!Z28</f>
        <v>Not used</v>
      </c>
      <c r="AA10" s="97" t="str">
        <f>Timeline!AA28</f>
        <v>Not used</v>
      </c>
      <c r="AB10" s="97" t="str">
        <f>Timeline!AB28</f>
        <v>Not used</v>
      </c>
      <c r="AD10" s="97" t="str">
        <f>Timeline!AD28</f>
        <v>Core</v>
      </c>
      <c r="AF10" s="97" t="str">
        <f>Timeline!AF28</f>
        <v>Core</v>
      </c>
      <c r="AH10" s="97" t="str">
        <f>Timeline!AH28</f>
        <v>Option</v>
      </c>
      <c r="AJ10" s="795"/>
    </row>
    <row r="11" spans="1:37" x14ac:dyDescent="0.2">
      <c r="D11" s="799"/>
      <c r="E11" s="800"/>
      <c r="F11" s="792" t="s">
        <v>85</v>
      </c>
      <c r="G11" s="98" t="str">
        <f>IF(Timeline!G30="","",Timeline!G30)</f>
        <v/>
      </c>
      <c r="H11" s="98" t="str">
        <f>IF(Timeline!H30="","",Timeline!H30)</f>
        <v/>
      </c>
      <c r="I11" s="649">
        <f>IF(Timeline!I30="","",Timeline!I30)</f>
        <v>41729</v>
      </c>
      <c r="J11" s="649">
        <f>IF(Timeline!J30="","",Timeline!J30)</f>
        <v>42094</v>
      </c>
      <c r="K11" s="649">
        <f>IF(Timeline!K30="","",Timeline!K30)</f>
        <v>42460</v>
      </c>
      <c r="L11" s="649">
        <f>IF(Timeline!L30="","",Timeline!L30)</f>
        <v>42825</v>
      </c>
      <c r="M11" s="649">
        <f>IF(Timeline!M30="","",Timeline!M30)</f>
        <v>43190</v>
      </c>
      <c r="N11" s="649">
        <f>IF(Timeline!N30="","",Timeline!N30)</f>
        <v>43555</v>
      </c>
      <c r="O11" s="649">
        <f>IF(Timeline!O30="","",Timeline!O30)</f>
        <v>43921</v>
      </c>
      <c r="P11" s="649">
        <f>IF(Timeline!P30="","",Timeline!P30)</f>
        <v>44286</v>
      </c>
      <c r="Q11" s="649">
        <f>IF(Timeline!Q30="","",Timeline!Q30)</f>
        <v>44651</v>
      </c>
      <c r="R11" s="649">
        <f>IF(Timeline!R30="","",Timeline!R30)</f>
        <v>45016</v>
      </c>
      <c r="S11" s="649">
        <f>IF(Timeline!S30="","",Timeline!S30)</f>
        <v>45382</v>
      </c>
      <c r="T11" s="649">
        <f>IF(Timeline!T30="","",Timeline!T30)</f>
        <v>45747</v>
      </c>
      <c r="U11" s="649">
        <f>IF(Timeline!U30="","",Timeline!U30)</f>
        <v>46112</v>
      </c>
      <c r="V11" s="649">
        <f>IF(Timeline!V30="","",Timeline!V30)</f>
        <v>46477</v>
      </c>
      <c r="W11" s="649">
        <f>IF(Timeline!W30="","",Timeline!W30)</f>
        <v>46843</v>
      </c>
      <c r="X11" s="649">
        <f>IF(Timeline!X30="","",Timeline!X30)</f>
        <v>47208</v>
      </c>
      <c r="Y11" s="649">
        <f>IF(Timeline!Y30="","",Timeline!Y30)</f>
        <v>47573</v>
      </c>
      <c r="Z11" s="649">
        <f>IF(Timeline!Z30="","",Timeline!Z30)</f>
        <v>47938</v>
      </c>
      <c r="AA11" s="649">
        <f>IF(Timeline!AA30="","",Timeline!AA30)</f>
        <v>48304</v>
      </c>
      <c r="AB11" s="649">
        <f>IF(Timeline!AB30="","",Timeline!AB30)</f>
        <v>48669</v>
      </c>
      <c r="AD11" s="649">
        <f>IF(Timeline!AD30="","",Timeline!AD30)</f>
        <v>42825</v>
      </c>
      <c r="AF11" s="649">
        <f>IF(Timeline!AF30="","",Timeline!AF30)</f>
        <v>45941</v>
      </c>
      <c r="AH11" s="649">
        <f>IF(Timeline!AH30="","",Timeline!AH30)</f>
        <v>46312</v>
      </c>
      <c r="AJ11" s="796"/>
    </row>
    <row r="13" spans="1:37" ht="16.5" x14ac:dyDescent="0.25">
      <c r="B13" s="5" t="s">
        <v>102</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5" spans="1:37" ht="15" x14ac:dyDescent="0.25">
      <c r="B15" s="15" t="s">
        <v>428</v>
      </c>
      <c r="C15" s="15"/>
      <c r="D15" s="172"/>
      <c r="E15" s="172"/>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540"/>
      <c r="AF15" s="15"/>
      <c r="AG15" s="540"/>
      <c r="AH15" s="15"/>
      <c r="AI15" s="540"/>
      <c r="AJ15" s="15"/>
    </row>
    <row r="16" spans="1:37" s="251" customFormat="1" ht="12.75" customHeight="1" outlineLevel="1" x14ac:dyDescent="0.2">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row>
    <row r="17" spans="3:36" ht="12.75" customHeight="1" outlineLevel="1" x14ac:dyDescent="0.2">
      <c r="C17" s="138" t="s">
        <v>429</v>
      </c>
    </row>
    <row r="18" spans="3:36" ht="12.75" customHeight="1" outlineLevel="1" x14ac:dyDescent="0.2">
      <c r="D18" s="100" t="str">
        <f>'Line Items'!D14</f>
        <v>Inter-City</v>
      </c>
      <c r="E18" s="84"/>
      <c r="F18" s="101" t="s">
        <v>101</v>
      </c>
      <c r="G18" s="173"/>
      <c r="H18" s="173"/>
      <c r="I18" s="173"/>
      <c r="J18" s="173"/>
      <c r="K18" s="174"/>
      <c r="L18" s="173"/>
      <c r="M18" s="173"/>
      <c r="N18" s="173"/>
      <c r="O18" s="173"/>
      <c r="P18" s="173"/>
      <c r="Q18" s="173"/>
      <c r="R18" s="173"/>
      <c r="S18" s="173"/>
      <c r="T18" s="173"/>
      <c r="U18" s="173"/>
      <c r="V18" s="173"/>
      <c r="W18" s="173"/>
      <c r="X18" s="173"/>
      <c r="Y18" s="173"/>
      <c r="Z18" s="173"/>
      <c r="AA18" s="173"/>
      <c r="AB18" s="469"/>
      <c r="AD18" s="547"/>
      <c r="AF18" s="173"/>
      <c r="AH18" s="173"/>
      <c r="AJ18" s="87"/>
    </row>
    <row r="19" spans="3:36" ht="12.75" customHeight="1" outlineLevel="1" x14ac:dyDescent="0.2">
      <c r="D19" s="106" t="str">
        <f>'Line Items'!D15</f>
        <v>Great Eastern</v>
      </c>
      <c r="E19" s="88"/>
      <c r="F19" s="107" t="str">
        <f t="shared" ref="F19:F42" si="0">F18</f>
        <v>£000</v>
      </c>
      <c r="G19" s="175"/>
      <c r="H19" s="175"/>
      <c r="I19" s="175"/>
      <c r="J19" s="175"/>
      <c r="K19" s="175"/>
      <c r="L19" s="175"/>
      <c r="M19" s="175"/>
      <c r="N19" s="175"/>
      <c r="O19" s="175"/>
      <c r="P19" s="175"/>
      <c r="Q19" s="175"/>
      <c r="R19" s="175"/>
      <c r="S19" s="175"/>
      <c r="T19" s="175"/>
      <c r="U19" s="175"/>
      <c r="V19" s="175"/>
      <c r="W19" s="175"/>
      <c r="X19" s="175"/>
      <c r="Y19" s="175"/>
      <c r="Z19" s="175"/>
      <c r="AA19" s="175"/>
      <c r="AB19" s="176"/>
      <c r="AD19" s="548"/>
      <c r="AF19" s="175"/>
      <c r="AH19" s="175"/>
      <c r="AJ19" s="91"/>
    </row>
    <row r="20" spans="3:36" ht="12.75" customHeight="1" outlineLevel="1" x14ac:dyDescent="0.2">
      <c r="D20" s="106" t="str">
        <f>'Line Items'!D16</f>
        <v>West Anglia</v>
      </c>
      <c r="E20" s="88"/>
      <c r="F20" s="107" t="str">
        <f t="shared" si="0"/>
        <v>£000</v>
      </c>
      <c r="G20" s="175"/>
      <c r="H20" s="175"/>
      <c r="I20" s="175"/>
      <c r="J20" s="175"/>
      <c r="K20" s="175"/>
      <c r="L20" s="175"/>
      <c r="M20" s="175"/>
      <c r="N20" s="175"/>
      <c r="O20" s="175"/>
      <c r="P20" s="175"/>
      <c r="Q20" s="175"/>
      <c r="R20" s="175"/>
      <c r="S20" s="175"/>
      <c r="T20" s="175"/>
      <c r="U20" s="175"/>
      <c r="V20" s="175"/>
      <c r="W20" s="175"/>
      <c r="X20" s="175"/>
      <c r="Y20" s="175"/>
      <c r="Z20" s="175"/>
      <c r="AA20" s="175"/>
      <c r="AB20" s="176"/>
      <c r="AD20" s="548"/>
      <c r="AF20" s="175"/>
      <c r="AH20" s="175"/>
      <c r="AJ20" s="91"/>
    </row>
    <row r="21" spans="3:36" ht="12.75" customHeight="1" outlineLevel="1" x14ac:dyDescent="0.2">
      <c r="D21" s="106" t="str">
        <f>'Line Items'!D17</f>
        <v>Stansted Express</v>
      </c>
      <c r="E21" s="88"/>
      <c r="F21" s="107" t="str">
        <f t="shared" si="0"/>
        <v>£000</v>
      </c>
      <c r="G21" s="175"/>
      <c r="H21" s="175"/>
      <c r="I21" s="175"/>
      <c r="J21" s="175"/>
      <c r="K21" s="175"/>
      <c r="L21" s="175"/>
      <c r="M21" s="175"/>
      <c r="N21" s="175"/>
      <c r="O21" s="175"/>
      <c r="P21" s="175"/>
      <c r="Q21" s="175"/>
      <c r="R21" s="175"/>
      <c r="S21" s="175"/>
      <c r="T21" s="175"/>
      <c r="U21" s="175"/>
      <c r="V21" s="175"/>
      <c r="W21" s="175"/>
      <c r="X21" s="175"/>
      <c r="Y21" s="175"/>
      <c r="Z21" s="175"/>
      <c r="AA21" s="175"/>
      <c r="AB21" s="176"/>
      <c r="AD21" s="548"/>
      <c r="AF21" s="175"/>
      <c r="AH21" s="175"/>
      <c r="AJ21" s="91"/>
    </row>
    <row r="22" spans="3:36" ht="12.75" customHeight="1" outlineLevel="1" x14ac:dyDescent="0.2">
      <c r="D22" s="106" t="str">
        <f>'Line Items'!D18</f>
        <v>Rural</v>
      </c>
      <c r="E22" s="88"/>
      <c r="F22" s="107" t="str">
        <f t="shared" si="0"/>
        <v>£000</v>
      </c>
      <c r="G22" s="175"/>
      <c r="H22" s="175"/>
      <c r="I22" s="175"/>
      <c r="J22" s="175"/>
      <c r="K22" s="175"/>
      <c r="L22" s="175"/>
      <c r="M22" s="175"/>
      <c r="N22" s="175"/>
      <c r="O22" s="175"/>
      <c r="P22" s="175"/>
      <c r="Q22" s="175"/>
      <c r="R22" s="175"/>
      <c r="S22" s="175"/>
      <c r="T22" s="175"/>
      <c r="U22" s="175"/>
      <c r="V22" s="175"/>
      <c r="W22" s="175"/>
      <c r="X22" s="175"/>
      <c r="Y22" s="175"/>
      <c r="Z22" s="175"/>
      <c r="AA22" s="175"/>
      <c r="AB22" s="176"/>
      <c r="AD22" s="548"/>
      <c r="AF22" s="175"/>
      <c r="AH22" s="175"/>
      <c r="AJ22" s="91"/>
    </row>
    <row r="23" spans="3:36" ht="12.75" customHeight="1" outlineLevel="1" x14ac:dyDescent="0.2">
      <c r="D23" s="106" t="str">
        <f>'Line Items'!D19</f>
        <v>WA Inner (to LOROL)</v>
      </c>
      <c r="E23" s="88"/>
      <c r="F23" s="107" t="str">
        <f t="shared" si="0"/>
        <v>£000</v>
      </c>
      <c r="G23" s="175"/>
      <c r="H23" s="175"/>
      <c r="I23" s="175"/>
      <c r="J23" s="175"/>
      <c r="K23" s="175"/>
      <c r="L23" s="175"/>
      <c r="M23" s="175"/>
      <c r="N23" s="175"/>
      <c r="O23" s="175"/>
      <c r="P23" s="175"/>
      <c r="Q23" s="175"/>
      <c r="R23" s="175"/>
      <c r="S23" s="175"/>
      <c r="T23" s="175"/>
      <c r="U23" s="175"/>
      <c r="V23" s="175"/>
      <c r="W23" s="175"/>
      <c r="X23" s="175"/>
      <c r="Y23" s="175"/>
      <c r="Z23" s="175"/>
      <c r="AA23" s="175"/>
      <c r="AB23" s="176"/>
      <c r="AD23" s="548"/>
      <c r="AF23" s="175"/>
      <c r="AH23" s="175"/>
      <c r="AJ23" s="91"/>
    </row>
    <row r="24" spans="3:36" ht="12.75" customHeight="1" outlineLevel="1" x14ac:dyDescent="0.2">
      <c r="D24" s="106" t="str">
        <f>'Line Items'!D20</f>
        <v>GE Inner (to CTOC)</v>
      </c>
      <c r="E24" s="88"/>
      <c r="F24" s="107" t="str">
        <f t="shared" si="0"/>
        <v>£000</v>
      </c>
      <c r="G24" s="175"/>
      <c r="H24" s="175"/>
      <c r="I24" s="175"/>
      <c r="J24" s="175"/>
      <c r="K24" s="175"/>
      <c r="L24" s="175"/>
      <c r="M24" s="175"/>
      <c r="N24" s="175"/>
      <c r="O24" s="175"/>
      <c r="P24" s="175"/>
      <c r="Q24" s="175"/>
      <c r="R24" s="175"/>
      <c r="S24" s="175"/>
      <c r="T24" s="175"/>
      <c r="U24" s="175"/>
      <c r="V24" s="175"/>
      <c r="W24" s="175"/>
      <c r="X24" s="175"/>
      <c r="Y24" s="175"/>
      <c r="Z24" s="175"/>
      <c r="AA24" s="175"/>
      <c r="AB24" s="176"/>
      <c r="AD24" s="548"/>
      <c r="AF24" s="175"/>
      <c r="AH24" s="175"/>
      <c r="AJ24" s="91"/>
    </row>
    <row r="25" spans="3:36" ht="12.75" customHeight="1" outlineLevel="1" x14ac:dyDescent="0.2">
      <c r="D25" s="106" t="str">
        <f>'Line Items'!D21</f>
        <v>[Passenger Revenue Service Groups Line 8]</v>
      </c>
      <c r="E25" s="88"/>
      <c r="F25" s="107" t="str">
        <f t="shared" si="0"/>
        <v>£000</v>
      </c>
      <c r="G25" s="175"/>
      <c r="H25" s="175"/>
      <c r="I25" s="175"/>
      <c r="J25" s="175"/>
      <c r="K25" s="175"/>
      <c r="L25" s="175"/>
      <c r="M25" s="175"/>
      <c r="N25" s="175"/>
      <c r="O25" s="175"/>
      <c r="P25" s="175"/>
      <c r="Q25" s="175"/>
      <c r="R25" s="175"/>
      <c r="S25" s="175"/>
      <c r="T25" s="175"/>
      <c r="U25" s="175"/>
      <c r="V25" s="175"/>
      <c r="W25" s="175"/>
      <c r="X25" s="175"/>
      <c r="Y25" s="175"/>
      <c r="Z25" s="175"/>
      <c r="AA25" s="175"/>
      <c r="AB25" s="176"/>
      <c r="AD25" s="548"/>
      <c r="AF25" s="175"/>
      <c r="AH25" s="175"/>
      <c r="AJ25" s="91"/>
    </row>
    <row r="26" spans="3:36" ht="12.75" customHeight="1" outlineLevel="1" x14ac:dyDescent="0.2">
      <c r="D26" s="106" t="str">
        <f>'Line Items'!D22</f>
        <v>[Passenger Revenue Service Groups Line 9]</v>
      </c>
      <c r="E26" s="88"/>
      <c r="F26" s="107" t="str">
        <f t="shared" si="0"/>
        <v>£000</v>
      </c>
      <c r="G26" s="175"/>
      <c r="H26" s="175"/>
      <c r="I26" s="175"/>
      <c r="J26" s="175"/>
      <c r="K26" s="175"/>
      <c r="L26" s="175"/>
      <c r="M26" s="175"/>
      <c r="N26" s="175"/>
      <c r="O26" s="175"/>
      <c r="P26" s="175"/>
      <c r="Q26" s="175"/>
      <c r="R26" s="175"/>
      <c r="S26" s="175"/>
      <c r="T26" s="175"/>
      <c r="U26" s="175"/>
      <c r="V26" s="175"/>
      <c r="W26" s="175"/>
      <c r="X26" s="175"/>
      <c r="Y26" s="175"/>
      <c r="Z26" s="175"/>
      <c r="AA26" s="175"/>
      <c r="AB26" s="176"/>
      <c r="AD26" s="548"/>
      <c r="AF26" s="175"/>
      <c r="AH26" s="175"/>
      <c r="AJ26" s="91"/>
    </row>
    <row r="27" spans="3:36" ht="12.75" customHeight="1" outlineLevel="1" x14ac:dyDescent="0.2">
      <c r="D27" s="106" t="str">
        <f>'Line Items'!D23</f>
        <v>[Passenger Revenue Service Groups Line 10]</v>
      </c>
      <c r="E27" s="88"/>
      <c r="F27" s="107" t="str">
        <f t="shared" si="0"/>
        <v>£000</v>
      </c>
      <c r="G27" s="175"/>
      <c r="H27" s="175"/>
      <c r="I27" s="175"/>
      <c r="J27" s="175"/>
      <c r="K27" s="175"/>
      <c r="L27" s="175"/>
      <c r="M27" s="175"/>
      <c r="N27" s="175"/>
      <c r="O27" s="175"/>
      <c r="P27" s="175"/>
      <c r="Q27" s="175"/>
      <c r="R27" s="175"/>
      <c r="S27" s="175"/>
      <c r="T27" s="175"/>
      <c r="U27" s="175"/>
      <c r="V27" s="175"/>
      <c r="W27" s="175"/>
      <c r="X27" s="175"/>
      <c r="Y27" s="175"/>
      <c r="Z27" s="175"/>
      <c r="AA27" s="175"/>
      <c r="AB27" s="176"/>
      <c r="AD27" s="548"/>
      <c r="AF27" s="175"/>
      <c r="AH27" s="175"/>
      <c r="AJ27" s="91"/>
    </row>
    <row r="28" spans="3:36" ht="12.75" customHeight="1" outlineLevel="1" x14ac:dyDescent="0.2">
      <c r="D28" s="106" t="str">
        <f>'Line Items'!D24</f>
        <v>[Passenger Revenue Service Groups Line 11]</v>
      </c>
      <c r="E28" s="88"/>
      <c r="F28" s="107" t="str">
        <f t="shared" si="0"/>
        <v>£000</v>
      </c>
      <c r="G28" s="175"/>
      <c r="H28" s="175"/>
      <c r="I28" s="175"/>
      <c r="J28" s="175"/>
      <c r="K28" s="175"/>
      <c r="L28" s="175"/>
      <c r="M28" s="175"/>
      <c r="N28" s="175"/>
      <c r="O28" s="175"/>
      <c r="P28" s="175"/>
      <c r="Q28" s="175"/>
      <c r="R28" s="175"/>
      <c r="S28" s="175"/>
      <c r="T28" s="175"/>
      <c r="U28" s="175"/>
      <c r="V28" s="175"/>
      <c r="W28" s="175"/>
      <c r="X28" s="175"/>
      <c r="Y28" s="175"/>
      <c r="Z28" s="175"/>
      <c r="AA28" s="175"/>
      <c r="AB28" s="176"/>
      <c r="AD28" s="548"/>
      <c r="AF28" s="175"/>
      <c r="AH28" s="175"/>
      <c r="AJ28" s="91"/>
    </row>
    <row r="29" spans="3:36" ht="12.75" customHeight="1" outlineLevel="1" x14ac:dyDescent="0.2">
      <c r="D29" s="106" t="str">
        <f>'Line Items'!D25</f>
        <v>[Passenger Revenue Service Groups Line 12]</v>
      </c>
      <c r="E29" s="88"/>
      <c r="F29" s="107" t="str">
        <f t="shared" si="0"/>
        <v>£000</v>
      </c>
      <c r="G29" s="175"/>
      <c r="H29" s="175"/>
      <c r="I29" s="175"/>
      <c r="J29" s="175"/>
      <c r="K29" s="175"/>
      <c r="L29" s="175"/>
      <c r="M29" s="175"/>
      <c r="N29" s="175"/>
      <c r="O29" s="175"/>
      <c r="P29" s="175"/>
      <c r="Q29" s="175"/>
      <c r="R29" s="175"/>
      <c r="S29" s="175"/>
      <c r="T29" s="175"/>
      <c r="U29" s="175"/>
      <c r="V29" s="175"/>
      <c r="W29" s="175"/>
      <c r="X29" s="175"/>
      <c r="Y29" s="175"/>
      <c r="Z29" s="175"/>
      <c r="AA29" s="175"/>
      <c r="AB29" s="176"/>
      <c r="AD29" s="548"/>
      <c r="AF29" s="175"/>
      <c r="AH29" s="175"/>
      <c r="AJ29" s="91"/>
    </row>
    <row r="30" spans="3:36" ht="12.75" customHeight="1" outlineLevel="1" x14ac:dyDescent="0.2">
      <c r="D30" s="106" t="str">
        <f>'Line Items'!D26</f>
        <v>[Passenger Revenue Service Groups Line 13]</v>
      </c>
      <c r="E30" s="88"/>
      <c r="F30" s="107" t="str">
        <f t="shared" si="0"/>
        <v>£000</v>
      </c>
      <c r="G30" s="175"/>
      <c r="H30" s="175"/>
      <c r="I30" s="175"/>
      <c r="J30" s="175"/>
      <c r="K30" s="175"/>
      <c r="L30" s="175"/>
      <c r="M30" s="175"/>
      <c r="N30" s="175"/>
      <c r="O30" s="175"/>
      <c r="P30" s="175"/>
      <c r="Q30" s="175"/>
      <c r="R30" s="175"/>
      <c r="S30" s="175"/>
      <c r="T30" s="175"/>
      <c r="U30" s="175"/>
      <c r="V30" s="175"/>
      <c r="W30" s="175"/>
      <c r="X30" s="175"/>
      <c r="Y30" s="175"/>
      <c r="Z30" s="175"/>
      <c r="AA30" s="175"/>
      <c r="AB30" s="176"/>
      <c r="AD30" s="548"/>
      <c r="AF30" s="175"/>
      <c r="AH30" s="175"/>
      <c r="AJ30" s="91"/>
    </row>
    <row r="31" spans="3:36" ht="12.75" customHeight="1" outlineLevel="1" x14ac:dyDescent="0.2">
      <c r="D31" s="106" t="str">
        <f>'Line Items'!D27</f>
        <v>[Passenger Revenue Service Groups Line 14]</v>
      </c>
      <c r="E31" s="88"/>
      <c r="F31" s="107" t="str">
        <f t="shared" si="0"/>
        <v>£000</v>
      </c>
      <c r="G31" s="175"/>
      <c r="H31" s="175"/>
      <c r="I31" s="175"/>
      <c r="J31" s="175"/>
      <c r="K31" s="175"/>
      <c r="L31" s="175"/>
      <c r="M31" s="175"/>
      <c r="N31" s="175"/>
      <c r="O31" s="175"/>
      <c r="P31" s="175"/>
      <c r="Q31" s="175"/>
      <c r="R31" s="175"/>
      <c r="S31" s="175"/>
      <c r="T31" s="175"/>
      <c r="U31" s="175"/>
      <c r="V31" s="175"/>
      <c r="W31" s="175"/>
      <c r="X31" s="175"/>
      <c r="Y31" s="175"/>
      <c r="Z31" s="175"/>
      <c r="AA31" s="175"/>
      <c r="AB31" s="176"/>
      <c r="AD31" s="548"/>
      <c r="AF31" s="175"/>
      <c r="AH31" s="175"/>
      <c r="AJ31" s="91"/>
    </row>
    <row r="32" spans="3:36" ht="12.75" customHeight="1" outlineLevel="1" x14ac:dyDescent="0.2">
      <c r="D32" s="106" t="str">
        <f>'Line Items'!D28</f>
        <v>[Passenger Revenue Service Groups Line 15]</v>
      </c>
      <c r="E32" s="88"/>
      <c r="F32" s="107" t="str">
        <f t="shared" si="0"/>
        <v>£000</v>
      </c>
      <c r="G32" s="175"/>
      <c r="H32" s="175"/>
      <c r="I32" s="175"/>
      <c r="J32" s="175"/>
      <c r="K32" s="175"/>
      <c r="L32" s="175"/>
      <c r="M32" s="175"/>
      <c r="N32" s="175"/>
      <c r="O32" s="175"/>
      <c r="P32" s="175"/>
      <c r="Q32" s="175"/>
      <c r="R32" s="175"/>
      <c r="S32" s="175"/>
      <c r="T32" s="175"/>
      <c r="U32" s="175"/>
      <c r="V32" s="175"/>
      <c r="W32" s="175"/>
      <c r="X32" s="175"/>
      <c r="Y32" s="175"/>
      <c r="Z32" s="175"/>
      <c r="AA32" s="175"/>
      <c r="AB32" s="176"/>
      <c r="AD32" s="548"/>
      <c r="AF32" s="175"/>
      <c r="AH32" s="175"/>
      <c r="AJ32" s="91"/>
    </row>
    <row r="33" spans="3:36" ht="12.75" customHeight="1" outlineLevel="1" x14ac:dyDescent="0.2">
      <c r="D33" s="106" t="str">
        <f>'Line Items'!D29</f>
        <v>[Passenger Revenue Service Groups Line 16]</v>
      </c>
      <c r="E33" s="88"/>
      <c r="F33" s="107" t="str">
        <f t="shared" si="0"/>
        <v>£000</v>
      </c>
      <c r="G33" s="175"/>
      <c r="H33" s="175"/>
      <c r="I33" s="175"/>
      <c r="J33" s="175"/>
      <c r="K33" s="175"/>
      <c r="L33" s="175"/>
      <c r="M33" s="175"/>
      <c r="N33" s="175"/>
      <c r="O33" s="175"/>
      <c r="P33" s="175"/>
      <c r="Q33" s="175"/>
      <c r="R33" s="175"/>
      <c r="S33" s="175"/>
      <c r="T33" s="175"/>
      <c r="U33" s="175"/>
      <c r="V33" s="175"/>
      <c r="W33" s="175"/>
      <c r="X33" s="175"/>
      <c r="Y33" s="175"/>
      <c r="Z33" s="175"/>
      <c r="AA33" s="175"/>
      <c r="AB33" s="176"/>
      <c r="AD33" s="548"/>
      <c r="AF33" s="175"/>
      <c r="AH33" s="175"/>
      <c r="AJ33" s="91"/>
    </row>
    <row r="34" spans="3:36" ht="12.75" customHeight="1" outlineLevel="1" x14ac:dyDescent="0.2">
      <c r="D34" s="106" t="str">
        <f>'Line Items'!D30</f>
        <v>[Passenger Revenue Service Groups Line 17]</v>
      </c>
      <c r="E34" s="88"/>
      <c r="F34" s="107" t="str">
        <f t="shared" si="0"/>
        <v>£000</v>
      </c>
      <c r="G34" s="175"/>
      <c r="H34" s="175"/>
      <c r="I34" s="175"/>
      <c r="J34" s="175"/>
      <c r="K34" s="175"/>
      <c r="L34" s="175"/>
      <c r="M34" s="175"/>
      <c r="N34" s="175"/>
      <c r="O34" s="175"/>
      <c r="P34" s="175"/>
      <c r="Q34" s="175"/>
      <c r="R34" s="175"/>
      <c r="S34" s="175"/>
      <c r="T34" s="175"/>
      <c r="U34" s="175"/>
      <c r="V34" s="175"/>
      <c r="W34" s="175"/>
      <c r="X34" s="175"/>
      <c r="Y34" s="175"/>
      <c r="Z34" s="175"/>
      <c r="AA34" s="175"/>
      <c r="AB34" s="176"/>
      <c r="AD34" s="548"/>
      <c r="AF34" s="175"/>
      <c r="AH34" s="175"/>
      <c r="AJ34" s="91"/>
    </row>
    <row r="35" spans="3:36" ht="12.75" customHeight="1" outlineLevel="1" x14ac:dyDescent="0.2">
      <c r="D35" s="106" t="str">
        <f>'Line Items'!D31</f>
        <v>[Passenger Revenue Service Groups Line 18]</v>
      </c>
      <c r="E35" s="88"/>
      <c r="F35" s="107" t="str">
        <f t="shared" si="0"/>
        <v>£000</v>
      </c>
      <c r="G35" s="175"/>
      <c r="H35" s="175"/>
      <c r="I35" s="175"/>
      <c r="J35" s="175"/>
      <c r="K35" s="175"/>
      <c r="L35" s="175"/>
      <c r="M35" s="175"/>
      <c r="N35" s="175"/>
      <c r="O35" s="175"/>
      <c r="P35" s="175"/>
      <c r="Q35" s="175"/>
      <c r="R35" s="175"/>
      <c r="S35" s="175"/>
      <c r="T35" s="175"/>
      <c r="U35" s="175"/>
      <c r="V35" s="175"/>
      <c r="W35" s="175"/>
      <c r="X35" s="175"/>
      <c r="Y35" s="175"/>
      <c r="Z35" s="175"/>
      <c r="AA35" s="175"/>
      <c r="AB35" s="176"/>
      <c r="AD35" s="548"/>
      <c r="AF35" s="175"/>
      <c r="AH35" s="175"/>
      <c r="AJ35" s="91"/>
    </row>
    <row r="36" spans="3:36" ht="12.75" customHeight="1" outlineLevel="1" x14ac:dyDescent="0.2">
      <c r="D36" s="106" t="str">
        <f>'Line Items'!D32</f>
        <v>[Passenger Revenue Service Groups Line 19]</v>
      </c>
      <c r="E36" s="88"/>
      <c r="F36" s="107" t="str">
        <f t="shared" si="0"/>
        <v>£000</v>
      </c>
      <c r="G36" s="175"/>
      <c r="H36" s="175"/>
      <c r="I36" s="175"/>
      <c r="J36" s="175"/>
      <c r="K36" s="175"/>
      <c r="L36" s="175"/>
      <c r="M36" s="175"/>
      <c r="N36" s="175"/>
      <c r="O36" s="175"/>
      <c r="P36" s="175"/>
      <c r="Q36" s="175"/>
      <c r="R36" s="175"/>
      <c r="S36" s="175"/>
      <c r="T36" s="175"/>
      <c r="U36" s="175"/>
      <c r="V36" s="175"/>
      <c r="W36" s="175"/>
      <c r="X36" s="175"/>
      <c r="Y36" s="175"/>
      <c r="Z36" s="175"/>
      <c r="AA36" s="175"/>
      <c r="AB36" s="176"/>
      <c r="AD36" s="548"/>
      <c r="AF36" s="175"/>
      <c r="AH36" s="175"/>
      <c r="AJ36" s="91"/>
    </row>
    <row r="37" spans="3:36" ht="12.75" customHeight="1" outlineLevel="1" x14ac:dyDescent="0.2">
      <c r="D37" s="106" t="str">
        <f>'Line Items'!D33</f>
        <v>[Passenger Revenue Service Groups Line 20]</v>
      </c>
      <c r="E37" s="88"/>
      <c r="F37" s="107" t="str">
        <f t="shared" si="0"/>
        <v>£000</v>
      </c>
      <c r="G37" s="175"/>
      <c r="H37" s="175"/>
      <c r="I37" s="175"/>
      <c r="J37" s="175"/>
      <c r="K37" s="175"/>
      <c r="L37" s="175"/>
      <c r="M37" s="175"/>
      <c r="N37" s="175"/>
      <c r="O37" s="175"/>
      <c r="P37" s="175"/>
      <c r="Q37" s="175"/>
      <c r="R37" s="175"/>
      <c r="S37" s="175"/>
      <c r="T37" s="175"/>
      <c r="U37" s="175"/>
      <c r="V37" s="175"/>
      <c r="W37" s="175"/>
      <c r="X37" s="175"/>
      <c r="Y37" s="175"/>
      <c r="Z37" s="175"/>
      <c r="AA37" s="175"/>
      <c r="AB37" s="176"/>
      <c r="AD37" s="548"/>
      <c r="AF37" s="175"/>
      <c r="AH37" s="175"/>
      <c r="AJ37" s="91"/>
    </row>
    <row r="38" spans="3:36" ht="12.75" customHeight="1" outlineLevel="1" x14ac:dyDescent="0.2">
      <c r="D38" s="106" t="str">
        <f>'Line Items'!D34</f>
        <v>[Passenger Revenue Service Groups Line 21]</v>
      </c>
      <c r="E38" s="88"/>
      <c r="F38" s="107" t="str">
        <f t="shared" si="0"/>
        <v>£000</v>
      </c>
      <c r="G38" s="175"/>
      <c r="H38" s="175"/>
      <c r="I38" s="175"/>
      <c r="J38" s="175"/>
      <c r="K38" s="175"/>
      <c r="L38" s="175"/>
      <c r="M38" s="175"/>
      <c r="N38" s="175"/>
      <c r="O38" s="175"/>
      <c r="P38" s="175"/>
      <c r="Q38" s="175"/>
      <c r="R38" s="175"/>
      <c r="S38" s="175"/>
      <c r="T38" s="175"/>
      <c r="U38" s="175"/>
      <c r="V38" s="175"/>
      <c r="W38" s="175"/>
      <c r="X38" s="175"/>
      <c r="Y38" s="175"/>
      <c r="Z38" s="175"/>
      <c r="AA38" s="175"/>
      <c r="AB38" s="176"/>
      <c r="AD38" s="548"/>
      <c r="AF38" s="175"/>
      <c r="AH38" s="175"/>
      <c r="AJ38" s="91"/>
    </row>
    <row r="39" spans="3:36" ht="12.75" customHeight="1" outlineLevel="1" x14ac:dyDescent="0.2">
      <c r="D39" s="106" t="str">
        <f>'Line Items'!D35</f>
        <v>[Passenger Revenue Service Groups Line 22]</v>
      </c>
      <c r="E39" s="88"/>
      <c r="F39" s="107" t="str">
        <f t="shared" si="0"/>
        <v>£000</v>
      </c>
      <c r="G39" s="175"/>
      <c r="H39" s="175"/>
      <c r="I39" s="175"/>
      <c r="J39" s="175"/>
      <c r="K39" s="175"/>
      <c r="L39" s="175"/>
      <c r="M39" s="175"/>
      <c r="N39" s="175"/>
      <c r="O39" s="175"/>
      <c r="P39" s="175"/>
      <c r="Q39" s="175"/>
      <c r="R39" s="175"/>
      <c r="S39" s="175"/>
      <c r="T39" s="175"/>
      <c r="U39" s="175"/>
      <c r="V39" s="175"/>
      <c r="W39" s="175"/>
      <c r="X39" s="175"/>
      <c r="Y39" s="175"/>
      <c r="Z39" s="175"/>
      <c r="AA39" s="175"/>
      <c r="AB39" s="176"/>
      <c r="AD39" s="548"/>
      <c r="AF39" s="175"/>
      <c r="AH39" s="175"/>
      <c r="AJ39" s="91"/>
    </row>
    <row r="40" spans="3:36" ht="12.75" customHeight="1" outlineLevel="1" x14ac:dyDescent="0.2">
      <c r="D40" s="106" t="str">
        <f>'Line Items'!D36</f>
        <v>[Passenger Revenue Service Groups Line 23]</v>
      </c>
      <c r="E40" s="88"/>
      <c r="F40" s="107" t="str">
        <f t="shared" si="0"/>
        <v>£000</v>
      </c>
      <c r="G40" s="175"/>
      <c r="H40" s="175"/>
      <c r="I40" s="175"/>
      <c r="J40" s="175"/>
      <c r="K40" s="175"/>
      <c r="L40" s="175"/>
      <c r="M40" s="175"/>
      <c r="N40" s="175"/>
      <c r="O40" s="175"/>
      <c r="P40" s="175"/>
      <c r="Q40" s="175"/>
      <c r="R40" s="175"/>
      <c r="S40" s="175"/>
      <c r="T40" s="175"/>
      <c r="U40" s="175"/>
      <c r="V40" s="175"/>
      <c r="W40" s="175"/>
      <c r="X40" s="175"/>
      <c r="Y40" s="175"/>
      <c r="Z40" s="175"/>
      <c r="AA40" s="175"/>
      <c r="AB40" s="176"/>
      <c r="AD40" s="548"/>
      <c r="AF40" s="175"/>
      <c r="AH40" s="175"/>
      <c r="AJ40" s="91"/>
    </row>
    <row r="41" spans="3:36" ht="12.75" customHeight="1" outlineLevel="1" x14ac:dyDescent="0.2">
      <c r="D41" s="106" t="str">
        <f>'Line Items'!D37</f>
        <v>[Passenger Revenue Service Groups Line 24]</v>
      </c>
      <c r="E41" s="88"/>
      <c r="F41" s="107" t="str">
        <f t="shared" si="0"/>
        <v>£000</v>
      </c>
      <c r="G41" s="175"/>
      <c r="H41" s="175"/>
      <c r="I41" s="175"/>
      <c r="J41" s="175"/>
      <c r="K41" s="175"/>
      <c r="L41" s="175"/>
      <c r="M41" s="175"/>
      <c r="N41" s="175"/>
      <c r="O41" s="175"/>
      <c r="P41" s="175"/>
      <c r="Q41" s="175"/>
      <c r="R41" s="175"/>
      <c r="S41" s="175"/>
      <c r="T41" s="175"/>
      <c r="U41" s="175"/>
      <c r="V41" s="175"/>
      <c r="W41" s="175"/>
      <c r="X41" s="175"/>
      <c r="Y41" s="175"/>
      <c r="Z41" s="175"/>
      <c r="AA41" s="175"/>
      <c r="AB41" s="176"/>
      <c r="AD41" s="548"/>
      <c r="AF41" s="175"/>
      <c r="AH41" s="175"/>
      <c r="AJ41" s="91"/>
    </row>
    <row r="42" spans="3:36" ht="12.75" customHeight="1" outlineLevel="1" x14ac:dyDescent="0.2">
      <c r="D42" s="117" t="str">
        <f>'Line Items'!D38</f>
        <v>[Passenger Revenue Service Groups Line 25]</v>
      </c>
      <c r="E42" s="177"/>
      <c r="F42" s="118" t="str">
        <f t="shared" si="0"/>
        <v>£000</v>
      </c>
      <c r="G42" s="178"/>
      <c r="H42" s="178"/>
      <c r="I42" s="178"/>
      <c r="J42" s="178"/>
      <c r="K42" s="178"/>
      <c r="L42" s="178"/>
      <c r="M42" s="178"/>
      <c r="N42" s="178"/>
      <c r="O42" s="178"/>
      <c r="P42" s="178"/>
      <c r="Q42" s="178"/>
      <c r="R42" s="178"/>
      <c r="S42" s="178"/>
      <c r="T42" s="178"/>
      <c r="U42" s="178"/>
      <c r="V42" s="178"/>
      <c r="W42" s="178"/>
      <c r="X42" s="178"/>
      <c r="Y42" s="178"/>
      <c r="Z42" s="178"/>
      <c r="AA42" s="178"/>
      <c r="AB42" s="179"/>
      <c r="AD42" s="549"/>
      <c r="AF42" s="178"/>
      <c r="AH42" s="178"/>
      <c r="AJ42" s="95"/>
    </row>
    <row r="43" spans="3:36" ht="12.75" customHeight="1" outlineLevel="1" x14ac:dyDescent="0.2">
      <c r="G43" s="89"/>
      <c r="H43" s="89"/>
      <c r="I43" s="89"/>
      <c r="J43" s="89"/>
      <c r="K43" s="89"/>
      <c r="L43" s="89"/>
      <c r="M43" s="89"/>
      <c r="N43" s="89"/>
      <c r="O43" s="89"/>
      <c r="P43" s="89"/>
      <c r="Q43" s="89"/>
      <c r="R43" s="89"/>
      <c r="S43" s="89"/>
      <c r="T43" s="89"/>
      <c r="U43" s="89"/>
      <c r="V43" s="89"/>
      <c r="W43" s="89"/>
      <c r="X43" s="89"/>
      <c r="Y43" s="89"/>
      <c r="Z43" s="89"/>
      <c r="AA43" s="89"/>
      <c r="AB43" s="89"/>
      <c r="AD43" s="89"/>
      <c r="AF43" s="89"/>
      <c r="AH43" s="89"/>
    </row>
    <row r="44" spans="3:36" ht="12.75" customHeight="1" outlineLevel="1" x14ac:dyDescent="0.2">
      <c r="D44" s="180" t="str">
        <f>"Total "&amp;C17</f>
        <v>Total Seasons (First)</v>
      </c>
      <c r="E44" s="181"/>
      <c r="F44" s="182" t="str">
        <f>F42</f>
        <v>£000</v>
      </c>
      <c r="G44" s="183">
        <f t="shared" ref="G44:AB44" si="1">SUM(G18:G42)</f>
        <v>0</v>
      </c>
      <c r="H44" s="183">
        <f t="shared" si="1"/>
        <v>0</v>
      </c>
      <c r="I44" s="183">
        <f t="shared" si="1"/>
        <v>0</v>
      </c>
      <c r="J44" s="183">
        <f t="shared" si="1"/>
        <v>0</v>
      </c>
      <c r="K44" s="183">
        <f t="shared" si="1"/>
        <v>0</v>
      </c>
      <c r="L44" s="183">
        <f t="shared" si="1"/>
        <v>0</v>
      </c>
      <c r="M44" s="183">
        <f t="shared" si="1"/>
        <v>0</v>
      </c>
      <c r="N44" s="183">
        <f t="shared" si="1"/>
        <v>0</v>
      </c>
      <c r="O44" s="183">
        <f t="shared" si="1"/>
        <v>0</v>
      </c>
      <c r="P44" s="183">
        <f t="shared" si="1"/>
        <v>0</v>
      </c>
      <c r="Q44" s="183">
        <f t="shared" si="1"/>
        <v>0</v>
      </c>
      <c r="R44" s="183">
        <f t="shared" si="1"/>
        <v>0</v>
      </c>
      <c r="S44" s="183">
        <f t="shared" si="1"/>
        <v>0</v>
      </c>
      <c r="T44" s="183">
        <f t="shared" si="1"/>
        <v>0</v>
      </c>
      <c r="U44" s="183">
        <f t="shared" si="1"/>
        <v>0</v>
      </c>
      <c r="V44" s="183">
        <f t="shared" si="1"/>
        <v>0</v>
      </c>
      <c r="W44" s="183">
        <f t="shared" si="1"/>
        <v>0</v>
      </c>
      <c r="X44" s="183">
        <f t="shared" si="1"/>
        <v>0</v>
      </c>
      <c r="Y44" s="183">
        <f t="shared" si="1"/>
        <v>0</v>
      </c>
      <c r="Z44" s="183">
        <f t="shared" si="1"/>
        <v>0</v>
      </c>
      <c r="AA44" s="183">
        <f t="shared" si="1"/>
        <v>0</v>
      </c>
      <c r="AB44" s="184">
        <f t="shared" si="1"/>
        <v>0</v>
      </c>
      <c r="AD44" s="550">
        <f>SUM(AD18:AD42)</f>
        <v>0</v>
      </c>
      <c r="AF44" s="183">
        <f>SUM(AF18:AF42)</f>
        <v>0</v>
      </c>
      <c r="AH44" s="183">
        <f>SUM(AH18:AH42)</f>
        <v>0</v>
      </c>
      <c r="AJ44" s="185"/>
    </row>
    <row r="45" spans="3:36" ht="12.75" customHeight="1" outlineLevel="1" x14ac:dyDescent="0.2">
      <c r="G45" s="89"/>
      <c r="H45" s="89"/>
      <c r="I45" s="89"/>
      <c r="J45" s="89"/>
      <c r="K45" s="89"/>
      <c r="L45" s="89"/>
      <c r="M45" s="89"/>
      <c r="N45" s="89"/>
      <c r="O45" s="89"/>
      <c r="P45" s="89"/>
      <c r="Q45" s="89"/>
      <c r="R45" s="89"/>
      <c r="S45" s="89"/>
      <c r="T45" s="89"/>
      <c r="U45" s="89"/>
      <c r="V45" s="89"/>
      <c r="W45" s="89"/>
      <c r="X45" s="89"/>
      <c r="Y45" s="89"/>
      <c r="Z45" s="89"/>
      <c r="AA45" s="89"/>
      <c r="AB45" s="89"/>
      <c r="AD45" s="89"/>
      <c r="AF45" s="89"/>
      <c r="AH45" s="89"/>
    </row>
    <row r="46" spans="3:36" ht="12.75" customHeight="1" outlineLevel="1" x14ac:dyDescent="0.2">
      <c r="C46" s="138" t="s">
        <v>430</v>
      </c>
      <c r="G46" s="89"/>
      <c r="H46" s="89"/>
      <c r="I46" s="89"/>
      <c r="J46" s="89"/>
      <c r="K46" s="89"/>
      <c r="L46" s="89"/>
      <c r="M46" s="89"/>
      <c r="N46" s="89"/>
      <c r="O46" s="89"/>
      <c r="P46" s="89"/>
      <c r="Q46" s="89"/>
      <c r="R46" s="89"/>
      <c r="S46" s="89"/>
      <c r="T46" s="89"/>
      <c r="U46" s="89"/>
      <c r="V46" s="89"/>
      <c r="W46" s="89"/>
      <c r="X46" s="89"/>
      <c r="Y46" s="89"/>
      <c r="Z46" s="89"/>
      <c r="AA46" s="89"/>
      <c r="AB46" s="89"/>
      <c r="AD46" s="89"/>
      <c r="AF46" s="89"/>
      <c r="AH46" s="89"/>
    </row>
    <row r="47" spans="3:36" ht="12.75" customHeight="1" outlineLevel="1" x14ac:dyDescent="0.2">
      <c r="D47" s="100" t="str">
        <f>'Line Items'!D14</f>
        <v>Inter-City</v>
      </c>
      <c r="E47" s="84"/>
      <c r="F47" s="186" t="str">
        <f t="shared" ref="F47:F54" si="2">F18</f>
        <v>£000</v>
      </c>
      <c r="G47" s="173"/>
      <c r="H47" s="173"/>
      <c r="I47" s="174"/>
      <c r="J47" s="173"/>
      <c r="K47" s="174"/>
      <c r="L47" s="174"/>
      <c r="M47" s="173"/>
      <c r="N47" s="173"/>
      <c r="O47" s="173"/>
      <c r="P47" s="173"/>
      <c r="Q47" s="173"/>
      <c r="R47" s="173"/>
      <c r="S47" s="173"/>
      <c r="T47" s="173"/>
      <c r="U47" s="173"/>
      <c r="V47" s="173"/>
      <c r="W47" s="173"/>
      <c r="X47" s="173"/>
      <c r="Y47" s="173"/>
      <c r="Z47" s="173"/>
      <c r="AA47" s="173"/>
      <c r="AB47" s="469"/>
      <c r="AD47" s="547"/>
      <c r="AF47" s="173"/>
      <c r="AH47" s="173"/>
      <c r="AJ47" s="87"/>
    </row>
    <row r="48" spans="3:36" ht="12.75" customHeight="1" outlineLevel="1" x14ac:dyDescent="0.2">
      <c r="D48" s="106" t="str">
        <f>'Line Items'!D15</f>
        <v>Great Eastern</v>
      </c>
      <c r="E48" s="88"/>
      <c r="F48" s="107" t="str">
        <f t="shared" si="2"/>
        <v>£000</v>
      </c>
      <c r="G48" s="175"/>
      <c r="H48" s="175"/>
      <c r="I48" s="175"/>
      <c r="J48" s="175"/>
      <c r="K48" s="175"/>
      <c r="L48" s="175"/>
      <c r="M48" s="175"/>
      <c r="N48" s="175"/>
      <c r="O48" s="175"/>
      <c r="P48" s="175"/>
      <c r="Q48" s="175"/>
      <c r="R48" s="175"/>
      <c r="S48" s="175"/>
      <c r="T48" s="175"/>
      <c r="U48" s="175"/>
      <c r="V48" s="175"/>
      <c r="W48" s="175"/>
      <c r="X48" s="175"/>
      <c r="Y48" s="175"/>
      <c r="Z48" s="175"/>
      <c r="AA48" s="175"/>
      <c r="AB48" s="176"/>
      <c r="AD48" s="548"/>
      <c r="AF48" s="175"/>
      <c r="AH48" s="175"/>
      <c r="AJ48" s="91"/>
    </row>
    <row r="49" spans="4:36" ht="12.75" customHeight="1" outlineLevel="1" x14ac:dyDescent="0.2">
      <c r="D49" s="106" t="str">
        <f>'Line Items'!D16</f>
        <v>West Anglia</v>
      </c>
      <c r="E49" s="88"/>
      <c r="F49" s="107" t="str">
        <f t="shared" si="2"/>
        <v>£000</v>
      </c>
      <c r="G49" s="175"/>
      <c r="H49" s="175"/>
      <c r="I49" s="175"/>
      <c r="J49" s="175"/>
      <c r="K49" s="175"/>
      <c r="L49" s="175"/>
      <c r="M49" s="175"/>
      <c r="N49" s="175"/>
      <c r="O49" s="175"/>
      <c r="P49" s="175"/>
      <c r="Q49" s="175"/>
      <c r="R49" s="175"/>
      <c r="S49" s="175"/>
      <c r="T49" s="175"/>
      <c r="U49" s="175"/>
      <c r="V49" s="175"/>
      <c r="W49" s="175"/>
      <c r="X49" s="175"/>
      <c r="Y49" s="175"/>
      <c r="Z49" s="175"/>
      <c r="AA49" s="175"/>
      <c r="AB49" s="176"/>
      <c r="AD49" s="548"/>
      <c r="AF49" s="175"/>
      <c r="AH49" s="175"/>
      <c r="AJ49" s="91"/>
    </row>
    <row r="50" spans="4:36" ht="12.75" customHeight="1" outlineLevel="1" x14ac:dyDescent="0.2">
      <c r="D50" s="106" t="str">
        <f>'Line Items'!D17</f>
        <v>Stansted Express</v>
      </c>
      <c r="E50" s="88"/>
      <c r="F50" s="107" t="str">
        <f t="shared" si="2"/>
        <v>£000</v>
      </c>
      <c r="G50" s="175"/>
      <c r="H50" s="175"/>
      <c r="I50" s="175"/>
      <c r="J50" s="175"/>
      <c r="K50" s="175"/>
      <c r="L50" s="175"/>
      <c r="M50" s="175"/>
      <c r="N50" s="175"/>
      <c r="O50" s="175"/>
      <c r="P50" s="175"/>
      <c r="Q50" s="175"/>
      <c r="R50" s="175"/>
      <c r="S50" s="175"/>
      <c r="T50" s="175"/>
      <c r="U50" s="175"/>
      <c r="V50" s="175"/>
      <c r="W50" s="175"/>
      <c r="X50" s="175"/>
      <c r="Y50" s="175"/>
      <c r="Z50" s="175"/>
      <c r="AA50" s="175"/>
      <c r="AB50" s="176"/>
      <c r="AD50" s="548"/>
      <c r="AF50" s="175"/>
      <c r="AH50" s="175"/>
      <c r="AJ50" s="91"/>
    </row>
    <row r="51" spans="4:36" ht="12.75" customHeight="1" outlineLevel="1" x14ac:dyDescent="0.2">
      <c r="D51" s="106" t="str">
        <f>'Line Items'!D18</f>
        <v>Rural</v>
      </c>
      <c r="E51" s="88"/>
      <c r="F51" s="107" t="str">
        <f t="shared" si="2"/>
        <v>£000</v>
      </c>
      <c r="G51" s="175"/>
      <c r="H51" s="175"/>
      <c r="I51" s="175"/>
      <c r="J51" s="175"/>
      <c r="K51" s="175"/>
      <c r="L51" s="175"/>
      <c r="M51" s="175"/>
      <c r="N51" s="175"/>
      <c r="O51" s="175"/>
      <c r="P51" s="175"/>
      <c r="Q51" s="175"/>
      <c r="R51" s="175"/>
      <c r="S51" s="175"/>
      <c r="T51" s="175"/>
      <c r="U51" s="175"/>
      <c r="V51" s="175"/>
      <c r="W51" s="175"/>
      <c r="X51" s="175"/>
      <c r="Y51" s="175"/>
      <c r="Z51" s="175"/>
      <c r="AA51" s="175"/>
      <c r="AB51" s="176"/>
      <c r="AD51" s="548"/>
      <c r="AF51" s="175"/>
      <c r="AH51" s="175"/>
      <c r="AJ51" s="91"/>
    </row>
    <row r="52" spans="4:36" ht="12.75" customHeight="1" outlineLevel="1" x14ac:dyDescent="0.2">
      <c r="D52" s="106" t="str">
        <f>'Line Items'!D19</f>
        <v>WA Inner (to LOROL)</v>
      </c>
      <c r="E52" s="88"/>
      <c r="F52" s="107" t="str">
        <f t="shared" si="2"/>
        <v>£000</v>
      </c>
      <c r="G52" s="175"/>
      <c r="H52" s="175"/>
      <c r="I52" s="175"/>
      <c r="J52" s="175"/>
      <c r="K52" s="175"/>
      <c r="L52" s="175"/>
      <c r="M52" s="175"/>
      <c r="N52" s="175"/>
      <c r="O52" s="175"/>
      <c r="P52" s="175"/>
      <c r="Q52" s="175"/>
      <c r="R52" s="175"/>
      <c r="S52" s="175"/>
      <c r="T52" s="175"/>
      <c r="U52" s="175"/>
      <c r="V52" s="175"/>
      <c r="W52" s="175"/>
      <c r="X52" s="175"/>
      <c r="Y52" s="175"/>
      <c r="Z52" s="175"/>
      <c r="AA52" s="175"/>
      <c r="AB52" s="176"/>
      <c r="AD52" s="548"/>
      <c r="AF52" s="175"/>
      <c r="AH52" s="175"/>
      <c r="AJ52" s="91"/>
    </row>
    <row r="53" spans="4:36" ht="12.75" customHeight="1" outlineLevel="1" x14ac:dyDescent="0.2">
      <c r="D53" s="106" t="str">
        <f>'Line Items'!D20</f>
        <v>GE Inner (to CTOC)</v>
      </c>
      <c r="E53" s="88"/>
      <c r="F53" s="107" t="str">
        <f t="shared" si="2"/>
        <v>£000</v>
      </c>
      <c r="G53" s="175"/>
      <c r="H53" s="175"/>
      <c r="I53" s="175"/>
      <c r="J53" s="175"/>
      <c r="K53" s="175"/>
      <c r="L53" s="175"/>
      <c r="M53" s="175"/>
      <c r="N53" s="175"/>
      <c r="O53" s="175"/>
      <c r="P53" s="175"/>
      <c r="Q53" s="175"/>
      <c r="R53" s="175"/>
      <c r="S53" s="175"/>
      <c r="T53" s="175"/>
      <c r="U53" s="175"/>
      <c r="V53" s="175"/>
      <c r="W53" s="175"/>
      <c r="X53" s="175"/>
      <c r="Y53" s="175"/>
      <c r="Z53" s="175"/>
      <c r="AA53" s="175"/>
      <c r="AB53" s="176"/>
      <c r="AD53" s="548"/>
      <c r="AF53" s="175"/>
      <c r="AH53" s="175"/>
      <c r="AJ53" s="91"/>
    </row>
    <row r="54" spans="4:36" ht="12.75" customHeight="1" outlineLevel="1" x14ac:dyDescent="0.2">
      <c r="D54" s="106" t="str">
        <f>'Line Items'!D21</f>
        <v>[Passenger Revenue Service Groups Line 8]</v>
      </c>
      <c r="E54" s="88"/>
      <c r="F54" s="107" t="str">
        <f t="shared" si="2"/>
        <v>£000</v>
      </c>
      <c r="G54" s="175"/>
      <c r="H54" s="175"/>
      <c r="I54" s="175"/>
      <c r="J54" s="175"/>
      <c r="K54" s="175"/>
      <c r="L54" s="175"/>
      <c r="M54" s="175"/>
      <c r="N54" s="175"/>
      <c r="O54" s="175"/>
      <c r="P54" s="175"/>
      <c r="Q54" s="175"/>
      <c r="R54" s="175"/>
      <c r="S54" s="175"/>
      <c r="T54" s="175"/>
      <c r="U54" s="175"/>
      <c r="V54" s="175"/>
      <c r="W54" s="175"/>
      <c r="X54" s="175"/>
      <c r="Y54" s="175"/>
      <c r="Z54" s="175"/>
      <c r="AA54" s="175"/>
      <c r="AB54" s="176"/>
      <c r="AD54" s="548"/>
      <c r="AF54" s="175"/>
      <c r="AH54" s="175"/>
      <c r="AJ54" s="91"/>
    </row>
    <row r="55" spans="4:36" ht="12.75" customHeight="1" outlineLevel="1" x14ac:dyDescent="0.2">
      <c r="D55" s="106" t="str">
        <f>'Line Items'!D22</f>
        <v>[Passenger Revenue Service Groups Line 9]</v>
      </c>
      <c r="E55" s="88"/>
      <c r="F55" s="107" t="str">
        <f t="shared" ref="F55:F71" si="3">F26</f>
        <v>£000</v>
      </c>
      <c r="G55" s="175"/>
      <c r="H55" s="175"/>
      <c r="I55" s="175"/>
      <c r="J55" s="175"/>
      <c r="K55" s="175"/>
      <c r="L55" s="175"/>
      <c r="M55" s="175"/>
      <c r="N55" s="175"/>
      <c r="O55" s="175"/>
      <c r="P55" s="175"/>
      <c r="Q55" s="175"/>
      <c r="R55" s="175"/>
      <c r="S55" s="175"/>
      <c r="T55" s="175"/>
      <c r="U55" s="175"/>
      <c r="V55" s="175"/>
      <c r="W55" s="175"/>
      <c r="X55" s="175"/>
      <c r="Y55" s="175"/>
      <c r="Z55" s="175"/>
      <c r="AA55" s="175"/>
      <c r="AB55" s="176"/>
      <c r="AD55" s="548"/>
      <c r="AF55" s="175"/>
      <c r="AH55" s="175"/>
      <c r="AJ55" s="91"/>
    </row>
    <row r="56" spans="4:36" ht="12.75" customHeight="1" outlineLevel="1" x14ac:dyDescent="0.2">
      <c r="D56" s="106" t="str">
        <f>'Line Items'!D23</f>
        <v>[Passenger Revenue Service Groups Line 10]</v>
      </c>
      <c r="E56" s="88"/>
      <c r="F56" s="107" t="str">
        <f t="shared" si="3"/>
        <v>£000</v>
      </c>
      <c r="G56" s="175"/>
      <c r="H56" s="175"/>
      <c r="I56" s="175"/>
      <c r="J56" s="175"/>
      <c r="K56" s="175"/>
      <c r="L56" s="175"/>
      <c r="M56" s="175"/>
      <c r="N56" s="175"/>
      <c r="O56" s="175"/>
      <c r="P56" s="175"/>
      <c r="Q56" s="175"/>
      <c r="R56" s="175"/>
      <c r="S56" s="175"/>
      <c r="T56" s="175"/>
      <c r="U56" s="175"/>
      <c r="V56" s="175"/>
      <c r="W56" s="175"/>
      <c r="X56" s="175"/>
      <c r="Y56" s="175"/>
      <c r="Z56" s="175"/>
      <c r="AA56" s="175"/>
      <c r="AB56" s="176"/>
      <c r="AD56" s="548"/>
      <c r="AF56" s="175"/>
      <c r="AH56" s="175"/>
      <c r="AJ56" s="91"/>
    </row>
    <row r="57" spans="4:36" ht="12.75" customHeight="1" outlineLevel="1" x14ac:dyDescent="0.2">
      <c r="D57" s="106" t="str">
        <f>'Line Items'!D24</f>
        <v>[Passenger Revenue Service Groups Line 11]</v>
      </c>
      <c r="E57" s="88"/>
      <c r="F57" s="107" t="str">
        <f t="shared" si="3"/>
        <v>£000</v>
      </c>
      <c r="G57" s="175"/>
      <c r="H57" s="175"/>
      <c r="I57" s="175"/>
      <c r="J57" s="175"/>
      <c r="K57" s="175"/>
      <c r="L57" s="175"/>
      <c r="M57" s="175"/>
      <c r="N57" s="175"/>
      <c r="O57" s="175"/>
      <c r="P57" s="175"/>
      <c r="Q57" s="175"/>
      <c r="R57" s="175"/>
      <c r="S57" s="175"/>
      <c r="T57" s="175"/>
      <c r="U57" s="175"/>
      <c r="V57" s="175"/>
      <c r="W57" s="175"/>
      <c r="X57" s="175"/>
      <c r="Y57" s="175"/>
      <c r="Z57" s="175"/>
      <c r="AA57" s="175"/>
      <c r="AB57" s="176"/>
      <c r="AD57" s="548"/>
      <c r="AF57" s="175"/>
      <c r="AH57" s="175"/>
      <c r="AJ57" s="91"/>
    </row>
    <row r="58" spans="4:36" ht="12.75" customHeight="1" outlineLevel="1" x14ac:dyDescent="0.2">
      <c r="D58" s="106" t="str">
        <f>'Line Items'!D25</f>
        <v>[Passenger Revenue Service Groups Line 12]</v>
      </c>
      <c r="E58" s="88"/>
      <c r="F58" s="107" t="str">
        <f t="shared" si="3"/>
        <v>£000</v>
      </c>
      <c r="G58" s="175"/>
      <c r="H58" s="175"/>
      <c r="I58" s="175"/>
      <c r="J58" s="175"/>
      <c r="K58" s="175"/>
      <c r="L58" s="175"/>
      <c r="M58" s="175"/>
      <c r="N58" s="175"/>
      <c r="O58" s="175"/>
      <c r="P58" s="175"/>
      <c r="Q58" s="175"/>
      <c r="R58" s="175"/>
      <c r="S58" s="175"/>
      <c r="T58" s="175"/>
      <c r="U58" s="175"/>
      <c r="V58" s="175"/>
      <c r="W58" s="175"/>
      <c r="X58" s="175"/>
      <c r="Y58" s="175"/>
      <c r="Z58" s="175"/>
      <c r="AA58" s="175"/>
      <c r="AB58" s="176"/>
      <c r="AD58" s="548"/>
      <c r="AF58" s="175"/>
      <c r="AH58" s="175"/>
      <c r="AJ58" s="91"/>
    </row>
    <row r="59" spans="4:36" ht="12.75" customHeight="1" outlineLevel="1" x14ac:dyDescent="0.2">
      <c r="D59" s="106" t="str">
        <f>'Line Items'!D26</f>
        <v>[Passenger Revenue Service Groups Line 13]</v>
      </c>
      <c r="E59" s="88"/>
      <c r="F59" s="107" t="str">
        <f t="shared" si="3"/>
        <v>£000</v>
      </c>
      <c r="G59" s="175"/>
      <c r="H59" s="175"/>
      <c r="I59" s="175"/>
      <c r="J59" s="175"/>
      <c r="K59" s="175"/>
      <c r="L59" s="175"/>
      <c r="M59" s="175"/>
      <c r="N59" s="175"/>
      <c r="O59" s="175"/>
      <c r="P59" s="175"/>
      <c r="Q59" s="175"/>
      <c r="R59" s="175"/>
      <c r="S59" s="175"/>
      <c r="T59" s="175"/>
      <c r="U59" s="175"/>
      <c r="V59" s="175"/>
      <c r="W59" s="175"/>
      <c r="X59" s="175"/>
      <c r="Y59" s="175"/>
      <c r="Z59" s="175"/>
      <c r="AA59" s="175"/>
      <c r="AB59" s="176"/>
      <c r="AD59" s="548"/>
      <c r="AF59" s="175"/>
      <c r="AH59" s="175"/>
      <c r="AJ59" s="91"/>
    </row>
    <row r="60" spans="4:36" ht="12.75" customHeight="1" outlineLevel="1" x14ac:dyDescent="0.2">
      <c r="D60" s="106" t="str">
        <f>'Line Items'!D27</f>
        <v>[Passenger Revenue Service Groups Line 14]</v>
      </c>
      <c r="E60" s="88"/>
      <c r="F60" s="107" t="str">
        <f t="shared" si="3"/>
        <v>£000</v>
      </c>
      <c r="G60" s="175"/>
      <c r="H60" s="175"/>
      <c r="I60" s="175"/>
      <c r="J60" s="175"/>
      <c r="K60" s="175"/>
      <c r="L60" s="175"/>
      <c r="M60" s="175"/>
      <c r="N60" s="175"/>
      <c r="O60" s="175"/>
      <c r="P60" s="175"/>
      <c r="Q60" s="175"/>
      <c r="R60" s="175"/>
      <c r="S60" s="175"/>
      <c r="T60" s="175"/>
      <c r="U60" s="175"/>
      <c r="V60" s="175"/>
      <c r="W60" s="175"/>
      <c r="X60" s="175"/>
      <c r="Y60" s="175"/>
      <c r="Z60" s="175"/>
      <c r="AA60" s="175"/>
      <c r="AB60" s="176"/>
      <c r="AD60" s="548"/>
      <c r="AF60" s="175"/>
      <c r="AH60" s="175"/>
      <c r="AJ60" s="91"/>
    </row>
    <row r="61" spans="4:36" ht="12.75" customHeight="1" outlineLevel="1" x14ac:dyDescent="0.2">
      <c r="D61" s="106" t="str">
        <f>'Line Items'!D28</f>
        <v>[Passenger Revenue Service Groups Line 15]</v>
      </c>
      <c r="E61" s="88"/>
      <c r="F61" s="107" t="str">
        <f t="shared" si="3"/>
        <v>£000</v>
      </c>
      <c r="G61" s="175"/>
      <c r="H61" s="175"/>
      <c r="I61" s="175"/>
      <c r="J61" s="175"/>
      <c r="K61" s="175"/>
      <c r="L61" s="175"/>
      <c r="M61" s="175"/>
      <c r="N61" s="175"/>
      <c r="O61" s="175"/>
      <c r="P61" s="175"/>
      <c r="Q61" s="175"/>
      <c r="R61" s="175"/>
      <c r="S61" s="175"/>
      <c r="T61" s="175"/>
      <c r="U61" s="175"/>
      <c r="V61" s="175"/>
      <c r="W61" s="175"/>
      <c r="X61" s="175"/>
      <c r="Y61" s="175"/>
      <c r="Z61" s="175"/>
      <c r="AA61" s="175"/>
      <c r="AB61" s="176"/>
      <c r="AD61" s="548"/>
      <c r="AF61" s="175"/>
      <c r="AH61" s="175"/>
      <c r="AJ61" s="91"/>
    </row>
    <row r="62" spans="4:36" ht="12.75" customHeight="1" outlineLevel="1" x14ac:dyDescent="0.2">
      <c r="D62" s="106" t="str">
        <f>'Line Items'!D29</f>
        <v>[Passenger Revenue Service Groups Line 16]</v>
      </c>
      <c r="E62" s="88"/>
      <c r="F62" s="107" t="str">
        <f t="shared" si="3"/>
        <v>£000</v>
      </c>
      <c r="G62" s="175"/>
      <c r="H62" s="175"/>
      <c r="I62" s="175"/>
      <c r="J62" s="175"/>
      <c r="K62" s="175"/>
      <c r="L62" s="175"/>
      <c r="M62" s="175"/>
      <c r="N62" s="175"/>
      <c r="O62" s="175"/>
      <c r="P62" s="175"/>
      <c r="Q62" s="175"/>
      <c r="R62" s="175"/>
      <c r="S62" s="175"/>
      <c r="T62" s="175"/>
      <c r="U62" s="175"/>
      <c r="V62" s="175"/>
      <c r="W62" s="175"/>
      <c r="X62" s="175"/>
      <c r="Y62" s="175"/>
      <c r="Z62" s="175"/>
      <c r="AA62" s="175"/>
      <c r="AB62" s="176"/>
      <c r="AD62" s="548"/>
      <c r="AF62" s="175"/>
      <c r="AH62" s="175"/>
      <c r="AJ62" s="91"/>
    </row>
    <row r="63" spans="4:36" ht="12.75" customHeight="1" outlineLevel="1" x14ac:dyDescent="0.2">
      <c r="D63" s="106" t="str">
        <f>'Line Items'!D30</f>
        <v>[Passenger Revenue Service Groups Line 17]</v>
      </c>
      <c r="E63" s="88"/>
      <c r="F63" s="107" t="str">
        <f t="shared" si="3"/>
        <v>£000</v>
      </c>
      <c r="G63" s="175"/>
      <c r="H63" s="175"/>
      <c r="I63" s="175"/>
      <c r="J63" s="175"/>
      <c r="K63" s="175"/>
      <c r="L63" s="175"/>
      <c r="M63" s="175"/>
      <c r="N63" s="175"/>
      <c r="O63" s="175"/>
      <c r="P63" s="175"/>
      <c r="Q63" s="175"/>
      <c r="R63" s="175"/>
      <c r="S63" s="175"/>
      <c r="T63" s="175"/>
      <c r="U63" s="175"/>
      <c r="V63" s="175"/>
      <c r="W63" s="175"/>
      <c r="X63" s="175"/>
      <c r="Y63" s="175"/>
      <c r="Z63" s="175"/>
      <c r="AA63" s="175"/>
      <c r="AB63" s="176"/>
      <c r="AD63" s="548"/>
      <c r="AF63" s="175"/>
      <c r="AH63" s="175"/>
      <c r="AJ63" s="91"/>
    </row>
    <row r="64" spans="4:36" ht="12.75" customHeight="1" outlineLevel="1" x14ac:dyDescent="0.2">
      <c r="D64" s="106" t="str">
        <f>'Line Items'!D31</f>
        <v>[Passenger Revenue Service Groups Line 18]</v>
      </c>
      <c r="E64" s="88"/>
      <c r="F64" s="107" t="str">
        <f t="shared" si="3"/>
        <v>£000</v>
      </c>
      <c r="G64" s="175"/>
      <c r="H64" s="175"/>
      <c r="I64" s="175"/>
      <c r="J64" s="175"/>
      <c r="K64" s="175"/>
      <c r="L64" s="175"/>
      <c r="M64" s="175"/>
      <c r="N64" s="175"/>
      <c r="O64" s="175"/>
      <c r="P64" s="175"/>
      <c r="Q64" s="175"/>
      <c r="R64" s="175"/>
      <c r="S64" s="175"/>
      <c r="T64" s="175"/>
      <c r="U64" s="175"/>
      <c r="V64" s="175"/>
      <c r="W64" s="175"/>
      <c r="X64" s="175"/>
      <c r="Y64" s="175"/>
      <c r="Z64" s="175"/>
      <c r="AA64" s="175"/>
      <c r="AB64" s="176"/>
      <c r="AD64" s="548"/>
      <c r="AF64" s="175"/>
      <c r="AH64" s="175"/>
      <c r="AJ64" s="91"/>
    </row>
    <row r="65" spans="3:36" ht="12.75" customHeight="1" outlineLevel="1" x14ac:dyDescent="0.2">
      <c r="D65" s="106" t="str">
        <f>'Line Items'!D32</f>
        <v>[Passenger Revenue Service Groups Line 19]</v>
      </c>
      <c r="E65" s="88"/>
      <c r="F65" s="107" t="str">
        <f t="shared" si="3"/>
        <v>£000</v>
      </c>
      <c r="G65" s="175"/>
      <c r="H65" s="175"/>
      <c r="I65" s="175"/>
      <c r="J65" s="175"/>
      <c r="K65" s="175"/>
      <c r="L65" s="175"/>
      <c r="M65" s="175"/>
      <c r="N65" s="175"/>
      <c r="O65" s="175"/>
      <c r="P65" s="175"/>
      <c r="Q65" s="175"/>
      <c r="R65" s="175"/>
      <c r="S65" s="175"/>
      <c r="T65" s="175"/>
      <c r="U65" s="175"/>
      <c r="V65" s="175"/>
      <c r="W65" s="175"/>
      <c r="X65" s="175"/>
      <c r="Y65" s="175"/>
      <c r="Z65" s="175"/>
      <c r="AA65" s="175"/>
      <c r="AB65" s="176"/>
      <c r="AD65" s="548"/>
      <c r="AF65" s="175"/>
      <c r="AH65" s="175"/>
      <c r="AJ65" s="91"/>
    </row>
    <row r="66" spans="3:36" ht="12.75" customHeight="1" outlineLevel="1" x14ac:dyDescent="0.2">
      <c r="D66" s="106" t="str">
        <f>'Line Items'!D33</f>
        <v>[Passenger Revenue Service Groups Line 20]</v>
      </c>
      <c r="E66" s="88"/>
      <c r="F66" s="107" t="str">
        <f t="shared" si="3"/>
        <v>£000</v>
      </c>
      <c r="G66" s="175"/>
      <c r="H66" s="175"/>
      <c r="I66" s="175"/>
      <c r="J66" s="175"/>
      <c r="K66" s="175"/>
      <c r="L66" s="175"/>
      <c r="M66" s="175"/>
      <c r="N66" s="175"/>
      <c r="O66" s="175"/>
      <c r="P66" s="175"/>
      <c r="Q66" s="175"/>
      <c r="R66" s="175"/>
      <c r="S66" s="175"/>
      <c r="T66" s="175"/>
      <c r="U66" s="175"/>
      <c r="V66" s="175"/>
      <c r="W66" s="175"/>
      <c r="X66" s="175"/>
      <c r="Y66" s="175"/>
      <c r="Z66" s="175"/>
      <c r="AA66" s="175"/>
      <c r="AB66" s="176"/>
      <c r="AD66" s="548"/>
      <c r="AF66" s="175"/>
      <c r="AH66" s="175"/>
      <c r="AJ66" s="91"/>
    </row>
    <row r="67" spans="3:36" ht="12.75" customHeight="1" outlineLevel="1" x14ac:dyDescent="0.2">
      <c r="D67" s="106" t="str">
        <f>'Line Items'!D34</f>
        <v>[Passenger Revenue Service Groups Line 21]</v>
      </c>
      <c r="E67" s="88"/>
      <c r="F67" s="107" t="str">
        <f t="shared" si="3"/>
        <v>£000</v>
      </c>
      <c r="G67" s="175"/>
      <c r="H67" s="175"/>
      <c r="I67" s="175"/>
      <c r="J67" s="175"/>
      <c r="K67" s="175"/>
      <c r="L67" s="175"/>
      <c r="M67" s="175"/>
      <c r="N67" s="175"/>
      <c r="O67" s="175"/>
      <c r="P67" s="175"/>
      <c r="Q67" s="175"/>
      <c r="R67" s="175"/>
      <c r="S67" s="175"/>
      <c r="T67" s="175"/>
      <c r="U67" s="175"/>
      <c r="V67" s="175"/>
      <c r="W67" s="175"/>
      <c r="X67" s="175"/>
      <c r="Y67" s="175"/>
      <c r="Z67" s="175"/>
      <c r="AA67" s="175"/>
      <c r="AB67" s="176"/>
      <c r="AD67" s="548"/>
      <c r="AF67" s="175"/>
      <c r="AH67" s="175"/>
      <c r="AJ67" s="91"/>
    </row>
    <row r="68" spans="3:36" ht="12.75" customHeight="1" outlineLevel="1" x14ac:dyDescent="0.2">
      <c r="D68" s="106" t="str">
        <f>'Line Items'!D35</f>
        <v>[Passenger Revenue Service Groups Line 22]</v>
      </c>
      <c r="E68" s="88"/>
      <c r="F68" s="107" t="str">
        <f t="shared" si="3"/>
        <v>£000</v>
      </c>
      <c r="G68" s="175"/>
      <c r="H68" s="175"/>
      <c r="I68" s="175"/>
      <c r="J68" s="175"/>
      <c r="K68" s="175"/>
      <c r="L68" s="175"/>
      <c r="M68" s="175"/>
      <c r="N68" s="175"/>
      <c r="O68" s="175"/>
      <c r="P68" s="175"/>
      <c r="Q68" s="175"/>
      <c r="R68" s="175"/>
      <c r="S68" s="175"/>
      <c r="T68" s="175"/>
      <c r="U68" s="175"/>
      <c r="V68" s="175"/>
      <c r="W68" s="175"/>
      <c r="X68" s="175"/>
      <c r="Y68" s="175"/>
      <c r="Z68" s="175"/>
      <c r="AA68" s="175"/>
      <c r="AB68" s="176"/>
      <c r="AD68" s="548"/>
      <c r="AF68" s="175"/>
      <c r="AH68" s="175"/>
      <c r="AJ68" s="91"/>
    </row>
    <row r="69" spans="3:36" ht="12.75" customHeight="1" outlineLevel="1" x14ac:dyDescent="0.2">
      <c r="D69" s="106" t="str">
        <f>'Line Items'!D36</f>
        <v>[Passenger Revenue Service Groups Line 23]</v>
      </c>
      <c r="E69" s="88"/>
      <c r="F69" s="107" t="str">
        <f t="shared" si="3"/>
        <v>£000</v>
      </c>
      <c r="G69" s="175"/>
      <c r="H69" s="175"/>
      <c r="I69" s="175"/>
      <c r="J69" s="175"/>
      <c r="K69" s="175"/>
      <c r="L69" s="175"/>
      <c r="M69" s="175"/>
      <c r="N69" s="175"/>
      <c r="O69" s="175"/>
      <c r="P69" s="175"/>
      <c r="Q69" s="175"/>
      <c r="R69" s="175"/>
      <c r="S69" s="175"/>
      <c r="T69" s="175"/>
      <c r="U69" s="175"/>
      <c r="V69" s="175"/>
      <c r="W69" s="175"/>
      <c r="X69" s="175"/>
      <c r="Y69" s="175"/>
      <c r="Z69" s="175"/>
      <c r="AA69" s="175"/>
      <c r="AB69" s="176"/>
      <c r="AD69" s="548"/>
      <c r="AF69" s="175"/>
      <c r="AH69" s="175"/>
      <c r="AJ69" s="91"/>
    </row>
    <row r="70" spans="3:36" ht="12.75" customHeight="1" outlineLevel="1" x14ac:dyDescent="0.2">
      <c r="D70" s="106" t="str">
        <f>'Line Items'!D37</f>
        <v>[Passenger Revenue Service Groups Line 24]</v>
      </c>
      <c r="E70" s="88"/>
      <c r="F70" s="107" t="str">
        <f t="shared" si="3"/>
        <v>£000</v>
      </c>
      <c r="G70" s="175"/>
      <c r="H70" s="175"/>
      <c r="I70" s="175"/>
      <c r="J70" s="175"/>
      <c r="K70" s="175"/>
      <c r="L70" s="175"/>
      <c r="M70" s="175"/>
      <c r="N70" s="175"/>
      <c r="O70" s="175"/>
      <c r="P70" s="175"/>
      <c r="Q70" s="175"/>
      <c r="R70" s="175"/>
      <c r="S70" s="175"/>
      <c r="T70" s="175"/>
      <c r="U70" s="175"/>
      <c r="V70" s="175"/>
      <c r="W70" s="175"/>
      <c r="X70" s="175"/>
      <c r="Y70" s="175"/>
      <c r="Z70" s="175"/>
      <c r="AA70" s="175"/>
      <c r="AB70" s="176"/>
      <c r="AD70" s="548"/>
      <c r="AF70" s="175"/>
      <c r="AH70" s="175"/>
      <c r="AJ70" s="91"/>
    </row>
    <row r="71" spans="3:36" ht="12.75" customHeight="1" outlineLevel="1" x14ac:dyDescent="0.2">
      <c r="D71" s="117" t="str">
        <f>'Line Items'!D38</f>
        <v>[Passenger Revenue Service Groups Line 25]</v>
      </c>
      <c r="E71" s="177"/>
      <c r="F71" s="118" t="str">
        <f t="shared" si="3"/>
        <v>£000</v>
      </c>
      <c r="G71" s="178"/>
      <c r="H71" s="178"/>
      <c r="I71" s="178"/>
      <c r="J71" s="178"/>
      <c r="K71" s="178"/>
      <c r="L71" s="178"/>
      <c r="M71" s="178"/>
      <c r="N71" s="178"/>
      <c r="O71" s="178"/>
      <c r="P71" s="178"/>
      <c r="Q71" s="178"/>
      <c r="R71" s="178"/>
      <c r="S71" s="178"/>
      <c r="T71" s="178"/>
      <c r="U71" s="178"/>
      <c r="V71" s="178"/>
      <c r="W71" s="178"/>
      <c r="X71" s="178"/>
      <c r="Y71" s="178"/>
      <c r="Z71" s="178"/>
      <c r="AA71" s="178"/>
      <c r="AB71" s="179"/>
      <c r="AD71" s="549"/>
      <c r="AF71" s="178"/>
      <c r="AH71" s="178"/>
      <c r="AJ71" s="95"/>
    </row>
    <row r="72" spans="3:36" ht="12.75" customHeight="1" outlineLevel="1" x14ac:dyDescent="0.2">
      <c r="G72" s="89"/>
      <c r="H72" s="89"/>
      <c r="I72" s="89"/>
      <c r="J72" s="89"/>
      <c r="K72" s="89"/>
      <c r="L72" s="89"/>
      <c r="M72" s="89"/>
      <c r="N72" s="89"/>
      <c r="O72" s="89"/>
      <c r="P72" s="89"/>
      <c r="Q72" s="89"/>
      <c r="R72" s="89"/>
      <c r="S72" s="89"/>
      <c r="T72" s="89"/>
      <c r="U72" s="89"/>
      <c r="V72" s="89"/>
      <c r="W72" s="89"/>
      <c r="X72" s="89"/>
      <c r="Y72" s="89"/>
      <c r="Z72" s="89"/>
      <c r="AA72" s="89"/>
      <c r="AB72" s="89"/>
      <c r="AD72" s="89"/>
      <c r="AF72" s="89"/>
      <c r="AH72" s="89"/>
    </row>
    <row r="73" spans="3:36" ht="12.75" customHeight="1" outlineLevel="1" x14ac:dyDescent="0.2">
      <c r="D73" s="180" t="str">
        <f>"Total "&amp;C46</f>
        <v>Total Seasons (Standard)</v>
      </c>
      <c r="E73" s="181"/>
      <c r="F73" s="182" t="str">
        <f>F71</f>
        <v>£000</v>
      </c>
      <c r="G73" s="183">
        <f t="shared" ref="G73:AB73" si="4">SUM(G47:G71)</f>
        <v>0</v>
      </c>
      <c r="H73" s="183">
        <f t="shared" si="4"/>
        <v>0</v>
      </c>
      <c r="I73" s="183">
        <f>SUM(I47:I71)</f>
        <v>0</v>
      </c>
      <c r="J73" s="183">
        <f>SUM(J47:J71)</f>
        <v>0</v>
      </c>
      <c r="K73" s="183">
        <f t="shared" si="4"/>
        <v>0</v>
      </c>
      <c r="L73" s="183">
        <f t="shared" si="4"/>
        <v>0</v>
      </c>
      <c r="M73" s="183">
        <f t="shared" si="4"/>
        <v>0</v>
      </c>
      <c r="N73" s="183">
        <f t="shared" si="4"/>
        <v>0</v>
      </c>
      <c r="O73" s="183">
        <f t="shared" si="4"/>
        <v>0</v>
      </c>
      <c r="P73" s="183">
        <f t="shared" si="4"/>
        <v>0</v>
      </c>
      <c r="Q73" s="183">
        <f t="shared" si="4"/>
        <v>0</v>
      </c>
      <c r="R73" s="183">
        <f t="shared" si="4"/>
        <v>0</v>
      </c>
      <c r="S73" s="183">
        <f t="shared" si="4"/>
        <v>0</v>
      </c>
      <c r="T73" s="183">
        <f t="shared" si="4"/>
        <v>0</v>
      </c>
      <c r="U73" s="183">
        <f t="shared" si="4"/>
        <v>0</v>
      </c>
      <c r="V73" s="183">
        <f t="shared" si="4"/>
        <v>0</v>
      </c>
      <c r="W73" s="183">
        <f t="shared" si="4"/>
        <v>0</v>
      </c>
      <c r="X73" s="183">
        <f t="shared" si="4"/>
        <v>0</v>
      </c>
      <c r="Y73" s="183">
        <f t="shared" si="4"/>
        <v>0</v>
      </c>
      <c r="Z73" s="183">
        <f t="shared" si="4"/>
        <v>0</v>
      </c>
      <c r="AA73" s="183">
        <f t="shared" si="4"/>
        <v>0</v>
      </c>
      <c r="AB73" s="184">
        <f t="shared" si="4"/>
        <v>0</v>
      </c>
      <c r="AD73" s="550">
        <f t="shared" ref="AD73:AF73" si="5">SUM(AD47:AD71)</f>
        <v>0</v>
      </c>
      <c r="AF73" s="183">
        <f t="shared" si="5"/>
        <v>0</v>
      </c>
      <c r="AH73" s="183">
        <f t="shared" ref="AH73" si="6">SUM(AH47:AH71)</f>
        <v>0</v>
      </c>
      <c r="AJ73" s="185"/>
    </row>
    <row r="74" spans="3:36" ht="12.75" customHeight="1" outlineLevel="1" x14ac:dyDescent="0.2">
      <c r="G74" s="89"/>
      <c r="H74" s="89"/>
      <c r="I74" s="89"/>
      <c r="J74" s="89"/>
      <c r="K74" s="89"/>
      <c r="L74" s="89"/>
      <c r="M74" s="89"/>
      <c r="N74" s="89"/>
      <c r="O74" s="89"/>
      <c r="P74" s="89"/>
      <c r="Q74" s="89"/>
      <c r="R74" s="89"/>
      <c r="S74" s="89"/>
      <c r="T74" s="89"/>
      <c r="U74" s="89"/>
      <c r="V74" s="89"/>
      <c r="W74" s="89"/>
      <c r="X74" s="89"/>
      <c r="Y74" s="89"/>
      <c r="Z74" s="89"/>
      <c r="AA74" s="89"/>
      <c r="AB74" s="89"/>
      <c r="AD74" s="89"/>
      <c r="AF74" s="89"/>
      <c r="AH74" s="89"/>
    </row>
    <row r="75" spans="3:36" ht="12.75" customHeight="1" outlineLevel="1" x14ac:dyDescent="0.2">
      <c r="D75" s="180" t="s">
        <v>431</v>
      </c>
      <c r="E75" s="181"/>
      <c r="F75" s="182" t="str">
        <f>F73</f>
        <v>£000</v>
      </c>
      <c r="G75" s="183">
        <f t="shared" ref="G75:AB75" si="7">SUM(G44,G73)</f>
        <v>0</v>
      </c>
      <c r="H75" s="183">
        <f t="shared" si="7"/>
        <v>0</v>
      </c>
      <c r="I75" s="183">
        <f t="shared" si="7"/>
        <v>0</v>
      </c>
      <c r="J75" s="183">
        <f t="shared" si="7"/>
        <v>0</v>
      </c>
      <c r="K75" s="183">
        <f t="shared" si="7"/>
        <v>0</v>
      </c>
      <c r="L75" s="183">
        <f t="shared" si="7"/>
        <v>0</v>
      </c>
      <c r="M75" s="183">
        <f t="shared" si="7"/>
        <v>0</v>
      </c>
      <c r="N75" s="183">
        <f t="shared" si="7"/>
        <v>0</v>
      </c>
      <c r="O75" s="183">
        <f t="shared" si="7"/>
        <v>0</v>
      </c>
      <c r="P75" s="183">
        <f t="shared" si="7"/>
        <v>0</v>
      </c>
      <c r="Q75" s="183">
        <f t="shared" si="7"/>
        <v>0</v>
      </c>
      <c r="R75" s="183">
        <f t="shared" si="7"/>
        <v>0</v>
      </c>
      <c r="S75" s="183">
        <f t="shared" si="7"/>
        <v>0</v>
      </c>
      <c r="T75" s="183">
        <f t="shared" si="7"/>
        <v>0</v>
      </c>
      <c r="U75" s="183">
        <f t="shared" si="7"/>
        <v>0</v>
      </c>
      <c r="V75" s="183">
        <f t="shared" si="7"/>
        <v>0</v>
      </c>
      <c r="W75" s="183">
        <f t="shared" si="7"/>
        <v>0</v>
      </c>
      <c r="X75" s="183">
        <f t="shared" si="7"/>
        <v>0</v>
      </c>
      <c r="Y75" s="183">
        <f t="shared" si="7"/>
        <v>0</v>
      </c>
      <c r="Z75" s="183">
        <f t="shared" si="7"/>
        <v>0</v>
      </c>
      <c r="AA75" s="183">
        <f t="shared" si="7"/>
        <v>0</v>
      </c>
      <c r="AB75" s="184">
        <f t="shared" si="7"/>
        <v>0</v>
      </c>
      <c r="AD75" s="550">
        <f t="shared" ref="AD75:AF75" si="8">SUM(AD44,AD73)</f>
        <v>0</v>
      </c>
      <c r="AF75" s="183">
        <f t="shared" si="8"/>
        <v>0</v>
      </c>
      <c r="AH75" s="183">
        <f t="shared" ref="AH75" si="9">SUM(AH44,AH73)</f>
        <v>0</v>
      </c>
      <c r="AJ75" s="185"/>
    </row>
    <row r="76" spans="3:36" ht="12.75" customHeight="1" outlineLevel="1" x14ac:dyDescent="0.2">
      <c r="G76" s="89"/>
      <c r="H76" s="89"/>
      <c r="I76" s="89"/>
      <c r="J76" s="89"/>
      <c r="K76" s="89"/>
      <c r="L76" s="89"/>
      <c r="M76" s="89"/>
      <c r="N76" s="89"/>
      <c r="O76" s="89"/>
      <c r="P76" s="89"/>
      <c r="Q76" s="89"/>
      <c r="R76" s="89"/>
      <c r="S76" s="89"/>
      <c r="T76" s="89"/>
      <c r="U76" s="89"/>
      <c r="V76" s="89"/>
      <c r="W76" s="89"/>
      <c r="X76" s="89"/>
      <c r="Y76" s="89"/>
      <c r="Z76" s="89"/>
      <c r="AA76" s="89"/>
      <c r="AB76" s="89"/>
      <c r="AD76" s="89"/>
      <c r="AF76" s="89"/>
      <c r="AH76" s="89"/>
    </row>
    <row r="77" spans="3:36" ht="12.75" customHeight="1" outlineLevel="1" x14ac:dyDescent="0.2">
      <c r="C77" s="138" t="s">
        <v>432</v>
      </c>
      <c r="G77" s="89"/>
      <c r="H77" s="89"/>
      <c r="I77" s="89"/>
      <c r="J77" s="89"/>
      <c r="K77" s="89"/>
      <c r="L77" s="89"/>
      <c r="M77" s="89"/>
      <c r="N77" s="89"/>
      <c r="O77" s="89"/>
      <c r="P77" s="89"/>
      <c r="Q77" s="89"/>
      <c r="R77" s="89"/>
      <c r="S77" s="89"/>
      <c r="T77" s="89"/>
      <c r="U77" s="89"/>
      <c r="V77" s="89"/>
      <c r="W77" s="89"/>
      <c r="X77" s="89"/>
      <c r="Y77" s="89"/>
      <c r="Z77" s="89"/>
      <c r="AA77" s="89"/>
      <c r="AB77" s="89"/>
      <c r="AD77" s="89"/>
      <c r="AF77" s="89"/>
      <c r="AH77" s="89"/>
    </row>
    <row r="78" spans="3:36" ht="12.75" customHeight="1" outlineLevel="1" x14ac:dyDescent="0.2">
      <c r="D78" s="100" t="str">
        <f>'Line Items'!D14</f>
        <v>Inter-City</v>
      </c>
      <c r="E78" s="84"/>
      <c r="F78" s="186" t="str">
        <f t="shared" ref="F78:F85" si="10">F47</f>
        <v>£000</v>
      </c>
      <c r="G78" s="173"/>
      <c r="H78" s="173"/>
      <c r="I78" s="173"/>
      <c r="J78" s="173"/>
      <c r="K78" s="174"/>
      <c r="L78" s="173"/>
      <c r="M78" s="173"/>
      <c r="N78" s="173"/>
      <c r="O78" s="173"/>
      <c r="P78" s="173"/>
      <c r="Q78" s="173"/>
      <c r="R78" s="173"/>
      <c r="S78" s="173"/>
      <c r="T78" s="173"/>
      <c r="U78" s="173"/>
      <c r="V78" s="173"/>
      <c r="W78" s="173"/>
      <c r="X78" s="173"/>
      <c r="Y78" s="173"/>
      <c r="Z78" s="173"/>
      <c r="AA78" s="173"/>
      <c r="AB78" s="469"/>
      <c r="AD78" s="547"/>
      <c r="AF78" s="173"/>
      <c r="AH78" s="173"/>
      <c r="AJ78" s="87"/>
    </row>
    <row r="79" spans="3:36" ht="12.75" customHeight="1" outlineLevel="1" x14ac:dyDescent="0.2">
      <c r="D79" s="106" t="str">
        <f>'Line Items'!D15</f>
        <v>Great Eastern</v>
      </c>
      <c r="E79" s="88"/>
      <c r="F79" s="107" t="str">
        <f t="shared" si="10"/>
        <v>£000</v>
      </c>
      <c r="G79" s="175"/>
      <c r="H79" s="175"/>
      <c r="I79" s="175"/>
      <c r="J79" s="175"/>
      <c r="K79" s="175"/>
      <c r="L79" s="175"/>
      <c r="M79" s="175"/>
      <c r="N79" s="175"/>
      <c r="O79" s="175"/>
      <c r="P79" s="175"/>
      <c r="Q79" s="175"/>
      <c r="R79" s="175"/>
      <c r="S79" s="175"/>
      <c r="T79" s="175"/>
      <c r="U79" s="175"/>
      <c r="V79" s="175"/>
      <c r="W79" s="175"/>
      <c r="X79" s="175"/>
      <c r="Y79" s="175"/>
      <c r="Z79" s="175"/>
      <c r="AA79" s="175"/>
      <c r="AB79" s="176"/>
      <c r="AD79" s="548"/>
      <c r="AF79" s="175"/>
      <c r="AH79" s="175"/>
      <c r="AJ79" s="91"/>
    </row>
    <row r="80" spans="3:36" ht="12.75" customHeight="1" outlineLevel="1" x14ac:dyDescent="0.2">
      <c r="D80" s="106" t="str">
        <f>'Line Items'!D16</f>
        <v>West Anglia</v>
      </c>
      <c r="E80" s="88"/>
      <c r="F80" s="107" t="str">
        <f t="shared" si="10"/>
        <v>£000</v>
      </c>
      <c r="G80" s="175"/>
      <c r="H80" s="175"/>
      <c r="I80" s="175"/>
      <c r="J80" s="175"/>
      <c r="K80" s="175"/>
      <c r="L80" s="175"/>
      <c r="M80" s="175"/>
      <c r="N80" s="175"/>
      <c r="O80" s="175"/>
      <c r="P80" s="175"/>
      <c r="Q80" s="175"/>
      <c r="R80" s="175"/>
      <c r="S80" s="175"/>
      <c r="T80" s="175"/>
      <c r="U80" s="175"/>
      <c r="V80" s="175"/>
      <c r="W80" s="175"/>
      <c r="X80" s="175"/>
      <c r="Y80" s="175"/>
      <c r="Z80" s="175"/>
      <c r="AA80" s="175"/>
      <c r="AB80" s="176"/>
      <c r="AD80" s="548"/>
      <c r="AF80" s="175"/>
      <c r="AH80" s="175"/>
      <c r="AJ80" s="91"/>
    </row>
    <row r="81" spans="4:36" ht="12.75" customHeight="1" outlineLevel="1" x14ac:dyDescent="0.2">
      <c r="D81" s="106" t="str">
        <f>'Line Items'!D17</f>
        <v>Stansted Express</v>
      </c>
      <c r="E81" s="88"/>
      <c r="F81" s="107" t="str">
        <f t="shared" si="10"/>
        <v>£000</v>
      </c>
      <c r="G81" s="175"/>
      <c r="H81" s="175"/>
      <c r="I81" s="175"/>
      <c r="J81" s="175"/>
      <c r="K81" s="175"/>
      <c r="L81" s="175"/>
      <c r="M81" s="175"/>
      <c r="N81" s="175"/>
      <c r="O81" s="175"/>
      <c r="P81" s="175"/>
      <c r="Q81" s="175"/>
      <c r="R81" s="175"/>
      <c r="S81" s="175"/>
      <c r="T81" s="175"/>
      <c r="U81" s="175"/>
      <c r="V81" s="175"/>
      <c r="W81" s="175"/>
      <c r="X81" s="175"/>
      <c r="Y81" s="175"/>
      <c r="Z81" s="175"/>
      <c r="AA81" s="175"/>
      <c r="AB81" s="176"/>
      <c r="AD81" s="548"/>
      <c r="AF81" s="175"/>
      <c r="AH81" s="175"/>
      <c r="AJ81" s="91"/>
    </row>
    <row r="82" spans="4:36" ht="12.75" customHeight="1" outlineLevel="1" x14ac:dyDescent="0.2">
      <c r="D82" s="106" t="str">
        <f>'Line Items'!D18</f>
        <v>Rural</v>
      </c>
      <c r="E82" s="88"/>
      <c r="F82" s="107" t="str">
        <f t="shared" si="10"/>
        <v>£000</v>
      </c>
      <c r="G82" s="175"/>
      <c r="H82" s="175"/>
      <c r="I82" s="175"/>
      <c r="J82" s="175"/>
      <c r="K82" s="175"/>
      <c r="L82" s="175"/>
      <c r="M82" s="175"/>
      <c r="N82" s="175"/>
      <c r="O82" s="175"/>
      <c r="P82" s="175"/>
      <c r="Q82" s="175"/>
      <c r="R82" s="175"/>
      <c r="S82" s="175"/>
      <c r="T82" s="175"/>
      <c r="U82" s="175"/>
      <c r="V82" s="175"/>
      <c r="W82" s="175"/>
      <c r="X82" s="175"/>
      <c r="Y82" s="175"/>
      <c r="Z82" s="175"/>
      <c r="AA82" s="175"/>
      <c r="AB82" s="176"/>
      <c r="AD82" s="548"/>
      <c r="AF82" s="175"/>
      <c r="AH82" s="175"/>
      <c r="AJ82" s="91"/>
    </row>
    <row r="83" spans="4:36" ht="12.75" customHeight="1" outlineLevel="1" x14ac:dyDescent="0.2">
      <c r="D83" s="106" t="str">
        <f>'Line Items'!D19</f>
        <v>WA Inner (to LOROL)</v>
      </c>
      <c r="E83" s="88"/>
      <c r="F83" s="107" t="str">
        <f t="shared" si="10"/>
        <v>£000</v>
      </c>
      <c r="G83" s="175"/>
      <c r="H83" s="175"/>
      <c r="I83" s="175"/>
      <c r="J83" s="175"/>
      <c r="K83" s="175"/>
      <c r="L83" s="175"/>
      <c r="M83" s="175"/>
      <c r="N83" s="175"/>
      <c r="O83" s="175"/>
      <c r="P83" s="175"/>
      <c r="Q83" s="175"/>
      <c r="R83" s="175"/>
      <c r="S83" s="175"/>
      <c r="T83" s="175"/>
      <c r="U83" s="175"/>
      <c r="V83" s="175"/>
      <c r="W83" s="175"/>
      <c r="X83" s="175"/>
      <c r="Y83" s="175"/>
      <c r="Z83" s="175"/>
      <c r="AA83" s="175"/>
      <c r="AB83" s="176"/>
      <c r="AD83" s="548"/>
      <c r="AF83" s="175"/>
      <c r="AH83" s="175"/>
      <c r="AJ83" s="91"/>
    </row>
    <row r="84" spans="4:36" ht="12.75" customHeight="1" outlineLevel="1" x14ac:dyDescent="0.2">
      <c r="D84" s="106" t="str">
        <f>'Line Items'!D20</f>
        <v>GE Inner (to CTOC)</v>
      </c>
      <c r="E84" s="88"/>
      <c r="F84" s="107" t="str">
        <f t="shared" si="10"/>
        <v>£000</v>
      </c>
      <c r="G84" s="175"/>
      <c r="H84" s="175"/>
      <c r="I84" s="175"/>
      <c r="J84" s="175"/>
      <c r="K84" s="175"/>
      <c r="L84" s="175"/>
      <c r="M84" s="175"/>
      <c r="N84" s="175"/>
      <c r="O84" s="175"/>
      <c r="P84" s="175"/>
      <c r="Q84" s="175"/>
      <c r="R84" s="175"/>
      <c r="S84" s="175"/>
      <c r="T84" s="175"/>
      <c r="U84" s="175"/>
      <c r="V84" s="175"/>
      <c r="W84" s="175"/>
      <c r="X84" s="175"/>
      <c r="Y84" s="175"/>
      <c r="Z84" s="175"/>
      <c r="AA84" s="175"/>
      <c r="AB84" s="176"/>
      <c r="AD84" s="548"/>
      <c r="AF84" s="175"/>
      <c r="AH84" s="175"/>
      <c r="AJ84" s="91"/>
    </row>
    <row r="85" spans="4:36" ht="12.75" customHeight="1" outlineLevel="1" x14ac:dyDescent="0.2">
      <c r="D85" s="106" t="str">
        <f>'Line Items'!D21</f>
        <v>[Passenger Revenue Service Groups Line 8]</v>
      </c>
      <c r="E85" s="88"/>
      <c r="F85" s="107" t="str">
        <f t="shared" si="10"/>
        <v>£000</v>
      </c>
      <c r="G85" s="175"/>
      <c r="H85" s="175"/>
      <c r="I85" s="175"/>
      <c r="J85" s="175"/>
      <c r="K85" s="175"/>
      <c r="L85" s="175"/>
      <c r="M85" s="175"/>
      <c r="N85" s="175"/>
      <c r="O85" s="175"/>
      <c r="P85" s="175"/>
      <c r="Q85" s="175"/>
      <c r="R85" s="175"/>
      <c r="S85" s="175"/>
      <c r="T85" s="175"/>
      <c r="U85" s="175"/>
      <c r="V85" s="175"/>
      <c r="W85" s="175"/>
      <c r="X85" s="175"/>
      <c r="Y85" s="175"/>
      <c r="Z85" s="175"/>
      <c r="AA85" s="175"/>
      <c r="AB85" s="176"/>
      <c r="AD85" s="548"/>
      <c r="AF85" s="175"/>
      <c r="AH85" s="175"/>
      <c r="AJ85" s="91"/>
    </row>
    <row r="86" spans="4:36" ht="12.75" customHeight="1" outlineLevel="1" x14ac:dyDescent="0.2">
      <c r="D86" s="106" t="str">
        <f>'Line Items'!D22</f>
        <v>[Passenger Revenue Service Groups Line 9]</v>
      </c>
      <c r="E86" s="88"/>
      <c r="F86" s="107" t="str">
        <f t="shared" ref="F86:F102" si="11">F55</f>
        <v>£000</v>
      </c>
      <c r="G86" s="175"/>
      <c r="H86" s="175"/>
      <c r="I86" s="175"/>
      <c r="J86" s="175"/>
      <c r="K86" s="175"/>
      <c r="L86" s="175"/>
      <c r="M86" s="175"/>
      <c r="N86" s="175"/>
      <c r="O86" s="175"/>
      <c r="P86" s="175"/>
      <c r="Q86" s="175"/>
      <c r="R86" s="175"/>
      <c r="S86" s="175"/>
      <c r="T86" s="175"/>
      <c r="U86" s="175"/>
      <c r="V86" s="175"/>
      <c r="W86" s="175"/>
      <c r="X86" s="175"/>
      <c r="Y86" s="175"/>
      <c r="Z86" s="175"/>
      <c r="AA86" s="175"/>
      <c r="AB86" s="176"/>
      <c r="AD86" s="548"/>
      <c r="AF86" s="175"/>
      <c r="AH86" s="175"/>
      <c r="AJ86" s="91"/>
    </row>
    <row r="87" spans="4:36" ht="12.75" customHeight="1" outlineLevel="1" x14ac:dyDescent="0.2">
      <c r="D87" s="106" t="str">
        <f>'Line Items'!D23</f>
        <v>[Passenger Revenue Service Groups Line 10]</v>
      </c>
      <c r="E87" s="88"/>
      <c r="F87" s="107" t="str">
        <f t="shared" si="11"/>
        <v>£000</v>
      </c>
      <c r="G87" s="175"/>
      <c r="H87" s="175"/>
      <c r="I87" s="175"/>
      <c r="J87" s="175"/>
      <c r="K87" s="175"/>
      <c r="L87" s="175"/>
      <c r="M87" s="175"/>
      <c r="N87" s="175"/>
      <c r="O87" s="175"/>
      <c r="P87" s="175"/>
      <c r="Q87" s="175"/>
      <c r="R87" s="175"/>
      <c r="S87" s="175"/>
      <c r="T87" s="175"/>
      <c r="U87" s="175"/>
      <c r="V87" s="175"/>
      <c r="W87" s="175"/>
      <c r="X87" s="175"/>
      <c r="Y87" s="175"/>
      <c r="Z87" s="175"/>
      <c r="AA87" s="175"/>
      <c r="AB87" s="176"/>
      <c r="AD87" s="548"/>
      <c r="AF87" s="175"/>
      <c r="AH87" s="175"/>
      <c r="AJ87" s="91"/>
    </row>
    <row r="88" spans="4:36" ht="12.75" customHeight="1" outlineLevel="1" x14ac:dyDescent="0.2">
      <c r="D88" s="106" t="str">
        <f>'Line Items'!D24</f>
        <v>[Passenger Revenue Service Groups Line 11]</v>
      </c>
      <c r="E88" s="88"/>
      <c r="F88" s="107" t="str">
        <f t="shared" si="11"/>
        <v>£000</v>
      </c>
      <c r="G88" s="175"/>
      <c r="H88" s="175"/>
      <c r="I88" s="175"/>
      <c r="J88" s="175"/>
      <c r="K88" s="175"/>
      <c r="L88" s="175"/>
      <c r="M88" s="175"/>
      <c r="N88" s="175"/>
      <c r="O88" s="175"/>
      <c r="P88" s="175"/>
      <c r="Q88" s="175"/>
      <c r="R88" s="175"/>
      <c r="S88" s="175"/>
      <c r="T88" s="175"/>
      <c r="U88" s="175"/>
      <c r="V88" s="175"/>
      <c r="W88" s="175"/>
      <c r="X88" s="175"/>
      <c r="Y88" s="175"/>
      <c r="Z88" s="175"/>
      <c r="AA88" s="175"/>
      <c r="AB88" s="176"/>
      <c r="AD88" s="548"/>
      <c r="AF88" s="175"/>
      <c r="AH88" s="175"/>
      <c r="AJ88" s="91"/>
    </row>
    <row r="89" spans="4:36" ht="12.75" customHeight="1" outlineLevel="1" x14ac:dyDescent="0.2">
      <c r="D89" s="106" t="str">
        <f>'Line Items'!D25</f>
        <v>[Passenger Revenue Service Groups Line 12]</v>
      </c>
      <c r="E89" s="88"/>
      <c r="F89" s="107" t="str">
        <f t="shared" si="11"/>
        <v>£000</v>
      </c>
      <c r="G89" s="175"/>
      <c r="H89" s="175"/>
      <c r="I89" s="175"/>
      <c r="J89" s="175"/>
      <c r="K89" s="175"/>
      <c r="L89" s="175"/>
      <c r="M89" s="175"/>
      <c r="N89" s="175"/>
      <c r="O89" s="175"/>
      <c r="P89" s="175"/>
      <c r="Q89" s="175"/>
      <c r="R89" s="175"/>
      <c r="S89" s="175"/>
      <c r="T89" s="175"/>
      <c r="U89" s="175"/>
      <c r="V89" s="175"/>
      <c r="W89" s="175"/>
      <c r="X89" s="175"/>
      <c r="Y89" s="175"/>
      <c r="Z89" s="175"/>
      <c r="AA89" s="175"/>
      <c r="AB89" s="176"/>
      <c r="AD89" s="548"/>
      <c r="AF89" s="175"/>
      <c r="AH89" s="175"/>
      <c r="AJ89" s="91"/>
    </row>
    <row r="90" spans="4:36" ht="12.75" customHeight="1" outlineLevel="1" x14ac:dyDescent="0.2">
      <c r="D90" s="106" t="str">
        <f>'Line Items'!D26</f>
        <v>[Passenger Revenue Service Groups Line 13]</v>
      </c>
      <c r="E90" s="88"/>
      <c r="F90" s="107" t="str">
        <f t="shared" si="11"/>
        <v>£000</v>
      </c>
      <c r="G90" s="175"/>
      <c r="H90" s="175"/>
      <c r="I90" s="175"/>
      <c r="J90" s="175"/>
      <c r="K90" s="175"/>
      <c r="L90" s="175"/>
      <c r="M90" s="175"/>
      <c r="N90" s="175"/>
      <c r="O90" s="175"/>
      <c r="P90" s="175"/>
      <c r="Q90" s="175"/>
      <c r="R90" s="175"/>
      <c r="S90" s="175"/>
      <c r="T90" s="175"/>
      <c r="U90" s="175"/>
      <c r="V90" s="175"/>
      <c r="W90" s="175"/>
      <c r="X90" s="175"/>
      <c r="Y90" s="175"/>
      <c r="Z90" s="175"/>
      <c r="AA90" s="175"/>
      <c r="AB90" s="176"/>
      <c r="AD90" s="548"/>
      <c r="AF90" s="175"/>
      <c r="AH90" s="175"/>
      <c r="AJ90" s="91"/>
    </row>
    <row r="91" spans="4:36" ht="12.75" customHeight="1" outlineLevel="1" x14ac:dyDescent="0.2">
      <c r="D91" s="106" t="str">
        <f>'Line Items'!D27</f>
        <v>[Passenger Revenue Service Groups Line 14]</v>
      </c>
      <c r="E91" s="88"/>
      <c r="F91" s="107" t="str">
        <f t="shared" si="11"/>
        <v>£000</v>
      </c>
      <c r="G91" s="175"/>
      <c r="H91" s="175"/>
      <c r="I91" s="175"/>
      <c r="J91" s="175"/>
      <c r="K91" s="175"/>
      <c r="L91" s="175"/>
      <c r="M91" s="175"/>
      <c r="N91" s="175"/>
      <c r="O91" s="175"/>
      <c r="P91" s="175"/>
      <c r="Q91" s="175"/>
      <c r="R91" s="175"/>
      <c r="S91" s="175"/>
      <c r="T91" s="175"/>
      <c r="U91" s="175"/>
      <c r="V91" s="175"/>
      <c r="W91" s="175"/>
      <c r="X91" s="175"/>
      <c r="Y91" s="175"/>
      <c r="Z91" s="175"/>
      <c r="AA91" s="175"/>
      <c r="AB91" s="176"/>
      <c r="AD91" s="548"/>
      <c r="AF91" s="175"/>
      <c r="AH91" s="175"/>
      <c r="AJ91" s="91"/>
    </row>
    <row r="92" spans="4:36" ht="12.75" customHeight="1" outlineLevel="1" x14ac:dyDescent="0.2">
      <c r="D92" s="106" t="str">
        <f>'Line Items'!D28</f>
        <v>[Passenger Revenue Service Groups Line 15]</v>
      </c>
      <c r="E92" s="88"/>
      <c r="F92" s="107" t="str">
        <f t="shared" si="11"/>
        <v>£000</v>
      </c>
      <c r="G92" s="175"/>
      <c r="H92" s="175"/>
      <c r="I92" s="175"/>
      <c r="J92" s="175"/>
      <c r="K92" s="175"/>
      <c r="L92" s="175"/>
      <c r="M92" s="175"/>
      <c r="N92" s="175"/>
      <c r="O92" s="175"/>
      <c r="P92" s="175"/>
      <c r="Q92" s="175"/>
      <c r="R92" s="175"/>
      <c r="S92" s="175"/>
      <c r="T92" s="175"/>
      <c r="U92" s="175"/>
      <c r="V92" s="175"/>
      <c r="W92" s="175"/>
      <c r="X92" s="175"/>
      <c r="Y92" s="175"/>
      <c r="Z92" s="175"/>
      <c r="AA92" s="175"/>
      <c r="AB92" s="176"/>
      <c r="AD92" s="548"/>
      <c r="AF92" s="175"/>
      <c r="AH92" s="175"/>
      <c r="AJ92" s="91"/>
    </row>
    <row r="93" spans="4:36" ht="12.75" customHeight="1" outlineLevel="1" x14ac:dyDescent="0.2">
      <c r="D93" s="106" t="str">
        <f>'Line Items'!D29</f>
        <v>[Passenger Revenue Service Groups Line 16]</v>
      </c>
      <c r="E93" s="88"/>
      <c r="F93" s="107" t="str">
        <f t="shared" si="11"/>
        <v>£000</v>
      </c>
      <c r="G93" s="175"/>
      <c r="H93" s="175"/>
      <c r="I93" s="175"/>
      <c r="J93" s="175"/>
      <c r="K93" s="175"/>
      <c r="L93" s="175"/>
      <c r="M93" s="175"/>
      <c r="N93" s="175"/>
      <c r="O93" s="175"/>
      <c r="P93" s="175"/>
      <c r="Q93" s="175"/>
      <c r="R93" s="175"/>
      <c r="S93" s="175"/>
      <c r="T93" s="175"/>
      <c r="U93" s="175"/>
      <c r="V93" s="175"/>
      <c r="W93" s="175"/>
      <c r="X93" s="175"/>
      <c r="Y93" s="175"/>
      <c r="Z93" s="175"/>
      <c r="AA93" s="175"/>
      <c r="AB93" s="176"/>
      <c r="AD93" s="548"/>
      <c r="AF93" s="175"/>
      <c r="AH93" s="175"/>
      <c r="AJ93" s="91"/>
    </row>
    <row r="94" spans="4:36" ht="12.75" customHeight="1" outlineLevel="1" x14ac:dyDescent="0.2">
      <c r="D94" s="106" t="str">
        <f>'Line Items'!D30</f>
        <v>[Passenger Revenue Service Groups Line 17]</v>
      </c>
      <c r="E94" s="88"/>
      <c r="F94" s="107" t="str">
        <f t="shared" si="11"/>
        <v>£000</v>
      </c>
      <c r="G94" s="175"/>
      <c r="H94" s="175"/>
      <c r="I94" s="175"/>
      <c r="J94" s="175"/>
      <c r="K94" s="175"/>
      <c r="L94" s="175"/>
      <c r="M94" s="175"/>
      <c r="N94" s="175"/>
      <c r="O94" s="175"/>
      <c r="P94" s="175"/>
      <c r="Q94" s="175"/>
      <c r="R94" s="175"/>
      <c r="S94" s="175"/>
      <c r="T94" s="175"/>
      <c r="U94" s="175"/>
      <c r="V94" s="175"/>
      <c r="W94" s="175"/>
      <c r="X94" s="175"/>
      <c r="Y94" s="175"/>
      <c r="Z94" s="175"/>
      <c r="AA94" s="175"/>
      <c r="AB94" s="176"/>
      <c r="AD94" s="548"/>
      <c r="AF94" s="175"/>
      <c r="AH94" s="175"/>
      <c r="AJ94" s="91"/>
    </row>
    <row r="95" spans="4:36" ht="12.75" customHeight="1" outlineLevel="1" x14ac:dyDescent="0.2">
      <c r="D95" s="106" t="str">
        <f>'Line Items'!D31</f>
        <v>[Passenger Revenue Service Groups Line 18]</v>
      </c>
      <c r="E95" s="88"/>
      <c r="F95" s="107" t="str">
        <f t="shared" si="11"/>
        <v>£000</v>
      </c>
      <c r="G95" s="175"/>
      <c r="H95" s="175"/>
      <c r="I95" s="175"/>
      <c r="J95" s="175"/>
      <c r="K95" s="175"/>
      <c r="L95" s="175"/>
      <c r="M95" s="175"/>
      <c r="N95" s="175"/>
      <c r="O95" s="175"/>
      <c r="P95" s="175"/>
      <c r="Q95" s="175"/>
      <c r="R95" s="175"/>
      <c r="S95" s="175"/>
      <c r="T95" s="175"/>
      <c r="U95" s="175"/>
      <c r="V95" s="175"/>
      <c r="W95" s="175"/>
      <c r="X95" s="175"/>
      <c r="Y95" s="175"/>
      <c r="Z95" s="175"/>
      <c r="AA95" s="175"/>
      <c r="AB95" s="176"/>
      <c r="AD95" s="548"/>
      <c r="AF95" s="175"/>
      <c r="AH95" s="175"/>
      <c r="AJ95" s="91"/>
    </row>
    <row r="96" spans="4:36" ht="12.75" customHeight="1" outlineLevel="1" x14ac:dyDescent="0.2">
      <c r="D96" s="106" t="str">
        <f>'Line Items'!D32</f>
        <v>[Passenger Revenue Service Groups Line 19]</v>
      </c>
      <c r="E96" s="88"/>
      <c r="F96" s="107" t="str">
        <f t="shared" si="11"/>
        <v>£000</v>
      </c>
      <c r="G96" s="175"/>
      <c r="H96" s="175"/>
      <c r="I96" s="175"/>
      <c r="J96" s="175"/>
      <c r="K96" s="175"/>
      <c r="L96" s="175"/>
      <c r="M96" s="175"/>
      <c r="N96" s="175"/>
      <c r="O96" s="175"/>
      <c r="P96" s="175"/>
      <c r="Q96" s="175"/>
      <c r="R96" s="175"/>
      <c r="S96" s="175"/>
      <c r="T96" s="175"/>
      <c r="U96" s="175"/>
      <c r="V96" s="175"/>
      <c r="W96" s="175"/>
      <c r="X96" s="175"/>
      <c r="Y96" s="175"/>
      <c r="Z96" s="175"/>
      <c r="AA96" s="175"/>
      <c r="AB96" s="176"/>
      <c r="AD96" s="548"/>
      <c r="AF96" s="175"/>
      <c r="AH96" s="175"/>
      <c r="AJ96" s="91"/>
    </row>
    <row r="97" spans="3:36" ht="12.75" customHeight="1" outlineLevel="1" x14ac:dyDescent="0.2">
      <c r="D97" s="106" t="str">
        <f>'Line Items'!D33</f>
        <v>[Passenger Revenue Service Groups Line 20]</v>
      </c>
      <c r="E97" s="88"/>
      <c r="F97" s="107" t="str">
        <f t="shared" si="11"/>
        <v>£000</v>
      </c>
      <c r="G97" s="175"/>
      <c r="H97" s="175"/>
      <c r="I97" s="175"/>
      <c r="J97" s="175"/>
      <c r="K97" s="175"/>
      <c r="L97" s="175"/>
      <c r="M97" s="175"/>
      <c r="N97" s="175"/>
      <c r="O97" s="175"/>
      <c r="P97" s="175"/>
      <c r="Q97" s="175"/>
      <c r="R97" s="175"/>
      <c r="S97" s="175"/>
      <c r="T97" s="175"/>
      <c r="U97" s="175"/>
      <c r="V97" s="175"/>
      <c r="W97" s="175"/>
      <c r="X97" s="175"/>
      <c r="Y97" s="175"/>
      <c r="Z97" s="175"/>
      <c r="AA97" s="175"/>
      <c r="AB97" s="176"/>
      <c r="AD97" s="548"/>
      <c r="AF97" s="175"/>
      <c r="AH97" s="175"/>
      <c r="AJ97" s="91"/>
    </row>
    <row r="98" spans="3:36" ht="12.75" customHeight="1" outlineLevel="1" x14ac:dyDescent="0.2">
      <c r="D98" s="106" t="str">
        <f>'Line Items'!D34</f>
        <v>[Passenger Revenue Service Groups Line 21]</v>
      </c>
      <c r="E98" s="88"/>
      <c r="F98" s="107" t="str">
        <f t="shared" si="11"/>
        <v>£000</v>
      </c>
      <c r="G98" s="175"/>
      <c r="H98" s="175"/>
      <c r="I98" s="175"/>
      <c r="J98" s="175"/>
      <c r="K98" s="175"/>
      <c r="L98" s="175"/>
      <c r="M98" s="175"/>
      <c r="N98" s="175"/>
      <c r="O98" s="175"/>
      <c r="P98" s="175"/>
      <c r="Q98" s="175"/>
      <c r="R98" s="175"/>
      <c r="S98" s="175"/>
      <c r="T98" s="175"/>
      <c r="U98" s="175"/>
      <c r="V98" s="175"/>
      <c r="W98" s="175"/>
      <c r="X98" s="175"/>
      <c r="Y98" s="175"/>
      <c r="Z98" s="175"/>
      <c r="AA98" s="175"/>
      <c r="AB98" s="176"/>
      <c r="AD98" s="548"/>
      <c r="AF98" s="175"/>
      <c r="AH98" s="175"/>
      <c r="AJ98" s="91"/>
    </row>
    <row r="99" spans="3:36" ht="12.75" customHeight="1" outlineLevel="1" x14ac:dyDescent="0.2">
      <c r="D99" s="106" t="str">
        <f>'Line Items'!D35</f>
        <v>[Passenger Revenue Service Groups Line 22]</v>
      </c>
      <c r="E99" s="88"/>
      <c r="F99" s="107" t="str">
        <f t="shared" si="11"/>
        <v>£000</v>
      </c>
      <c r="G99" s="175"/>
      <c r="H99" s="175"/>
      <c r="I99" s="175"/>
      <c r="J99" s="175"/>
      <c r="K99" s="175"/>
      <c r="L99" s="175"/>
      <c r="M99" s="175"/>
      <c r="N99" s="175"/>
      <c r="O99" s="175"/>
      <c r="P99" s="175"/>
      <c r="Q99" s="175"/>
      <c r="R99" s="175"/>
      <c r="S99" s="175"/>
      <c r="T99" s="175"/>
      <c r="U99" s="175"/>
      <c r="V99" s="175"/>
      <c r="W99" s="175"/>
      <c r="X99" s="175"/>
      <c r="Y99" s="175"/>
      <c r="Z99" s="175"/>
      <c r="AA99" s="175"/>
      <c r="AB99" s="176"/>
      <c r="AD99" s="548"/>
      <c r="AF99" s="175"/>
      <c r="AH99" s="175"/>
      <c r="AJ99" s="91"/>
    </row>
    <row r="100" spans="3:36" ht="12.75" customHeight="1" outlineLevel="1" x14ac:dyDescent="0.2">
      <c r="D100" s="106" t="str">
        <f>'Line Items'!D36</f>
        <v>[Passenger Revenue Service Groups Line 23]</v>
      </c>
      <c r="E100" s="88"/>
      <c r="F100" s="107" t="str">
        <f t="shared" si="11"/>
        <v>£000</v>
      </c>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6"/>
      <c r="AD100" s="548"/>
      <c r="AF100" s="175"/>
      <c r="AH100" s="175"/>
      <c r="AJ100" s="91"/>
    </row>
    <row r="101" spans="3:36" ht="12.75" customHeight="1" outlineLevel="1" x14ac:dyDescent="0.2">
      <c r="D101" s="106" t="str">
        <f>'Line Items'!D37</f>
        <v>[Passenger Revenue Service Groups Line 24]</v>
      </c>
      <c r="E101" s="88"/>
      <c r="F101" s="107" t="str">
        <f t="shared" si="11"/>
        <v>£000</v>
      </c>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6"/>
      <c r="AD101" s="548"/>
      <c r="AF101" s="175"/>
      <c r="AH101" s="175"/>
      <c r="AJ101" s="91"/>
    </row>
    <row r="102" spans="3:36" ht="12.75" customHeight="1" outlineLevel="1" x14ac:dyDescent="0.2">
      <c r="D102" s="117" t="str">
        <f>'Line Items'!D38</f>
        <v>[Passenger Revenue Service Groups Line 25]</v>
      </c>
      <c r="E102" s="177"/>
      <c r="F102" s="118" t="str">
        <f t="shared" si="11"/>
        <v>£000</v>
      </c>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9"/>
      <c r="AD102" s="549"/>
      <c r="AF102" s="178"/>
      <c r="AH102" s="178"/>
      <c r="AJ102" s="95"/>
    </row>
    <row r="103" spans="3:36" ht="12.75" customHeight="1" outlineLevel="1" x14ac:dyDescent="0.2">
      <c r="G103" s="89"/>
      <c r="H103" s="89"/>
      <c r="I103" s="89"/>
      <c r="J103" s="89"/>
      <c r="K103" s="89"/>
      <c r="L103" s="89"/>
      <c r="M103" s="89"/>
      <c r="N103" s="89"/>
      <c r="O103" s="89"/>
      <c r="P103" s="89"/>
      <c r="Q103" s="89"/>
      <c r="R103" s="89"/>
      <c r="S103" s="89"/>
      <c r="T103" s="89"/>
      <c r="U103" s="89"/>
      <c r="V103" s="89"/>
      <c r="W103" s="89"/>
      <c r="X103" s="89"/>
      <c r="Y103" s="89"/>
      <c r="Z103" s="89"/>
      <c r="AA103" s="89"/>
      <c r="AB103" s="89"/>
      <c r="AD103" s="89"/>
      <c r="AF103" s="89"/>
      <c r="AH103" s="89"/>
    </row>
    <row r="104" spans="3:36" ht="12.75" customHeight="1" outlineLevel="1" x14ac:dyDescent="0.2">
      <c r="D104" s="180" t="str">
        <f>"Total "&amp;C77</f>
        <v>Total Full Fare (First)</v>
      </c>
      <c r="E104" s="181"/>
      <c r="F104" s="182" t="str">
        <f>F102</f>
        <v>£000</v>
      </c>
      <c r="G104" s="183">
        <f t="shared" ref="G104:AB104" si="12">SUM(G78:G102)</f>
        <v>0</v>
      </c>
      <c r="H104" s="183">
        <f t="shared" si="12"/>
        <v>0</v>
      </c>
      <c r="I104" s="183">
        <f>SUM(I78:I102)</f>
        <v>0</v>
      </c>
      <c r="J104" s="183">
        <f>SUM(J78:J102)</f>
        <v>0</v>
      </c>
      <c r="K104" s="183">
        <f t="shared" si="12"/>
        <v>0</v>
      </c>
      <c r="L104" s="183">
        <f t="shared" si="12"/>
        <v>0</v>
      </c>
      <c r="M104" s="183">
        <f t="shared" si="12"/>
        <v>0</v>
      </c>
      <c r="N104" s="183">
        <f t="shared" si="12"/>
        <v>0</v>
      </c>
      <c r="O104" s="183">
        <f t="shared" si="12"/>
        <v>0</v>
      </c>
      <c r="P104" s="183">
        <f t="shared" si="12"/>
        <v>0</v>
      </c>
      <c r="Q104" s="183">
        <f t="shared" si="12"/>
        <v>0</v>
      </c>
      <c r="R104" s="183">
        <f t="shared" si="12"/>
        <v>0</v>
      </c>
      <c r="S104" s="183">
        <f t="shared" si="12"/>
        <v>0</v>
      </c>
      <c r="T104" s="183">
        <f t="shared" si="12"/>
        <v>0</v>
      </c>
      <c r="U104" s="183">
        <f t="shared" si="12"/>
        <v>0</v>
      </c>
      <c r="V104" s="183">
        <f t="shared" si="12"/>
        <v>0</v>
      </c>
      <c r="W104" s="183">
        <f t="shared" si="12"/>
        <v>0</v>
      </c>
      <c r="X104" s="183">
        <f t="shared" si="12"/>
        <v>0</v>
      </c>
      <c r="Y104" s="183">
        <f t="shared" si="12"/>
        <v>0</v>
      </c>
      <c r="Z104" s="183">
        <f t="shared" si="12"/>
        <v>0</v>
      </c>
      <c r="AA104" s="183">
        <f t="shared" si="12"/>
        <v>0</v>
      </c>
      <c r="AB104" s="184">
        <f t="shared" si="12"/>
        <v>0</v>
      </c>
      <c r="AD104" s="550">
        <f t="shared" ref="AD104:AF104" si="13">SUM(AD78:AD102)</f>
        <v>0</v>
      </c>
      <c r="AF104" s="183">
        <f t="shared" si="13"/>
        <v>0</v>
      </c>
      <c r="AH104" s="183">
        <f t="shared" ref="AH104" si="14">SUM(AH78:AH102)</f>
        <v>0</v>
      </c>
      <c r="AJ104" s="185"/>
    </row>
    <row r="105" spans="3:36" ht="12.75" customHeight="1" outlineLevel="1" x14ac:dyDescent="0.2">
      <c r="G105" s="89"/>
      <c r="H105" s="89"/>
      <c r="I105" s="89"/>
      <c r="J105" s="89"/>
      <c r="K105" s="89"/>
      <c r="L105" s="89"/>
      <c r="M105" s="89"/>
      <c r="N105" s="89"/>
      <c r="O105" s="89"/>
      <c r="P105" s="89"/>
      <c r="Q105" s="89"/>
      <c r="R105" s="89"/>
      <c r="S105" s="89"/>
      <c r="T105" s="89"/>
      <c r="U105" s="89"/>
      <c r="V105" s="89"/>
      <c r="W105" s="89"/>
      <c r="X105" s="89"/>
      <c r="Y105" s="89"/>
      <c r="Z105" s="89"/>
      <c r="AA105" s="89"/>
      <c r="AB105" s="89"/>
      <c r="AD105" s="89"/>
      <c r="AF105" s="89"/>
      <c r="AH105" s="89"/>
    </row>
    <row r="106" spans="3:36" ht="12.75" customHeight="1" outlineLevel="1" x14ac:dyDescent="0.2">
      <c r="C106" s="138" t="s">
        <v>433</v>
      </c>
      <c r="G106" s="89"/>
      <c r="H106" s="89"/>
      <c r="I106" s="89"/>
      <c r="J106" s="89"/>
      <c r="K106" s="89"/>
      <c r="L106" s="89"/>
      <c r="M106" s="89"/>
      <c r="N106" s="89"/>
      <c r="O106" s="89"/>
      <c r="P106" s="89"/>
      <c r="Q106" s="89"/>
      <c r="R106" s="89"/>
      <c r="S106" s="89"/>
      <c r="T106" s="89"/>
      <c r="U106" s="89"/>
      <c r="V106" s="89"/>
      <c r="W106" s="89"/>
      <c r="X106" s="89"/>
      <c r="Y106" s="89"/>
      <c r="Z106" s="89"/>
      <c r="AA106" s="89"/>
      <c r="AB106" s="89"/>
      <c r="AD106" s="89"/>
      <c r="AF106" s="89"/>
      <c r="AH106" s="89"/>
    </row>
    <row r="107" spans="3:36" ht="12.75" customHeight="1" outlineLevel="1" x14ac:dyDescent="0.2">
      <c r="D107" s="100" t="str">
        <f>'Line Items'!D14</f>
        <v>Inter-City</v>
      </c>
      <c r="E107" s="84"/>
      <c r="F107" s="186" t="str">
        <f t="shared" ref="F107:F114" si="15">F78</f>
        <v>£000</v>
      </c>
      <c r="G107" s="173"/>
      <c r="H107" s="173"/>
      <c r="I107" s="174"/>
      <c r="J107" s="173"/>
      <c r="K107" s="174"/>
      <c r="L107" s="174"/>
      <c r="M107" s="173"/>
      <c r="N107" s="173"/>
      <c r="O107" s="173"/>
      <c r="P107" s="173"/>
      <c r="Q107" s="173"/>
      <c r="R107" s="173"/>
      <c r="S107" s="173"/>
      <c r="T107" s="173"/>
      <c r="U107" s="173"/>
      <c r="V107" s="173"/>
      <c r="W107" s="173"/>
      <c r="X107" s="173"/>
      <c r="Y107" s="173"/>
      <c r="Z107" s="173"/>
      <c r="AA107" s="173"/>
      <c r="AB107" s="469"/>
      <c r="AD107" s="547"/>
      <c r="AF107" s="173"/>
      <c r="AH107" s="173"/>
      <c r="AJ107" s="87"/>
    </row>
    <row r="108" spans="3:36" ht="12.75" customHeight="1" outlineLevel="1" x14ac:dyDescent="0.2">
      <c r="D108" s="106" t="str">
        <f>'Line Items'!D15</f>
        <v>Great Eastern</v>
      </c>
      <c r="E108" s="88"/>
      <c r="F108" s="107" t="str">
        <f t="shared" si="15"/>
        <v>£000</v>
      </c>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6"/>
      <c r="AD108" s="548"/>
      <c r="AF108" s="175"/>
      <c r="AH108" s="175"/>
      <c r="AJ108" s="91"/>
    </row>
    <row r="109" spans="3:36" ht="12.75" customHeight="1" outlineLevel="1" x14ac:dyDescent="0.2">
      <c r="D109" s="106" t="str">
        <f>'Line Items'!D16</f>
        <v>West Anglia</v>
      </c>
      <c r="E109" s="88"/>
      <c r="F109" s="107" t="str">
        <f t="shared" si="15"/>
        <v>£000</v>
      </c>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6"/>
      <c r="AD109" s="548"/>
      <c r="AF109" s="175"/>
      <c r="AH109" s="175"/>
      <c r="AJ109" s="91"/>
    </row>
    <row r="110" spans="3:36" ht="12.75" customHeight="1" outlineLevel="1" x14ac:dyDescent="0.2">
      <c r="D110" s="106" t="str">
        <f>'Line Items'!D17</f>
        <v>Stansted Express</v>
      </c>
      <c r="E110" s="88"/>
      <c r="F110" s="107" t="str">
        <f t="shared" si="15"/>
        <v>£000</v>
      </c>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6"/>
      <c r="AD110" s="548"/>
      <c r="AF110" s="175"/>
      <c r="AH110" s="175"/>
      <c r="AJ110" s="91"/>
    </row>
    <row r="111" spans="3:36" ht="12.75" customHeight="1" outlineLevel="1" x14ac:dyDescent="0.2">
      <c r="D111" s="106" t="str">
        <f>'Line Items'!D18</f>
        <v>Rural</v>
      </c>
      <c r="E111" s="88"/>
      <c r="F111" s="107" t="str">
        <f t="shared" si="15"/>
        <v>£000</v>
      </c>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6"/>
      <c r="AD111" s="548"/>
      <c r="AF111" s="175"/>
      <c r="AH111" s="175"/>
      <c r="AJ111" s="91"/>
    </row>
    <row r="112" spans="3:36" ht="12.75" customHeight="1" outlineLevel="1" x14ac:dyDescent="0.2">
      <c r="D112" s="106" t="str">
        <f>'Line Items'!D19</f>
        <v>WA Inner (to LOROL)</v>
      </c>
      <c r="E112" s="88"/>
      <c r="F112" s="107" t="str">
        <f t="shared" si="15"/>
        <v>£000</v>
      </c>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6"/>
      <c r="AD112" s="548"/>
      <c r="AF112" s="175"/>
      <c r="AH112" s="175"/>
      <c r="AJ112" s="91"/>
    </row>
    <row r="113" spans="4:36" ht="12.75" customHeight="1" outlineLevel="1" x14ac:dyDescent="0.2">
      <c r="D113" s="106" t="str">
        <f>'Line Items'!D20</f>
        <v>GE Inner (to CTOC)</v>
      </c>
      <c r="E113" s="88"/>
      <c r="F113" s="107" t="str">
        <f t="shared" si="15"/>
        <v>£000</v>
      </c>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6"/>
      <c r="AD113" s="548"/>
      <c r="AF113" s="175"/>
      <c r="AH113" s="175"/>
      <c r="AJ113" s="91"/>
    </row>
    <row r="114" spans="4:36" ht="12.75" customHeight="1" outlineLevel="1" x14ac:dyDescent="0.2">
      <c r="D114" s="106" t="str">
        <f>'Line Items'!D21</f>
        <v>[Passenger Revenue Service Groups Line 8]</v>
      </c>
      <c r="E114" s="88"/>
      <c r="F114" s="107" t="str">
        <f t="shared" si="15"/>
        <v>£000</v>
      </c>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6"/>
      <c r="AD114" s="548"/>
      <c r="AF114" s="175"/>
      <c r="AH114" s="175"/>
      <c r="AJ114" s="91"/>
    </row>
    <row r="115" spans="4:36" ht="12.75" customHeight="1" outlineLevel="1" x14ac:dyDescent="0.2">
      <c r="D115" s="106" t="str">
        <f>'Line Items'!D22</f>
        <v>[Passenger Revenue Service Groups Line 9]</v>
      </c>
      <c r="E115" s="88"/>
      <c r="F115" s="107" t="str">
        <f t="shared" ref="F115:F131" si="16">F86</f>
        <v>£000</v>
      </c>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6"/>
      <c r="AD115" s="548"/>
      <c r="AF115" s="175"/>
      <c r="AH115" s="175"/>
      <c r="AJ115" s="91"/>
    </row>
    <row r="116" spans="4:36" ht="12.75" customHeight="1" outlineLevel="1" x14ac:dyDescent="0.2">
      <c r="D116" s="106" t="str">
        <f>'Line Items'!D23</f>
        <v>[Passenger Revenue Service Groups Line 10]</v>
      </c>
      <c r="E116" s="88"/>
      <c r="F116" s="107" t="str">
        <f t="shared" si="16"/>
        <v>£000</v>
      </c>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6"/>
      <c r="AD116" s="548"/>
      <c r="AF116" s="175"/>
      <c r="AH116" s="175"/>
      <c r="AJ116" s="91"/>
    </row>
    <row r="117" spans="4:36" ht="12.75" customHeight="1" outlineLevel="1" x14ac:dyDescent="0.2">
      <c r="D117" s="106" t="str">
        <f>'Line Items'!D24</f>
        <v>[Passenger Revenue Service Groups Line 11]</v>
      </c>
      <c r="E117" s="88"/>
      <c r="F117" s="107" t="str">
        <f t="shared" si="16"/>
        <v>£000</v>
      </c>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6"/>
      <c r="AD117" s="548"/>
      <c r="AF117" s="175"/>
      <c r="AH117" s="175"/>
      <c r="AJ117" s="91"/>
    </row>
    <row r="118" spans="4:36" ht="12.75" customHeight="1" outlineLevel="1" x14ac:dyDescent="0.2">
      <c r="D118" s="106" t="str">
        <f>'Line Items'!D25</f>
        <v>[Passenger Revenue Service Groups Line 12]</v>
      </c>
      <c r="E118" s="88"/>
      <c r="F118" s="107" t="str">
        <f t="shared" si="16"/>
        <v>£000</v>
      </c>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6"/>
      <c r="AD118" s="548"/>
      <c r="AF118" s="175"/>
      <c r="AH118" s="175"/>
      <c r="AJ118" s="91"/>
    </row>
    <row r="119" spans="4:36" ht="12.75" customHeight="1" outlineLevel="1" x14ac:dyDescent="0.2">
      <c r="D119" s="106" t="str">
        <f>'Line Items'!D26</f>
        <v>[Passenger Revenue Service Groups Line 13]</v>
      </c>
      <c r="E119" s="88"/>
      <c r="F119" s="107" t="str">
        <f t="shared" si="16"/>
        <v>£000</v>
      </c>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6"/>
      <c r="AD119" s="548"/>
      <c r="AF119" s="175"/>
      <c r="AH119" s="175"/>
      <c r="AJ119" s="91"/>
    </row>
    <row r="120" spans="4:36" ht="12.75" customHeight="1" outlineLevel="1" x14ac:dyDescent="0.2">
      <c r="D120" s="106" t="str">
        <f>'Line Items'!D27</f>
        <v>[Passenger Revenue Service Groups Line 14]</v>
      </c>
      <c r="E120" s="88"/>
      <c r="F120" s="107" t="str">
        <f t="shared" si="16"/>
        <v>£000</v>
      </c>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6"/>
      <c r="AD120" s="548"/>
      <c r="AF120" s="175"/>
      <c r="AH120" s="175"/>
      <c r="AJ120" s="91"/>
    </row>
    <row r="121" spans="4:36" ht="12.75" customHeight="1" outlineLevel="1" x14ac:dyDescent="0.2">
      <c r="D121" s="106" t="str">
        <f>'Line Items'!D28</f>
        <v>[Passenger Revenue Service Groups Line 15]</v>
      </c>
      <c r="E121" s="88"/>
      <c r="F121" s="107" t="str">
        <f t="shared" si="16"/>
        <v>£000</v>
      </c>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6"/>
      <c r="AD121" s="548"/>
      <c r="AF121" s="175"/>
      <c r="AH121" s="175"/>
      <c r="AJ121" s="91"/>
    </row>
    <row r="122" spans="4:36" ht="12.75" customHeight="1" outlineLevel="1" x14ac:dyDescent="0.2">
      <c r="D122" s="106" t="str">
        <f>'Line Items'!D29</f>
        <v>[Passenger Revenue Service Groups Line 16]</v>
      </c>
      <c r="E122" s="88"/>
      <c r="F122" s="107" t="str">
        <f t="shared" si="16"/>
        <v>£000</v>
      </c>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6"/>
      <c r="AD122" s="548"/>
      <c r="AF122" s="175"/>
      <c r="AH122" s="175"/>
      <c r="AJ122" s="91"/>
    </row>
    <row r="123" spans="4:36" ht="12.75" customHeight="1" outlineLevel="1" x14ac:dyDescent="0.2">
      <c r="D123" s="106" t="str">
        <f>'Line Items'!D30</f>
        <v>[Passenger Revenue Service Groups Line 17]</v>
      </c>
      <c r="E123" s="88"/>
      <c r="F123" s="107" t="str">
        <f t="shared" si="16"/>
        <v>£000</v>
      </c>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6"/>
      <c r="AD123" s="548"/>
      <c r="AF123" s="175"/>
      <c r="AH123" s="175"/>
      <c r="AJ123" s="91"/>
    </row>
    <row r="124" spans="4:36" ht="12.75" customHeight="1" outlineLevel="1" x14ac:dyDescent="0.2">
      <c r="D124" s="106" t="str">
        <f>'Line Items'!D31</f>
        <v>[Passenger Revenue Service Groups Line 18]</v>
      </c>
      <c r="E124" s="88"/>
      <c r="F124" s="107" t="str">
        <f t="shared" si="16"/>
        <v>£000</v>
      </c>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6"/>
      <c r="AD124" s="548"/>
      <c r="AF124" s="175"/>
      <c r="AH124" s="175"/>
      <c r="AJ124" s="91"/>
    </row>
    <row r="125" spans="4:36" ht="12.75" customHeight="1" outlineLevel="1" x14ac:dyDescent="0.2">
      <c r="D125" s="106" t="str">
        <f>'Line Items'!D32</f>
        <v>[Passenger Revenue Service Groups Line 19]</v>
      </c>
      <c r="E125" s="88"/>
      <c r="F125" s="107" t="str">
        <f t="shared" si="16"/>
        <v>£000</v>
      </c>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6"/>
      <c r="AD125" s="548"/>
      <c r="AF125" s="175"/>
      <c r="AH125" s="175"/>
      <c r="AJ125" s="91"/>
    </row>
    <row r="126" spans="4:36" ht="12.75" customHeight="1" outlineLevel="1" x14ac:dyDescent="0.2">
      <c r="D126" s="106" t="str">
        <f>'Line Items'!D33</f>
        <v>[Passenger Revenue Service Groups Line 20]</v>
      </c>
      <c r="E126" s="88"/>
      <c r="F126" s="107" t="str">
        <f t="shared" si="16"/>
        <v>£000</v>
      </c>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6"/>
      <c r="AD126" s="548"/>
      <c r="AF126" s="175"/>
      <c r="AH126" s="175"/>
      <c r="AJ126" s="91"/>
    </row>
    <row r="127" spans="4:36" ht="12.75" customHeight="1" outlineLevel="1" x14ac:dyDescent="0.2">
      <c r="D127" s="106" t="str">
        <f>'Line Items'!D34</f>
        <v>[Passenger Revenue Service Groups Line 21]</v>
      </c>
      <c r="E127" s="88"/>
      <c r="F127" s="107" t="str">
        <f t="shared" si="16"/>
        <v>£000</v>
      </c>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6"/>
      <c r="AD127" s="548"/>
      <c r="AF127" s="175"/>
      <c r="AH127" s="175"/>
      <c r="AJ127" s="91"/>
    </row>
    <row r="128" spans="4:36" ht="12.75" customHeight="1" outlineLevel="1" x14ac:dyDescent="0.2">
      <c r="D128" s="106" t="str">
        <f>'Line Items'!D35</f>
        <v>[Passenger Revenue Service Groups Line 22]</v>
      </c>
      <c r="E128" s="88"/>
      <c r="F128" s="107" t="str">
        <f t="shared" si="16"/>
        <v>£000</v>
      </c>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6"/>
      <c r="AD128" s="548"/>
      <c r="AF128" s="175"/>
      <c r="AH128" s="175"/>
      <c r="AJ128" s="91"/>
    </row>
    <row r="129" spans="3:36" ht="12.75" customHeight="1" outlineLevel="1" x14ac:dyDescent="0.2">
      <c r="D129" s="106" t="str">
        <f>'Line Items'!D36</f>
        <v>[Passenger Revenue Service Groups Line 23]</v>
      </c>
      <c r="E129" s="88"/>
      <c r="F129" s="107" t="str">
        <f t="shared" si="16"/>
        <v>£000</v>
      </c>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6"/>
      <c r="AD129" s="548"/>
      <c r="AF129" s="175"/>
      <c r="AH129" s="175"/>
      <c r="AJ129" s="91"/>
    </row>
    <row r="130" spans="3:36" ht="12.75" customHeight="1" outlineLevel="1" x14ac:dyDescent="0.2">
      <c r="D130" s="106" t="str">
        <f>'Line Items'!D37</f>
        <v>[Passenger Revenue Service Groups Line 24]</v>
      </c>
      <c r="E130" s="88"/>
      <c r="F130" s="107" t="str">
        <f t="shared" si="16"/>
        <v>£000</v>
      </c>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6"/>
      <c r="AD130" s="548"/>
      <c r="AF130" s="175"/>
      <c r="AH130" s="175"/>
      <c r="AJ130" s="91"/>
    </row>
    <row r="131" spans="3:36" ht="12.75" customHeight="1" outlineLevel="1" x14ac:dyDescent="0.2">
      <c r="D131" s="117" t="str">
        <f>'Line Items'!D38</f>
        <v>[Passenger Revenue Service Groups Line 25]</v>
      </c>
      <c r="E131" s="177"/>
      <c r="F131" s="118" t="str">
        <f t="shared" si="16"/>
        <v>£000</v>
      </c>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9"/>
      <c r="AD131" s="549"/>
      <c r="AF131" s="178"/>
      <c r="AH131" s="178"/>
      <c r="AJ131" s="95"/>
    </row>
    <row r="132" spans="3:36" ht="12.75" customHeight="1" outlineLevel="1" x14ac:dyDescent="0.2">
      <c r="G132" s="89"/>
      <c r="H132" s="89"/>
      <c r="I132" s="89"/>
      <c r="J132" s="89"/>
      <c r="K132" s="89"/>
      <c r="L132" s="89"/>
      <c r="M132" s="89"/>
      <c r="N132" s="89"/>
      <c r="O132" s="89"/>
      <c r="P132" s="89"/>
      <c r="Q132" s="89"/>
      <c r="R132" s="89"/>
      <c r="S132" s="89"/>
      <c r="T132" s="89"/>
      <c r="U132" s="89"/>
      <c r="V132" s="89"/>
      <c r="W132" s="89"/>
      <c r="X132" s="89"/>
      <c r="Y132" s="89"/>
      <c r="Z132" s="89"/>
      <c r="AA132" s="89"/>
      <c r="AB132" s="89"/>
      <c r="AD132" s="89"/>
      <c r="AF132" s="89"/>
      <c r="AH132" s="89"/>
    </row>
    <row r="133" spans="3:36" ht="12.75" customHeight="1" outlineLevel="1" x14ac:dyDescent="0.2">
      <c r="D133" s="180" t="str">
        <f>"Total "&amp;C106</f>
        <v>Total Full Fare (Standard)</v>
      </c>
      <c r="E133" s="181"/>
      <c r="F133" s="182" t="str">
        <f>F131</f>
        <v>£000</v>
      </c>
      <c r="G133" s="183">
        <f t="shared" ref="G133:AB133" si="17">SUM(G107:G131)</f>
        <v>0</v>
      </c>
      <c r="H133" s="183">
        <f t="shared" si="17"/>
        <v>0</v>
      </c>
      <c r="I133" s="183">
        <f>SUM(I107:I131)</f>
        <v>0</v>
      </c>
      <c r="J133" s="183">
        <f>SUM(J107:J131)</f>
        <v>0</v>
      </c>
      <c r="K133" s="183">
        <f t="shared" si="17"/>
        <v>0</v>
      </c>
      <c r="L133" s="183">
        <f t="shared" si="17"/>
        <v>0</v>
      </c>
      <c r="M133" s="183">
        <f t="shared" si="17"/>
        <v>0</v>
      </c>
      <c r="N133" s="183">
        <f t="shared" si="17"/>
        <v>0</v>
      </c>
      <c r="O133" s="183">
        <f t="shared" si="17"/>
        <v>0</v>
      </c>
      <c r="P133" s="183">
        <f t="shared" si="17"/>
        <v>0</v>
      </c>
      <c r="Q133" s="183">
        <f t="shared" si="17"/>
        <v>0</v>
      </c>
      <c r="R133" s="183">
        <f t="shared" si="17"/>
        <v>0</v>
      </c>
      <c r="S133" s="183">
        <f t="shared" si="17"/>
        <v>0</v>
      </c>
      <c r="T133" s="183">
        <f t="shared" si="17"/>
        <v>0</v>
      </c>
      <c r="U133" s="183">
        <f t="shared" si="17"/>
        <v>0</v>
      </c>
      <c r="V133" s="183">
        <f t="shared" si="17"/>
        <v>0</v>
      </c>
      <c r="W133" s="183">
        <f t="shared" si="17"/>
        <v>0</v>
      </c>
      <c r="X133" s="183">
        <f t="shared" si="17"/>
        <v>0</v>
      </c>
      <c r="Y133" s="183">
        <f t="shared" si="17"/>
        <v>0</v>
      </c>
      <c r="Z133" s="183">
        <f t="shared" si="17"/>
        <v>0</v>
      </c>
      <c r="AA133" s="183">
        <f t="shared" si="17"/>
        <v>0</v>
      </c>
      <c r="AB133" s="184">
        <f t="shared" si="17"/>
        <v>0</v>
      </c>
      <c r="AD133" s="550">
        <f t="shared" ref="AD133:AF133" si="18">SUM(AD107:AD131)</f>
        <v>0</v>
      </c>
      <c r="AF133" s="183">
        <f t="shared" si="18"/>
        <v>0</v>
      </c>
      <c r="AH133" s="183">
        <f t="shared" ref="AH133" si="19">SUM(AH107:AH131)</f>
        <v>0</v>
      </c>
      <c r="AJ133" s="185"/>
    </row>
    <row r="134" spans="3:36" ht="12.75" customHeight="1" outlineLevel="1" x14ac:dyDescent="0.2">
      <c r="G134" s="89"/>
      <c r="H134" s="89"/>
      <c r="I134" s="89"/>
      <c r="J134" s="89"/>
      <c r="K134" s="89"/>
      <c r="L134" s="89"/>
      <c r="M134" s="89"/>
      <c r="N134" s="89"/>
      <c r="O134" s="89"/>
      <c r="P134" s="89"/>
      <c r="Q134" s="89"/>
      <c r="R134" s="89"/>
      <c r="S134" s="89"/>
      <c r="T134" s="89"/>
      <c r="U134" s="89"/>
      <c r="V134" s="89"/>
      <c r="W134" s="89"/>
      <c r="X134" s="89"/>
      <c r="Y134" s="89"/>
      <c r="Z134" s="89"/>
      <c r="AA134" s="89"/>
      <c r="AB134" s="89"/>
      <c r="AD134" s="89"/>
      <c r="AF134" s="89"/>
      <c r="AH134" s="89"/>
    </row>
    <row r="135" spans="3:36" ht="12.75" customHeight="1" outlineLevel="1" x14ac:dyDescent="0.2">
      <c r="D135" s="180" t="s">
        <v>434</v>
      </c>
      <c r="E135" s="181"/>
      <c r="F135" s="182" t="str">
        <f>F133</f>
        <v>£000</v>
      </c>
      <c r="G135" s="183">
        <f t="shared" ref="G135:AB135" si="20">SUM(G104,G133)</f>
        <v>0</v>
      </c>
      <c r="H135" s="183">
        <f t="shared" si="20"/>
        <v>0</v>
      </c>
      <c r="I135" s="183">
        <f t="shared" si="20"/>
        <v>0</v>
      </c>
      <c r="J135" s="183">
        <f t="shared" si="20"/>
        <v>0</v>
      </c>
      <c r="K135" s="183">
        <f t="shared" si="20"/>
        <v>0</v>
      </c>
      <c r="L135" s="183">
        <f t="shared" si="20"/>
        <v>0</v>
      </c>
      <c r="M135" s="183">
        <f t="shared" si="20"/>
        <v>0</v>
      </c>
      <c r="N135" s="183">
        <f t="shared" si="20"/>
        <v>0</v>
      </c>
      <c r="O135" s="183">
        <f t="shared" si="20"/>
        <v>0</v>
      </c>
      <c r="P135" s="183">
        <f t="shared" si="20"/>
        <v>0</v>
      </c>
      <c r="Q135" s="183">
        <f t="shared" si="20"/>
        <v>0</v>
      </c>
      <c r="R135" s="183">
        <f t="shared" si="20"/>
        <v>0</v>
      </c>
      <c r="S135" s="183">
        <f t="shared" si="20"/>
        <v>0</v>
      </c>
      <c r="T135" s="183">
        <f t="shared" si="20"/>
        <v>0</v>
      </c>
      <c r="U135" s="183">
        <f t="shared" si="20"/>
        <v>0</v>
      </c>
      <c r="V135" s="183">
        <f t="shared" si="20"/>
        <v>0</v>
      </c>
      <c r="W135" s="183">
        <f t="shared" si="20"/>
        <v>0</v>
      </c>
      <c r="X135" s="183">
        <f t="shared" si="20"/>
        <v>0</v>
      </c>
      <c r="Y135" s="183">
        <f t="shared" si="20"/>
        <v>0</v>
      </c>
      <c r="Z135" s="183">
        <f t="shared" si="20"/>
        <v>0</v>
      </c>
      <c r="AA135" s="183">
        <f t="shared" si="20"/>
        <v>0</v>
      </c>
      <c r="AB135" s="184">
        <f t="shared" si="20"/>
        <v>0</v>
      </c>
      <c r="AD135" s="550">
        <f t="shared" ref="AD135:AF135" si="21">SUM(AD104,AD133)</f>
        <v>0</v>
      </c>
      <c r="AF135" s="183">
        <f t="shared" si="21"/>
        <v>0</v>
      </c>
      <c r="AH135" s="183">
        <f t="shared" ref="AH135" si="22">SUM(AH104,AH133)</f>
        <v>0</v>
      </c>
      <c r="AJ135" s="185"/>
    </row>
    <row r="136" spans="3:36" ht="12.75" customHeight="1" outlineLevel="1" x14ac:dyDescent="0.2">
      <c r="G136" s="89"/>
      <c r="H136" s="89"/>
      <c r="I136" s="89"/>
      <c r="J136" s="89"/>
      <c r="K136" s="89"/>
      <c r="L136" s="89"/>
      <c r="M136" s="89"/>
      <c r="N136" s="89"/>
      <c r="O136" s="89"/>
      <c r="P136" s="89"/>
      <c r="Q136" s="89"/>
      <c r="R136" s="89"/>
      <c r="S136" s="89"/>
      <c r="T136" s="89"/>
      <c r="U136" s="89"/>
      <c r="V136" s="89"/>
      <c r="W136" s="89"/>
      <c r="X136" s="89"/>
      <c r="Y136" s="89"/>
      <c r="Z136" s="89"/>
      <c r="AA136" s="89"/>
      <c r="AB136" s="89"/>
      <c r="AD136" s="89"/>
      <c r="AF136" s="89"/>
      <c r="AH136" s="89"/>
    </row>
    <row r="137" spans="3:36" ht="12.75" customHeight="1" outlineLevel="1" x14ac:dyDescent="0.2">
      <c r="C137" s="138" t="s">
        <v>435</v>
      </c>
      <c r="G137" s="89"/>
      <c r="H137" s="89"/>
      <c r="I137" s="89"/>
      <c r="J137" s="89"/>
      <c r="K137" s="89"/>
      <c r="L137" s="89"/>
      <c r="M137" s="89"/>
      <c r="N137" s="89"/>
      <c r="O137" s="89"/>
      <c r="P137" s="89"/>
      <c r="Q137" s="89"/>
      <c r="R137" s="89"/>
      <c r="S137" s="89"/>
      <c r="T137" s="89"/>
      <c r="U137" s="89"/>
      <c r="V137" s="89"/>
      <c r="W137" s="89"/>
      <c r="X137" s="89"/>
      <c r="Y137" s="89"/>
      <c r="Z137" s="89"/>
      <c r="AA137" s="89"/>
      <c r="AB137" s="89"/>
      <c r="AD137" s="89"/>
      <c r="AF137" s="89"/>
      <c r="AH137" s="89"/>
    </row>
    <row r="138" spans="3:36" ht="12.75" customHeight="1" outlineLevel="1" x14ac:dyDescent="0.2">
      <c r="D138" s="100" t="str">
        <f>'Line Items'!D14</f>
        <v>Inter-City</v>
      </c>
      <c r="E138" s="84"/>
      <c r="F138" s="186" t="str">
        <f t="shared" ref="F138:F145" si="23">F107</f>
        <v>£000</v>
      </c>
      <c r="G138" s="173"/>
      <c r="H138" s="173"/>
      <c r="I138" s="174"/>
      <c r="J138" s="173"/>
      <c r="K138" s="174"/>
      <c r="L138" s="174"/>
      <c r="M138" s="173"/>
      <c r="N138" s="173"/>
      <c r="O138" s="173"/>
      <c r="P138" s="173"/>
      <c r="Q138" s="173"/>
      <c r="R138" s="173"/>
      <c r="S138" s="173"/>
      <c r="T138" s="173"/>
      <c r="U138" s="173"/>
      <c r="V138" s="173"/>
      <c r="W138" s="173"/>
      <c r="X138" s="173"/>
      <c r="Y138" s="173"/>
      <c r="Z138" s="173"/>
      <c r="AA138" s="173"/>
      <c r="AB138" s="469"/>
      <c r="AD138" s="547"/>
      <c r="AF138" s="173"/>
      <c r="AH138" s="173"/>
      <c r="AJ138" s="87"/>
    </row>
    <row r="139" spans="3:36" ht="12.75" customHeight="1" outlineLevel="1" x14ac:dyDescent="0.2">
      <c r="D139" s="106" t="str">
        <f>'Line Items'!D15</f>
        <v>Great Eastern</v>
      </c>
      <c r="E139" s="88"/>
      <c r="F139" s="107" t="str">
        <f t="shared" si="23"/>
        <v>£000</v>
      </c>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6"/>
      <c r="AD139" s="548"/>
      <c r="AF139" s="175"/>
      <c r="AH139" s="175"/>
      <c r="AJ139" s="91"/>
    </row>
    <row r="140" spans="3:36" ht="12.75" customHeight="1" outlineLevel="1" x14ac:dyDescent="0.2">
      <c r="D140" s="106" t="str">
        <f>'Line Items'!D16</f>
        <v>West Anglia</v>
      </c>
      <c r="E140" s="88"/>
      <c r="F140" s="107" t="str">
        <f t="shared" si="23"/>
        <v>£000</v>
      </c>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6"/>
      <c r="AD140" s="548"/>
      <c r="AF140" s="175"/>
      <c r="AH140" s="175"/>
      <c r="AJ140" s="91"/>
    </row>
    <row r="141" spans="3:36" ht="12.75" customHeight="1" outlineLevel="1" x14ac:dyDescent="0.2">
      <c r="D141" s="106" t="str">
        <f>'Line Items'!D17</f>
        <v>Stansted Express</v>
      </c>
      <c r="E141" s="88"/>
      <c r="F141" s="107" t="str">
        <f t="shared" si="23"/>
        <v>£000</v>
      </c>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6"/>
      <c r="AD141" s="548"/>
      <c r="AF141" s="175"/>
      <c r="AH141" s="175"/>
      <c r="AJ141" s="91"/>
    </row>
    <row r="142" spans="3:36" ht="12.75" customHeight="1" outlineLevel="1" x14ac:dyDescent="0.2">
      <c r="D142" s="106" t="str">
        <f>'Line Items'!D18</f>
        <v>Rural</v>
      </c>
      <c r="E142" s="88"/>
      <c r="F142" s="107" t="str">
        <f t="shared" si="23"/>
        <v>£000</v>
      </c>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6"/>
      <c r="AD142" s="548"/>
      <c r="AF142" s="175"/>
      <c r="AH142" s="175"/>
      <c r="AJ142" s="91"/>
    </row>
    <row r="143" spans="3:36" ht="12.75" customHeight="1" outlineLevel="1" x14ac:dyDescent="0.2">
      <c r="D143" s="106" t="str">
        <f>'Line Items'!D19</f>
        <v>WA Inner (to LOROL)</v>
      </c>
      <c r="E143" s="88"/>
      <c r="F143" s="107" t="str">
        <f t="shared" si="23"/>
        <v>£000</v>
      </c>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6"/>
      <c r="AD143" s="548"/>
      <c r="AF143" s="175"/>
      <c r="AH143" s="175"/>
      <c r="AJ143" s="91"/>
    </row>
    <row r="144" spans="3:36" ht="12.75" customHeight="1" outlineLevel="1" x14ac:dyDescent="0.2">
      <c r="D144" s="106" t="str">
        <f>'Line Items'!D20</f>
        <v>GE Inner (to CTOC)</v>
      </c>
      <c r="E144" s="88"/>
      <c r="F144" s="107" t="str">
        <f t="shared" si="23"/>
        <v>£000</v>
      </c>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6"/>
      <c r="AD144" s="548"/>
      <c r="AF144" s="175"/>
      <c r="AH144" s="175"/>
      <c r="AJ144" s="91"/>
    </row>
    <row r="145" spans="4:36" ht="12.75" customHeight="1" outlineLevel="1" x14ac:dyDescent="0.2">
      <c r="D145" s="106" t="str">
        <f>'Line Items'!D21</f>
        <v>[Passenger Revenue Service Groups Line 8]</v>
      </c>
      <c r="E145" s="88"/>
      <c r="F145" s="107" t="str">
        <f t="shared" si="23"/>
        <v>£000</v>
      </c>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6"/>
      <c r="AD145" s="548"/>
      <c r="AF145" s="175"/>
      <c r="AH145" s="175"/>
      <c r="AJ145" s="91"/>
    </row>
    <row r="146" spans="4:36" ht="12.75" customHeight="1" outlineLevel="1" x14ac:dyDescent="0.2">
      <c r="D146" s="106" t="str">
        <f>'Line Items'!D22</f>
        <v>[Passenger Revenue Service Groups Line 9]</v>
      </c>
      <c r="E146" s="88"/>
      <c r="F146" s="107" t="str">
        <f t="shared" ref="F146:F162" si="24">F115</f>
        <v>£000</v>
      </c>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6"/>
      <c r="AD146" s="548"/>
      <c r="AF146" s="175"/>
      <c r="AH146" s="175"/>
      <c r="AJ146" s="91"/>
    </row>
    <row r="147" spans="4:36" ht="12.75" customHeight="1" outlineLevel="1" x14ac:dyDescent="0.2">
      <c r="D147" s="106" t="str">
        <f>'Line Items'!D23</f>
        <v>[Passenger Revenue Service Groups Line 10]</v>
      </c>
      <c r="E147" s="88"/>
      <c r="F147" s="107" t="str">
        <f t="shared" si="24"/>
        <v>£000</v>
      </c>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6"/>
      <c r="AD147" s="548"/>
      <c r="AF147" s="175"/>
      <c r="AH147" s="175"/>
      <c r="AJ147" s="91"/>
    </row>
    <row r="148" spans="4:36" ht="12.75" customHeight="1" outlineLevel="1" x14ac:dyDescent="0.2">
      <c r="D148" s="106" t="str">
        <f>'Line Items'!D24</f>
        <v>[Passenger Revenue Service Groups Line 11]</v>
      </c>
      <c r="E148" s="88"/>
      <c r="F148" s="107" t="str">
        <f t="shared" si="24"/>
        <v>£000</v>
      </c>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6"/>
      <c r="AD148" s="548"/>
      <c r="AF148" s="175"/>
      <c r="AH148" s="175"/>
      <c r="AJ148" s="91"/>
    </row>
    <row r="149" spans="4:36" ht="12.75" customHeight="1" outlineLevel="1" x14ac:dyDescent="0.2">
      <c r="D149" s="106" t="str">
        <f>'Line Items'!D25</f>
        <v>[Passenger Revenue Service Groups Line 12]</v>
      </c>
      <c r="E149" s="88"/>
      <c r="F149" s="107" t="str">
        <f t="shared" si="24"/>
        <v>£000</v>
      </c>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6"/>
      <c r="AD149" s="548"/>
      <c r="AF149" s="175"/>
      <c r="AH149" s="175"/>
      <c r="AJ149" s="91"/>
    </row>
    <row r="150" spans="4:36" ht="12.75" customHeight="1" outlineLevel="1" x14ac:dyDescent="0.2">
      <c r="D150" s="106" t="str">
        <f>'Line Items'!D26</f>
        <v>[Passenger Revenue Service Groups Line 13]</v>
      </c>
      <c r="E150" s="88"/>
      <c r="F150" s="107" t="str">
        <f t="shared" si="24"/>
        <v>£000</v>
      </c>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6"/>
      <c r="AD150" s="548"/>
      <c r="AF150" s="175"/>
      <c r="AH150" s="175"/>
      <c r="AJ150" s="91"/>
    </row>
    <row r="151" spans="4:36" ht="12.75" customHeight="1" outlineLevel="1" x14ac:dyDescent="0.2">
      <c r="D151" s="106" t="str">
        <f>'Line Items'!D27</f>
        <v>[Passenger Revenue Service Groups Line 14]</v>
      </c>
      <c r="E151" s="88"/>
      <c r="F151" s="107" t="str">
        <f t="shared" si="24"/>
        <v>£000</v>
      </c>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6"/>
      <c r="AD151" s="548"/>
      <c r="AF151" s="175"/>
      <c r="AH151" s="175"/>
      <c r="AJ151" s="91"/>
    </row>
    <row r="152" spans="4:36" ht="12.75" customHeight="1" outlineLevel="1" x14ac:dyDescent="0.2">
      <c r="D152" s="106" t="str">
        <f>'Line Items'!D28</f>
        <v>[Passenger Revenue Service Groups Line 15]</v>
      </c>
      <c r="E152" s="88"/>
      <c r="F152" s="107" t="str">
        <f t="shared" si="24"/>
        <v>£000</v>
      </c>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6"/>
      <c r="AD152" s="548"/>
      <c r="AF152" s="175"/>
      <c r="AH152" s="175"/>
      <c r="AJ152" s="91"/>
    </row>
    <row r="153" spans="4:36" ht="12.75" customHeight="1" outlineLevel="1" x14ac:dyDescent="0.2">
      <c r="D153" s="106" t="str">
        <f>'Line Items'!D29</f>
        <v>[Passenger Revenue Service Groups Line 16]</v>
      </c>
      <c r="E153" s="88"/>
      <c r="F153" s="107" t="str">
        <f t="shared" si="24"/>
        <v>£000</v>
      </c>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6"/>
      <c r="AD153" s="548"/>
      <c r="AF153" s="175"/>
      <c r="AH153" s="175"/>
      <c r="AJ153" s="91"/>
    </row>
    <row r="154" spans="4:36" ht="12.75" customHeight="1" outlineLevel="1" x14ac:dyDescent="0.2">
      <c r="D154" s="106" t="str">
        <f>'Line Items'!D30</f>
        <v>[Passenger Revenue Service Groups Line 17]</v>
      </c>
      <c r="E154" s="88"/>
      <c r="F154" s="107" t="str">
        <f t="shared" si="24"/>
        <v>£000</v>
      </c>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6"/>
      <c r="AD154" s="548"/>
      <c r="AF154" s="175"/>
      <c r="AH154" s="175"/>
      <c r="AJ154" s="91"/>
    </row>
    <row r="155" spans="4:36" ht="12.75" customHeight="1" outlineLevel="1" x14ac:dyDescent="0.2">
      <c r="D155" s="106" t="str">
        <f>'Line Items'!D31</f>
        <v>[Passenger Revenue Service Groups Line 18]</v>
      </c>
      <c r="E155" s="88"/>
      <c r="F155" s="107" t="str">
        <f t="shared" si="24"/>
        <v>£000</v>
      </c>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6"/>
      <c r="AD155" s="548"/>
      <c r="AF155" s="175"/>
      <c r="AH155" s="175"/>
      <c r="AJ155" s="91"/>
    </row>
    <row r="156" spans="4:36" ht="12.75" customHeight="1" outlineLevel="1" x14ac:dyDescent="0.2">
      <c r="D156" s="106" t="str">
        <f>'Line Items'!D32</f>
        <v>[Passenger Revenue Service Groups Line 19]</v>
      </c>
      <c r="E156" s="88"/>
      <c r="F156" s="107" t="str">
        <f t="shared" si="24"/>
        <v>£000</v>
      </c>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6"/>
      <c r="AD156" s="548"/>
      <c r="AF156" s="175"/>
      <c r="AH156" s="175"/>
      <c r="AJ156" s="91"/>
    </row>
    <row r="157" spans="4:36" ht="12.75" customHeight="1" outlineLevel="1" x14ac:dyDescent="0.2">
      <c r="D157" s="106" t="str">
        <f>'Line Items'!D33</f>
        <v>[Passenger Revenue Service Groups Line 20]</v>
      </c>
      <c r="E157" s="88"/>
      <c r="F157" s="107" t="str">
        <f t="shared" si="24"/>
        <v>£000</v>
      </c>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6"/>
      <c r="AD157" s="548"/>
      <c r="AF157" s="175"/>
      <c r="AH157" s="175"/>
      <c r="AJ157" s="91"/>
    </row>
    <row r="158" spans="4:36" ht="12.75" customHeight="1" outlineLevel="1" x14ac:dyDescent="0.2">
      <c r="D158" s="106" t="str">
        <f>'Line Items'!D34</f>
        <v>[Passenger Revenue Service Groups Line 21]</v>
      </c>
      <c r="E158" s="88"/>
      <c r="F158" s="107" t="str">
        <f t="shared" si="24"/>
        <v>£000</v>
      </c>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6"/>
      <c r="AD158" s="548"/>
      <c r="AF158" s="175"/>
      <c r="AH158" s="175"/>
      <c r="AJ158" s="91"/>
    </row>
    <row r="159" spans="4:36" ht="12.75" customHeight="1" outlineLevel="1" x14ac:dyDescent="0.2">
      <c r="D159" s="106" t="str">
        <f>'Line Items'!D35</f>
        <v>[Passenger Revenue Service Groups Line 22]</v>
      </c>
      <c r="E159" s="88"/>
      <c r="F159" s="107" t="str">
        <f t="shared" si="24"/>
        <v>£000</v>
      </c>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6"/>
      <c r="AD159" s="548"/>
      <c r="AF159" s="175"/>
      <c r="AH159" s="175"/>
      <c r="AJ159" s="91"/>
    </row>
    <row r="160" spans="4:36" ht="12.75" customHeight="1" outlineLevel="1" x14ac:dyDescent="0.2">
      <c r="D160" s="106" t="str">
        <f>'Line Items'!D36</f>
        <v>[Passenger Revenue Service Groups Line 23]</v>
      </c>
      <c r="E160" s="88"/>
      <c r="F160" s="107" t="str">
        <f t="shared" si="24"/>
        <v>£000</v>
      </c>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6"/>
      <c r="AD160" s="548"/>
      <c r="AF160" s="175"/>
      <c r="AH160" s="175"/>
      <c r="AJ160" s="91"/>
    </row>
    <row r="161" spans="3:36" ht="12.75" customHeight="1" outlineLevel="1" x14ac:dyDescent="0.2">
      <c r="D161" s="106" t="str">
        <f>'Line Items'!D37</f>
        <v>[Passenger Revenue Service Groups Line 24]</v>
      </c>
      <c r="E161" s="88"/>
      <c r="F161" s="107" t="str">
        <f t="shared" si="24"/>
        <v>£000</v>
      </c>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6"/>
      <c r="AD161" s="548"/>
      <c r="AF161" s="175"/>
      <c r="AH161" s="175"/>
      <c r="AJ161" s="91"/>
    </row>
    <row r="162" spans="3:36" ht="12.75" customHeight="1" outlineLevel="1" x14ac:dyDescent="0.2">
      <c r="D162" s="117" t="str">
        <f>'Line Items'!D38</f>
        <v>[Passenger Revenue Service Groups Line 25]</v>
      </c>
      <c r="E162" s="177"/>
      <c r="F162" s="118" t="str">
        <f t="shared" si="24"/>
        <v>£000</v>
      </c>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9"/>
      <c r="AD162" s="549"/>
      <c r="AF162" s="178"/>
      <c r="AH162" s="178"/>
      <c r="AJ162" s="95"/>
    </row>
    <row r="163" spans="3:36" ht="12.75" customHeight="1" outlineLevel="1" x14ac:dyDescent="0.2">
      <c r="G163" s="89"/>
      <c r="H163" s="89"/>
      <c r="I163" s="89"/>
      <c r="J163" s="89"/>
      <c r="K163" s="89"/>
      <c r="L163" s="89"/>
      <c r="M163" s="89"/>
      <c r="N163" s="89"/>
      <c r="O163" s="89"/>
      <c r="P163" s="89"/>
      <c r="Q163" s="89"/>
      <c r="R163" s="89"/>
      <c r="S163" s="89"/>
      <c r="T163" s="89"/>
      <c r="U163" s="89"/>
      <c r="V163" s="89"/>
      <c r="W163" s="89"/>
      <c r="X163" s="89"/>
      <c r="Y163" s="89"/>
      <c r="Z163" s="89"/>
      <c r="AA163" s="89"/>
      <c r="AB163" s="89"/>
      <c r="AD163" s="89"/>
      <c r="AF163" s="89"/>
      <c r="AH163" s="89"/>
    </row>
    <row r="164" spans="3:36" ht="12.75" customHeight="1" outlineLevel="1" x14ac:dyDescent="0.2">
      <c r="D164" s="180" t="str">
        <f>"Total "&amp;C137</f>
        <v>Total Advance (First)</v>
      </c>
      <c r="E164" s="181"/>
      <c r="F164" s="182" t="str">
        <f>F162</f>
        <v>£000</v>
      </c>
      <c r="G164" s="183">
        <f t="shared" ref="G164:AB164" si="25">SUM(G138:G162)</f>
        <v>0</v>
      </c>
      <c r="H164" s="183">
        <f t="shared" si="25"/>
        <v>0</v>
      </c>
      <c r="I164" s="183">
        <f>SUM(I138:I162)</f>
        <v>0</v>
      </c>
      <c r="J164" s="183">
        <f>SUM(J138:J162)</f>
        <v>0</v>
      </c>
      <c r="K164" s="183">
        <f t="shared" si="25"/>
        <v>0</v>
      </c>
      <c r="L164" s="183">
        <f t="shared" si="25"/>
        <v>0</v>
      </c>
      <c r="M164" s="183">
        <f t="shared" si="25"/>
        <v>0</v>
      </c>
      <c r="N164" s="183">
        <f t="shared" si="25"/>
        <v>0</v>
      </c>
      <c r="O164" s="183">
        <f t="shared" si="25"/>
        <v>0</v>
      </c>
      <c r="P164" s="183">
        <f t="shared" si="25"/>
        <v>0</v>
      </c>
      <c r="Q164" s="183">
        <f t="shared" si="25"/>
        <v>0</v>
      </c>
      <c r="R164" s="183">
        <f t="shared" si="25"/>
        <v>0</v>
      </c>
      <c r="S164" s="183">
        <f t="shared" si="25"/>
        <v>0</v>
      </c>
      <c r="T164" s="183">
        <f t="shared" si="25"/>
        <v>0</v>
      </c>
      <c r="U164" s="183">
        <f t="shared" si="25"/>
        <v>0</v>
      </c>
      <c r="V164" s="183">
        <f t="shared" si="25"/>
        <v>0</v>
      </c>
      <c r="W164" s="183">
        <f t="shared" si="25"/>
        <v>0</v>
      </c>
      <c r="X164" s="183">
        <f t="shared" si="25"/>
        <v>0</v>
      </c>
      <c r="Y164" s="183">
        <f t="shared" si="25"/>
        <v>0</v>
      </c>
      <c r="Z164" s="183">
        <f t="shared" si="25"/>
        <v>0</v>
      </c>
      <c r="AA164" s="183">
        <f t="shared" si="25"/>
        <v>0</v>
      </c>
      <c r="AB164" s="184">
        <f t="shared" si="25"/>
        <v>0</v>
      </c>
      <c r="AD164" s="550">
        <f t="shared" ref="AD164:AF164" si="26">SUM(AD138:AD162)</f>
        <v>0</v>
      </c>
      <c r="AF164" s="183">
        <f t="shared" si="26"/>
        <v>0</v>
      </c>
      <c r="AH164" s="183">
        <f t="shared" ref="AH164" si="27">SUM(AH138:AH162)</f>
        <v>0</v>
      </c>
      <c r="AJ164" s="185"/>
    </row>
    <row r="165" spans="3:36" ht="12.75" customHeight="1" outlineLevel="1" x14ac:dyDescent="0.2">
      <c r="G165" s="89"/>
      <c r="H165" s="89"/>
      <c r="I165" s="89"/>
      <c r="J165" s="89"/>
      <c r="K165" s="89"/>
      <c r="L165" s="89"/>
      <c r="M165" s="89"/>
      <c r="N165" s="89"/>
      <c r="O165" s="89"/>
      <c r="P165" s="89"/>
      <c r="Q165" s="89"/>
      <c r="R165" s="89"/>
      <c r="S165" s="89"/>
      <c r="T165" s="89"/>
      <c r="U165" s="89"/>
      <c r="V165" s="89"/>
      <c r="W165" s="89"/>
      <c r="X165" s="89"/>
      <c r="Y165" s="89"/>
      <c r="Z165" s="89"/>
      <c r="AA165" s="89"/>
      <c r="AB165" s="89"/>
      <c r="AD165" s="89"/>
      <c r="AF165" s="89"/>
      <c r="AH165" s="89"/>
    </row>
    <row r="166" spans="3:36" ht="12.75" customHeight="1" outlineLevel="1" x14ac:dyDescent="0.2">
      <c r="C166" s="138" t="s">
        <v>436</v>
      </c>
      <c r="G166" s="89"/>
      <c r="H166" s="89"/>
      <c r="I166" s="89"/>
      <c r="J166" s="89"/>
      <c r="K166" s="89"/>
      <c r="L166" s="89"/>
      <c r="M166" s="89"/>
      <c r="N166" s="89"/>
      <c r="O166" s="89"/>
      <c r="P166" s="89"/>
      <c r="Q166" s="89"/>
      <c r="R166" s="89"/>
      <c r="S166" s="89"/>
      <c r="T166" s="89"/>
      <c r="U166" s="89"/>
      <c r="V166" s="89"/>
      <c r="W166" s="89"/>
      <c r="X166" s="89"/>
      <c r="Y166" s="89"/>
      <c r="Z166" s="89"/>
      <c r="AA166" s="89"/>
      <c r="AB166" s="89"/>
      <c r="AD166" s="89"/>
      <c r="AF166" s="89"/>
      <c r="AH166" s="89"/>
    </row>
    <row r="167" spans="3:36" ht="12.75" customHeight="1" outlineLevel="1" x14ac:dyDescent="0.2">
      <c r="D167" s="100" t="str">
        <f>'Line Items'!D14</f>
        <v>Inter-City</v>
      </c>
      <c r="E167" s="84"/>
      <c r="F167" s="186" t="str">
        <f t="shared" ref="F167:F175" si="28">F138</f>
        <v>£000</v>
      </c>
      <c r="G167" s="173"/>
      <c r="H167" s="173"/>
      <c r="I167" s="174"/>
      <c r="J167" s="173"/>
      <c r="K167" s="174"/>
      <c r="L167" s="174"/>
      <c r="M167" s="173"/>
      <c r="N167" s="173"/>
      <c r="O167" s="173"/>
      <c r="P167" s="173"/>
      <c r="Q167" s="173"/>
      <c r="R167" s="173"/>
      <c r="S167" s="173"/>
      <c r="T167" s="173"/>
      <c r="U167" s="173"/>
      <c r="V167" s="173"/>
      <c r="W167" s="173"/>
      <c r="X167" s="173"/>
      <c r="Y167" s="173"/>
      <c r="Z167" s="173"/>
      <c r="AA167" s="173"/>
      <c r="AB167" s="469"/>
      <c r="AD167" s="547"/>
      <c r="AF167" s="173"/>
      <c r="AH167" s="173"/>
      <c r="AJ167" s="87"/>
    </row>
    <row r="168" spans="3:36" ht="12.75" customHeight="1" outlineLevel="1" x14ac:dyDescent="0.2">
      <c r="D168" s="106" t="str">
        <f>'Line Items'!D15</f>
        <v>Great Eastern</v>
      </c>
      <c r="E168" s="88"/>
      <c r="F168" s="107" t="str">
        <f t="shared" si="28"/>
        <v>£000</v>
      </c>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6"/>
      <c r="AD168" s="548"/>
      <c r="AF168" s="175"/>
      <c r="AH168" s="175"/>
      <c r="AJ168" s="91"/>
    </row>
    <row r="169" spans="3:36" ht="12.75" customHeight="1" outlineLevel="1" x14ac:dyDescent="0.2">
      <c r="D169" s="106" t="str">
        <f>'Line Items'!D16</f>
        <v>West Anglia</v>
      </c>
      <c r="E169" s="88"/>
      <c r="F169" s="107" t="str">
        <f t="shared" si="28"/>
        <v>£000</v>
      </c>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6"/>
      <c r="AD169" s="548"/>
      <c r="AF169" s="175"/>
      <c r="AH169" s="175"/>
      <c r="AJ169" s="91"/>
    </row>
    <row r="170" spans="3:36" ht="12.75" customHeight="1" outlineLevel="1" x14ac:dyDescent="0.2">
      <c r="D170" s="106" t="str">
        <f>'Line Items'!D17</f>
        <v>Stansted Express</v>
      </c>
      <c r="E170" s="88"/>
      <c r="F170" s="107" t="str">
        <f t="shared" si="28"/>
        <v>£000</v>
      </c>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6"/>
      <c r="AD170" s="548"/>
      <c r="AF170" s="175"/>
      <c r="AH170" s="175"/>
      <c r="AJ170" s="91"/>
    </row>
    <row r="171" spans="3:36" ht="12.75" customHeight="1" outlineLevel="1" x14ac:dyDescent="0.2">
      <c r="D171" s="106" t="str">
        <f>'Line Items'!D18</f>
        <v>Rural</v>
      </c>
      <c r="E171" s="88"/>
      <c r="F171" s="107" t="str">
        <f t="shared" si="28"/>
        <v>£000</v>
      </c>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6"/>
      <c r="AD171" s="548"/>
      <c r="AF171" s="175"/>
      <c r="AH171" s="175"/>
      <c r="AJ171" s="91"/>
    </row>
    <row r="172" spans="3:36" ht="12.75" customHeight="1" outlineLevel="1" x14ac:dyDescent="0.2">
      <c r="D172" s="106" t="str">
        <f>'Line Items'!D19</f>
        <v>WA Inner (to LOROL)</v>
      </c>
      <c r="E172" s="88"/>
      <c r="F172" s="107" t="str">
        <f t="shared" si="28"/>
        <v>£000</v>
      </c>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6"/>
      <c r="AD172" s="548"/>
      <c r="AF172" s="175"/>
      <c r="AH172" s="175"/>
      <c r="AJ172" s="91"/>
    </row>
    <row r="173" spans="3:36" ht="12.75" customHeight="1" outlineLevel="1" x14ac:dyDescent="0.2">
      <c r="D173" s="106" t="str">
        <f>'Line Items'!D20</f>
        <v>GE Inner (to CTOC)</v>
      </c>
      <c r="E173" s="88"/>
      <c r="F173" s="107" t="str">
        <f t="shared" si="28"/>
        <v>£000</v>
      </c>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6"/>
      <c r="AD173" s="548"/>
      <c r="AF173" s="175"/>
      <c r="AH173" s="175"/>
      <c r="AJ173" s="91"/>
    </row>
    <row r="174" spans="3:36" ht="12.75" customHeight="1" outlineLevel="1" x14ac:dyDescent="0.2">
      <c r="D174" s="106" t="str">
        <f>'Line Items'!D21</f>
        <v>[Passenger Revenue Service Groups Line 8]</v>
      </c>
      <c r="E174" s="88"/>
      <c r="F174" s="107" t="str">
        <f t="shared" si="28"/>
        <v>£000</v>
      </c>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D174" s="548"/>
      <c r="AF174" s="175"/>
      <c r="AH174" s="175"/>
      <c r="AJ174" s="91"/>
    </row>
    <row r="175" spans="3:36" ht="12.75" customHeight="1" outlineLevel="1" x14ac:dyDescent="0.2">
      <c r="D175" s="106" t="str">
        <f>'Line Items'!D22</f>
        <v>[Passenger Revenue Service Groups Line 9]</v>
      </c>
      <c r="E175" s="88"/>
      <c r="F175" s="107" t="str">
        <f t="shared" si="28"/>
        <v>£000</v>
      </c>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6"/>
      <c r="AD175" s="548"/>
      <c r="AF175" s="175"/>
      <c r="AH175" s="175"/>
      <c r="AJ175" s="91"/>
    </row>
    <row r="176" spans="3:36" ht="12.75" customHeight="1" outlineLevel="1" x14ac:dyDescent="0.2">
      <c r="D176" s="106" t="str">
        <f>'Line Items'!D23</f>
        <v>[Passenger Revenue Service Groups Line 10]</v>
      </c>
      <c r="E176" s="88"/>
      <c r="F176" s="107" t="str">
        <f t="shared" ref="F176:F191" si="29">F147</f>
        <v>£000</v>
      </c>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6"/>
      <c r="AD176" s="548"/>
      <c r="AF176" s="175"/>
      <c r="AH176" s="175"/>
      <c r="AJ176" s="91"/>
    </row>
    <row r="177" spans="4:36" ht="12.75" customHeight="1" outlineLevel="1" x14ac:dyDescent="0.2">
      <c r="D177" s="106" t="str">
        <f>'Line Items'!D24</f>
        <v>[Passenger Revenue Service Groups Line 11]</v>
      </c>
      <c r="E177" s="88"/>
      <c r="F177" s="107" t="str">
        <f t="shared" si="29"/>
        <v>£000</v>
      </c>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6"/>
      <c r="AD177" s="548"/>
      <c r="AF177" s="175"/>
      <c r="AH177" s="175"/>
      <c r="AJ177" s="91"/>
    </row>
    <row r="178" spans="4:36" ht="12.75" customHeight="1" outlineLevel="1" x14ac:dyDescent="0.2">
      <c r="D178" s="106" t="str">
        <f>'Line Items'!D25</f>
        <v>[Passenger Revenue Service Groups Line 12]</v>
      </c>
      <c r="E178" s="88"/>
      <c r="F178" s="107" t="str">
        <f t="shared" si="29"/>
        <v>£000</v>
      </c>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6"/>
      <c r="AD178" s="548"/>
      <c r="AF178" s="175"/>
      <c r="AH178" s="175"/>
      <c r="AJ178" s="91"/>
    </row>
    <row r="179" spans="4:36" ht="12.75" customHeight="1" outlineLevel="1" x14ac:dyDescent="0.2">
      <c r="D179" s="106" t="str">
        <f>'Line Items'!D26</f>
        <v>[Passenger Revenue Service Groups Line 13]</v>
      </c>
      <c r="E179" s="88"/>
      <c r="F179" s="107" t="str">
        <f t="shared" si="29"/>
        <v>£000</v>
      </c>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6"/>
      <c r="AD179" s="548"/>
      <c r="AF179" s="175"/>
      <c r="AH179" s="175"/>
      <c r="AJ179" s="91"/>
    </row>
    <row r="180" spans="4:36" ht="12.75" customHeight="1" outlineLevel="1" x14ac:dyDescent="0.2">
      <c r="D180" s="106" t="str">
        <f>'Line Items'!D27</f>
        <v>[Passenger Revenue Service Groups Line 14]</v>
      </c>
      <c r="E180" s="88"/>
      <c r="F180" s="107" t="str">
        <f t="shared" si="29"/>
        <v>£000</v>
      </c>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6"/>
      <c r="AD180" s="548"/>
      <c r="AF180" s="175"/>
      <c r="AH180" s="175"/>
      <c r="AJ180" s="91"/>
    </row>
    <row r="181" spans="4:36" ht="12.75" customHeight="1" outlineLevel="1" x14ac:dyDescent="0.2">
      <c r="D181" s="106" t="str">
        <f>'Line Items'!D28</f>
        <v>[Passenger Revenue Service Groups Line 15]</v>
      </c>
      <c r="E181" s="88"/>
      <c r="F181" s="107" t="str">
        <f t="shared" si="29"/>
        <v>£000</v>
      </c>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6"/>
      <c r="AD181" s="548"/>
      <c r="AF181" s="175"/>
      <c r="AH181" s="175"/>
      <c r="AJ181" s="91"/>
    </row>
    <row r="182" spans="4:36" ht="12.75" customHeight="1" outlineLevel="1" x14ac:dyDescent="0.2">
      <c r="D182" s="106" t="str">
        <f>'Line Items'!D29</f>
        <v>[Passenger Revenue Service Groups Line 16]</v>
      </c>
      <c r="E182" s="88"/>
      <c r="F182" s="107" t="str">
        <f t="shared" si="29"/>
        <v>£000</v>
      </c>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6"/>
      <c r="AD182" s="548"/>
      <c r="AF182" s="175"/>
      <c r="AH182" s="175"/>
      <c r="AJ182" s="91"/>
    </row>
    <row r="183" spans="4:36" ht="12.75" customHeight="1" outlineLevel="1" x14ac:dyDescent="0.2">
      <c r="D183" s="106" t="str">
        <f>'Line Items'!D30</f>
        <v>[Passenger Revenue Service Groups Line 17]</v>
      </c>
      <c r="E183" s="88"/>
      <c r="F183" s="107" t="str">
        <f t="shared" si="29"/>
        <v>£000</v>
      </c>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6"/>
      <c r="AD183" s="548"/>
      <c r="AF183" s="175"/>
      <c r="AH183" s="175"/>
      <c r="AJ183" s="91"/>
    </row>
    <row r="184" spans="4:36" ht="12.75" customHeight="1" outlineLevel="1" x14ac:dyDescent="0.2">
      <c r="D184" s="106" t="str">
        <f>'Line Items'!D31</f>
        <v>[Passenger Revenue Service Groups Line 18]</v>
      </c>
      <c r="E184" s="88"/>
      <c r="F184" s="107" t="str">
        <f t="shared" si="29"/>
        <v>£000</v>
      </c>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6"/>
      <c r="AD184" s="548"/>
      <c r="AF184" s="175"/>
      <c r="AH184" s="175"/>
      <c r="AJ184" s="91"/>
    </row>
    <row r="185" spans="4:36" ht="12.75" customHeight="1" outlineLevel="1" x14ac:dyDescent="0.2">
      <c r="D185" s="106" t="str">
        <f>'Line Items'!D32</f>
        <v>[Passenger Revenue Service Groups Line 19]</v>
      </c>
      <c r="E185" s="88"/>
      <c r="F185" s="107" t="str">
        <f t="shared" si="29"/>
        <v>£000</v>
      </c>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6"/>
      <c r="AD185" s="548"/>
      <c r="AF185" s="175"/>
      <c r="AH185" s="175"/>
      <c r="AJ185" s="91"/>
    </row>
    <row r="186" spans="4:36" ht="12.75" customHeight="1" outlineLevel="1" x14ac:dyDescent="0.2">
      <c r="D186" s="106" t="str">
        <f>'Line Items'!D33</f>
        <v>[Passenger Revenue Service Groups Line 20]</v>
      </c>
      <c r="E186" s="88"/>
      <c r="F186" s="107" t="str">
        <f t="shared" si="29"/>
        <v>£000</v>
      </c>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6"/>
      <c r="AD186" s="548"/>
      <c r="AF186" s="175"/>
      <c r="AH186" s="175"/>
      <c r="AJ186" s="91"/>
    </row>
    <row r="187" spans="4:36" ht="12.75" customHeight="1" outlineLevel="1" x14ac:dyDescent="0.2">
      <c r="D187" s="106" t="str">
        <f>'Line Items'!D34</f>
        <v>[Passenger Revenue Service Groups Line 21]</v>
      </c>
      <c r="E187" s="88"/>
      <c r="F187" s="107" t="str">
        <f t="shared" si="29"/>
        <v>£000</v>
      </c>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6"/>
      <c r="AD187" s="548"/>
      <c r="AF187" s="175"/>
      <c r="AH187" s="175"/>
      <c r="AJ187" s="91"/>
    </row>
    <row r="188" spans="4:36" ht="12.75" customHeight="1" outlineLevel="1" x14ac:dyDescent="0.2">
      <c r="D188" s="106" t="str">
        <f>'Line Items'!D35</f>
        <v>[Passenger Revenue Service Groups Line 22]</v>
      </c>
      <c r="E188" s="88"/>
      <c r="F188" s="107" t="str">
        <f t="shared" si="29"/>
        <v>£000</v>
      </c>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6"/>
      <c r="AD188" s="548"/>
      <c r="AF188" s="175"/>
      <c r="AH188" s="175"/>
      <c r="AJ188" s="91"/>
    </row>
    <row r="189" spans="4:36" ht="12.75" customHeight="1" outlineLevel="1" x14ac:dyDescent="0.2">
      <c r="D189" s="106" t="str">
        <f>'Line Items'!D36</f>
        <v>[Passenger Revenue Service Groups Line 23]</v>
      </c>
      <c r="E189" s="88"/>
      <c r="F189" s="107" t="str">
        <f t="shared" si="29"/>
        <v>£000</v>
      </c>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6"/>
      <c r="AD189" s="548"/>
      <c r="AF189" s="175"/>
      <c r="AH189" s="175"/>
      <c r="AJ189" s="91"/>
    </row>
    <row r="190" spans="4:36" ht="12.75" customHeight="1" outlineLevel="1" x14ac:dyDescent="0.2">
      <c r="D190" s="106" t="str">
        <f>'Line Items'!D37</f>
        <v>[Passenger Revenue Service Groups Line 24]</v>
      </c>
      <c r="E190" s="88"/>
      <c r="F190" s="107" t="str">
        <f t="shared" si="29"/>
        <v>£000</v>
      </c>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6"/>
      <c r="AD190" s="548"/>
      <c r="AF190" s="175"/>
      <c r="AH190" s="175"/>
      <c r="AJ190" s="91"/>
    </row>
    <row r="191" spans="4:36" ht="12.75" customHeight="1" outlineLevel="1" x14ac:dyDescent="0.2">
      <c r="D191" s="117" t="str">
        <f>'Line Items'!D38</f>
        <v>[Passenger Revenue Service Groups Line 25]</v>
      </c>
      <c r="E191" s="177"/>
      <c r="F191" s="118" t="str">
        <f t="shared" si="29"/>
        <v>£000</v>
      </c>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9"/>
      <c r="AD191" s="549"/>
      <c r="AF191" s="178"/>
      <c r="AH191" s="178"/>
      <c r="AJ191" s="95"/>
    </row>
    <row r="192" spans="4:36" ht="12.75" customHeight="1" outlineLevel="1" x14ac:dyDescent="0.2">
      <c r="G192" s="89"/>
      <c r="H192" s="89"/>
      <c r="I192" s="89"/>
      <c r="J192" s="89"/>
      <c r="K192" s="89"/>
      <c r="L192" s="89"/>
      <c r="M192" s="89"/>
      <c r="N192" s="89"/>
      <c r="O192" s="89"/>
      <c r="P192" s="89"/>
      <c r="Q192" s="89"/>
      <c r="R192" s="89"/>
      <c r="S192" s="89"/>
      <c r="T192" s="89"/>
      <c r="U192" s="89"/>
      <c r="V192" s="89"/>
      <c r="W192" s="89"/>
      <c r="X192" s="89"/>
      <c r="Y192" s="89"/>
      <c r="Z192" s="89"/>
      <c r="AA192" s="89"/>
      <c r="AB192" s="89"/>
      <c r="AD192" s="89"/>
      <c r="AF192" s="89"/>
      <c r="AH192" s="89"/>
    </row>
    <row r="193" spans="3:36" ht="12.75" customHeight="1" outlineLevel="1" x14ac:dyDescent="0.2">
      <c r="D193" s="180" t="str">
        <f>"Total "&amp;C166</f>
        <v>Total Advance (Standard)</v>
      </c>
      <c r="E193" s="181"/>
      <c r="F193" s="182" t="str">
        <f>F191</f>
        <v>£000</v>
      </c>
      <c r="G193" s="183">
        <f t="shared" ref="G193:AB193" si="30">SUM(G167:G191)</f>
        <v>0</v>
      </c>
      <c r="H193" s="183">
        <f t="shared" si="30"/>
        <v>0</v>
      </c>
      <c r="I193" s="183">
        <f>SUM(I167:I191)</f>
        <v>0</v>
      </c>
      <c r="J193" s="183">
        <f>SUM(J167:J191)</f>
        <v>0</v>
      </c>
      <c r="K193" s="183">
        <f t="shared" si="30"/>
        <v>0</v>
      </c>
      <c r="L193" s="183">
        <f t="shared" si="30"/>
        <v>0</v>
      </c>
      <c r="M193" s="183">
        <f t="shared" si="30"/>
        <v>0</v>
      </c>
      <c r="N193" s="183">
        <f t="shared" si="30"/>
        <v>0</v>
      </c>
      <c r="O193" s="183">
        <f t="shared" si="30"/>
        <v>0</v>
      </c>
      <c r="P193" s="183">
        <f t="shared" si="30"/>
        <v>0</v>
      </c>
      <c r="Q193" s="183">
        <f t="shared" si="30"/>
        <v>0</v>
      </c>
      <c r="R193" s="183">
        <f t="shared" si="30"/>
        <v>0</v>
      </c>
      <c r="S193" s="183">
        <f t="shared" si="30"/>
        <v>0</v>
      </c>
      <c r="T193" s="183">
        <f t="shared" si="30"/>
        <v>0</v>
      </c>
      <c r="U193" s="183">
        <f t="shared" si="30"/>
        <v>0</v>
      </c>
      <c r="V193" s="183">
        <f t="shared" si="30"/>
        <v>0</v>
      </c>
      <c r="W193" s="183">
        <f t="shared" si="30"/>
        <v>0</v>
      </c>
      <c r="X193" s="183">
        <f t="shared" si="30"/>
        <v>0</v>
      </c>
      <c r="Y193" s="183">
        <f t="shared" si="30"/>
        <v>0</v>
      </c>
      <c r="Z193" s="183">
        <f t="shared" si="30"/>
        <v>0</v>
      </c>
      <c r="AA193" s="183">
        <f t="shared" si="30"/>
        <v>0</v>
      </c>
      <c r="AB193" s="184">
        <f t="shared" si="30"/>
        <v>0</v>
      </c>
      <c r="AD193" s="550">
        <f t="shared" ref="AD193:AF193" si="31">SUM(AD167:AD191)</f>
        <v>0</v>
      </c>
      <c r="AF193" s="183">
        <f t="shared" si="31"/>
        <v>0</v>
      </c>
      <c r="AH193" s="183">
        <f t="shared" ref="AH193" si="32">SUM(AH167:AH191)</f>
        <v>0</v>
      </c>
      <c r="AJ193" s="185"/>
    </row>
    <row r="194" spans="3:36" ht="12.75" customHeight="1" outlineLevel="1" x14ac:dyDescent="0.2">
      <c r="G194" s="89"/>
      <c r="H194" s="89"/>
      <c r="I194" s="89"/>
      <c r="J194" s="89"/>
      <c r="K194" s="89"/>
      <c r="L194" s="89"/>
      <c r="M194" s="89"/>
      <c r="N194" s="89"/>
      <c r="O194" s="89"/>
      <c r="P194" s="89"/>
      <c r="Q194" s="89"/>
      <c r="R194" s="89"/>
      <c r="S194" s="89"/>
      <c r="T194" s="89"/>
      <c r="U194" s="89"/>
      <c r="V194" s="89"/>
      <c r="W194" s="89"/>
      <c r="X194" s="89"/>
      <c r="Y194" s="89"/>
      <c r="Z194" s="89"/>
      <c r="AA194" s="89"/>
      <c r="AB194" s="89"/>
      <c r="AD194" s="89"/>
      <c r="AF194" s="89"/>
      <c r="AH194" s="89"/>
    </row>
    <row r="195" spans="3:36" ht="12.75" customHeight="1" outlineLevel="1" x14ac:dyDescent="0.2">
      <c r="D195" s="180" t="s">
        <v>437</v>
      </c>
      <c r="E195" s="181"/>
      <c r="F195" s="182" t="str">
        <f>F193</f>
        <v>£000</v>
      </c>
      <c r="G195" s="183">
        <f t="shared" ref="G195:AB195" si="33">SUM(G164,G193)</f>
        <v>0</v>
      </c>
      <c r="H195" s="183">
        <f t="shared" si="33"/>
        <v>0</v>
      </c>
      <c r="I195" s="183">
        <f t="shared" si="33"/>
        <v>0</v>
      </c>
      <c r="J195" s="183">
        <f t="shared" si="33"/>
        <v>0</v>
      </c>
      <c r="K195" s="183">
        <f t="shared" si="33"/>
        <v>0</v>
      </c>
      <c r="L195" s="183">
        <f t="shared" si="33"/>
        <v>0</v>
      </c>
      <c r="M195" s="183">
        <f t="shared" si="33"/>
        <v>0</v>
      </c>
      <c r="N195" s="183">
        <f t="shared" si="33"/>
        <v>0</v>
      </c>
      <c r="O195" s="183">
        <f t="shared" si="33"/>
        <v>0</v>
      </c>
      <c r="P195" s="183">
        <f t="shared" si="33"/>
        <v>0</v>
      </c>
      <c r="Q195" s="183">
        <f t="shared" si="33"/>
        <v>0</v>
      </c>
      <c r="R195" s="183">
        <f t="shared" si="33"/>
        <v>0</v>
      </c>
      <c r="S195" s="183">
        <f t="shared" si="33"/>
        <v>0</v>
      </c>
      <c r="T195" s="183">
        <f t="shared" si="33"/>
        <v>0</v>
      </c>
      <c r="U195" s="183">
        <f t="shared" si="33"/>
        <v>0</v>
      </c>
      <c r="V195" s="183">
        <f t="shared" si="33"/>
        <v>0</v>
      </c>
      <c r="W195" s="183">
        <f t="shared" si="33"/>
        <v>0</v>
      </c>
      <c r="X195" s="183">
        <f t="shared" si="33"/>
        <v>0</v>
      </c>
      <c r="Y195" s="183">
        <f t="shared" si="33"/>
        <v>0</v>
      </c>
      <c r="Z195" s="183">
        <f t="shared" si="33"/>
        <v>0</v>
      </c>
      <c r="AA195" s="183">
        <f t="shared" si="33"/>
        <v>0</v>
      </c>
      <c r="AB195" s="184">
        <f t="shared" si="33"/>
        <v>0</v>
      </c>
      <c r="AD195" s="550">
        <f t="shared" ref="AD195:AF195" si="34">SUM(AD164,AD193)</f>
        <v>0</v>
      </c>
      <c r="AF195" s="183">
        <f t="shared" si="34"/>
        <v>0</v>
      </c>
      <c r="AH195" s="183">
        <f t="shared" ref="AH195" si="35">SUM(AH164,AH193)</f>
        <v>0</v>
      </c>
      <c r="AJ195" s="185"/>
    </row>
    <row r="196" spans="3:36" ht="12.75" customHeight="1" outlineLevel="1" x14ac:dyDescent="0.2">
      <c r="G196" s="89"/>
      <c r="H196" s="89"/>
      <c r="I196" s="89"/>
      <c r="J196" s="89"/>
      <c r="K196" s="89"/>
      <c r="L196" s="89"/>
      <c r="M196" s="89"/>
      <c r="N196" s="89"/>
      <c r="O196" s="89"/>
      <c r="P196" s="89"/>
      <c r="Q196" s="89"/>
      <c r="R196" s="89"/>
      <c r="S196" s="89"/>
      <c r="T196" s="89"/>
      <c r="U196" s="89"/>
      <c r="V196" s="89"/>
      <c r="W196" s="89"/>
      <c r="X196" s="89"/>
      <c r="Y196" s="89"/>
      <c r="Z196" s="89"/>
      <c r="AA196" s="89"/>
      <c r="AB196" s="89"/>
      <c r="AD196" s="89"/>
      <c r="AF196" s="89"/>
      <c r="AH196" s="89"/>
    </row>
    <row r="197" spans="3:36" ht="12.75" customHeight="1" outlineLevel="1" x14ac:dyDescent="0.2">
      <c r="C197" s="138" t="s">
        <v>438</v>
      </c>
      <c r="G197" s="89"/>
      <c r="H197" s="89"/>
      <c r="I197" s="89"/>
      <c r="J197" s="89"/>
      <c r="K197" s="89"/>
      <c r="L197" s="89"/>
      <c r="M197" s="89"/>
      <c r="N197" s="89"/>
      <c r="O197" s="89"/>
      <c r="P197" s="89"/>
      <c r="Q197" s="89"/>
      <c r="R197" s="89"/>
      <c r="S197" s="89"/>
      <c r="T197" s="89"/>
      <c r="U197" s="89"/>
      <c r="V197" s="89"/>
      <c r="W197" s="89"/>
      <c r="X197" s="89"/>
      <c r="Y197" s="89"/>
      <c r="Z197" s="89"/>
      <c r="AA197" s="89"/>
      <c r="AB197" s="89"/>
      <c r="AD197" s="89"/>
      <c r="AF197" s="89"/>
      <c r="AH197" s="89"/>
    </row>
    <row r="198" spans="3:36" ht="12.75" customHeight="1" outlineLevel="1" x14ac:dyDescent="0.2">
      <c r="D198" s="100" t="str">
        <f>'Line Items'!D14</f>
        <v>Inter-City</v>
      </c>
      <c r="E198" s="84"/>
      <c r="F198" s="186" t="str">
        <f t="shared" ref="F198:F205" si="36">F167</f>
        <v>£000</v>
      </c>
      <c r="G198" s="173"/>
      <c r="H198" s="173"/>
      <c r="I198" s="174"/>
      <c r="J198" s="173"/>
      <c r="K198" s="174"/>
      <c r="L198" s="174"/>
      <c r="M198" s="173"/>
      <c r="N198" s="173"/>
      <c r="O198" s="173"/>
      <c r="P198" s="173"/>
      <c r="Q198" s="173"/>
      <c r="R198" s="173"/>
      <c r="S198" s="173"/>
      <c r="T198" s="173"/>
      <c r="U198" s="173"/>
      <c r="V198" s="173"/>
      <c r="W198" s="173"/>
      <c r="X198" s="173"/>
      <c r="Y198" s="173"/>
      <c r="Z198" s="173"/>
      <c r="AA198" s="173"/>
      <c r="AB198" s="469"/>
      <c r="AD198" s="547"/>
      <c r="AF198" s="173"/>
      <c r="AH198" s="173"/>
      <c r="AJ198" s="87"/>
    </row>
    <row r="199" spans="3:36" ht="12.75" customHeight="1" outlineLevel="1" x14ac:dyDescent="0.2">
      <c r="D199" s="106" t="str">
        <f>'Line Items'!D15</f>
        <v>Great Eastern</v>
      </c>
      <c r="E199" s="88"/>
      <c r="F199" s="107" t="str">
        <f t="shared" si="36"/>
        <v>£000</v>
      </c>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6"/>
      <c r="AD199" s="548"/>
      <c r="AF199" s="175"/>
      <c r="AH199" s="175"/>
      <c r="AJ199" s="91"/>
    </row>
    <row r="200" spans="3:36" ht="12.75" customHeight="1" outlineLevel="1" x14ac:dyDescent="0.2">
      <c r="D200" s="106" t="str">
        <f>'Line Items'!D16</f>
        <v>West Anglia</v>
      </c>
      <c r="E200" s="88"/>
      <c r="F200" s="107" t="str">
        <f t="shared" si="36"/>
        <v>£000</v>
      </c>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6"/>
      <c r="AD200" s="548"/>
      <c r="AF200" s="175"/>
      <c r="AH200" s="175"/>
      <c r="AJ200" s="91"/>
    </row>
    <row r="201" spans="3:36" ht="12.75" customHeight="1" outlineLevel="1" x14ac:dyDescent="0.2">
      <c r="D201" s="106" t="str">
        <f>'Line Items'!D17</f>
        <v>Stansted Express</v>
      </c>
      <c r="E201" s="88"/>
      <c r="F201" s="107" t="str">
        <f t="shared" si="36"/>
        <v>£000</v>
      </c>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6"/>
      <c r="AD201" s="548"/>
      <c r="AF201" s="175"/>
      <c r="AH201" s="175"/>
      <c r="AJ201" s="91"/>
    </row>
    <row r="202" spans="3:36" ht="12.75" customHeight="1" outlineLevel="1" x14ac:dyDescent="0.2">
      <c r="D202" s="106" t="str">
        <f>'Line Items'!D18</f>
        <v>Rural</v>
      </c>
      <c r="E202" s="88"/>
      <c r="F202" s="107" t="str">
        <f t="shared" si="36"/>
        <v>£000</v>
      </c>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6"/>
      <c r="AD202" s="548"/>
      <c r="AF202" s="175"/>
      <c r="AH202" s="175"/>
      <c r="AJ202" s="91"/>
    </row>
    <row r="203" spans="3:36" ht="12.75" customHeight="1" outlineLevel="1" x14ac:dyDescent="0.2">
      <c r="D203" s="106" t="str">
        <f>'Line Items'!D19</f>
        <v>WA Inner (to LOROL)</v>
      </c>
      <c r="E203" s="88"/>
      <c r="F203" s="107" t="str">
        <f t="shared" si="36"/>
        <v>£000</v>
      </c>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6"/>
      <c r="AD203" s="548"/>
      <c r="AF203" s="175"/>
      <c r="AH203" s="175"/>
      <c r="AJ203" s="91"/>
    </row>
    <row r="204" spans="3:36" ht="12.75" customHeight="1" outlineLevel="1" x14ac:dyDescent="0.2">
      <c r="D204" s="106" t="str">
        <f>'Line Items'!D20</f>
        <v>GE Inner (to CTOC)</v>
      </c>
      <c r="E204" s="88"/>
      <c r="F204" s="107" t="str">
        <f t="shared" si="36"/>
        <v>£000</v>
      </c>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6"/>
      <c r="AD204" s="548"/>
      <c r="AF204" s="175"/>
      <c r="AH204" s="175"/>
      <c r="AJ204" s="91"/>
    </row>
    <row r="205" spans="3:36" ht="12.75" customHeight="1" outlineLevel="1" x14ac:dyDescent="0.2">
      <c r="D205" s="106" t="str">
        <f>'Line Items'!D21</f>
        <v>[Passenger Revenue Service Groups Line 8]</v>
      </c>
      <c r="E205" s="88"/>
      <c r="F205" s="107" t="str">
        <f t="shared" si="36"/>
        <v>£000</v>
      </c>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6"/>
      <c r="AD205" s="548"/>
      <c r="AF205" s="175"/>
      <c r="AH205" s="175"/>
      <c r="AJ205" s="91"/>
    </row>
    <row r="206" spans="3:36" ht="12.75" customHeight="1" outlineLevel="1" x14ac:dyDescent="0.2">
      <c r="D206" s="106" t="str">
        <f>'Line Items'!D22</f>
        <v>[Passenger Revenue Service Groups Line 9]</v>
      </c>
      <c r="E206" s="88"/>
      <c r="F206" s="107" t="str">
        <f t="shared" ref="F206:F222" si="37">F175</f>
        <v>£000</v>
      </c>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6"/>
      <c r="AD206" s="548"/>
      <c r="AF206" s="175"/>
      <c r="AH206" s="175"/>
      <c r="AJ206" s="91"/>
    </row>
    <row r="207" spans="3:36" ht="12.75" customHeight="1" outlineLevel="1" x14ac:dyDescent="0.2">
      <c r="D207" s="106" t="str">
        <f>'Line Items'!D23</f>
        <v>[Passenger Revenue Service Groups Line 10]</v>
      </c>
      <c r="E207" s="88"/>
      <c r="F207" s="107" t="str">
        <f t="shared" si="37"/>
        <v>£000</v>
      </c>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6"/>
      <c r="AD207" s="548"/>
      <c r="AF207" s="175"/>
      <c r="AH207" s="175"/>
      <c r="AJ207" s="91"/>
    </row>
    <row r="208" spans="3:36" ht="12.75" customHeight="1" outlineLevel="1" x14ac:dyDescent="0.2">
      <c r="D208" s="106" t="str">
        <f>'Line Items'!D24</f>
        <v>[Passenger Revenue Service Groups Line 11]</v>
      </c>
      <c r="E208" s="88"/>
      <c r="F208" s="107" t="str">
        <f t="shared" si="37"/>
        <v>£000</v>
      </c>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6"/>
      <c r="AD208" s="548"/>
      <c r="AF208" s="175"/>
      <c r="AH208" s="175"/>
      <c r="AJ208" s="91"/>
    </row>
    <row r="209" spans="4:36" ht="12.75" customHeight="1" outlineLevel="1" x14ac:dyDescent="0.2">
      <c r="D209" s="106" t="str">
        <f>'Line Items'!D25</f>
        <v>[Passenger Revenue Service Groups Line 12]</v>
      </c>
      <c r="E209" s="88"/>
      <c r="F209" s="107" t="str">
        <f t="shared" si="37"/>
        <v>£000</v>
      </c>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6"/>
      <c r="AD209" s="548"/>
      <c r="AF209" s="175"/>
      <c r="AH209" s="175"/>
      <c r="AJ209" s="91"/>
    </row>
    <row r="210" spans="4:36" ht="12.75" customHeight="1" outlineLevel="1" x14ac:dyDescent="0.2">
      <c r="D210" s="106" t="str">
        <f>'Line Items'!D26</f>
        <v>[Passenger Revenue Service Groups Line 13]</v>
      </c>
      <c r="E210" s="88"/>
      <c r="F210" s="107" t="str">
        <f t="shared" si="37"/>
        <v>£000</v>
      </c>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6"/>
      <c r="AD210" s="548"/>
      <c r="AF210" s="175"/>
      <c r="AH210" s="175"/>
      <c r="AJ210" s="91"/>
    </row>
    <row r="211" spans="4:36" ht="12.75" customHeight="1" outlineLevel="1" x14ac:dyDescent="0.2">
      <c r="D211" s="106" t="str">
        <f>'Line Items'!D27</f>
        <v>[Passenger Revenue Service Groups Line 14]</v>
      </c>
      <c r="E211" s="88"/>
      <c r="F211" s="107" t="str">
        <f t="shared" si="37"/>
        <v>£000</v>
      </c>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6"/>
      <c r="AD211" s="548"/>
      <c r="AF211" s="175"/>
      <c r="AH211" s="175"/>
      <c r="AJ211" s="91"/>
    </row>
    <row r="212" spans="4:36" ht="12.75" customHeight="1" outlineLevel="1" x14ac:dyDescent="0.2">
      <c r="D212" s="106" t="str">
        <f>'Line Items'!D28</f>
        <v>[Passenger Revenue Service Groups Line 15]</v>
      </c>
      <c r="E212" s="88"/>
      <c r="F212" s="107" t="str">
        <f t="shared" si="37"/>
        <v>£000</v>
      </c>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6"/>
      <c r="AD212" s="548"/>
      <c r="AF212" s="175"/>
      <c r="AH212" s="175"/>
      <c r="AJ212" s="91"/>
    </row>
    <row r="213" spans="4:36" ht="12.75" customHeight="1" outlineLevel="1" x14ac:dyDescent="0.2">
      <c r="D213" s="106" t="str">
        <f>'Line Items'!D29</f>
        <v>[Passenger Revenue Service Groups Line 16]</v>
      </c>
      <c r="E213" s="88"/>
      <c r="F213" s="107" t="str">
        <f t="shared" si="37"/>
        <v>£000</v>
      </c>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6"/>
      <c r="AD213" s="548"/>
      <c r="AF213" s="175"/>
      <c r="AH213" s="175"/>
      <c r="AJ213" s="91"/>
    </row>
    <row r="214" spans="4:36" ht="12.75" customHeight="1" outlineLevel="1" x14ac:dyDescent="0.2">
      <c r="D214" s="106" t="str">
        <f>'Line Items'!D30</f>
        <v>[Passenger Revenue Service Groups Line 17]</v>
      </c>
      <c r="E214" s="88"/>
      <c r="F214" s="107" t="str">
        <f t="shared" si="37"/>
        <v>£000</v>
      </c>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6"/>
      <c r="AD214" s="548"/>
      <c r="AF214" s="175"/>
      <c r="AH214" s="175"/>
      <c r="AJ214" s="91"/>
    </row>
    <row r="215" spans="4:36" ht="12.75" customHeight="1" outlineLevel="1" x14ac:dyDescent="0.2">
      <c r="D215" s="106" t="str">
        <f>'Line Items'!D31</f>
        <v>[Passenger Revenue Service Groups Line 18]</v>
      </c>
      <c r="E215" s="88"/>
      <c r="F215" s="107" t="str">
        <f t="shared" si="37"/>
        <v>£000</v>
      </c>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6"/>
      <c r="AD215" s="548"/>
      <c r="AF215" s="175"/>
      <c r="AH215" s="175"/>
      <c r="AJ215" s="91"/>
    </row>
    <row r="216" spans="4:36" ht="12.75" customHeight="1" outlineLevel="1" x14ac:dyDescent="0.2">
      <c r="D216" s="106" t="str">
        <f>'Line Items'!D32</f>
        <v>[Passenger Revenue Service Groups Line 19]</v>
      </c>
      <c r="E216" s="88"/>
      <c r="F216" s="107" t="str">
        <f t="shared" si="37"/>
        <v>£000</v>
      </c>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6"/>
      <c r="AD216" s="548"/>
      <c r="AF216" s="175"/>
      <c r="AH216" s="175"/>
      <c r="AJ216" s="91"/>
    </row>
    <row r="217" spans="4:36" ht="12.75" customHeight="1" outlineLevel="1" x14ac:dyDescent="0.2">
      <c r="D217" s="106" t="str">
        <f>'Line Items'!D33</f>
        <v>[Passenger Revenue Service Groups Line 20]</v>
      </c>
      <c r="E217" s="88"/>
      <c r="F217" s="107" t="str">
        <f t="shared" si="37"/>
        <v>£000</v>
      </c>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6"/>
      <c r="AD217" s="548"/>
      <c r="AF217" s="175"/>
      <c r="AH217" s="175"/>
      <c r="AJ217" s="91"/>
    </row>
    <row r="218" spans="4:36" ht="12.75" customHeight="1" outlineLevel="1" x14ac:dyDescent="0.2">
      <c r="D218" s="106" t="str">
        <f>'Line Items'!D34</f>
        <v>[Passenger Revenue Service Groups Line 21]</v>
      </c>
      <c r="E218" s="88"/>
      <c r="F218" s="107" t="str">
        <f t="shared" si="37"/>
        <v>£000</v>
      </c>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6"/>
      <c r="AD218" s="548"/>
      <c r="AF218" s="175"/>
      <c r="AH218" s="175"/>
      <c r="AJ218" s="91"/>
    </row>
    <row r="219" spans="4:36" ht="12.75" customHeight="1" outlineLevel="1" x14ac:dyDescent="0.2">
      <c r="D219" s="106" t="str">
        <f>'Line Items'!D35</f>
        <v>[Passenger Revenue Service Groups Line 22]</v>
      </c>
      <c r="E219" s="88"/>
      <c r="F219" s="107" t="str">
        <f t="shared" si="37"/>
        <v>£000</v>
      </c>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6"/>
      <c r="AD219" s="548"/>
      <c r="AF219" s="175"/>
      <c r="AH219" s="175"/>
      <c r="AJ219" s="91"/>
    </row>
    <row r="220" spans="4:36" ht="12.75" customHeight="1" outlineLevel="1" x14ac:dyDescent="0.2">
      <c r="D220" s="106" t="str">
        <f>'Line Items'!D36</f>
        <v>[Passenger Revenue Service Groups Line 23]</v>
      </c>
      <c r="E220" s="88"/>
      <c r="F220" s="107" t="str">
        <f t="shared" si="37"/>
        <v>£000</v>
      </c>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6"/>
      <c r="AD220" s="548"/>
      <c r="AF220" s="175"/>
      <c r="AH220" s="175"/>
      <c r="AJ220" s="91"/>
    </row>
    <row r="221" spans="4:36" ht="12.75" customHeight="1" outlineLevel="1" x14ac:dyDescent="0.2">
      <c r="D221" s="106" t="str">
        <f>'Line Items'!D37</f>
        <v>[Passenger Revenue Service Groups Line 24]</v>
      </c>
      <c r="E221" s="88"/>
      <c r="F221" s="107" t="str">
        <f t="shared" si="37"/>
        <v>£000</v>
      </c>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6"/>
      <c r="AD221" s="548"/>
      <c r="AF221" s="175"/>
      <c r="AH221" s="175"/>
      <c r="AJ221" s="91"/>
    </row>
    <row r="222" spans="4:36" ht="12.75" customHeight="1" outlineLevel="1" x14ac:dyDescent="0.2">
      <c r="D222" s="117" t="str">
        <f>'Line Items'!D38</f>
        <v>[Passenger Revenue Service Groups Line 25]</v>
      </c>
      <c r="E222" s="177"/>
      <c r="F222" s="118" t="str">
        <f t="shared" si="37"/>
        <v>£000</v>
      </c>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9"/>
      <c r="AD222" s="549"/>
      <c r="AF222" s="178"/>
      <c r="AH222" s="178"/>
      <c r="AJ222" s="95"/>
    </row>
    <row r="223" spans="4:36" ht="12.75" customHeight="1" outlineLevel="1" x14ac:dyDescent="0.2">
      <c r="G223" s="89"/>
      <c r="H223" s="89"/>
      <c r="I223" s="89"/>
      <c r="J223" s="89"/>
      <c r="K223" s="89"/>
      <c r="L223" s="89"/>
      <c r="M223" s="89"/>
      <c r="N223" s="89"/>
      <c r="O223" s="89"/>
      <c r="P223" s="89"/>
      <c r="Q223" s="89"/>
      <c r="R223" s="89"/>
      <c r="S223" s="89"/>
      <c r="T223" s="89"/>
      <c r="U223" s="89"/>
      <c r="V223" s="89"/>
      <c r="W223" s="89"/>
      <c r="X223" s="89"/>
      <c r="Y223" s="89"/>
      <c r="Z223" s="89"/>
      <c r="AA223" s="89"/>
      <c r="AB223" s="89"/>
      <c r="AD223" s="89"/>
      <c r="AF223" s="89"/>
      <c r="AH223" s="89"/>
    </row>
    <row r="224" spans="4:36" ht="12.75" customHeight="1" outlineLevel="1" x14ac:dyDescent="0.2">
      <c r="D224" s="180" t="str">
        <f>"Total "&amp;C197</f>
        <v>Total Off-Peak (First)</v>
      </c>
      <c r="E224" s="181"/>
      <c r="F224" s="182" t="str">
        <f>F222</f>
        <v>£000</v>
      </c>
      <c r="G224" s="183">
        <f t="shared" ref="G224:AB224" si="38">SUM(G198:G222)</f>
        <v>0</v>
      </c>
      <c r="H224" s="183">
        <f t="shared" si="38"/>
        <v>0</v>
      </c>
      <c r="I224" s="183">
        <f>SUM(I198:I222)</f>
        <v>0</v>
      </c>
      <c r="J224" s="183">
        <f>SUM(J198:J222)</f>
        <v>0</v>
      </c>
      <c r="K224" s="183">
        <f t="shared" si="38"/>
        <v>0</v>
      </c>
      <c r="L224" s="183">
        <f t="shared" si="38"/>
        <v>0</v>
      </c>
      <c r="M224" s="183">
        <f t="shared" si="38"/>
        <v>0</v>
      </c>
      <c r="N224" s="183">
        <f t="shared" si="38"/>
        <v>0</v>
      </c>
      <c r="O224" s="183">
        <f t="shared" si="38"/>
        <v>0</v>
      </c>
      <c r="P224" s="183">
        <f t="shared" si="38"/>
        <v>0</v>
      </c>
      <c r="Q224" s="183">
        <f t="shared" si="38"/>
        <v>0</v>
      </c>
      <c r="R224" s="183">
        <f t="shared" si="38"/>
        <v>0</v>
      </c>
      <c r="S224" s="183">
        <f t="shared" si="38"/>
        <v>0</v>
      </c>
      <c r="T224" s="183">
        <f t="shared" si="38"/>
        <v>0</v>
      </c>
      <c r="U224" s="183">
        <f t="shared" si="38"/>
        <v>0</v>
      </c>
      <c r="V224" s="183">
        <f t="shared" si="38"/>
        <v>0</v>
      </c>
      <c r="W224" s="183">
        <f t="shared" si="38"/>
        <v>0</v>
      </c>
      <c r="X224" s="183">
        <f t="shared" si="38"/>
        <v>0</v>
      </c>
      <c r="Y224" s="183">
        <f t="shared" si="38"/>
        <v>0</v>
      </c>
      <c r="Z224" s="183">
        <f t="shared" si="38"/>
        <v>0</v>
      </c>
      <c r="AA224" s="183">
        <f t="shared" si="38"/>
        <v>0</v>
      </c>
      <c r="AB224" s="184">
        <f t="shared" si="38"/>
        <v>0</v>
      </c>
      <c r="AD224" s="550">
        <f t="shared" ref="AD224:AF224" si="39">SUM(AD198:AD222)</f>
        <v>0</v>
      </c>
      <c r="AF224" s="183">
        <f t="shared" si="39"/>
        <v>0</v>
      </c>
      <c r="AH224" s="183">
        <f t="shared" ref="AH224" si="40">SUM(AH198:AH222)</f>
        <v>0</v>
      </c>
      <c r="AJ224" s="185"/>
    </row>
    <row r="225" spans="3:36" ht="12.75" customHeight="1" outlineLevel="1" x14ac:dyDescent="0.2">
      <c r="G225" s="89"/>
      <c r="H225" s="89"/>
      <c r="I225" s="89"/>
      <c r="J225" s="89"/>
      <c r="K225" s="89"/>
      <c r="L225" s="89"/>
      <c r="M225" s="89"/>
      <c r="N225" s="89"/>
      <c r="O225" s="89"/>
      <c r="P225" s="89"/>
      <c r="Q225" s="89"/>
      <c r="R225" s="89"/>
      <c r="S225" s="89"/>
      <c r="T225" s="89"/>
      <c r="U225" s="89"/>
      <c r="V225" s="89"/>
      <c r="W225" s="89"/>
      <c r="X225" s="89"/>
      <c r="Y225" s="89"/>
      <c r="Z225" s="89"/>
      <c r="AA225" s="89"/>
      <c r="AB225" s="89"/>
      <c r="AD225" s="89"/>
      <c r="AF225" s="89"/>
      <c r="AH225" s="89"/>
    </row>
    <row r="226" spans="3:36" ht="12.75" customHeight="1" outlineLevel="1" x14ac:dyDescent="0.2">
      <c r="C226" s="138" t="s">
        <v>439</v>
      </c>
      <c r="G226" s="89"/>
      <c r="H226" s="89"/>
      <c r="I226" s="89"/>
      <c r="J226" s="89"/>
      <c r="K226" s="89"/>
      <c r="L226" s="89"/>
      <c r="M226" s="89"/>
      <c r="N226" s="89"/>
      <c r="O226" s="89"/>
      <c r="P226" s="89"/>
      <c r="Q226" s="89"/>
      <c r="R226" s="89"/>
      <c r="S226" s="89"/>
      <c r="T226" s="89"/>
      <c r="U226" s="89"/>
      <c r="V226" s="89"/>
      <c r="W226" s="89"/>
      <c r="X226" s="89"/>
      <c r="Y226" s="89"/>
      <c r="Z226" s="89"/>
      <c r="AA226" s="89"/>
      <c r="AB226" s="89"/>
      <c r="AD226" s="89"/>
      <c r="AF226" s="89"/>
      <c r="AH226" s="89"/>
    </row>
    <row r="227" spans="3:36" ht="12.75" customHeight="1" outlineLevel="1" x14ac:dyDescent="0.2">
      <c r="D227" s="100" t="str">
        <f>'Line Items'!D14</f>
        <v>Inter-City</v>
      </c>
      <c r="E227" s="84"/>
      <c r="F227" s="186" t="str">
        <f t="shared" ref="F227:F234" si="41">F198</f>
        <v>£000</v>
      </c>
      <c r="G227" s="173"/>
      <c r="H227" s="173"/>
      <c r="I227" s="174"/>
      <c r="J227" s="173"/>
      <c r="K227" s="174"/>
      <c r="L227" s="174"/>
      <c r="M227" s="173"/>
      <c r="N227" s="173"/>
      <c r="O227" s="173"/>
      <c r="P227" s="173"/>
      <c r="Q227" s="173"/>
      <c r="R227" s="173"/>
      <c r="S227" s="173"/>
      <c r="T227" s="173"/>
      <c r="U227" s="173"/>
      <c r="V227" s="173"/>
      <c r="W227" s="173"/>
      <c r="X227" s="173"/>
      <c r="Y227" s="173"/>
      <c r="Z227" s="173"/>
      <c r="AA227" s="173"/>
      <c r="AB227" s="469"/>
      <c r="AD227" s="547"/>
      <c r="AF227" s="173"/>
      <c r="AH227" s="173"/>
      <c r="AJ227" s="87"/>
    </row>
    <row r="228" spans="3:36" ht="12.75" customHeight="1" outlineLevel="1" x14ac:dyDescent="0.2">
      <c r="D228" s="106" t="str">
        <f>'Line Items'!D15</f>
        <v>Great Eastern</v>
      </c>
      <c r="E228" s="88"/>
      <c r="F228" s="107" t="str">
        <f t="shared" si="41"/>
        <v>£000</v>
      </c>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6"/>
      <c r="AD228" s="548"/>
      <c r="AF228" s="175"/>
      <c r="AH228" s="175"/>
      <c r="AJ228" s="91"/>
    </row>
    <row r="229" spans="3:36" ht="12.75" customHeight="1" outlineLevel="1" x14ac:dyDescent="0.2">
      <c r="D229" s="106" t="str">
        <f>'Line Items'!D16</f>
        <v>West Anglia</v>
      </c>
      <c r="E229" s="88"/>
      <c r="F229" s="107" t="str">
        <f t="shared" si="41"/>
        <v>£000</v>
      </c>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6"/>
      <c r="AD229" s="548"/>
      <c r="AF229" s="175"/>
      <c r="AH229" s="175"/>
      <c r="AJ229" s="91"/>
    </row>
    <row r="230" spans="3:36" ht="12.75" customHeight="1" outlineLevel="1" x14ac:dyDescent="0.2">
      <c r="D230" s="106" t="str">
        <f>'Line Items'!D17</f>
        <v>Stansted Express</v>
      </c>
      <c r="E230" s="88"/>
      <c r="F230" s="107" t="str">
        <f t="shared" si="41"/>
        <v>£000</v>
      </c>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6"/>
      <c r="AD230" s="548"/>
      <c r="AF230" s="175"/>
      <c r="AH230" s="175"/>
      <c r="AJ230" s="91"/>
    </row>
    <row r="231" spans="3:36" ht="12.75" customHeight="1" outlineLevel="1" x14ac:dyDescent="0.2">
      <c r="D231" s="106" t="str">
        <f>'Line Items'!D18</f>
        <v>Rural</v>
      </c>
      <c r="E231" s="88"/>
      <c r="F231" s="107" t="str">
        <f t="shared" si="41"/>
        <v>£000</v>
      </c>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6"/>
      <c r="AD231" s="548"/>
      <c r="AF231" s="175"/>
      <c r="AH231" s="175"/>
      <c r="AJ231" s="91"/>
    </row>
    <row r="232" spans="3:36" ht="12.75" customHeight="1" outlineLevel="1" x14ac:dyDescent="0.2">
      <c r="D232" s="106" t="str">
        <f>'Line Items'!D19</f>
        <v>WA Inner (to LOROL)</v>
      </c>
      <c r="E232" s="88"/>
      <c r="F232" s="107" t="str">
        <f t="shared" si="41"/>
        <v>£000</v>
      </c>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6"/>
      <c r="AD232" s="548"/>
      <c r="AF232" s="175"/>
      <c r="AH232" s="175"/>
      <c r="AJ232" s="91"/>
    </row>
    <row r="233" spans="3:36" ht="12.75" customHeight="1" outlineLevel="1" x14ac:dyDescent="0.2">
      <c r="D233" s="106" t="str">
        <f>'Line Items'!D20</f>
        <v>GE Inner (to CTOC)</v>
      </c>
      <c r="E233" s="88"/>
      <c r="F233" s="107" t="str">
        <f t="shared" si="41"/>
        <v>£000</v>
      </c>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6"/>
      <c r="AD233" s="548"/>
      <c r="AF233" s="175"/>
      <c r="AH233" s="175"/>
      <c r="AJ233" s="91"/>
    </row>
    <row r="234" spans="3:36" ht="12.75" customHeight="1" outlineLevel="1" x14ac:dyDescent="0.2">
      <c r="D234" s="106" t="str">
        <f>'Line Items'!D21</f>
        <v>[Passenger Revenue Service Groups Line 8]</v>
      </c>
      <c r="E234" s="88"/>
      <c r="F234" s="107" t="str">
        <f t="shared" si="41"/>
        <v>£000</v>
      </c>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6"/>
      <c r="AD234" s="548"/>
      <c r="AF234" s="175"/>
      <c r="AH234" s="175"/>
      <c r="AJ234" s="91"/>
    </row>
    <row r="235" spans="3:36" ht="12.75" customHeight="1" outlineLevel="1" x14ac:dyDescent="0.2">
      <c r="D235" s="106" t="str">
        <f>'Line Items'!D22</f>
        <v>[Passenger Revenue Service Groups Line 9]</v>
      </c>
      <c r="E235" s="88"/>
      <c r="F235" s="107" t="str">
        <f t="shared" ref="F235:F251" si="42">F206</f>
        <v>£000</v>
      </c>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6"/>
      <c r="AD235" s="548"/>
      <c r="AF235" s="175"/>
      <c r="AH235" s="175"/>
      <c r="AJ235" s="91"/>
    </row>
    <row r="236" spans="3:36" ht="12.75" customHeight="1" outlineLevel="1" x14ac:dyDescent="0.2">
      <c r="D236" s="106" t="str">
        <f>'Line Items'!D23</f>
        <v>[Passenger Revenue Service Groups Line 10]</v>
      </c>
      <c r="E236" s="88"/>
      <c r="F236" s="107" t="str">
        <f t="shared" si="42"/>
        <v>£000</v>
      </c>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6"/>
      <c r="AD236" s="548"/>
      <c r="AF236" s="175"/>
      <c r="AH236" s="175"/>
      <c r="AJ236" s="91"/>
    </row>
    <row r="237" spans="3:36" ht="12.75" customHeight="1" outlineLevel="1" x14ac:dyDescent="0.2">
      <c r="D237" s="106" t="str">
        <f>'Line Items'!D24</f>
        <v>[Passenger Revenue Service Groups Line 11]</v>
      </c>
      <c r="E237" s="88"/>
      <c r="F237" s="107" t="str">
        <f t="shared" si="42"/>
        <v>£000</v>
      </c>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6"/>
      <c r="AD237" s="548"/>
      <c r="AF237" s="175"/>
      <c r="AH237" s="175"/>
      <c r="AJ237" s="91"/>
    </row>
    <row r="238" spans="3:36" ht="12.75" customHeight="1" outlineLevel="1" x14ac:dyDescent="0.2">
      <c r="D238" s="106" t="str">
        <f>'Line Items'!D25</f>
        <v>[Passenger Revenue Service Groups Line 12]</v>
      </c>
      <c r="E238" s="88"/>
      <c r="F238" s="107" t="str">
        <f t="shared" si="42"/>
        <v>£000</v>
      </c>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6"/>
      <c r="AD238" s="548"/>
      <c r="AF238" s="175"/>
      <c r="AH238" s="175"/>
      <c r="AJ238" s="91"/>
    </row>
    <row r="239" spans="3:36" ht="12.75" customHeight="1" outlineLevel="1" x14ac:dyDescent="0.2">
      <c r="D239" s="106" t="str">
        <f>'Line Items'!D26</f>
        <v>[Passenger Revenue Service Groups Line 13]</v>
      </c>
      <c r="E239" s="88"/>
      <c r="F239" s="107" t="str">
        <f t="shared" si="42"/>
        <v>£000</v>
      </c>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6"/>
      <c r="AD239" s="548"/>
      <c r="AF239" s="175"/>
      <c r="AH239" s="175"/>
      <c r="AJ239" s="91"/>
    </row>
    <row r="240" spans="3:36" ht="12.75" customHeight="1" outlineLevel="1" x14ac:dyDescent="0.2">
      <c r="D240" s="106" t="str">
        <f>'Line Items'!D27</f>
        <v>[Passenger Revenue Service Groups Line 14]</v>
      </c>
      <c r="E240" s="88"/>
      <c r="F240" s="107" t="str">
        <f t="shared" si="42"/>
        <v>£000</v>
      </c>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6"/>
      <c r="AD240" s="548"/>
      <c r="AF240" s="175"/>
      <c r="AH240" s="175"/>
      <c r="AJ240" s="91"/>
    </row>
    <row r="241" spans="4:36" ht="12.75" customHeight="1" outlineLevel="1" x14ac:dyDescent="0.2">
      <c r="D241" s="106" t="str">
        <f>'Line Items'!D28</f>
        <v>[Passenger Revenue Service Groups Line 15]</v>
      </c>
      <c r="E241" s="88"/>
      <c r="F241" s="107" t="str">
        <f t="shared" si="42"/>
        <v>£000</v>
      </c>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6"/>
      <c r="AD241" s="548"/>
      <c r="AF241" s="175"/>
      <c r="AH241" s="175"/>
      <c r="AJ241" s="91"/>
    </row>
    <row r="242" spans="4:36" ht="12.75" customHeight="1" outlineLevel="1" x14ac:dyDescent="0.2">
      <c r="D242" s="106" t="str">
        <f>'Line Items'!D29</f>
        <v>[Passenger Revenue Service Groups Line 16]</v>
      </c>
      <c r="E242" s="88"/>
      <c r="F242" s="107" t="str">
        <f t="shared" si="42"/>
        <v>£000</v>
      </c>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6"/>
      <c r="AD242" s="548"/>
      <c r="AF242" s="175"/>
      <c r="AH242" s="175"/>
      <c r="AJ242" s="91"/>
    </row>
    <row r="243" spans="4:36" ht="12.75" customHeight="1" outlineLevel="1" x14ac:dyDescent="0.2">
      <c r="D243" s="106" t="str">
        <f>'Line Items'!D30</f>
        <v>[Passenger Revenue Service Groups Line 17]</v>
      </c>
      <c r="E243" s="88"/>
      <c r="F243" s="107" t="str">
        <f t="shared" si="42"/>
        <v>£000</v>
      </c>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6"/>
      <c r="AD243" s="548"/>
      <c r="AF243" s="175"/>
      <c r="AH243" s="175"/>
      <c r="AJ243" s="91"/>
    </row>
    <row r="244" spans="4:36" ht="12.75" customHeight="1" outlineLevel="1" x14ac:dyDescent="0.2">
      <c r="D244" s="106" t="str">
        <f>'Line Items'!D31</f>
        <v>[Passenger Revenue Service Groups Line 18]</v>
      </c>
      <c r="E244" s="88"/>
      <c r="F244" s="107" t="str">
        <f t="shared" si="42"/>
        <v>£000</v>
      </c>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6"/>
      <c r="AD244" s="548"/>
      <c r="AF244" s="175"/>
      <c r="AH244" s="175"/>
      <c r="AJ244" s="91"/>
    </row>
    <row r="245" spans="4:36" ht="12.75" customHeight="1" outlineLevel="1" x14ac:dyDescent="0.2">
      <c r="D245" s="106" t="str">
        <f>'Line Items'!D32</f>
        <v>[Passenger Revenue Service Groups Line 19]</v>
      </c>
      <c r="E245" s="88"/>
      <c r="F245" s="107" t="str">
        <f t="shared" si="42"/>
        <v>£000</v>
      </c>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6"/>
      <c r="AD245" s="548"/>
      <c r="AF245" s="175"/>
      <c r="AH245" s="175"/>
      <c r="AJ245" s="91"/>
    </row>
    <row r="246" spans="4:36" ht="12.75" customHeight="1" outlineLevel="1" x14ac:dyDescent="0.2">
      <c r="D246" s="106" t="str">
        <f>'Line Items'!D33</f>
        <v>[Passenger Revenue Service Groups Line 20]</v>
      </c>
      <c r="E246" s="88"/>
      <c r="F246" s="107" t="str">
        <f t="shared" si="42"/>
        <v>£000</v>
      </c>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6"/>
      <c r="AD246" s="548"/>
      <c r="AF246" s="175"/>
      <c r="AH246" s="175"/>
      <c r="AJ246" s="91"/>
    </row>
    <row r="247" spans="4:36" ht="12.75" customHeight="1" outlineLevel="1" x14ac:dyDescent="0.2">
      <c r="D247" s="106" t="str">
        <f>'Line Items'!D34</f>
        <v>[Passenger Revenue Service Groups Line 21]</v>
      </c>
      <c r="E247" s="88"/>
      <c r="F247" s="107" t="str">
        <f t="shared" si="42"/>
        <v>£000</v>
      </c>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6"/>
      <c r="AD247" s="548"/>
      <c r="AF247" s="175"/>
      <c r="AH247" s="175"/>
      <c r="AJ247" s="91"/>
    </row>
    <row r="248" spans="4:36" ht="12.75" customHeight="1" outlineLevel="1" x14ac:dyDescent="0.2">
      <c r="D248" s="106" t="str">
        <f>'Line Items'!D35</f>
        <v>[Passenger Revenue Service Groups Line 22]</v>
      </c>
      <c r="E248" s="88"/>
      <c r="F248" s="107" t="str">
        <f t="shared" si="42"/>
        <v>£000</v>
      </c>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6"/>
      <c r="AD248" s="548"/>
      <c r="AF248" s="175"/>
      <c r="AH248" s="175"/>
      <c r="AJ248" s="91"/>
    </row>
    <row r="249" spans="4:36" ht="12.75" customHeight="1" outlineLevel="1" x14ac:dyDescent="0.2">
      <c r="D249" s="106" t="str">
        <f>'Line Items'!D36</f>
        <v>[Passenger Revenue Service Groups Line 23]</v>
      </c>
      <c r="E249" s="88"/>
      <c r="F249" s="107" t="str">
        <f t="shared" si="42"/>
        <v>£000</v>
      </c>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6"/>
      <c r="AD249" s="548"/>
      <c r="AF249" s="175"/>
      <c r="AH249" s="175"/>
      <c r="AJ249" s="91"/>
    </row>
    <row r="250" spans="4:36" ht="12.75" customHeight="1" outlineLevel="1" x14ac:dyDescent="0.2">
      <c r="D250" s="106" t="str">
        <f>'Line Items'!D37</f>
        <v>[Passenger Revenue Service Groups Line 24]</v>
      </c>
      <c r="E250" s="88"/>
      <c r="F250" s="107" t="str">
        <f t="shared" si="42"/>
        <v>£000</v>
      </c>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6"/>
      <c r="AD250" s="548"/>
      <c r="AF250" s="175"/>
      <c r="AH250" s="175"/>
      <c r="AJ250" s="91"/>
    </row>
    <row r="251" spans="4:36" ht="12.75" customHeight="1" outlineLevel="1" x14ac:dyDescent="0.2">
      <c r="D251" s="117" t="str">
        <f>'Line Items'!D38</f>
        <v>[Passenger Revenue Service Groups Line 25]</v>
      </c>
      <c r="E251" s="177"/>
      <c r="F251" s="118" t="str">
        <f t="shared" si="42"/>
        <v>£000</v>
      </c>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9"/>
      <c r="AD251" s="549"/>
      <c r="AF251" s="178"/>
      <c r="AH251" s="178"/>
      <c r="AJ251" s="95"/>
    </row>
    <row r="252" spans="4:36" ht="12.75" customHeight="1" outlineLevel="1" x14ac:dyDescent="0.2">
      <c r="G252" s="89"/>
      <c r="H252" s="89"/>
      <c r="I252" s="89"/>
      <c r="J252" s="89"/>
      <c r="K252" s="89"/>
      <c r="L252" s="89"/>
      <c r="M252" s="89"/>
      <c r="N252" s="89"/>
      <c r="O252" s="89"/>
      <c r="P252" s="89"/>
      <c r="Q252" s="89"/>
      <c r="R252" s="89"/>
      <c r="S252" s="89"/>
      <c r="T252" s="89"/>
      <c r="U252" s="89"/>
      <c r="V252" s="89"/>
      <c r="W252" s="89"/>
      <c r="X252" s="89"/>
      <c r="Y252" s="89"/>
      <c r="Z252" s="89"/>
      <c r="AA252" s="89"/>
      <c r="AB252" s="89"/>
      <c r="AD252" s="89"/>
      <c r="AF252" s="89"/>
      <c r="AH252" s="89"/>
    </row>
    <row r="253" spans="4:36" ht="12.75" customHeight="1" outlineLevel="1" x14ac:dyDescent="0.2">
      <c r="D253" s="180" t="str">
        <f>"Total "&amp;C226</f>
        <v>Total Off-Peak (Standard)</v>
      </c>
      <c r="E253" s="181"/>
      <c r="F253" s="182" t="str">
        <f>F251</f>
        <v>£000</v>
      </c>
      <c r="G253" s="183">
        <f t="shared" ref="G253:AB253" si="43">SUM(G227:G251)</f>
        <v>0</v>
      </c>
      <c r="H253" s="183">
        <f t="shared" si="43"/>
        <v>0</v>
      </c>
      <c r="I253" s="183">
        <f>SUM(I227:I251)</f>
        <v>0</v>
      </c>
      <c r="J253" s="183">
        <f>SUM(J227:J251)</f>
        <v>0</v>
      </c>
      <c r="K253" s="183">
        <f t="shared" si="43"/>
        <v>0</v>
      </c>
      <c r="L253" s="183">
        <f t="shared" si="43"/>
        <v>0</v>
      </c>
      <c r="M253" s="183">
        <f t="shared" si="43"/>
        <v>0</v>
      </c>
      <c r="N253" s="183">
        <f t="shared" si="43"/>
        <v>0</v>
      </c>
      <c r="O253" s="183">
        <f t="shared" si="43"/>
        <v>0</v>
      </c>
      <c r="P253" s="183">
        <f t="shared" si="43"/>
        <v>0</v>
      </c>
      <c r="Q253" s="183">
        <f t="shared" si="43"/>
        <v>0</v>
      </c>
      <c r="R253" s="183">
        <f t="shared" si="43"/>
        <v>0</v>
      </c>
      <c r="S253" s="183">
        <f t="shared" si="43"/>
        <v>0</v>
      </c>
      <c r="T253" s="183">
        <f t="shared" si="43"/>
        <v>0</v>
      </c>
      <c r="U253" s="183">
        <f t="shared" si="43"/>
        <v>0</v>
      </c>
      <c r="V253" s="183">
        <f t="shared" si="43"/>
        <v>0</v>
      </c>
      <c r="W253" s="183">
        <f t="shared" si="43"/>
        <v>0</v>
      </c>
      <c r="X253" s="183">
        <f t="shared" si="43"/>
        <v>0</v>
      </c>
      <c r="Y253" s="183">
        <f t="shared" si="43"/>
        <v>0</v>
      </c>
      <c r="Z253" s="183">
        <f t="shared" si="43"/>
        <v>0</v>
      </c>
      <c r="AA253" s="183">
        <f t="shared" si="43"/>
        <v>0</v>
      </c>
      <c r="AB253" s="184">
        <f t="shared" si="43"/>
        <v>0</v>
      </c>
      <c r="AD253" s="550">
        <f t="shared" ref="AD253:AF253" si="44">SUM(AD227:AD251)</f>
        <v>0</v>
      </c>
      <c r="AF253" s="183">
        <f t="shared" si="44"/>
        <v>0</v>
      </c>
      <c r="AH253" s="183">
        <f t="shared" ref="AH253" si="45">SUM(AH227:AH251)</f>
        <v>0</v>
      </c>
      <c r="AJ253" s="185"/>
    </row>
    <row r="254" spans="4:36" ht="12.75" customHeight="1" outlineLevel="1" x14ac:dyDescent="0.2">
      <c r="G254" s="89"/>
      <c r="H254" s="89"/>
      <c r="I254" s="89"/>
      <c r="J254" s="89"/>
      <c r="K254" s="89"/>
      <c r="L254" s="89"/>
      <c r="M254" s="89"/>
      <c r="N254" s="89"/>
      <c r="O254" s="89"/>
      <c r="P254" s="89"/>
      <c r="Q254" s="89"/>
      <c r="R254" s="89"/>
      <c r="S254" s="89"/>
      <c r="T254" s="89"/>
      <c r="U254" s="89"/>
      <c r="V254" s="89"/>
      <c r="W254" s="89"/>
      <c r="X254" s="89"/>
      <c r="Y254" s="89"/>
      <c r="Z254" s="89"/>
      <c r="AA254" s="89"/>
      <c r="AB254" s="89"/>
      <c r="AD254" s="89"/>
      <c r="AF254" s="89"/>
      <c r="AH254" s="89"/>
    </row>
    <row r="255" spans="4:36" ht="12.75" customHeight="1" outlineLevel="1" x14ac:dyDescent="0.2">
      <c r="D255" s="180" t="s">
        <v>440</v>
      </c>
      <c r="E255" s="181"/>
      <c r="F255" s="182" t="str">
        <f>F253</f>
        <v>£000</v>
      </c>
      <c r="G255" s="183">
        <f t="shared" ref="G255:AB255" si="46">SUM(G224,G253)</f>
        <v>0</v>
      </c>
      <c r="H255" s="183">
        <f t="shared" si="46"/>
        <v>0</v>
      </c>
      <c r="I255" s="183">
        <f t="shared" si="46"/>
        <v>0</v>
      </c>
      <c r="J255" s="183">
        <f t="shared" si="46"/>
        <v>0</v>
      </c>
      <c r="K255" s="183">
        <f t="shared" si="46"/>
        <v>0</v>
      </c>
      <c r="L255" s="183">
        <f t="shared" si="46"/>
        <v>0</v>
      </c>
      <c r="M255" s="183">
        <f t="shared" si="46"/>
        <v>0</v>
      </c>
      <c r="N255" s="183">
        <f t="shared" si="46"/>
        <v>0</v>
      </c>
      <c r="O255" s="183">
        <f t="shared" si="46"/>
        <v>0</v>
      </c>
      <c r="P255" s="183">
        <f t="shared" si="46"/>
        <v>0</v>
      </c>
      <c r="Q255" s="183">
        <f t="shared" si="46"/>
        <v>0</v>
      </c>
      <c r="R255" s="183">
        <f t="shared" si="46"/>
        <v>0</v>
      </c>
      <c r="S255" s="183">
        <f t="shared" si="46"/>
        <v>0</v>
      </c>
      <c r="T255" s="183">
        <f t="shared" si="46"/>
        <v>0</v>
      </c>
      <c r="U255" s="183">
        <f t="shared" si="46"/>
        <v>0</v>
      </c>
      <c r="V255" s="183">
        <f t="shared" si="46"/>
        <v>0</v>
      </c>
      <c r="W255" s="183">
        <f t="shared" si="46"/>
        <v>0</v>
      </c>
      <c r="X255" s="183">
        <f t="shared" si="46"/>
        <v>0</v>
      </c>
      <c r="Y255" s="183">
        <f t="shared" si="46"/>
        <v>0</v>
      </c>
      <c r="Z255" s="183">
        <f t="shared" si="46"/>
        <v>0</v>
      </c>
      <c r="AA255" s="183">
        <f t="shared" si="46"/>
        <v>0</v>
      </c>
      <c r="AB255" s="184">
        <f t="shared" si="46"/>
        <v>0</v>
      </c>
      <c r="AD255" s="550">
        <f t="shared" ref="AD255:AF255" si="47">SUM(AD224,AD253)</f>
        <v>0</v>
      </c>
      <c r="AF255" s="183">
        <f t="shared" si="47"/>
        <v>0</v>
      </c>
      <c r="AH255" s="183">
        <f t="shared" ref="AH255" si="48">SUM(AH224,AH253)</f>
        <v>0</v>
      </c>
      <c r="AJ255" s="185"/>
    </row>
    <row r="256" spans="4:36" ht="12.75" customHeight="1" outlineLevel="1" x14ac:dyDescent="0.2">
      <c r="G256" s="89"/>
      <c r="H256" s="89"/>
      <c r="I256" s="89"/>
      <c r="J256" s="89"/>
      <c r="K256" s="89"/>
      <c r="L256" s="89"/>
      <c r="M256" s="89"/>
      <c r="N256" s="89"/>
      <c r="O256" s="89"/>
      <c r="P256" s="89"/>
      <c r="Q256" s="89"/>
      <c r="R256" s="89"/>
      <c r="S256" s="89"/>
      <c r="T256" s="89"/>
      <c r="U256" s="89"/>
      <c r="V256" s="89"/>
      <c r="W256" s="89"/>
      <c r="X256" s="89"/>
      <c r="Y256" s="89"/>
      <c r="Z256" s="89"/>
      <c r="AA256" s="89"/>
      <c r="AB256" s="89"/>
      <c r="AD256" s="89"/>
      <c r="AF256" s="89"/>
      <c r="AH256" s="89"/>
    </row>
    <row r="257" spans="3:36" ht="12.75" customHeight="1" outlineLevel="1" x14ac:dyDescent="0.2">
      <c r="C257" s="138" t="s">
        <v>441</v>
      </c>
      <c r="G257" s="89"/>
      <c r="H257" s="89"/>
      <c r="I257" s="89"/>
      <c r="J257" s="89"/>
      <c r="K257" s="89"/>
      <c r="L257" s="89"/>
      <c r="M257" s="89"/>
      <c r="N257" s="89"/>
      <c r="O257" s="89"/>
      <c r="P257" s="89"/>
      <c r="Q257" s="89"/>
      <c r="R257" s="89"/>
      <c r="S257" s="89"/>
      <c r="T257" s="89"/>
      <c r="U257" s="89"/>
      <c r="V257" s="89"/>
      <c r="W257" s="89"/>
      <c r="X257" s="89"/>
      <c r="Y257" s="89"/>
      <c r="Z257" s="89"/>
      <c r="AA257" s="89"/>
      <c r="AB257" s="89"/>
      <c r="AD257" s="89"/>
      <c r="AF257" s="89"/>
      <c r="AH257" s="89"/>
    </row>
    <row r="258" spans="3:36" ht="12.75" customHeight="1" outlineLevel="1" x14ac:dyDescent="0.2">
      <c r="D258" s="100" t="str">
        <f>'Line Items'!D14</f>
        <v>Inter-City</v>
      </c>
      <c r="E258" s="84"/>
      <c r="F258" s="186" t="str">
        <f>F227</f>
        <v>£000</v>
      </c>
      <c r="G258" s="85">
        <f t="shared" ref="G258" si="49">SUM(G18,G47,G78,G107,G138,G167,G198,G227)</f>
        <v>0</v>
      </c>
      <c r="H258" s="85">
        <f t="shared" ref="H258:AB258" si="50">SUM(H18,H47,H78,H107,H138,H167,H198,H227)</f>
        <v>0</v>
      </c>
      <c r="I258" s="85">
        <f t="shared" si="50"/>
        <v>0</v>
      </c>
      <c r="J258" s="85">
        <f t="shared" si="50"/>
        <v>0</v>
      </c>
      <c r="K258" s="85">
        <f t="shared" si="50"/>
        <v>0</v>
      </c>
      <c r="L258" s="85">
        <f t="shared" si="50"/>
        <v>0</v>
      </c>
      <c r="M258" s="85">
        <f t="shared" si="50"/>
        <v>0</v>
      </c>
      <c r="N258" s="85">
        <f t="shared" si="50"/>
        <v>0</v>
      </c>
      <c r="O258" s="85">
        <f t="shared" si="50"/>
        <v>0</v>
      </c>
      <c r="P258" s="85">
        <f t="shared" si="50"/>
        <v>0</v>
      </c>
      <c r="Q258" s="85">
        <f t="shared" si="50"/>
        <v>0</v>
      </c>
      <c r="R258" s="85">
        <f t="shared" si="50"/>
        <v>0</v>
      </c>
      <c r="S258" s="85">
        <f t="shared" si="50"/>
        <v>0</v>
      </c>
      <c r="T258" s="85">
        <f t="shared" si="50"/>
        <v>0</v>
      </c>
      <c r="U258" s="85">
        <f t="shared" si="50"/>
        <v>0</v>
      </c>
      <c r="V258" s="85">
        <f t="shared" si="50"/>
        <v>0</v>
      </c>
      <c r="W258" s="85">
        <f t="shared" si="50"/>
        <v>0</v>
      </c>
      <c r="X258" s="85">
        <f t="shared" si="50"/>
        <v>0</v>
      </c>
      <c r="Y258" s="85">
        <f t="shared" si="50"/>
        <v>0</v>
      </c>
      <c r="Z258" s="85">
        <f t="shared" si="50"/>
        <v>0</v>
      </c>
      <c r="AA258" s="85">
        <f t="shared" si="50"/>
        <v>0</v>
      </c>
      <c r="AB258" s="86">
        <f t="shared" si="50"/>
        <v>0</v>
      </c>
      <c r="AD258" s="551">
        <f t="shared" ref="AD258:AF258" si="51">SUM(AD18,AD47,AD78,AD107,AD138,AD167,AD198,AD227)</f>
        <v>0</v>
      </c>
      <c r="AF258" s="551">
        <f t="shared" si="51"/>
        <v>0</v>
      </c>
      <c r="AH258" s="551">
        <f t="shared" ref="AH258" si="52">SUM(AH18,AH47,AH78,AH107,AH138,AH167,AH198,AH227)</f>
        <v>0</v>
      </c>
      <c r="AJ258" s="187"/>
    </row>
    <row r="259" spans="3:36" ht="12.75" customHeight="1" outlineLevel="1" x14ac:dyDescent="0.2">
      <c r="D259" s="106" t="str">
        <f>'Line Items'!D15</f>
        <v>Great Eastern</v>
      </c>
      <c r="E259" s="88"/>
      <c r="F259" s="107" t="str">
        <f t="shared" ref="F259:F282" si="53">F228</f>
        <v>£000</v>
      </c>
      <c r="G259" s="89">
        <f t="shared" ref="G259:AB259" si="54">SUM(G19,G48,G79,G108,G139,G168,G199,G228)</f>
        <v>0</v>
      </c>
      <c r="H259" s="89">
        <f t="shared" si="54"/>
        <v>0</v>
      </c>
      <c r="I259" s="89">
        <f t="shared" si="54"/>
        <v>0</v>
      </c>
      <c r="J259" s="89">
        <f t="shared" si="54"/>
        <v>0</v>
      </c>
      <c r="K259" s="89">
        <f t="shared" si="54"/>
        <v>0</v>
      </c>
      <c r="L259" s="89">
        <f t="shared" si="54"/>
        <v>0</v>
      </c>
      <c r="M259" s="89">
        <f t="shared" si="54"/>
        <v>0</v>
      </c>
      <c r="N259" s="89">
        <f t="shared" si="54"/>
        <v>0</v>
      </c>
      <c r="O259" s="89">
        <f t="shared" si="54"/>
        <v>0</v>
      </c>
      <c r="P259" s="89">
        <f t="shared" si="54"/>
        <v>0</v>
      </c>
      <c r="Q259" s="89">
        <f t="shared" si="54"/>
        <v>0</v>
      </c>
      <c r="R259" s="89">
        <f t="shared" si="54"/>
        <v>0</v>
      </c>
      <c r="S259" s="89">
        <f t="shared" si="54"/>
        <v>0</v>
      </c>
      <c r="T259" s="89">
        <f t="shared" si="54"/>
        <v>0</v>
      </c>
      <c r="U259" s="89">
        <f t="shared" si="54"/>
        <v>0</v>
      </c>
      <c r="V259" s="89">
        <f t="shared" si="54"/>
        <v>0</v>
      </c>
      <c r="W259" s="89">
        <f t="shared" si="54"/>
        <v>0</v>
      </c>
      <c r="X259" s="89">
        <f t="shared" si="54"/>
        <v>0</v>
      </c>
      <c r="Y259" s="89">
        <f t="shared" si="54"/>
        <v>0</v>
      </c>
      <c r="Z259" s="89">
        <f t="shared" si="54"/>
        <v>0</v>
      </c>
      <c r="AA259" s="89">
        <f t="shared" si="54"/>
        <v>0</v>
      </c>
      <c r="AB259" s="90">
        <f t="shared" si="54"/>
        <v>0</v>
      </c>
      <c r="AD259" s="552">
        <f t="shared" ref="AD259:AF259" si="55">SUM(AD19,AD48,AD79,AD108,AD139,AD168,AD199,AD228)</f>
        <v>0</v>
      </c>
      <c r="AF259" s="552">
        <f t="shared" si="55"/>
        <v>0</v>
      </c>
      <c r="AH259" s="552">
        <f t="shared" ref="AH259" si="56">SUM(AH19,AH48,AH79,AH108,AH139,AH168,AH199,AH228)</f>
        <v>0</v>
      </c>
      <c r="AJ259" s="188"/>
    </row>
    <row r="260" spans="3:36" ht="12.75" customHeight="1" outlineLevel="1" x14ac:dyDescent="0.2">
      <c r="D260" s="106" t="str">
        <f>'Line Items'!D16</f>
        <v>West Anglia</v>
      </c>
      <c r="E260" s="88"/>
      <c r="F260" s="107" t="str">
        <f t="shared" si="53"/>
        <v>£000</v>
      </c>
      <c r="G260" s="89">
        <f t="shared" ref="G260:AB260" si="57">SUM(G20,G49,G80,G109,G140,G169,G200,G229)</f>
        <v>0</v>
      </c>
      <c r="H260" s="89">
        <f t="shared" si="57"/>
        <v>0</v>
      </c>
      <c r="I260" s="89">
        <f t="shared" si="57"/>
        <v>0</v>
      </c>
      <c r="J260" s="89">
        <f t="shared" si="57"/>
        <v>0</v>
      </c>
      <c r="K260" s="89">
        <f t="shared" si="57"/>
        <v>0</v>
      </c>
      <c r="L260" s="89">
        <f t="shared" si="57"/>
        <v>0</v>
      </c>
      <c r="M260" s="89">
        <f t="shared" si="57"/>
        <v>0</v>
      </c>
      <c r="N260" s="89">
        <f t="shared" si="57"/>
        <v>0</v>
      </c>
      <c r="O260" s="89">
        <f t="shared" si="57"/>
        <v>0</v>
      </c>
      <c r="P260" s="89">
        <f t="shared" si="57"/>
        <v>0</v>
      </c>
      <c r="Q260" s="89">
        <f t="shared" si="57"/>
        <v>0</v>
      </c>
      <c r="R260" s="89">
        <f t="shared" si="57"/>
        <v>0</v>
      </c>
      <c r="S260" s="89">
        <f t="shared" si="57"/>
        <v>0</v>
      </c>
      <c r="T260" s="89">
        <f t="shared" si="57"/>
        <v>0</v>
      </c>
      <c r="U260" s="89">
        <f t="shared" si="57"/>
        <v>0</v>
      </c>
      <c r="V260" s="89">
        <f t="shared" si="57"/>
        <v>0</v>
      </c>
      <c r="W260" s="89">
        <f t="shared" si="57"/>
        <v>0</v>
      </c>
      <c r="X260" s="89">
        <f t="shared" si="57"/>
        <v>0</v>
      </c>
      <c r="Y260" s="89">
        <f t="shared" si="57"/>
        <v>0</v>
      </c>
      <c r="Z260" s="89">
        <f t="shared" si="57"/>
        <v>0</v>
      </c>
      <c r="AA260" s="89">
        <f t="shared" si="57"/>
        <v>0</v>
      </c>
      <c r="AB260" s="90">
        <f t="shared" si="57"/>
        <v>0</v>
      </c>
      <c r="AD260" s="552">
        <f t="shared" ref="AD260:AF260" si="58">SUM(AD20,AD49,AD80,AD109,AD140,AD169,AD200,AD229)</f>
        <v>0</v>
      </c>
      <c r="AF260" s="552">
        <f t="shared" si="58"/>
        <v>0</v>
      </c>
      <c r="AH260" s="552">
        <f t="shared" ref="AH260" si="59">SUM(AH20,AH49,AH80,AH109,AH140,AH169,AH200,AH229)</f>
        <v>0</v>
      </c>
      <c r="AJ260" s="188"/>
    </row>
    <row r="261" spans="3:36" ht="12.75" customHeight="1" outlineLevel="1" x14ac:dyDescent="0.2">
      <c r="D261" s="106" t="str">
        <f>'Line Items'!D17</f>
        <v>Stansted Express</v>
      </c>
      <c r="E261" s="88"/>
      <c r="F261" s="107" t="str">
        <f t="shared" si="53"/>
        <v>£000</v>
      </c>
      <c r="G261" s="89">
        <f t="shared" ref="G261:AB261" si="60">SUM(G21,G50,G81,G110,G141,G170,G201,G230)</f>
        <v>0</v>
      </c>
      <c r="H261" s="89">
        <f t="shared" si="60"/>
        <v>0</v>
      </c>
      <c r="I261" s="89">
        <f t="shared" si="60"/>
        <v>0</v>
      </c>
      <c r="J261" s="89">
        <f t="shared" si="60"/>
        <v>0</v>
      </c>
      <c r="K261" s="89">
        <f t="shared" si="60"/>
        <v>0</v>
      </c>
      <c r="L261" s="89">
        <f t="shared" si="60"/>
        <v>0</v>
      </c>
      <c r="M261" s="89">
        <f t="shared" si="60"/>
        <v>0</v>
      </c>
      <c r="N261" s="89">
        <f t="shared" si="60"/>
        <v>0</v>
      </c>
      <c r="O261" s="89">
        <f t="shared" si="60"/>
        <v>0</v>
      </c>
      <c r="P261" s="89">
        <f t="shared" si="60"/>
        <v>0</v>
      </c>
      <c r="Q261" s="89">
        <f t="shared" si="60"/>
        <v>0</v>
      </c>
      <c r="R261" s="89">
        <f t="shared" si="60"/>
        <v>0</v>
      </c>
      <c r="S261" s="89">
        <f t="shared" si="60"/>
        <v>0</v>
      </c>
      <c r="T261" s="89">
        <f t="shared" si="60"/>
        <v>0</v>
      </c>
      <c r="U261" s="89">
        <f t="shared" si="60"/>
        <v>0</v>
      </c>
      <c r="V261" s="89">
        <f t="shared" si="60"/>
        <v>0</v>
      </c>
      <c r="W261" s="89">
        <f t="shared" si="60"/>
        <v>0</v>
      </c>
      <c r="X261" s="89">
        <f t="shared" si="60"/>
        <v>0</v>
      </c>
      <c r="Y261" s="89">
        <f t="shared" si="60"/>
        <v>0</v>
      </c>
      <c r="Z261" s="89">
        <f t="shared" si="60"/>
        <v>0</v>
      </c>
      <c r="AA261" s="89">
        <f t="shared" si="60"/>
        <v>0</v>
      </c>
      <c r="AB261" s="90">
        <f t="shared" si="60"/>
        <v>0</v>
      </c>
      <c r="AD261" s="552">
        <f t="shared" ref="AD261:AF261" si="61">SUM(AD21,AD50,AD81,AD110,AD141,AD170,AD201,AD230)</f>
        <v>0</v>
      </c>
      <c r="AF261" s="552">
        <f t="shared" si="61"/>
        <v>0</v>
      </c>
      <c r="AH261" s="552">
        <f t="shared" ref="AH261" si="62">SUM(AH21,AH50,AH81,AH110,AH141,AH170,AH201,AH230)</f>
        <v>0</v>
      </c>
      <c r="AJ261" s="188"/>
    </row>
    <row r="262" spans="3:36" ht="12.75" customHeight="1" outlineLevel="1" x14ac:dyDescent="0.2">
      <c r="D262" s="106" t="str">
        <f>'Line Items'!D18</f>
        <v>Rural</v>
      </c>
      <c r="E262" s="88"/>
      <c r="F262" s="107" t="str">
        <f t="shared" si="53"/>
        <v>£000</v>
      </c>
      <c r="G262" s="89">
        <f t="shared" ref="G262:AB262" si="63">SUM(G22,G51,G82,G111,G142,G171,G202,G231)</f>
        <v>0</v>
      </c>
      <c r="H262" s="89">
        <f t="shared" si="63"/>
        <v>0</v>
      </c>
      <c r="I262" s="89">
        <f t="shared" si="63"/>
        <v>0</v>
      </c>
      <c r="J262" s="89">
        <f t="shared" si="63"/>
        <v>0</v>
      </c>
      <c r="K262" s="89">
        <f t="shared" si="63"/>
        <v>0</v>
      </c>
      <c r="L262" s="89">
        <f t="shared" si="63"/>
        <v>0</v>
      </c>
      <c r="M262" s="89">
        <f t="shared" si="63"/>
        <v>0</v>
      </c>
      <c r="N262" s="89">
        <f t="shared" si="63"/>
        <v>0</v>
      </c>
      <c r="O262" s="89">
        <f t="shared" si="63"/>
        <v>0</v>
      </c>
      <c r="P262" s="89">
        <f t="shared" si="63"/>
        <v>0</v>
      </c>
      <c r="Q262" s="89">
        <f t="shared" si="63"/>
        <v>0</v>
      </c>
      <c r="R262" s="89">
        <f t="shared" si="63"/>
        <v>0</v>
      </c>
      <c r="S262" s="89">
        <f t="shared" si="63"/>
        <v>0</v>
      </c>
      <c r="T262" s="89">
        <f t="shared" si="63"/>
        <v>0</v>
      </c>
      <c r="U262" s="89">
        <f t="shared" si="63"/>
        <v>0</v>
      </c>
      <c r="V262" s="89">
        <f t="shared" si="63"/>
        <v>0</v>
      </c>
      <c r="W262" s="89">
        <f t="shared" si="63"/>
        <v>0</v>
      </c>
      <c r="X262" s="89">
        <f t="shared" si="63"/>
        <v>0</v>
      </c>
      <c r="Y262" s="89">
        <f t="shared" si="63"/>
        <v>0</v>
      </c>
      <c r="Z262" s="89">
        <f t="shared" si="63"/>
        <v>0</v>
      </c>
      <c r="AA262" s="89">
        <f t="shared" si="63"/>
        <v>0</v>
      </c>
      <c r="AB262" s="90">
        <f t="shared" si="63"/>
        <v>0</v>
      </c>
      <c r="AD262" s="552">
        <f t="shared" ref="AD262:AF262" si="64">SUM(AD22,AD51,AD82,AD111,AD142,AD171,AD202,AD231)</f>
        <v>0</v>
      </c>
      <c r="AF262" s="552">
        <f t="shared" si="64"/>
        <v>0</v>
      </c>
      <c r="AH262" s="552">
        <f t="shared" ref="AH262" si="65">SUM(AH22,AH51,AH82,AH111,AH142,AH171,AH202,AH231)</f>
        <v>0</v>
      </c>
      <c r="AJ262" s="188"/>
    </row>
    <row r="263" spans="3:36" ht="12.75" customHeight="1" outlineLevel="1" x14ac:dyDescent="0.2">
      <c r="D263" s="106" t="str">
        <f>'Line Items'!D19</f>
        <v>WA Inner (to LOROL)</v>
      </c>
      <c r="E263" s="88"/>
      <c r="F263" s="107" t="str">
        <f t="shared" si="53"/>
        <v>£000</v>
      </c>
      <c r="G263" s="89">
        <f t="shared" ref="G263:AB263" si="66">SUM(G23,G52,G83,G112,G143,G172,G203,G232)</f>
        <v>0</v>
      </c>
      <c r="H263" s="89">
        <f t="shared" si="66"/>
        <v>0</v>
      </c>
      <c r="I263" s="89">
        <f t="shared" si="66"/>
        <v>0</v>
      </c>
      <c r="J263" s="89">
        <f t="shared" si="66"/>
        <v>0</v>
      </c>
      <c r="K263" s="89">
        <f t="shared" si="66"/>
        <v>0</v>
      </c>
      <c r="L263" s="89">
        <f t="shared" si="66"/>
        <v>0</v>
      </c>
      <c r="M263" s="89">
        <f t="shared" si="66"/>
        <v>0</v>
      </c>
      <c r="N263" s="89">
        <f t="shared" si="66"/>
        <v>0</v>
      </c>
      <c r="O263" s="89">
        <f t="shared" si="66"/>
        <v>0</v>
      </c>
      <c r="P263" s="89">
        <f t="shared" si="66"/>
        <v>0</v>
      </c>
      <c r="Q263" s="89">
        <f t="shared" si="66"/>
        <v>0</v>
      </c>
      <c r="R263" s="89">
        <f t="shared" si="66"/>
        <v>0</v>
      </c>
      <c r="S263" s="89">
        <f t="shared" si="66"/>
        <v>0</v>
      </c>
      <c r="T263" s="89">
        <f t="shared" si="66"/>
        <v>0</v>
      </c>
      <c r="U263" s="89">
        <f t="shared" si="66"/>
        <v>0</v>
      </c>
      <c r="V263" s="89">
        <f t="shared" si="66"/>
        <v>0</v>
      </c>
      <c r="W263" s="89">
        <f t="shared" si="66"/>
        <v>0</v>
      </c>
      <c r="X263" s="89">
        <f t="shared" si="66"/>
        <v>0</v>
      </c>
      <c r="Y263" s="89">
        <f t="shared" si="66"/>
        <v>0</v>
      </c>
      <c r="Z263" s="89">
        <f t="shared" si="66"/>
        <v>0</v>
      </c>
      <c r="AA263" s="89">
        <f t="shared" si="66"/>
        <v>0</v>
      </c>
      <c r="AB263" s="90">
        <f t="shared" si="66"/>
        <v>0</v>
      </c>
      <c r="AD263" s="552">
        <f t="shared" ref="AD263:AF263" si="67">SUM(AD23,AD52,AD83,AD112,AD143,AD172,AD203,AD232)</f>
        <v>0</v>
      </c>
      <c r="AF263" s="552">
        <f t="shared" si="67"/>
        <v>0</v>
      </c>
      <c r="AH263" s="552">
        <f t="shared" ref="AH263" si="68">SUM(AH23,AH52,AH83,AH112,AH143,AH172,AH203,AH232)</f>
        <v>0</v>
      </c>
      <c r="AJ263" s="188"/>
    </row>
    <row r="264" spans="3:36" ht="12.75" customHeight="1" outlineLevel="1" x14ac:dyDescent="0.2">
      <c r="D264" s="106" t="str">
        <f>'Line Items'!D20</f>
        <v>GE Inner (to CTOC)</v>
      </c>
      <c r="E264" s="88"/>
      <c r="F264" s="107" t="str">
        <f t="shared" si="53"/>
        <v>£000</v>
      </c>
      <c r="G264" s="89">
        <f t="shared" ref="G264:AB264" si="69">SUM(G24,G53,G84,G113,G144,G173,G204,G233)</f>
        <v>0</v>
      </c>
      <c r="H264" s="89">
        <f t="shared" si="69"/>
        <v>0</v>
      </c>
      <c r="I264" s="89">
        <f t="shared" si="69"/>
        <v>0</v>
      </c>
      <c r="J264" s="89">
        <f t="shared" si="69"/>
        <v>0</v>
      </c>
      <c r="K264" s="89">
        <f t="shared" si="69"/>
        <v>0</v>
      </c>
      <c r="L264" s="89">
        <f t="shared" si="69"/>
        <v>0</v>
      </c>
      <c r="M264" s="89">
        <f t="shared" si="69"/>
        <v>0</v>
      </c>
      <c r="N264" s="89">
        <f t="shared" si="69"/>
        <v>0</v>
      </c>
      <c r="O264" s="89">
        <f t="shared" si="69"/>
        <v>0</v>
      </c>
      <c r="P264" s="89">
        <f t="shared" si="69"/>
        <v>0</v>
      </c>
      <c r="Q264" s="89">
        <f t="shared" si="69"/>
        <v>0</v>
      </c>
      <c r="R264" s="89">
        <f t="shared" si="69"/>
        <v>0</v>
      </c>
      <c r="S264" s="89">
        <f t="shared" si="69"/>
        <v>0</v>
      </c>
      <c r="T264" s="89">
        <f t="shared" si="69"/>
        <v>0</v>
      </c>
      <c r="U264" s="89">
        <f t="shared" si="69"/>
        <v>0</v>
      </c>
      <c r="V264" s="89">
        <f t="shared" si="69"/>
        <v>0</v>
      </c>
      <c r="W264" s="89">
        <f t="shared" si="69"/>
        <v>0</v>
      </c>
      <c r="X264" s="89">
        <f t="shared" si="69"/>
        <v>0</v>
      </c>
      <c r="Y264" s="89">
        <f t="shared" si="69"/>
        <v>0</v>
      </c>
      <c r="Z264" s="89">
        <f t="shared" si="69"/>
        <v>0</v>
      </c>
      <c r="AA264" s="89">
        <f t="shared" si="69"/>
        <v>0</v>
      </c>
      <c r="AB264" s="90">
        <f t="shared" si="69"/>
        <v>0</v>
      </c>
      <c r="AD264" s="552">
        <f t="shared" ref="AD264:AF264" si="70">SUM(AD24,AD53,AD84,AD113,AD144,AD173,AD204,AD233)</f>
        <v>0</v>
      </c>
      <c r="AF264" s="552">
        <f t="shared" si="70"/>
        <v>0</v>
      </c>
      <c r="AH264" s="552">
        <f t="shared" ref="AH264" si="71">SUM(AH24,AH53,AH84,AH113,AH144,AH173,AH204,AH233)</f>
        <v>0</v>
      </c>
      <c r="AJ264" s="188"/>
    </row>
    <row r="265" spans="3:36" ht="12.75" customHeight="1" outlineLevel="1" x14ac:dyDescent="0.2">
      <c r="D265" s="106" t="str">
        <f>'Line Items'!D21</f>
        <v>[Passenger Revenue Service Groups Line 8]</v>
      </c>
      <c r="E265" s="88"/>
      <c r="F265" s="107" t="str">
        <f t="shared" si="53"/>
        <v>£000</v>
      </c>
      <c r="G265" s="89">
        <f t="shared" ref="G265:AB265" si="72">SUM(G25,G54,G85,G114,G145,G174,G205,G234)</f>
        <v>0</v>
      </c>
      <c r="H265" s="89">
        <f t="shared" si="72"/>
        <v>0</v>
      </c>
      <c r="I265" s="89">
        <f t="shared" si="72"/>
        <v>0</v>
      </c>
      <c r="J265" s="89">
        <f t="shared" si="72"/>
        <v>0</v>
      </c>
      <c r="K265" s="89">
        <f t="shared" si="72"/>
        <v>0</v>
      </c>
      <c r="L265" s="89">
        <f t="shared" si="72"/>
        <v>0</v>
      </c>
      <c r="M265" s="89">
        <f t="shared" si="72"/>
        <v>0</v>
      </c>
      <c r="N265" s="89">
        <f t="shared" si="72"/>
        <v>0</v>
      </c>
      <c r="O265" s="89">
        <f t="shared" si="72"/>
        <v>0</v>
      </c>
      <c r="P265" s="89">
        <f t="shared" si="72"/>
        <v>0</v>
      </c>
      <c r="Q265" s="89">
        <f t="shared" si="72"/>
        <v>0</v>
      </c>
      <c r="R265" s="89">
        <f t="shared" si="72"/>
        <v>0</v>
      </c>
      <c r="S265" s="89">
        <f t="shared" si="72"/>
        <v>0</v>
      </c>
      <c r="T265" s="89">
        <f t="shared" si="72"/>
        <v>0</v>
      </c>
      <c r="U265" s="89">
        <f t="shared" si="72"/>
        <v>0</v>
      </c>
      <c r="V265" s="89">
        <f t="shared" si="72"/>
        <v>0</v>
      </c>
      <c r="W265" s="89">
        <f t="shared" si="72"/>
        <v>0</v>
      </c>
      <c r="X265" s="89">
        <f t="shared" si="72"/>
        <v>0</v>
      </c>
      <c r="Y265" s="89">
        <f t="shared" si="72"/>
        <v>0</v>
      </c>
      <c r="Z265" s="89">
        <f t="shared" si="72"/>
        <v>0</v>
      </c>
      <c r="AA265" s="89">
        <f t="shared" si="72"/>
        <v>0</v>
      </c>
      <c r="AB265" s="90">
        <f t="shared" si="72"/>
        <v>0</v>
      </c>
      <c r="AD265" s="552">
        <f t="shared" ref="AD265:AF265" si="73">SUM(AD25,AD54,AD85,AD114,AD145,AD174,AD205,AD234)</f>
        <v>0</v>
      </c>
      <c r="AF265" s="552">
        <f t="shared" si="73"/>
        <v>0</v>
      </c>
      <c r="AH265" s="552">
        <f t="shared" ref="AH265" si="74">SUM(AH25,AH54,AH85,AH114,AH145,AH174,AH205,AH234)</f>
        <v>0</v>
      </c>
      <c r="AJ265" s="188"/>
    </row>
    <row r="266" spans="3:36" ht="12.75" customHeight="1" outlineLevel="1" x14ac:dyDescent="0.2">
      <c r="D266" s="106" t="str">
        <f>'Line Items'!D22</f>
        <v>[Passenger Revenue Service Groups Line 9]</v>
      </c>
      <c r="E266" s="88"/>
      <c r="F266" s="107" t="str">
        <f t="shared" si="53"/>
        <v>£000</v>
      </c>
      <c r="G266" s="89">
        <f t="shared" ref="G266:AB266" si="75">SUM(G26,G55,G86,G115,G146,G175,G206,G235)</f>
        <v>0</v>
      </c>
      <c r="H266" s="89">
        <f t="shared" si="75"/>
        <v>0</v>
      </c>
      <c r="I266" s="89">
        <f t="shared" si="75"/>
        <v>0</v>
      </c>
      <c r="J266" s="89">
        <f t="shared" si="75"/>
        <v>0</v>
      </c>
      <c r="K266" s="89">
        <f t="shared" si="75"/>
        <v>0</v>
      </c>
      <c r="L266" s="89">
        <f t="shared" si="75"/>
        <v>0</v>
      </c>
      <c r="M266" s="89">
        <f t="shared" si="75"/>
        <v>0</v>
      </c>
      <c r="N266" s="89">
        <f t="shared" si="75"/>
        <v>0</v>
      </c>
      <c r="O266" s="89">
        <f t="shared" si="75"/>
        <v>0</v>
      </c>
      <c r="P266" s="89">
        <f t="shared" si="75"/>
        <v>0</v>
      </c>
      <c r="Q266" s="89">
        <f t="shared" si="75"/>
        <v>0</v>
      </c>
      <c r="R266" s="89">
        <f t="shared" si="75"/>
        <v>0</v>
      </c>
      <c r="S266" s="89">
        <f t="shared" si="75"/>
        <v>0</v>
      </c>
      <c r="T266" s="89">
        <f t="shared" si="75"/>
        <v>0</v>
      </c>
      <c r="U266" s="89">
        <f t="shared" si="75"/>
        <v>0</v>
      </c>
      <c r="V266" s="89">
        <f t="shared" si="75"/>
        <v>0</v>
      </c>
      <c r="W266" s="89">
        <f t="shared" si="75"/>
        <v>0</v>
      </c>
      <c r="X266" s="89">
        <f t="shared" si="75"/>
        <v>0</v>
      </c>
      <c r="Y266" s="89">
        <f t="shared" si="75"/>
        <v>0</v>
      </c>
      <c r="Z266" s="89">
        <f t="shared" si="75"/>
        <v>0</v>
      </c>
      <c r="AA266" s="89">
        <f t="shared" si="75"/>
        <v>0</v>
      </c>
      <c r="AB266" s="90">
        <f t="shared" si="75"/>
        <v>0</v>
      </c>
      <c r="AD266" s="552">
        <f t="shared" ref="AD266:AF266" si="76">SUM(AD26,AD55,AD86,AD115,AD146,AD175,AD206,AD235)</f>
        <v>0</v>
      </c>
      <c r="AF266" s="552">
        <f t="shared" si="76"/>
        <v>0</v>
      </c>
      <c r="AH266" s="552">
        <f t="shared" ref="AH266" si="77">SUM(AH26,AH55,AH86,AH115,AH146,AH175,AH206,AH235)</f>
        <v>0</v>
      </c>
      <c r="AJ266" s="188"/>
    </row>
    <row r="267" spans="3:36" ht="12.75" customHeight="1" outlineLevel="1" x14ac:dyDescent="0.2">
      <c r="D267" s="106" t="str">
        <f>'Line Items'!D23</f>
        <v>[Passenger Revenue Service Groups Line 10]</v>
      </c>
      <c r="E267" s="88"/>
      <c r="F267" s="107" t="str">
        <f t="shared" si="53"/>
        <v>£000</v>
      </c>
      <c r="G267" s="89">
        <f t="shared" ref="G267:AB267" si="78">SUM(G27,G56,G87,G116,G147,G176,G207,G236)</f>
        <v>0</v>
      </c>
      <c r="H267" s="89">
        <f t="shared" si="78"/>
        <v>0</v>
      </c>
      <c r="I267" s="89">
        <f t="shared" si="78"/>
        <v>0</v>
      </c>
      <c r="J267" s="89">
        <f t="shared" si="78"/>
        <v>0</v>
      </c>
      <c r="K267" s="89">
        <f t="shared" si="78"/>
        <v>0</v>
      </c>
      <c r="L267" s="89">
        <f t="shared" si="78"/>
        <v>0</v>
      </c>
      <c r="M267" s="89">
        <f t="shared" si="78"/>
        <v>0</v>
      </c>
      <c r="N267" s="89">
        <f t="shared" si="78"/>
        <v>0</v>
      </c>
      <c r="O267" s="89">
        <f t="shared" si="78"/>
        <v>0</v>
      </c>
      <c r="P267" s="89">
        <f t="shared" si="78"/>
        <v>0</v>
      </c>
      <c r="Q267" s="89">
        <f t="shared" si="78"/>
        <v>0</v>
      </c>
      <c r="R267" s="89">
        <f t="shared" si="78"/>
        <v>0</v>
      </c>
      <c r="S267" s="89">
        <f t="shared" si="78"/>
        <v>0</v>
      </c>
      <c r="T267" s="89">
        <f t="shared" si="78"/>
        <v>0</v>
      </c>
      <c r="U267" s="89">
        <f t="shared" si="78"/>
        <v>0</v>
      </c>
      <c r="V267" s="89">
        <f t="shared" si="78"/>
        <v>0</v>
      </c>
      <c r="W267" s="89">
        <f t="shared" si="78"/>
        <v>0</v>
      </c>
      <c r="X267" s="89">
        <f t="shared" si="78"/>
        <v>0</v>
      </c>
      <c r="Y267" s="89">
        <f t="shared" si="78"/>
        <v>0</v>
      </c>
      <c r="Z267" s="89">
        <f t="shared" si="78"/>
        <v>0</v>
      </c>
      <c r="AA267" s="89">
        <f t="shared" si="78"/>
        <v>0</v>
      </c>
      <c r="AB267" s="90">
        <f t="shared" si="78"/>
        <v>0</v>
      </c>
      <c r="AD267" s="552">
        <f t="shared" ref="AD267:AF267" si="79">SUM(AD27,AD56,AD87,AD116,AD147,AD176,AD207,AD236)</f>
        <v>0</v>
      </c>
      <c r="AF267" s="552">
        <f t="shared" si="79"/>
        <v>0</v>
      </c>
      <c r="AH267" s="552">
        <f t="shared" ref="AH267" si="80">SUM(AH27,AH56,AH87,AH116,AH147,AH176,AH207,AH236)</f>
        <v>0</v>
      </c>
      <c r="AJ267" s="188"/>
    </row>
    <row r="268" spans="3:36" ht="12.75" customHeight="1" outlineLevel="1" x14ac:dyDescent="0.2">
      <c r="D268" s="106" t="str">
        <f>'Line Items'!D24</f>
        <v>[Passenger Revenue Service Groups Line 11]</v>
      </c>
      <c r="E268" s="88"/>
      <c r="F268" s="107" t="str">
        <f t="shared" si="53"/>
        <v>£000</v>
      </c>
      <c r="G268" s="89">
        <f t="shared" ref="G268:AB268" si="81">SUM(G28,G57,G88,G117,G148,G177,G208,G237)</f>
        <v>0</v>
      </c>
      <c r="H268" s="89">
        <f t="shared" si="81"/>
        <v>0</v>
      </c>
      <c r="I268" s="89">
        <f t="shared" si="81"/>
        <v>0</v>
      </c>
      <c r="J268" s="89">
        <f t="shared" si="81"/>
        <v>0</v>
      </c>
      <c r="K268" s="89">
        <f t="shared" si="81"/>
        <v>0</v>
      </c>
      <c r="L268" s="89">
        <f t="shared" si="81"/>
        <v>0</v>
      </c>
      <c r="M268" s="89">
        <f t="shared" si="81"/>
        <v>0</v>
      </c>
      <c r="N268" s="89">
        <f t="shared" si="81"/>
        <v>0</v>
      </c>
      <c r="O268" s="89">
        <f t="shared" si="81"/>
        <v>0</v>
      </c>
      <c r="P268" s="89">
        <f t="shared" si="81"/>
        <v>0</v>
      </c>
      <c r="Q268" s="89">
        <f t="shared" si="81"/>
        <v>0</v>
      </c>
      <c r="R268" s="89">
        <f t="shared" si="81"/>
        <v>0</v>
      </c>
      <c r="S268" s="89">
        <f t="shared" si="81"/>
        <v>0</v>
      </c>
      <c r="T268" s="89">
        <f t="shared" si="81"/>
        <v>0</v>
      </c>
      <c r="U268" s="89">
        <f t="shared" si="81"/>
        <v>0</v>
      </c>
      <c r="V268" s="89">
        <f t="shared" si="81"/>
        <v>0</v>
      </c>
      <c r="W268" s="89">
        <f t="shared" si="81"/>
        <v>0</v>
      </c>
      <c r="X268" s="89">
        <f t="shared" si="81"/>
        <v>0</v>
      </c>
      <c r="Y268" s="89">
        <f t="shared" si="81"/>
        <v>0</v>
      </c>
      <c r="Z268" s="89">
        <f t="shared" si="81"/>
        <v>0</v>
      </c>
      <c r="AA268" s="89">
        <f t="shared" si="81"/>
        <v>0</v>
      </c>
      <c r="AB268" s="90">
        <f t="shared" si="81"/>
        <v>0</v>
      </c>
      <c r="AD268" s="552">
        <f t="shared" ref="AD268:AF268" si="82">SUM(AD28,AD57,AD88,AD117,AD148,AD177,AD208,AD237)</f>
        <v>0</v>
      </c>
      <c r="AF268" s="552">
        <f t="shared" si="82"/>
        <v>0</v>
      </c>
      <c r="AH268" s="552">
        <f t="shared" ref="AH268" si="83">SUM(AH28,AH57,AH88,AH117,AH148,AH177,AH208,AH237)</f>
        <v>0</v>
      </c>
      <c r="AJ268" s="188"/>
    </row>
    <row r="269" spans="3:36" ht="12.75" customHeight="1" outlineLevel="1" x14ac:dyDescent="0.2">
      <c r="D269" s="106" t="str">
        <f>'Line Items'!D25</f>
        <v>[Passenger Revenue Service Groups Line 12]</v>
      </c>
      <c r="E269" s="88"/>
      <c r="F269" s="107" t="str">
        <f t="shared" si="53"/>
        <v>£000</v>
      </c>
      <c r="G269" s="89">
        <f t="shared" ref="G269:AB269" si="84">SUM(G29,G58,G89,G118,G149,G178,G209,G238)</f>
        <v>0</v>
      </c>
      <c r="H269" s="89">
        <f t="shared" si="84"/>
        <v>0</v>
      </c>
      <c r="I269" s="89">
        <f t="shared" si="84"/>
        <v>0</v>
      </c>
      <c r="J269" s="89">
        <f t="shared" si="84"/>
        <v>0</v>
      </c>
      <c r="K269" s="89">
        <f t="shared" si="84"/>
        <v>0</v>
      </c>
      <c r="L269" s="89">
        <f t="shared" si="84"/>
        <v>0</v>
      </c>
      <c r="M269" s="89">
        <f t="shared" si="84"/>
        <v>0</v>
      </c>
      <c r="N269" s="89">
        <f t="shared" si="84"/>
        <v>0</v>
      </c>
      <c r="O269" s="89">
        <f t="shared" si="84"/>
        <v>0</v>
      </c>
      <c r="P269" s="89">
        <f t="shared" si="84"/>
        <v>0</v>
      </c>
      <c r="Q269" s="89">
        <f t="shared" si="84"/>
        <v>0</v>
      </c>
      <c r="R269" s="89">
        <f t="shared" si="84"/>
        <v>0</v>
      </c>
      <c r="S269" s="89">
        <f t="shared" si="84"/>
        <v>0</v>
      </c>
      <c r="T269" s="89">
        <f t="shared" si="84"/>
        <v>0</v>
      </c>
      <c r="U269" s="89">
        <f t="shared" si="84"/>
        <v>0</v>
      </c>
      <c r="V269" s="89">
        <f t="shared" si="84"/>
        <v>0</v>
      </c>
      <c r="W269" s="89">
        <f t="shared" si="84"/>
        <v>0</v>
      </c>
      <c r="X269" s="89">
        <f t="shared" si="84"/>
        <v>0</v>
      </c>
      <c r="Y269" s="89">
        <f t="shared" si="84"/>
        <v>0</v>
      </c>
      <c r="Z269" s="89">
        <f t="shared" si="84"/>
        <v>0</v>
      </c>
      <c r="AA269" s="89">
        <f t="shared" si="84"/>
        <v>0</v>
      </c>
      <c r="AB269" s="90">
        <f t="shared" si="84"/>
        <v>0</v>
      </c>
      <c r="AD269" s="552">
        <f t="shared" ref="AD269:AF269" si="85">SUM(AD29,AD58,AD89,AD118,AD149,AD178,AD209,AD238)</f>
        <v>0</v>
      </c>
      <c r="AF269" s="552">
        <f t="shared" si="85"/>
        <v>0</v>
      </c>
      <c r="AH269" s="552">
        <f t="shared" ref="AH269" si="86">SUM(AH29,AH58,AH89,AH118,AH149,AH178,AH209,AH238)</f>
        <v>0</v>
      </c>
      <c r="AJ269" s="188"/>
    </row>
    <row r="270" spans="3:36" ht="12.75" customHeight="1" outlineLevel="1" x14ac:dyDescent="0.2">
      <c r="D270" s="106" t="str">
        <f>'Line Items'!D26</f>
        <v>[Passenger Revenue Service Groups Line 13]</v>
      </c>
      <c r="E270" s="88"/>
      <c r="F270" s="107" t="str">
        <f t="shared" si="53"/>
        <v>£000</v>
      </c>
      <c r="G270" s="89">
        <f t="shared" ref="G270:AB270" si="87">SUM(G30,G59,G90,G119,G150,G179,G210,G239)</f>
        <v>0</v>
      </c>
      <c r="H270" s="89">
        <f t="shared" si="87"/>
        <v>0</v>
      </c>
      <c r="I270" s="89">
        <f t="shared" si="87"/>
        <v>0</v>
      </c>
      <c r="J270" s="89">
        <f t="shared" si="87"/>
        <v>0</v>
      </c>
      <c r="K270" s="89">
        <f t="shared" si="87"/>
        <v>0</v>
      </c>
      <c r="L270" s="89">
        <f t="shared" si="87"/>
        <v>0</v>
      </c>
      <c r="M270" s="89">
        <f t="shared" si="87"/>
        <v>0</v>
      </c>
      <c r="N270" s="89">
        <f t="shared" si="87"/>
        <v>0</v>
      </c>
      <c r="O270" s="89">
        <f t="shared" si="87"/>
        <v>0</v>
      </c>
      <c r="P270" s="89">
        <f t="shared" si="87"/>
        <v>0</v>
      </c>
      <c r="Q270" s="89">
        <f t="shared" si="87"/>
        <v>0</v>
      </c>
      <c r="R270" s="89">
        <f t="shared" si="87"/>
        <v>0</v>
      </c>
      <c r="S270" s="89">
        <f t="shared" si="87"/>
        <v>0</v>
      </c>
      <c r="T270" s="89">
        <f t="shared" si="87"/>
        <v>0</v>
      </c>
      <c r="U270" s="89">
        <f t="shared" si="87"/>
        <v>0</v>
      </c>
      <c r="V270" s="89">
        <f t="shared" si="87"/>
        <v>0</v>
      </c>
      <c r="W270" s="89">
        <f t="shared" si="87"/>
        <v>0</v>
      </c>
      <c r="X270" s="89">
        <f t="shared" si="87"/>
        <v>0</v>
      </c>
      <c r="Y270" s="89">
        <f t="shared" si="87"/>
        <v>0</v>
      </c>
      <c r="Z270" s="89">
        <f t="shared" si="87"/>
        <v>0</v>
      </c>
      <c r="AA270" s="89">
        <f t="shared" si="87"/>
        <v>0</v>
      </c>
      <c r="AB270" s="90">
        <f t="shared" si="87"/>
        <v>0</v>
      </c>
      <c r="AD270" s="552">
        <f t="shared" ref="AD270:AF270" si="88">SUM(AD30,AD59,AD90,AD119,AD150,AD179,AD210,AD239)</f>
        <v>0</v>
      </c>
      <c r="AF270" s="552">
        <f t="shared" si="88"/>
        <v>0</v>
      </c>
      <c r="AH270" s="552">
        <f t="shared" ref="AH270" si="89">SUM(AH30,AH59,AH90,AH119,AH150,AH179,AH210,AH239)</f>
        <v>0</v>
      </c>
      <c r="AJ270" s="188"/>
    </row>
    <row r="271" spans="3:36" ht="12.75" customHeight="1" outlineLevel="1" x14ac:dyDescent="0.2">
      <c r="D271" s="106" t="str">
        <f>'Line Items'!D27</f>
        <v>[Passenger Revenue Service Groups Line 14]</v>
      </c>
      <c r="E271" s="88"/>
      <c r="F271" s="107" t="str">
        <f t="shared" si="53"/>
        <v>£000</v>
      </c>
      <c r="G271" s="89">
        <f t="shared" ref="G271:AB271" si="90">SUM(G31,G60,G91,G120,G151,G180,G211,G240)</f>
        <v>0</v>
      </c>
      <c r="H271" s="89">
        <f t="shared" si="90"/>
        <v>0</v>
      </c>
      <c r="I271" s="89">
        <f t="shared" si="90"/>
        <v>0</v>
      </c>
      <c r="J271" s="89">
        <f t="shared" si="90"/>
        <v>0</v>
      </c>
      <c r="K271" s="89">
        <f t="shared" si="90"/>
        <v>0</v>
      </c>
      <c r="L271" s="89">
        <f t="shared" si="90"/>
        <v>0</v>
      </c>
      <c r="M271" s="89">
        <f t="shared" si="90"/>
        <v>0</v>
      </c>
      <c r="N271" s="89">
        <f t="shared" si="90"/>
        <v>0</v>
      </c>
      <c r="O271" s="89">
        <f t="shared" si="90"/>
        <v>0</v>
      </c>
      <c r="P271" s="89">
        <f t="shared" si="90"/>
        <v>0</v>
      </c>
      <c r="Q271" s="89">
        <f t="shared" si="90"/>
        <v>0</v>
      </c>
      <c r="R271" s="89">
        <f t="shared" si="90"/>
        <v>0</v>
      </c>
      <c r="S271" s="89">
        <f t="shared" si="90"/>
        <v>0</v>
      </c>
      <c r="T271" s="89">
        <f t="shared" si="90"/>
        <v>0</v>
      </c>
      <c r="U271" s="89">
        <f t="shared" si="90"/>
        <v>0</v>
      </c>
      <c r="V271" s="89">
        <f t="shared" si="90"/>
        <v>0</v>
      </c>
      <c r="W271" s="89">
        <f t="shared" si="90"/>
        <v>0</v>
      </c>
      <c r="X271" s="89">
        <f t="shared" si="90"/>
        <v>0</v>
      </c>
      <c r="Y271" s="89">
        <f t="shared" si="90"/>
        <v>0</v>
      </c>
      <c r="Z271" s="89">
        <f t="shared" si="90"/>
        <v>0</v>
      </c>
      <c r="AA271" s="89">
        <f t="shared" si="90"/>
        <v>0</v>
      </c>
      <c r="AB271" s="90">
        <f t="shared" si="90"/>
        <v>0</v>
      </c>
      <c r="AD271" s="552">
        <f t="shared" ref="AD271:AF271" si="91">SUM(AD31,AD60,AD91,AD120,AD151,AD180,AD211,AD240)</f>
        <v>0</v>
      </c>
      <c r="AF271" s="552">
        <f t="shared" si="91"/>
        <v>0</v>
      </c>
      <c r="AH271" s="552">
        <f t="shared" ref="AH271" si="92">SUM(AH31,AH60,AH91,AH120,AH151,AH180,AH211,AH240)</f>
        <v>0</v>
      </c>
      <c r="AJ271" s="188"/>
    </row>
    <row r="272" spans="3:36" ht="12.75" customHeight="1" outlineLevel="1" x14ac:dyDescent="0.2">
      <c r="D272" s="106" t="str">
        <f>'Line Items'!D28</f>
        <v>[Passenger Revenue Service Groups Line 15]</v>
      </c>
      <c r="E272" s="88"/>
      <c r="F272" s="107" t="str">
        <f t="shared" si="53"/>
        <v>£000</v>
      </c>
      <c r="G272" s="89">
        <f t="shared" ref="G272:AB272" si="93">SUM(G32,G61,G92,G121,G152,G181,G212,G241)</f>
        <v>0</v>
      </c>
      <c r="H272" s="89">
        <f t="shared" si="93"/>
        <v>0</v>
      </c>
      <c r="I272" s="89">
        <f t="shared" si="93"/>
        <v>0</v>
      </c>
      <c r="J272" s="89">
        <f t="shared" si="93"/>
        <v>0</v>
      </c>
      <c r="K272" s="89">
        <f t="shared" si="93"/>
        <v>0</v>
      </c>
      <c r="L272" s="89">
        <f t="shared" si="93"/>
        <v>0</v>
      </c>
      <c r="M272" s="89">
        <f t="shared" si="93"/>
        <v>0</v>
      </c>
      <c r="N272" s="89">
        <f t="shared" si="93"/>
        <v>0</v>
      </c>
      <c r="O272" s="89">
        <f t="shared" si="93"/>
        <v>0</v>
      </c>
      <c r="P272" s="89">
        <f t="shared" si="93"/>
        <v>0</v>
      </c>
      <c r="Q272" s="89">
        <f t="shared" si="93"/>
        <v>0</v>
      </c>
      <c r="R272" s="89">
        <f t="shared" si="93"/>
        <v>0</v>
      </c>
      <c r="S272" s="89">
        <f t="shared" si="93"/>
        <v>0</v>
      </c>
      <c r="T272" s="89">
        <f t="shared" si="93"/>
        <v>0</v>
      </c>
      <c r="U272" s="89">
        <f t="shared" si="93"/>
        <v>0</v>
      </c>
      <c r="V272" s="89">
        <f t="shared" si="93"/>
        <v>0</v>
      </c>
      <c r="W272" s="89">
        <f t="shared" si="93"/>
        <v>0</v>
      </c>
      <c r="X272" s="89">
        <f t="shared" si="93"/>
        <v>0</v>
      </c>
      <c r="Y272" s="89">
        <f t="shared" si="93"/>
        <v>0</v>
      </c>
      <c r="Z272" s="89">
        <f t="shared" si="93"/>
        <v>0</v>
      </c>
      <c r="AA272" s="89">
        <f t="shared" si="93"/>
        <v>0</v>
      </c>
      <c r="AB272" s="90">
        <f t="shared" si="93"/>
        <v>0</v>
      </c>
      <c r="AD272" s="552">
        <f t="shared" ref="AD272:AF272" si="94">SUM(AD32,AD61,AD92,AD121,AD152,AD181,AD212,AD241)</f>
        <v>0</v>
      </c>
      <c r="AF272" s="552">
        <f t="shared" si="94"/>
        <v>0</v>
      </c>
      <c r="AH272" s="552">
        <f t="shared" ref="AH272" si="95">SUM(AH32,AH61,AH92,AH121,AH152,AH181,AH212,AH241)</f>
        <v>0</v>
      </c>
      <c r="AJ272" s="188"/>
    </row>
    <row r="273" spans="2:36" ht="12.75" customHeight="1" outlineLevel="1" x14ac:dyDescent="0.2">
      <c r="D273" s="106" t="str">
        <f>'Line Items'!D29</f>
        <v>[Passenger Revenue Service Groups Line 16]</v>
      </c>
      <c r="E273" s="88"/>
      <c r="F273" s="107" t="str">
        <f t="shared" si="53"/>
        <v>£000</v>
      </c>
      <c r="G273" s="89">
        <f t="shared" ref="G273:AB273" si="96">SUM(G33,G62,G93,G122,G153,G182,G213,G242)</f>
        <v>0</v>
      </c>
      <c r="H273" s="89">
        <f t="shared" si="96"/>
        <v>0</v>
      </c>
      <c r="I273" s="89">
        <f t="shared" si="96"/>
        <v>0</v>
      </c>
      <c r="J273" s="89">
        <f t="shared" si="96"/>
        <v>0</v>
      </c>
      <c r="K273" s="89">
        <f t="shared" si="96"/>
        <v>0</v>
      </c>
      <c r="L273" s="89">
        <f t="shared" si="96"/>
        <v>0</v>
      </c>
      <c r="M273" s="89">
        <f t="shared" si="96"/>
        <v>0</v>
      </c>
      <c r="N273" s="89">
        <f t="shared" si="96"/>
        <v>0</v>
      </c>
      <c r="O273" s="89">
        <f t="shared" si="96"/>
        <v>0</v>
      </c>
      <c r="P273" s="89">
        <f t="shared" si="96"/>
        <v>0</v>
      </c>
      <c r="Q273" s="89">
        <f t="shared" si="96"/>
        <v>0</v>
      </c>
      <c r="R273" s="89">
        <f t="shared" si="96"/>
        <v>0</v>
      </c>
      <c r="S273" s="89">
        <f t="shared" si="96"/>
        <v>0</v>
      </c>
      <c r="T273" s="89">
        <f t="shared" si="96"/>
        <v>0</v>
      </c>
      <c r="U273" s="89">
        <f t="shared" si="96"/>
        <v>0</v>
      </c>
      <c r="V273" s="89">
        <f t="shared" si="96"/>
        <v>0</v>
      </c>
      <c r="W273" s="89">
        <f t="shared" si="96"/>
        <v>0</v>
      </c>
      <c r="X273" s="89">
        <f t="shared" si="96"/>
        <v>0</v>
      </c>
      <c r="Y273" s="89">
        <f t="shared" si="96"/>
        <v>0</v>
      </c>
      <c r="Z273" s="89">
        <f t="shared" si="96"/>
        <v>0</v>
      </c>
      <c r="AA273" s="89">
        <f t="shared" si="96"/>
        <v>0</v>
      </c>
      <c r="AB273" s="90">
        <f t="shared" si="96"/>
        <v>0</v>
      </c>
      <c r="AD273" s="552">
        <f t="shared" ref="AD273:AF273" si="97">SUM(AD33,AD62,AD93,AD122,AD153,AD182,AD213,AD242)</f>
        <v>0</v>
      </c>
      <c r="AF273" s="552">
        <f t="shared" si="97"/>
        <v>0</v>
      </c>
      <c r="AH273" s="552">
        <f t="shared" ref="AH273" si="98">SUM(AH33,AH62,AH93,AH122,AH153,AH182,AH213,AH242)</f>
        <v>0</v>
      </c>
      <c r="AJ273" s="188"/>
    </row>
    <row r="274" spans="2:36" ht="12.75" customHeight="1" outlineLevel="1" x14ac:dyDescent="0.2">
      <c r="D274" s="106" t="str">
        <f>'Line Items'!D30</f>
        <v>[Passenger Revenue Service Groups Line 17]</v>
      </c>
      <c r="E274" s="88"/>
      <c r="F274" s="107" t="str">
        <f t="shared" si="53"/>
        <v>£000</v>
      </c>
      <c r="G274" s="89">
        <f t="shared" ref="G274:AB274" si="99">SUM(G34,G63,G94,G123,G154,G183,G214,G243)</f>
        <v>0</v>
      </c>
      <c r="H274" s="89">
        <f t="shared" si="99"/>
        <v>0</v>
      </c>
      <c r="I274" s="89">
        <f t="shared" si="99"/>
        <v>0</v>
      </c>
      <c r="J274" s="89">
        <f t="shared" si="99"/>
        <v>0</v>
      </c>
      <c r="K274" s="89">
        <f t="shared" si="99"/>
        <v>0</v>
      </c>
      <c r="L274" s="89">
        <f t="shared" si="99"/>
        <v>0</v>
      </c>
      <c r="M274" s="89">
        <f t="shared" si="99"/>
        <v>0</v>
      </c>
      <c r="N274" s="89">
        <f t="shared" si="99"/>
        <v>0</v>
      </c>
      <c r="O274" s="89">
        <f t="shared" si="99"/>
        <v>0</v>
      </c>
      <c r="P274" s="89">
        <f t="shared" si="99"/>
        <v>0</v>
      </c>
      <c r="Q274" s="89">
        <f t="shared" si="99"/>
        <v>0</v>
      </c>
      <c r="R274" s="89">
        <f t="shared" si="99"/>
        <v>0</v>
      </c>
      <c r="S274" s="89">
        <f t="shared" si="99"/>
        <v>0</v>
      </c>
      <c r="T274" s="89">
        <f t="shared" si="99"/>
        <v>0</v>
      </c>
      <c r="U274" s="89">
        <f t="shared" si="99"/>
        <v>0</v>
      </c>
      <c r="V274" s="89">
        <f t="shared" si="99"/>
        <v>0</v>
      </c>
      <c r="W274" s="89">
        <f t="shared" si="99"/>
        <v>0</v>
      </c>
      <c r="X274" s="89">
        <f t="shared" si="99"/>
        <v>0</v>
      </c>
      <c r="Y274" s="89">
        <f t="shared" si="99"/>
        <v>0</v>
      </c>
      <c r="Z274" s="89">
        <f t="shared" si="99"/>
        <v>0</v>
      </c>
      <c r="AA274" s="89">
        <f t="shared" si="99"/>
        <v>0</v>
      </c>
      <c r="AB274" s="90">
        <f t="shared" si="99"/>
        <v>0</v>
      </c>
      <c r="AD274" s="552">
        <f t="shared" ref="AD274:AF274" si="100">SUM(AD34,AD63,AD94,AD123,AD154,AD183,AD214,AD243)</f>
        <v>0</v>
      </c>
      <c r="AF274" s="552">
        <f t="shared" si="100"/>
        <v>0</v>
      </c>
      <c r="AH274" s="552">
        <f t="shared" ref="AH274" si="101">SUM(AH34,AH63,AH94,AH123,AH154,AH183,AH214,AH243)</f>
        <v>0</v>
      </c>
      <c r="AJ274" s="188"/>
    </row>
    <row r="275" spans="2:36" ht="12.75" customHeight="1" outlineLevel="1" x14ac:dyDescent="0.2">
      <c r="D275" s="106" t="str">
        <f>'Line Items'!D31</f>
        <v>[Passenger Revenue Service Groups Line 18]</v>
      </c>
      <c r="E275" s="88"/>
      <c r="F275" s="107" t="str">
        <f t="shared" si="53"/>
        <v>£000</v>
      </c>
      <c r="G275" s="89">
        <f t="shared" ref="G275:AB275" si="102">SUM(G35,G64,G95,G124,G155,G184,G215,G244)</f>
        <v>0</v>
      </c>
      <c r="H275" s="89">
        <f t="shared" si="102"/>
        <v>0</v>
      </c>
      <c r="I275" s="89">
        <f t="shared" si="102"/>
        <v>0</v>
      </c>
      <c r="J275" s="89">
        <f t="shared" si="102"/>
        <v>0</v>
      </c>
      <c r="K275" s="89">
        <f t="shared" si="102"/>
        <v>0</v>
      </c>
      <c r="L275" s="89">
        <f t="shared" si="102"/>
        <v>0</v>
      </c>
      <c r="M275" s="89">
        <f t="shared" si="102"/>
        <v>0</v>
      </c>
      <c r="N275" s="89">
        <f t="shared" si="102"/>
        <v>0</v>
      </c>
      <c r="O275" s="89">
        <f t="shared" si="102"/>
        <v>0</v>
      </c>
      <c r="P275" s="89">
        <f t="shared" si="102"/>
        <v>0</v>
      </c>
      <c r="Q275" s="89">
        <f t="shared" si="102"/>
        <v>0</v>
      </c>
      <c r="R275" s="89">
        <f t="shared" si="102"/>
        <v>0</v>
      </c>
      <c r="S275" s="89">
        <f t="shared" si="102"/>
        <v>0</v>
      </c>
      <c r="T275" s="89">
        <f t="shared" si="102"/>
        <v>0</v>
      </c>
      <c r="U275" s="89">
        <f t="shared" si="102"/>
        <v>0</v>
      </c>
      <c r="V275" s="89">
        <f t="shared" si="102"/>
        <v>0</v>
      </c>
      <c r="W275" s="89">
        <f t="shared" si="102"/>
        <v>0</v>
      </c>
      <c r="X275" s="89">
        <f t="shared" si="102"/>
        <v>0</v>
      </c>
      <c r="Y275" s="89">
        <f t="shared" si="102"/>
        <v>0</v>
      </c>
      <c r="Z275" s="89">
        <f t="shared" si="102"/>
        <v>0</v>
      </c>
      <c r="AA275" s="89">
        <f t="shared" si="102"/>
        <v>0</v>
      </c>
      <c r="AB275" s="90">
        <f t="shared" si="102"/>
        <v>0</v>
      </c>
      <c r="AD275" s="552">
        <f t="shared" ref="AD275:AF275" si="103">SUM(AD35,AD64,AD95,AD124,AD155,AD184,AD215,AD244)</f>
        <v>0</v>
      </c>
      <c r="AF275" s="552">
        <f t="shared" si="103"/>
        <v>0</v>
      </c>
      <c r="AH275" s="552">
        <f t="shared" ref="AH275" si="104">SUM(AH35,AH64,AH95,AH124,AH155,AH184,AH215,AH244)</f>
        <v>0</v>
      </c>
      <c r="AJ275" s="188"/>
    </row>
    <row r="276" spans="2:36" ht="12.75" customHeight="1" outlineLevel="1" x14ac:dyDescent="0.2">
      <c r="D276" s="106" t="str">
        <f>'Line Items'!D32</f>
        <v>[Passenger Revenue Service Groups Line 19]</v>
      </c>
      <c r="E276" s="88"/>
      <c r="F276" s="107" t="str">
        <f t="shared" si="53"/>
        <v>£000</v>
      </c>
      <c r="G276" s="89">
        <f t="shared" ref="G276:AB276" si="105">SUM(G36,G65,G96,G125,G156,G185,G216,G245)</f>
        <v>0</v>
      </c>
      <c r="H276" s="89">
        <f t="shared" si="105"/>
        <v>0</v>
      </c>
      <c r="I276" s="89">
        <f t="shared" si="105"/>
        <v>0</v>
      </c>
      <c r="J276" s="89">
        <f t="shared" si="105"/>
        <v>0</v>
      </c>
      <c r="K276" s="89">
        <f t="shared" si="105"/>
        <v>0</v>
      </c>
      <c r="L276" s="89">
        <f t="shared" si="105"/>
        <v>0</v>
      </c>
      <c r="M276" s="89">
        <f t="shared" si="105"/>
        <v>0</v>
      </c>
      <c r="N276" s="89">
        <f t="shared" si="105"/>
        <v>0</v>
      </c>
      <c r="O276" s="89">
        <f t="shared" si="105"/>
        <v>0</v>
      </c>
      <c r="P276" s="89">
        <f t="shared" si="105"/>
        <v>0</v>
      </c>
      <c r="Q276" s="89">
        <f t="shared" si="105"/>
        <v>0</v>
      </c>
      <c r="R276" s="89">
        <f t="shared" si="105"/>
        <v>0</v>
      </c>
      <c r="S276" s="89">
        <f t="shared" si="105"/>
        <v>0</v>
      </c>
      <c r="T276" s="89">
        <f t="shared" si="105"/>
        <v>0</v>
      </c>
      <c r="U276" s="89">
        <f t="shared" si="105"/>
        <v>0</v>
      </c>
      <c r="V276" s="89">
        <f t="shared" si="105"/>
        <v>0</v>
      </c>
      <c r="W276" s="89">
        <f t="shared" si="105"/>
        <v>0</v>
      </c>
      <c r="X276" s="89">
        <f t="shared" si="105"/>
        <v>0</v>
      </c>
      <c r="Y276" s="89">
        <f t="shared" si="105"/>
        <v>0</v>
      </c>
      <c r="Z276" s="89">
        <f t="shared" si="105"/>
        <v>0</v>
      </c>
      <c r="AA276" s="89">
        <f t="shared" si="105"/>
        <v>0</v>
      </c>
      <c r="AB276" s="90">
        <f t="shared" si="105"/>
        <v>0</v>
      </c>
      <c r="AD276" s="552">
        <f t="shared" ref="AD276:AF276" si="106">SUM(AD36,AD65,AD96,AD125,AD156,AD185,AD216,AD245)</f>
        <v>0</v>
      </c>
      <c r="AF276" s="552">
        <f t="shared" si="106"/>
        <v>0</v>
      </c>
      <c r="AH276" s="552">
        <f t="shared" ref="AH276" si="107">SUM(AH36,AH65,AH96,AH125,AH156,AH185,AH216,AH245)</f>
        <v>0</v>
      </c>
      <c r="AJ276" s="188"/>
    </row>
    <row r="277" spans="2:36" ht="12.75" customHeight="1" outlineLevel="1" x14ac:dyDescent="0.2">
      <c r="D277" s="106" t="str">
        <f>'Line Items'!D33</f>
        <v>[Passenger Revenue Service Groups Line 20]</v>
      </c>
      <c r="E277" s="88"/>
      <c r="F277" s="107" t="str">
        <f t="shared" si="53"/>
        <v>£000</v>
      </c>
      <c r="G277" s="89">
        <f t="shared" ref="G277:AB277" si="108">SUM(G37,G66,G97,G126,G157,G186,G217,G246)</f>
        <v>0</v>
      </c>
      <c r="H277" s="89">
        <f t="shared" si="108"/>
        <v>0</v>
      </c>
      <c r="I277" s="89">
        <f t="shared" si="108"/>
        <v>0</v>
      </c>
      <c r="J277" s="89">
        <f t="shared" si="108"/>
        <v>0</v>
      </c>
      <c r="K277" s="89">
        <f t="shared" si="108"/>
        <v>0</v>
      </c>
      <c r="L277" s="89">
        <f t="shared" si="108"/>
        <v>0</v>
      </c>
      <c r="M277" s="89">
        <f t="shared" si="108"/>
        <v>0</v>
      </c>
      <c r="N277" s="89">
        <f t="shared" si="108"/>
        <v>0</v>
      </c>
      <c r="O277" s="89">
        <f t="shared" si="108"/>
        <v>0</v>
      </c>
      <c r="P277" s="89">
        <f t="shared" si="108"/>
        <v>0</v>
      </c>
      <c r="Q277" s="89">
        <f t="shared" si="108"/>
        <v>0</v>
      </c>
      <c r="R277" s="89">
        <f t="shared" si="108"/>
        <v>0</v>
      </c>
      <c r="S277" s="89">
        <f t="shared" si="108"/>
        <v>0</v>
      </c>
      <c r="T277" s="89">
        <f t="shared" si="108"/>
        <v>0</v>
      </c>
      <c r="U277" s="89">
        <f t="shared" si="108"/>
        <v>0</v>
      </c>
      <c r="V277" s="89">
        <f t="shared" si="108"/>
        <v>0</v>
      </c>
      <c r="W277" s="89">
        <f t="shared" si="108"/>
        <v>0</v>
      </c>
      <c r="X277" s="89">
        <f t="shared" si="108"/>
        <v>0</v>
      </c>
      <c r="Y277" s="89">
        <f t="shared" si="108"/>
        <v>0</v>
      </c>
      <c r="Z277" s="89">
        <f t="shared" si="108"/>
        <v>0</v>
      </c>
      <c r="AA277" s="89">
        <f t="shared" si="108"/>
        <v>0</v>
      </c>
      <c r="AB277" s="90">
        <f t="shared" si="108"/>
        <v>0</v>
      </c>
      <c r="AD277" s="552">
        <f t="shared" ref="AD277:AF277" si="109">SUM(AD37,AD66,AD97,AD126,AD157,AD186,AD217,AD246)</f>
        <v>0</v>
      </c>
      <c r="AF277" s="552">
        <f t="shared" si="109"/>
        <v>0</v>
      </c>
      <c r="AH277" s="552">
        <f t="shared" ref="AH277" si="110">SUM(AH37,AH66,AH97,AH126,AH157,AH186,AH217,AH246)</f>
        <v>0</v>
      </c>
      <c r="AJ277" s="188"/>
    </row>
    <row r="278" spans="2:36" ht="12.75" customHeight="1" outlineLevel="1" x14ac:dyDescent="0.2">
      <c r="D278" s="106" t="str">
        <f>'Line Items'!D34</f>
        <v>[Passenger Revenue Service Groups Line 21]</v>
      </c>
      <c r="E278" s="88"/>
      <c r="F278" s="107" t="str">
        <f t="shared" si="53"/>
        <v>£000</v>
      </c>
      <c r="G278" s="89">
        <f t="shared" ref="G278:AB278" si="111">SUM(G38,G67,G98,G127,G158,G187,G218,G247)</f>
        <v>0</v>
      </c>
      <c r="H278" s="89">
        <f t="shared" si="111"/>
        <v>0</v>
      </c>
      <c r="I278" s="89">
        <f t="shared" si="111"/>
        <v>0</v>
      </c>
      <c r="J278" s="89">
        <f t="shared" si="111"/>
        <v>0</v>
      </c>
      <c r="K278" s="89">
        <f t="shared" si="111"/>
        <v>0</v>
      </c>
      <c r="L278" s="89">
        <f t="shared" si="111"/>
        <v>0</v>
      </c>
      <c r="M278" s="89">
        <f t="shared" si="111"/>
        <v>0</v>
      </c>
      <c r="N278" s="89">
        <f t="shared" si="111"/>
        <v>0</v>
      </c>
      <c r="O278" s="89">
        <f t="shared" si="111"/>
        <v>0</v>
      </c>
      <c r="P278" s="89">
        <f t="shared" si="111"/>
        <v>0</v>
      </c>
      <c r="Q278" s="89">
        <f t="shared" si="111"/>
        <v>0</v>
      </c>
      <c r="R278" s="89">
        <f t="shared" si="111"/>
        <v>0</v>
      </c>
      <c r="S278" s="89">
        <f t="shared" si="111"/>
        <v>0</v>
      </c>
      <c r="T278" s="89">
        <f t="shared" si="111"/>
        <v>0</v>
      </c>
      <c r="U278" s="89">
        <f t="shared" si="111"/>
        <v>0</v>
      </c>
      <c r="V278" s="89">
        <f t="shared" si="111"/>
        <v>0</v>
      </c>
      <c r="W278" s="89">
        <f t="shared" si="111"/>
        <v>0</v>
      </c>
      <c r="X278" s="89">
        <f t="shared" si="111"/>
        <v>0</v>
      </c>
      <c r="Y278" s="89">
        <f t="shared" si="111"/>
        <v>0</v>
      </c>
      <c r="Z278" s="89">
        <f t="shared" si="111"/>
        <v>0</v>
      </c>
      <c r="AA278" s="89">
        <f t="shared" si="111"/>
        <v>0</v>
      </c>
      <c r="AB278" s="90">
        <f t="shared" si="111"/>
        <v>0</v>
      </c>
      <c r="AD278" s="552">
        <f t="shared" ref="AD278:AF278" si="112">SUM(AD38,AD67,AD98,AD127,AD158,AD187,AD218,AD247)</f>
        <v>0</v>
      </c>
      <c r="AF278" s="552">
        <f t="shared" si="112"/>
        <v>0</v>
      </c>
      <c r="AH278" s="552">
        <f t="shared" ref="AH278" si="113">SUM(AH38,AH67,AH98,AH127,AH158,AH187,AH218,AH247)</f>
        <v>0</v>
      </c>
      <c r="AJ278" s="188"/>
    </row>
    <row r="279" spans="2:36" ht="12.75" customHeight="1" outlineLevel="1" x14ac:dyDescent="0.2">
      <c r="D279" s="106" t="str">
        <f>'Line Items'!D35</f>
        <v>[Passenger Revenue Service Groups Line 22]</v>
      </c>
      <c r="E279" s="88"/>
      <c r="F279" s="107" t="str">
        <f t="shared" si="53"/>
        <v>£000</v>
      </c>
      <c r="G279" s="89">
        <f t="shared" ref="G279:AB279" si="114">SUM(G39,G68,G99,G128,G159,G188,G219,G248)</f>
        <v>0</v>
      </c>
      <c r="H279" s="89">
        <f t="shared" si="114"/>
        <v>0</v>
      </c>
      <c r="I279" s="89">
        <f t="shared" si="114"/>
        <v>0</v>
      </c>
      <c r="J279" s="89">
        <f t="shared" si="114"/>
        <v>0</v>
      </c>
      <c r="K279" s="89">
        <f t="shared" si="114"/>
        <v>0</v>
      </c>
      <c r="L279" s="89">
        <f t="shared" si="114"/>
        <v>0</v>
      </c>
      <c r="M279" s="89">
        <f t="shared" si="114"/>
        <v>0</v>
      </c>
      <c r="N279" s="89">
        <f t="shared" si="114"/>
        <v>0</v>
      </c>
      <c r="O279" s="89">
        <f t="shared" si="114"/>
        <v>0</v>
      </c>
      <c r="P279" s="89">
        <f t="shared" si="114"/>
        <v>0</v>
      </c>
      <c r="Q279" s="89">
        <f t="shared" si="114"/>
        <v>0</v>
      </c>
      <c r="R279" s="89">
        <f t="shared" si="114"/>
        <v>0</v>
      </c>
      <c r="S279" s="89">
        <f t="shared" si="114"/>
        <v>0</v>
      </c>
      <c r="T279" s="89">
        <f t="shared" si="114"/>
        <v>0</v>
      </c>
      <c r="U279" s="89">
        <f t="shared" si="114"/>
        <v>0</v>
      </c>
      <c r="V279" s="89">
        <f t="shared" si="114"/>
        <v>0</v>
      </c>
      <c r="W279" s="89">
        <f t="shared" si="114"/>
        <v>0</v>
      </c>
      <c r="X279" s="89">
        <f t="shared" si="114"/>
        <v>0</v>
      </c>
      <c r="Y279" s="89">
        <f t="shared" si="114"/>
        <v>0</v>
      </c>
      <c r="Z279" s="89">
        <f t="shared" si="114"/>
        <v>0</v>
      </c>
      <c r="AA279" s="89">
        <f t="shared" si="114"/>
        <v>0</v>
      </c>
      <c r="AB279" s="90">
        <f t="shared" si="114"/>
        <v>0</v>
      </c>
      <c r="AD279" s="552">
        <f t="shared" ref="AD279:AF279" si="115">SUM(AD39,AD68,AD99,AD128,AD159,AD188,AD219,AD248)</f>
        <v>0</v>
      </c>
      <c r="AF279" s="552">
        <f t="shared" si="115"/>
        <v>0</v>
      </c>
      <c r="AH279" s="552">
        <f t="shared" ref="AH279" si="116">SUM(AH39,AH68,AH99,AH128,AH159,AH188,AH219,AH248)</f>
        <v>0</v>
      </c>
      <c r="AJ279" s="188"/>
    </row>
    <row r="280" spans="2:36" ht="12.75" customHeight="1" outlineLevel="1" x14ac:dyDescent="0.2">
      <c r="D280" s="106" t="str">
        <f>'Line Items'!D36</f>
        <v>[Passenger Revenue Service Groups Line 23]</v>
      </c>
      <c r="E280" s="88"/>
      <c r="F280" s="107" t="str">
        <f t="shared" si="53"/>
        <v>£000</v>
      </c>
      <c r="G280" s="89">
        <f t="shared" ref="G280:AB280" si="117">SUM(G40,G69,G100,G129,G160,G189,G220,G249)</f>
        <v>0</v>
      </c>
      <c r="H280" s="89">
        <f t="shared" si="117"/>
        <v>0</v>
      </c>
      <c r="I280" s="89">
        <f t="shared" si="117"/>
        <v>0</v>
      </c>
      <c r="J280" s="89">
        <f t="shared" si="117"/>
        <v>0</v>
      </c>
      <c r="K280" s="89">
        <f t="shared" si="117"/>
        <v>0</v>
      </c>
      <c r="L280" s="89">
        <f t="shared" si="117"/>
        <v>0</v>
      </c>
      <c r="M280" s="89">
        <f t="shared" si="117"/>
        <v>0</v>
      </c>
      <c r="N280" s="89">
        <f t="shared" si="117"/>
        <v>0</v>
      </c>
      <c r="O280" s="89">
        <f t="shared" si="117"/>
        <v>0</v>
      </c>
      <c r="P280" s="89">
        <f t="shared" si="117"/>
        <v>0</v>
      </c>
      <c r="Q280" s="89">
        <f t="shared" si="117"/>
        <v>0</v>
      </c>
      <c r="R280" s="89">
        <f t="shared" si="117"/>
        <v>0</v>
      </c>
      <c r="S280" s="89">
        <f t="shared" si="117"/>
        <v>0</v>
      </c>
      <c r="T280" s="89">
        <f t="shared" si="117"/>
        <v>0</v>
      </c>
      <c r="U280" s="89">
        <f t="shared" si="117"/>
        <v>0</v>
      </c>
      <c r="V280" s="89">
        <f t="shared" si="117"/>
        <v>0</v>
      </c>
      <c r="W280" s="89">
        <f t="shared" si="117"/>
        <v>0</v>
      </c>
      <c r="X280" s="89">
        <f t="shared" si="117"/>
        <v>0</v>
      </c>
      <c r="Y280" s="89">
        <f t="shared" si="117"/>
        <v>0</v>
      </c>
      <c r="Z280" s="89">
        <f t="shared" si="117"/>
        <v>0</v>
      </c>
      <c r="AA280" s="89">
        <f t="shared" si="117"/>
        <v>0</v>
      </c>
      <c r="AB280" s="90">
        <f t="shared" si="117"/>
        <v>0</v>
      </c>
      <c r="AD280" s="552">
        <f t="shared" ref="AD280:AF280" si="118">SUM(AD40,AD69,AD100,AD129,AD160,AD189,AD220,AD249)</f>
        <v>0</v>
      </c>
      <c r="AF280" s="552">
        <f t="shared" si="118"/>
        <v>0</v>
      </c>
      <c r="AH280" s="552">
        <f t="shared" ref="AH280" si="119">SUM(AH40,AH69,AH100,AH129,AH160,AH189,AH220,AH249)</f>
        <v>0</v>
      </c>
      <c r="AJ280" s="188"/>
    </row>
    <row r="281" spans="2:36" ht="12.75" customHeight="1" outlineLevel="1" x14ac:dyDescent="0.2">
      <c r="D281" s="106" t="str">
        <f>'Line Items'!D37</f>
        <v>[Passenger Revenue Service Groups Line 24]</v>
      </c>
      <c r="E281" s="88"/>
      <c r="F281" s="107" t="str">
        <f t="shared" si="53"/>
        <v>£000</v>
      </c>
      <c r="G281" s="89">
        <f t="shared" ref="G281:AB281" si="120">SUM(G41,G70,G101,G130,G161,G190,G221,G250)</f>
        <v>0</v>
      </c>
      <c r="H281" s="89">
        <f t="shared" si="120"/>
        <v>0</v>
      </c>
      <c r="I281" s="89">
        <f t="shared" si="120"/>
        <v>0</v>
      </c>
      <c r="J281" s="89">
        <f t="shared" si="120"/>
        <v>0</v>
      </c>
      <c r="K281" s="89">
        <f t="shared" si="120"/>
        <v>0</v>
      </c>
      <c r="L281" s="89">
        <f t="shared" si="120"/>
        <v>0</v>
      </c>
      <c r="M281" s="89">
        <f t="shared" si="120"/>
        <v>0</v>
      </c>
      <c r="N281" s="89">
        <f t="shared" si="120"/>
        <v>0</v>
      </c>
      <c r="O281" s="89">
        <f t="shared" si="120"/>
        <v>0</v>
      </c>
      <c r="P281" s="89">
        <f t="shared" si="120"/>
        <v>0</v>
      </c>
      <c r="Q281" s="89">
        <f t="shared" si="120"/>
        <v>0</v>
      </c>
      <c r="R281" s="89">
        <f t="shared" si="120"/>
        <v>0</v>
      </c>
      <c r="S281" s="89">
        <f t="shared" si="120"/>
        <v>0</v>
      </c>
      <c r="T281" s="89">
        <f t="shared" si="120"/>
        <v>0</v>
      </c>
      <c r="U281" s="89">
        <f t="shared" si="120"/>
        <v>0</v>
      </c>
      <c r="V281" s="89">
        <f t="shared" si="120"/>
        <v>0</v>
      </c>
      <c r="W281" s="89">
        <f t="shared" si="120"/>
        <v>0</v>
      </c>
      <c r="X281" s="89">
        <f t="shared" si="120"/>
        <v>0</v>
      </c>
      <c r="Y281" s="89">
        <f t="shared" si="120"/>
        <v>0</v>
      </c>
      <c r="Z281" s="89">
        <f t="shared" si="120"/>
        <v>0</v>
      </c>
      <c r="AA281" s="89">
        <f t="shared" si="120"/>
        <v>0</v>
      </c>
      <c r="AB281" s="90">
        <f t="shared" si="120"/>
        <v>0</v>
      </c>
      <c r="AD281" s="552">
        <f t="shared" ref="AD281:AF281" si="121">SUM(AD41,AD70,AD101,AD130,AD161,AD190,AD221,AD250)</f>
        <v>0</v>
      </c>
      <c r="AF281" s="552">
        <f t="shared" si="121"/>
        <v>0</v>
      </c>
      <c r="AH281" s="552">
        <f t="shared" ref="AH281" si="122">SUM(AH41,AH70,AH101,AH130,AH161,AH190,AH221,AH250)</f>
        <v>0</v>
      </c>
      <c r="AJ281" s="188"/>
    </row>
    <row r="282" spans="2:36" ht="12.75" customHeight="1" outlineLevel="1" x14ac:dyDescent="0.2">
      <c r="D282" s="117" t="str">
        <f>'Line Items'!D38</f>
        <v>[Passenger Revenue Service Groups Line 25]</v>
      </c>
      <c r="E282" s="177"/>
      <c r="F282" s="118" t="str">
        <f t="shared" si="53"/>
        <v>£000</v>
      </c>
      <c r="G282" s="93">
        <f t="shared" ref="G282:AB282" si="123">SUM(G42,G71,G102,G131,G162,G191,G222,G251)</f>
        <v>0</v>
      </c>
      <c r="H282" s="93">
        <f t="shared" si="123"/>
        <v>0</v>
      </c>
      <c r="I282" s="93">
        <f t="shared" si="123"/>
        <v>0</v>
      </c>
      <c r="J282" s="93">
        <f t="shared" si="123"/>
        <v>0</v>
      </c>
      <c r="K282" s="93">
        <f t="shared" si="123"/>
        <v>0</v>
      </c>
      <c r="L282" s="93">
        <f t="shared" si="123"/>
        <v>0</v>
      </c>
      <c r="M282" s="93">
        <f t="shared" si="123"/>
        <v>0</v>
      </c>
      <c r="N282" s="93">
        <f t="shared" si="123"/>
        <v>0</v>
      </c>
      <c r="O282" s="93">
        <f t="shared" si="123"/>
        <v>0</v>
      </c>
      <c r="P282" s="93">
        <f t="shared" si="123"/>
        <v>0</v>
      </c>
      <c r="Q282" s="93">
        <f t="shared" si="123"/>
        <v>0</v>
      </c>
      <c r="R282" s="93">
        <f t="shared" si="123"/>
        <v>0</v>
      </c>
      <c r="S282" s="93">
        <f t="shared" si="123"/>
        <v>0</v>
      </c>
      <c r="T282" s="93">
        <f t="shared" si="123"/>
        <v>0</v>
      </c>
      <c r="U282" s="93">
        <f t="shared" si="123"/>
        <v>0</v>
      </c>
      <c r="V282" s="93">
        <f t="shared" si="123"/>
        <v>0</v>
      </c>
      <c r="W282" s="93">
        <f t="shared" si="123"/>
        <v>0</v>
      </c>
      <c r="X282" s="93">
        <f t="shared" si="123"/>
        <v>0</v>
      </c>
      <c r="Y282" s="93">
        <f t="shared" si="123"/>
        <v>0</v>
      </c>
      <c r="Z282" s="93">
        <f t="shared" si="123"/>
        <v>0</v>
      </c>
      <c r="AA282" s="93">
        <f t="shared" si="123"/>
        <v>0</v>
      </c>
      <c r="AB282" s="94">
        <f t="shared" si="123"/>
        <v>0</v>
      </c>
      <c r="AD282" s="553">
        <f t="shared" ref="AD282:AF282" si="124">SUM(AD42,AD71,AD102,AD131,AD162,AD191,AD222,AD251)</f>
        <v>0</v>
      </c>
      <c r="AF282" s="553">
        <f t="shared" si="124"/>
        <v>0</v>
      </c>
      <c r="AH282" s="553">
        <f t="shared" ref="AH282" si="125">SUM(AH42,AH71,AH102,AH131,AH162,AH191,AH222,AH251)</f>
        <v>0</v>
      </c>
      <c r="AJ282" s="189"/>
    </row>
    <row r="283" spans="2:36" ht="12.75" customHeight="1" outlineLevel="1" x14ac:dyDescent="0.2">
      <c r="G283" s="89"/>
      <c r="H283" s="89"/>
      <c r="I283" s="89"/>
      <c r="J283" s="89"/>
      <c r="K283" s="89"/>
      <c r="L283" s="89"/>
      <c r="M283" s="89"/>
      <c r="N283" s="89"/>
      <c r="O283" s="89"/>
      <c r="P283" s="89"/>
      <c r="Q283" s="89"/>
      <c r="R283" s="89"/>
      <c r="S283" s="89"/>
      <c r="T283" s="89"/>
      <c r="U283" s="89"/>
      <c r="V283" s="89"/>
      <c r="W283" s="89"/>
      <c r="X283" s="89"/>
      <c r="Y283" s="89"/>
      <c r="Z283" s="89"/>
      <c r="AA283" s="89"/>
      <c r="AB283" s="89"/>
      <c r="AD283" s="89"/>
      <c r="AF283" s="89"/>
      <c r="AH283" s="89"/>
    </row>
    <row r="284" spans="2:36" ht="12.75" customHeight="1" outlineLevel="1" x14ac:dyDescent="0.2">
      <c r="D284" s="180" t="str">
        <f>C257</f>
        <v>TOTAL REVENUE BY SERVICE GROUP</v>
      </c>
      <c r="E284" s="181"/>
      <c r="F284" s="182" t="str">
        <f>F282</f>
        <v>£000</v>
      </c>
      <c r="G284" s="183">
        <f t="shared" ref="G284:AB284" si="126">SUM(G258:G282)</f>
        <v>0</v>
      </c>
      <c r="H284" s="183">
        <f t="shared" si="126"/>
        <v>0</v>
      </c>
      <c r="I284" s="183">
        <f t="shared" si="126"/>
        <v>0</v>
      </c>
      <c r="J284" s="183">
        <f t="shared" si="126"/>
        <v>0</v>
      </c>
      <c r="K284" s="183">
        <f t="shared" si="126"/>
        <v>0</v>
      </c>
      <c r="L284" s="183">
        <f t="shared" si="126"/>
        <v>0</v>
      </c>
      <c r="M284" s="183">
        <f t="shared" si="126"/>
        <v>0</v>
      </c>
      <c r="N284" s="183">
        <f t="shared" si="126"/>
        <v>0</v>
      </c>
      <c r="O284" s="183">
        <f t="shared" si="126"/>
        <v>0</v>
      </c>
      <c r="P284" s="183">
        <f t="shared" si="126"/>
        <v>0</v>
      </c>
      <c r="Q284" s="183">
        <f t="shared" si="126"/>
        <v>0</v>
      </c>
      <c r="R284" s="183">
        <f t="shared" si="126"/>
        <v>0</v>
      </c>
      <c r="S284" s="183">
        <f t="shared" si="126"/>
        <v>0</v>
      </c>
      <c r="T284" s="183">
        <f t="shared" si="126"/>
        <v>0</v>
      </c>
      <c r="U284" s="183">
        <f t="shared" si="126"/>
        <v>0</v>
      </c>
      <c r="V284" s="183">
        <f t="shared" si="126"/>
        <v>0</v>
      </c>
      <c r="W284" s="183">
        <f t="shared" si="126"/>
        <v>0</v>
      </c>
      <c r="X284" s="183">
        <f t="shared" si="126"/>
        <v>0</v>
      </c>
      <c r="Y284" s="183">
        <f t="shared" si="126"/>
        <v>0</v>
      </c>
      <c r="Z284" s="183">
        <f t="shared" si="126"/>
        <v>0</v>
      </c>
      <c r="AA284" s="183">
        <f t="shared" si="126"/>
        <v>0</v>
      </c>
      <c r="AB284" s="184">
        <f t="shared" si="126"/>
        <v>0</v>
      </c>
      <c r="AD284" s="550">
        <f>SUM(AD258:AD282)</f>
        <v>0</v>
      </c>
      <c r="AF284" s="550">
        <f>SUM(AF258:AF282)</f>
        <v>0</v>
      </c>
      <c r="AH284" s="550">
        <f>SUM(AH258:AH282)</f>
        <v>0</v>
      </c>
      <c r="AJ284" s="185"/>
    </row>
    <row r="285" spans="2:36" collapsed="1" x14ac:dyDescent="0.2">
      <c r="G285" s="89"/>
      <c r="H285" s="89"/>
      <c r="I285" s="89"/>
      <c r="J285" s="89"/>
      <c r="K285" s="89"/>
      <c r="L285" s="89"/>
      <c r="M285" s="89"/>
      <c r="N285" s="89"/>
      <c r="O285" s="89"/>
      <c r="P285" s="89"/>
      <c r="Q285" s="89"/>
      <c r="R285" s="89"/>
      <c r="S285" s="89"/>
      <c r="T285" s="89"/>
      <c r="U285" s="89"/>
      <c r="V285" s="89"/>
      <c r="W285" s="89"/>
      <c r="X285" s="89"/>
      <c r="Y285" s="89"/>
      <c r="Z285" s="89"/>
      <c r="AA285" s="89"/>
      <c r="AB285" s="89"/>
      <c r="AD285" s="89"/>
      <c r="AF285" s="89"/>
      <c r="AH285" s="89"/>
    </row>
    <row r="286" spans="2:36" ht="15" x14ac:dyDescent="0.25">
      <c r="B286" s="15" t="str">
        <f>'Line Items'!B40</f>
        <v>Other Fares Revenue</v>
      </c>
      <c r="C286" s="15"/>
      <c r="D286" s="172"/>
      <c r="E286" s="172"/>
      <c r="F286" s="15"/>
      <c r="G286" s="190"/>
      <c r="H286" s="190"/>
      <c r="I286" s="190"/>
      <c r="J286" s="190"/>
      <c r="K286" s="190"/>
      <c r="L286" s="190"/>
      <c r="M286" s="190"/>
      <c r="N286" s="190"/>
      <c r="O286" s="190"/>
      <c r="P286" s="190"/>
      <c r="Q286" s="190"/>
      <c r="R286" s="190"/>
      <c r="S286" s="190"/>
      <c r="T286" s="190"/>
      <c r="U286" s="190"/>
      <c r="V286" s="190"/>
      <c r="W286" s="190"/>
      <c r="X286" s="190"/>
      <c r="Y286" s="190"/>
      <c r="Z286" s="190"/>
      <c r="AA286" s="190"/>
      <c r="AB286" s="190"/>
      <c r="AC286" s="15"/>
      <c r="AD286" s="190"/>
      <c r="AE286" s="540"/>
      <c r="AF286" s="190"/>
      <c r="AG286" s="540"/>
      <c r="AH286" s="190"/>
      <c r="AI286" s="540"/>
      <c r="AJ286" s="15"/>
    </row>
    <row r="287" spans="2:36" ht="12.75" customHeight="1" outlineLevel="1" x14ac:dyDescent="0.2">
      <c r="G287" s="89"/>
      <c r="H287" s="89"/>
      <c r="I287" s="89"/>
      <c r="J287" s="89"/>
      <c r="K287" s="89"/>
      <c r="L287" s="89"/>
      <c r="M287" s="89"/>
      <c r="N287" s="89"/>
      <c r="O287" s="89"/>
      <c r="P287" s="89"/>
      <c r="Q287" s="89"/>
      <c r="R287" s="89"/>
      <c r="S287" s="89"/>
      <c r="T287" s="89"/>
      <c r="U287" s="89"/>
      <c r="V287" s="89"/>
      <c r="W287" s="89"/>
      <c r="X287" s="89"/>
      <c r="Y287" s="89"/>
      <c r="Z287" s="89"/>
      <c r="AA287" s="89"/>
      <c r="AB287" s="89"/>
      <c r="AD287" s="89"/>
      <c r="AF287" s="89"/>
      <c r="AH287" s="89"/>
    </row>
    <row r="288" spans="2:36" ht="12.75" customHeight="1" outlineLevel="1" x14ac:dyDescent="0.2">
      <c r="D288" s="100" t="str">
        <f>'Line Items'!D42</f>
        <v>Travelcard Revenue</v>
      </c>
      <c r="E288" s="84"/>
      <c r="F288" s="101" t="s">
        <v>101</v>
      </c>
      <c r="G288" s="173"/>
      <c r="H288" s="173"/>
      <c r="I288" s="173"/>
      <c r="J288" s="173"/>
      <c r="K288" s="173"/>
      <c r="L288" s="173"/>
      <c r="M288" s="173"/>
      <c r="N288" s="173"/>
      <c r="O288" s="173"/>
      <c r="P288" s="173"/>
      <c r="Q288" s="173"/>
      <c r="R288" s="173"/>
      <c r="S288" s="173"/>
      <c r="T288" s="173"/>
      <c r="U288" s="173"/>
      <c r="V288" s="173"/>
      <c r="W288" s="173"/>
      <c r="X288" s="173"/>
      <c r="Y288" s="173"/>
      <c r="Z288" s="173"/>
      <c r="AA288" s="173"/>
      <c r="AB288" s="191"/>
      <c r="AD288" s="547"/>
      <c r="AF288" s="547"/>
      <c r="AH288" s="547"/>
      <c r="AJ288" s="87"/>
    </row>
    <row r="289" spans="4:36" ht="12.75" customHeight="1" outlineLevel="1" x14ac:dyDescent="0.2">
      <c r="D289" s="106" t="str">
        <f>'Line Items'!D43</f>
        <v>Concessionary Travel</v>
      </c>
      <c r="E289" s="88"/>
      <c r="F289" s="107" t="str">
        <f t="shared" ref="F289:F317" si="127">F288</f>
        <v>£000</v>
      </c>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6"/>
      <c r="AD289" s="548"/>
      <c r="AF289" s="548"/>
      <c r="AH289" s="548"/>
      <c r="AJ289" s="91"/>
    </row>
    <row r="290" spans="4:36" ht="12.75" customHeight="1" outlineLevel="1" x14ac:dyDescent="0.2">
      <c r="D290" s="106" t="str">
        <f>'Line Items'!D44</f>
        <v>Railcard Sales</v>
      </c>
      <c r="E290" s="88"/>
      <c r="F290" s="107" t="str">
        <f t="shared" si="127"/>
        <v>£000</v>
      </c>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6"/>
      <c r="AD290" s="548"/>
      <c r="AF290" s="548"/>
      <c r="AH290" s="548"/>
      <c r="AJ290" s="91"/>
    </row>
    <row r="291" spans="4:36" ht="12.75" customHeight="1" outlineLevel="1" x14ac:dyDescent="0.2">
      <c r="D291" s="106" t="str">
        <f>'Line Items'!D45</f>
        <v>Refunds</v>
      </c>
      <c r="E291" s="88"/>
      <c r="F291" s="107" t="str">
        <f t="shared" si="127"/>
        <v>£000</v>
      </c>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6"/>
      <c r="AD291" s="548"/>
      <c r="AF291" s="548"/>
      <c r="AH291" s="548"/>
      <c r="AJ291" s="91"/>
    </row>
    <row r="292" spans="4:36" ht="12.75" customHeight="1" outlineLevel="1" x14ac:dyDescent="0.2">
      <c r="D292" s="106" t="str">
        <f>'Line Items'!D46</f>
        <v>Penalty Fares</v>
      </c>
      <c r="E292" s="88"/>
      <c r="F292" s="107" t="str">
        <f t="shared" si="127"/>
        <v>£000</v>
      </c>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6"/>
      <c r="AD292" s="548"/>
      <c r="AF292" s="548"/>
      <c r="AH292" s="548"/>
      <c r="AJ292" s="91"/>
    </row>
    <row r="293" spans="4:36" ht="12.75" customHeight="1" outlineLevel="1" x14ac:dyDescent="0.2">
      <c r="D293" s="106" t="str">
        <f>'Line Items'!D47</f>
        <v>Excess Fares</v>
      </c>
      <c r="E293" s="88"/>
      <c r="F293" s="107" t="str">
        <f t="shared" si="127"/>
        <v>£000</v>
      </c>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6"/>
      <c r="AD293" s="548"/>
      <c r="AF293" s="548"/>
      <c r="AH293" s="548"/>
      <c r="AJ293" s="91"/>
    </row>
    <row r="294" spans="4:36" ht="12.75" customHeight="1" outlineLevel="1" x14ac:dyDescent="0.2">
      <c r="D294" s="106" t="str">
        <f>'Line Items'!D48</f>
        <v>Rail Staff Travel</v>
      </c>
      <c r="E294" s="88"/>
      <c r="F294" s="107" t="str">
        <f t="shared" si="127"/>
        <v>£000</v>
      </c>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6"/>
      <c r="AD294" s="548"/>
      <c r="AF294" s="548"/>
      <c r="AH294" s="548"/>
      <c r="AJ294" s="91"/>
    </row>
    <row r="295" spans="4:36" ht="12.75" customHeight="1" outlineLevel="1" x14ac:dyDescent="0.2">
      <c r="D295" s="106" t="str">
        <f>'Line Items'!D49</f>
        <v>BT Police</v>
      </c>
      <c r="E295" s="88"/>
      <c r="F295" s="107" t="str">
        <f t="shared" si="127"/>
        <v>£000</v>
      </c>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6"/>
      <c r="AD295" s="548"/>
      <c r="AF295" s="548"/>
      <c r="AH295" s="548"/>
      <c r="AJ295" s="91"/>
    </row>
    <row r="296" spans="4:36" ht="12.75" customHeight="1" outlineLevel="1" x14ac:dyDescent="0.2">
      <c r="D296" s="106" t="str">
        <f>'Line Items'!D50</f>
        <v>Met &amp; City Police</v>
      </c>
      <c r="E296" s="88"/>
      <c r="F296" s="107" t="str">
        <f t="shared" si="127"/>
        <v>£000</v>
      </c>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6"/>
      <c r="AD296" s="548"/>
      <c r="AF296" s="548"/>
      <c r="AH296" s="548"/>
      <c r="AJ296" s="91"/>
    </row>
    <row r="297" spans="4:36" ht="12.75" customHeight="1" outlineLevel="1" x14ac:dyDescent="0.2">
      <c r="D297" s="106" t="str">
        <f>'Line Items'!D51</f>
        <v>Bus Feeder Income</v>
      </c>
      <c r="E297" s="88"/>
      <c r="F297" s="107" t="str">
        <f t="shared" si="127"/>
        <v>£000</v>
      </c>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6"/>
      <c r="AD297" s="548"/>
      <c r="AF297" s="548"/>
      <c r="AH297" s="548"/>
      <c r="AJ297" s="91"/>
    </row>
    <row r="298" spans="4:36" ht="12.75" customHeight="1" outlineLevel="1" x14ac:dyDescent="0.2">
      <c r="D298" s="106" t="str">
        <f>'Line Items'!D52</f>
        <v>[Other Fares Revenue Line 11]</v>
      </c>
      <c r="E298" s="88"/>
      <c r="F298" s="107" t="str">
        <f t="shared" si="127"/>
        <v>£000</v>
      </c>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6"/>
      <c r="AD298" s="548"/>
      <c r="AF298" s="548"/>
      <c r="AH298" s="548"/>
      <c r="AJ298" s="91"/>
    </row>
    <row r="299" spans="4:36" ht="12.75" customHeight="1" outlineLevel="1" x14ac:dyDescent="0.2">
      <c r="D299" s="106" t="str">
        <f>'Line Items'!D53</f>
        <v>[Other Fares Revenue Line 12]</v>
      </c>
      <c r="E299" s="88"/>
      <c r="F299" s="107" t="str">
        <f t="shared" si="127"/>
        <v>£000</v>
      </c>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6"/>
      <c r="AD299" s="548"/>
      <c r="AF299" s="548"/>
      <c r="AH299" s="548"/>
      <c r="AJ299" s="91"/>
    </row>
    <row r="300" spans="4:36" ht="12.75" customHeight="1" outlineLevel="1" x14ac:dyDescent="0.2">
      <c r="D300" s="106" t="str">
        <f>'Line Items'!D54</f>
        <v>[Other Fares Revenue Line 13]</v>
      </c>
      <c r="E300" s="88"/>
      <c r="F300" s="107" t="str">
        <f t="shared" si="127"/>
        <v>£000</v>
      </c>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6"/>
      <c r="AD300" s="548"/>
      <c r="AF300" s="548"/>
      <c r="AH300" s="548"/>
      <c r="AJ300" s="91"/>
    </row>
    <row r="301" spans="4:36" ht="12.75" customHeight="1" outlineLevel="1" x14ac:dyDescent="0.2">
      <c r="D301" s="106" t="str">
        <f>'Line Items'!D55</f>
        <v>[Other Fares Revenue Line 14]</v>
      </c>
      <c r="E301" s="88"/>
      <c r="F301" s="107" t="str">
        <f t="shared" si="127"/>
        <v>£000</v>
      </c>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6"/>
      <c r="AD301" s="548"/>
      <c r="AF301" s="548"/>
      <c r="AH301" s="548"/>
      <c r="AJ301" s="91"/>
    </row>
    <row r="302" spans="4:36" ht="12.75" customHeight="1" outlineLevel="1" x14ac:dyDescent="0.2">
      <c r="D302" s="106" t="str">
        <f>'Line Items'!D56</f>
        <v>[Other Fares Revenue Line 15]</v>
      </c>
      <c r="E302" s="88"/>
      <c r="F302" s="107" t="str">
        <f t="shared" si="127"/>
        <v>£000</v>
      </c>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6"/>
      <c r="AD302" s="548"/>
      <c r="AF302" s="548"/>
      <c r="AH302" s="548"/>
      <c r="AJ302" s="91"/>
    </row>
    <row r="303" spans="4:36" ht="12.75" customHeight="1" outlineLevel="1" x14ac:dyDescent="0.2">
      <c r="D303" s="106" t="str">
        <f>'Line Items'!D57</f>
        <v>[Other Fares Revenue Line 16]</v>
      </c>
      <c r="E303" s="88"/>
      <c r="F303" s="107" t="str">
        <f t="shared" si="127"/>
        <v>£000</v>
      </c>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6"/>
      <c r="AD303" s="548"/>
      <c r="AF303" s="548"/>
      <c r="AH303" s="548"/>
      <c r="AJ303" s="91"/>
    </row>
    <row r="304" spans="4:36" ht="12.75" customHeight="1" outlineLevel="1" x14ac:dyDescent="0.2">
      <c r="D304" s="106" t="str">
        <f>'Line Items'!D58</f>
        <v>[Other Fares Revenue Line 17]</v>
      </c>
      <c r="E304" s="88"/>
      <c r="F304" s="107" t="str">
        <f t="shared" si="127"/>
        <v>£000</v>
      </c>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6"/>
      <c r="AD304" s="548"/>
      <c r="AF304" s="548"/>
      <c r="AH304" s="548"/>
      <c r="AJ304" s="91"/>
    </row>
    <row r="305" spans="4:36" ht="12.75" customHeight="1" outlineLevel="1" x14ac:dyDescent="0.2">
      <c r="D305" s="106" t="str">
        <f>'Line Items'!D59</f>
        <v>[Other Fares Revenue Line 18]</v>
      </c>
      <c r="E305" s="88"/>
      <c r="F305" s="107" t="str">
        <f t="shared" si="127"/>
        <v>£000</v>
      </c>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6"/>
      <c r="AD305" s="548"/>
      <c r="AF305" s="548"/>
      <c r="AH305" s="548"/>
      <c r="AJ305" s="91"/>
    </row>
    <row r="306" spans="4:36" ht="12.75" customHeight="1" outlineLevel="1" x14ac:dyDescent="0.2">
      <c r="D306" s="106" t="str">
        <f>'Line Items'!D60</f>
        <v>[Other Fares Revenue Line 19]</v>
      </c>
      <c r="E306" s="88"/>
      <c r="F306" s="107" t="str">
        <f t="shared" si="127"/>
        <v>£000</v>
      </c>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6"/>
      <c r="AD306" s="548"/>
      <c r="AF306" s="548"/>
      <c r="AH306" s="548"/>
      <c r="AJ306" s="91"/>
    </row>
    <row r="307" spans="4:36" ht="12.75" customHeight="1" outlineLevel="1" x14ac:dyDescent="0.2">
      <c r="D307" s="106" t="str">
        <f>'Line Items'!D61</f>
        <v>[Other Fares Revenue Line 20]</v>
      </c>
      <c r="E307" s="88"/>
      <c r="F307" s="107" t="str">
        <f t="shared" si="127"/>
        <v>£000</v>
      </c>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6"/>
      <c r="AD307" s="548"/>
      <c r="AF307" s="548"/>
      <c r="AH307" s="548"/>
      <c r="AJ307" s="91"/>
    </row>
    <row r="308" spans="4:36" ht="12.75" customHeight="1" outlineLevel="1" x14ac:dyDescent="0.2">
      <c r="D308" s="106" t="str">
        <f>'Line Items'!D62</f>
        <v>[Other Fares Revenue Line 21]</v>
      </c>
      <c r="E308" s="88"/>
      <c r="F308" s="107" t="str">
        <f t="shared" si="127"/>
        <v>£000</v>
      </c>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6"/>
      <c r="AD308" s="548"/>
      <c r="AF308" s="548"/>
      <c r="AH308" s="548"/>
      <c r="AJ308" s="91"/>
    </row>
    <row r="309" spans="4:36" ht="12.75" customHeight="1" outlineLevel="1" x14ac:dyDescent="0.2">
      <c r="D309" s="106" t="str">
        <f>'Line Items'!D63</f>
        <v>[Other Fares Revenue Line 22]</v>
      </c>
      <c r="E309" s="88"/>
      <c r="F309" s="107" t="str">
        <f t="shared" si="127"/>
        <v>£000</v>
      </c>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6"/>
      <c r="AD309" s="548"/>
      <c r="AF309" s="548"/>
      <c r="AH309" s="548"/>
      <c r="AJ309" s="91"/>
    </row>
    <row r="310" spans="4:36" ht="12.75" customHeight="1" outlineLevel="1" x14ac:dyDescent="0.2">
      <c r="D310" s="106" t="str">
        <f>'Line Items'!D64</f>
        <v>[Other Fares Revenue Line 23]</v>
      </c>
      <c r="E310" s="88"/>
      <c r="F310" s="107" t="str">
        <f t="shared" si="127"/>
        <v>£000</v>
      </c>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6"/>
      <c r="AD310" s="548"/>
      <c r="AF310" s="548"/>
      <c r="AH310" s="548"/>
      <c r="AJ310" s="91"/>
    </row>
    <row r="311" spans="4:36" ht="12.75" customHeight="1" outlineLevel="1" x14ac:dyDescent="0.2">
      <c r="D311" s="106" t="str">
        <f>'Line Items'!D65</f>
        <v>[Other Fares Revenue Line 24]</v>
      </c>
      <c r="E311" s="88"/>
      <c r="F311" s="107" t="str">
        <f t="shared" si="127"/>
        <v>£000</v>
      </c>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6"/>
      <c r="AD311" s="548"/>
      <c r="AF311" s="548"/>
      <c r="AH311" s="548"/>
      <c r="AJ311" s="91"/>
    </row>
    <row r="312" spans="4:36" ht="12.75" customHeight="1" outlineLevel="1" x14ac:dyDescent="0.2">
      <c r="D312" s="106" t="str">
        <f>'Line Items'!D66</f>
        <v>[Other Fares Revenue Line 25]</v>
      </c>
      <c r="E312" s="88"/>
      <c r="F312" s="107" t="str">
        <f t="shared" si="127"/>
        <v>£000</v>
      </c>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6"/>
      <c r="AD312" s="548"/>
      <c r="AF312" s="548"/>
      <c r="AH312" s="548"/>
      <c r="AJ312" s="91"/>
    </row>
    <row r="313" spans="4:36" ht="12.75" customHeight="1" outlineLevel="1" x14ac:dyDescent="0.2">
      <c r="D313" s="106" t="str">
        <f>'Line Items'!D67</f>
        <v>[Other Fares Revenue Line 26]</v>
      </c>
      <c r="E313" s="88"/>
      <c r="F313" s="107" t="str">
        <f t="shared" si="127"/>
        <v>£000</v>
      </c>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6"/>
      <c r="AD313" s="548"/>
      <c r="AF313" s="548"/>
      <c r="AH313" s="548"/>
      <c r="AJ313" s="91"/>
    </row>
    <row r="314" spans="4:36" ht="12.75" customHeight="1" outlineLevel="1" x14ac:dyDescent="0.2">
      <c r="D314" s="106" t="str">
        <f>'Line Items'!D68</f>
        <v>[Other Fares Revenue Line 27]</v>
      </c>
      <c r="E314" s="88"/>
      <c r="F314" s="107" t="str">
        <f t="shared" si="127"/>
        <v>£000</v>
      </c>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6"/>
      <c r="AD314" s="548"/>
      <c r="AF314" s="548"/>
      <c r="AH314" s="548"/>
      <c r="AJ314" s="91"/>
    </row>
    <row r="315" spans="4:36" ht="12.75" customHeight="1" outlineLevel="1" x14ac:dyDescent="0.2">
      <c r="D315" s="106" t="str">
        <f>'Line Items'!D69</f>
        <v>[Other Fares Revenue Line 28]</v>
      </c>
      <c r="E315" s="88"/>
      <c r="F315" s="107" t="str">
        <f t="shared" si="127"/>
        <v>£000</v>
      </c>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6"/>
      <c r="AD315" s="548"/>
      <c r="AF315" s="548"/>
      <c r="AH315" s="548"/>
      <c r="AJ315" s="91"/>
    </row>
    <row r="316" spans="4:36" ht="12.75" customHeight="1" outlineLevel="1" x14ac:dyDescent="0.2">
      <c r="D316" s="106" t="str">
        <f>'Line Items'!D70</f>
        <v>[Other Fares Revenue Line 29]</v>
      </c>
      <c r="E316" s="88"/>
      <c r="F316" s="107" t="str">
        <f t="shared" si="127"/>
        <v>£000</v>
      </c>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6"/>
      <c r="AD316" s="548"/>
      <c r="AF316" s="548"/>
      <c r="AH316" s="548"/>
      <c r="AJ316" s="91"/>
    </row>
    <row r="317" spans="4:36" ht="12.75" customHeight="1" outlineLevel="1" x14ac:dyDescent="0.2">
      <c r="D317" s="117" t="str">
        <f>'Line Items'!D71</f>
        <v>[Other Fares Revenue Line 30]</v>
      </c>
      <c r="E317" s="177"/>
      <c r="F317" s="118" t="str">
        <f t="shared" si="127"/>
        <v>£000</v>
      </c>
      <c r="G317" s="178"/>
      <c r="H317" s="178"/>
      <c r="I317" s="178"/>
      <c r="J317" s="178"/>
      <c r="K317" s="178"/>
      <c r="L317" s="178"/>
      <c r="M317" s="178"/>
      <c r="N317" s="178"/>
      <c r="O317" s="178"/>
      <c r="P317" s="178"/>
      <c r="Q317" s="178"/>
      <c r="R317" s="178"/>
      <c r="S317" s="178"/>
      <c r="T317" s="178"/>
      <c r="U317" s="178"/>
      <c r="V317" s="178"/>
      <c r="W317" s="178"/>
      <c r="X317" s="178"/>
      <c r="Y317" s="178"/>
      <c r="Z317" s="178"/>
      <c r="AA317" s="178"/>
      <c r="AB317" s="179"/>
      <c r="AD317" s="549"/>
      <c r="AF317" s="549"/>
      <c r="AH317" s="549"/>
      <c r="AJ317" s="95"/>
    </row>
    <row r="318" spans="4:36" ht="12.75" customHeight="1" outlineLevel="1" x14ac:dyDescent="0.2">
      <c r="G318" s="89"/>
      <c r="H318" s="89"/>
      <c r="I318" s="89"/>
      <c r="J318" s="89"/>
      <c r="K318" s="89"/>
      <c r="L318" s="89"/>
      <c r="M318" s="89"/>
      <c r="N318" s="89"/>
      <c r="O318" s="89"/>
      <c r="P318" s="89"/>
      <c r="Q318" s="89"/>
      <c r="R318" s="89"/>
      <c r="S318" s="89"/>
      <c r="T318" s="89"/>
      <c r="U318" s="89"/>
      <c r="V318" s="89"/>
      <c r="W318" s="89"/>
      <c r="X318" s="89"/>
      <c r="Y318" s="89"/>
      <c r="Z318" s="89"/>
      <c r="AA318" s="89"/>
      <c r="AB318" s="89"/>
      <c r="AD318" s="89"/>
      <c r="AF318" s="89"/>
      <c r="AH318" s="89"/>
    </row>
    <row r="319" spans="4:36" ht="12.75" customHeight="1" outlineLevel="1" x14ac:dyDescent="0.2">
      <c r="D319" s="180" t="str">
        <f>B286</f>
        <v>Other Fares Revenue</v>
      </c>
      <c r="E319" s="181"/>
      <c r="F319" s="182" t="str">
        <f>F317</f>
        <v>£000</v>
      </c>
      <c r="G319" s="183">
        <f>SUM(G288:G317)</f>
        <v>0</v>
      </c>
      <c r="H319" s="183">
        <f t="shared" ref="H319:AA319" si="128">SUM(H288:H317)</f>
        <v>0</v>
      </c>
      <c r="I319" s="183">
        <f t="shared" si="128"/>
        <v>0</v>
      </c>
      <c r="J319" s="183">
        <f t="shared" si="128"/>
        <v>0</v>
      </c>
      <c r="K319" s="183">
        <f t="shared" si="128"/>
        <v>0</v>
      </c>
      <c r="L319" s="183">
        <f t="shared" si="128"/>
        <v>0</v>
      </c>
      <c r="M319" s="183">
        <f t="shared" si="128"/>
        <v>0</v>
      </c>
      <c r="N319" s="183">
        <f t="shared" si="128"/>
        <v>0</v>
      </c>
      <c r="O319" s="183">
        <f t="shared" si="128"/>
        <v>0</v>
      </c>
      <c r="P319" s="183">
        <f t="shared" si="128"/>
        <v>0</v>
      </c>
      <c r="Q319" s="183">
        <f t="shared" si="128"/>
        <v>0</v>
      </c>
      <c r="R319" s="183">
        <f t="shared" si="128"/>
        <v>0</v>
      </c>
      <c r="S319" s="183">
        <f t="shared" si="128"/>
        <v>0</v>
      </c>
      <c r="T319" s="183">
        <f t="shared" si="128"/>
        <v>0</v>
      </c>
      <c r="U319" s="183">
        <f t="shared" si="128"/>
        <v>0</v>
      </c>
      <c r="V319" s="183">
        <f t="shared" si="128"/>
        <v>0</v>
      </c>
      <c r="W319" s="183">
        <f t="shared" si="128"/>
        <v>0</v>
      </c>
      <c r="X319" s="183">
        <f t="shared" si="128"/>
        <v>0</v>
      </c>
      <c r="Y319" s="183">
        <f t="shared" si="128"/>
        <v>0</v>
      </c>
      <c r="Z319" s="183">
        <f t="shared" si="128"/>
        <v>0</v>
      </c>
      <c r="AA319" s="183">
        <f t="shared" si="128"/>
        <v>0</v>
      </c>
      <c r="AB319" s="184">
        <f>SUM(AB288:AB317)</f>
        <v>0</v>
      </c>
      <c r="AD319" s="550">
        <f t="shared" ref="AD319:AF319" si="129">SUM(AD288:AD317)</f>
        <v>0</v>
      </c>
      <c r="AF319" s="550">
        <f t="shared" si="129"/>
        <v>0</v>
      </c>
      <c r="AH319" s="550">
        <f t="shared" ref="AH319" si="130">SUM(AH288:AH317)</f>
        <v>0</v>
      </c>
      <c r="AJ319" s="185"/>
    </row>
    <row r="320" spans="4:36" x14ac:dyDescent="0.2">
      <c r="G320" s="89"/>
      <c r="H320" s="89"/>
      <c r="I320" s="89"/>
      <c r="J320" s="89"/>
      <c r="K320" s="89"/>
      <c r="L320" s="89"/>
      <c r="M320" s="89"/>
      <c r="N320" s="89"/>
      <c r="O320" s="89"/>
      <c r="P320" s="89"/>
      <c r="Q320" s="89"/>
      <c r="R320" s="89"/>
      <c r="S320" s="89"/>
      <c r="T320" s="89"/>
      <c r="U320" s="89"/>
      <c r="V320" s="89"/>
      <c r="W320" s="89"/>
      <c r="X320" s="89"/>
      <c r="Y320" s="89"/>
      <c r="Z320" s="89"/>
      <c r="AA320" s="89"/>
      <c r="AB320" s="89"/>
      <c r="AD320" s="89"/>
      <c r="AF320" s="89"/>
      <c r="AH320" s="89"/>
    </row>
    <row r="321" spans="2:36" x14ac:dyDescent="0.2">
      <c r="G321" s="89"/>
      <c r="H321" s="89"/>
      <c r="I321" s="89"/>
      <c r="J321" s="89"/>
      <c r="K321" s="89"/>
      <c r="L321" s="89"/>
      <c r="M321" s="89"/>
      <c r="N321" s="89"/>
      <c r="O321" s="89"/>
      <c r="P321" s="89"/>
      <c r="Q321" s="89"/>
      <c r="R321" s="89"/>
      <c r="S321" s="89"/>
      <c r="T321" s="89"/>
      <c r="U321" s="89"/>
      <c r="V321" s="89"/>
      <c r="W321" s="89"/>
      <c r="X321" s="89"/>
      <c r="Y321" s="89"/>
      <c r="Z321" s="89"/>
      <c r="AA321" s="89"/>
      <c r="AB321" s="89"/>
      <c r="AD321" s="89"/>
      <c r="AF321" s="89"/>
      <c r="AH321" s="89"/>
    </row>
    <row r="322" spans="2:36" ht="16.5" x14ac:dyDescent="0.25">
      <c r="B322" s="5" t="str">
        <f>"Total "&amp;B9</f>
        <v xml:space="preserve">Total </v>
      </c>
      <c r="C322" s="5"/>
      <c r="D322" s="5"/>
      <c r="E322" s="5"/>
      <c r="F322" s="5"/>
      <c r="G322" s="192"/>
      <c r="H322" s="192"/>
      <c r="I322" s="192"/>
      <c r="J322" s="192"/>
      <c r="K322" s="192"/>
      <c r="L322" s="192"/>
      <c r="M322" s="192"/>
      <c r="N322" s="192"/>
      <c r="O322" s="192"/>
      <c r="P322" s="192"/>
      <c r="Q322" s="192"/>
      <c r="R322" s="192"/>
      <c r="S322" s="192"/>
      <c r="T322" s="192"/>
      <c r="U322" s="192"/>
      <c r="V322" s="192"/>
      <c r="W322" s="192"/>
      <c r="X322" s="192"/>
      <c r="Y322" s="192"/>
      <c r="Z322" s="192"/>
      <c r="AA322" s="192"/>
      <c r="AB322" s="192"/>
      <c r="AC322" s="5"/>
      <c r="AD322" s="192"/>
      <c r="AE322" s="5"/>
      <c r="AF322" s="192"/>
      <c r="AG322" s="5"/>
      <c r="AH322" s="192"/>
      <c r="AI322" s="5"/>
      <c r="AJ322" s="5"/>
    </row>
    <row r="323" spans="2:36" ht="12.75" customHeight="1" outlineLevel="1" x14ac:dyDescent="0.2">
      <c r="G323" s="89"/>
      <c r="H323" s="89"/>
      <c r="I323" s="89"/>
      <c r="J323" s="89"/>
      <c r="K323" s="89"/>
      <c r="L323" s="89"/>
      <c r="M323" s="89"/>
      <c r="N323" s="89"/>
      <c r="O323" s="89"/>
      <c r="P323" s="89"/>
      <c r="Q323" s="89"/>
      <c r="R323" s="89"/>
      <c r="S323" s="89"/>
      <c r="T323" s="89"/>
      <c r="U323" s="89"/>
      <c r="V323" s="89"/>
      <c r="W323" s="89"/>
      <c r="X323" s="89"/>
      <c r="Y323" s="89"/>
      <c r="Z323" s="89"/>
      <c r="AA323" s="89"/>
      <c r="AB323" s="89"/>
      <c r="AD323" s="89"/>
      <c r="AF323" s="89"/>
      <c r="AH323" s="89"/>
    </row>
    <row r="324" spans="2:36" ht="12.75" customHeight="1" outlineLevel="1" x14ac:dyDescent="0.2">
      <c r="D324" s="100" t="str">
        <f>PROPER(D284)</f>
        <v>Total Revenue By Service Group</v>
      </c>
      <c r="E324" s="84"/>
      <c r="F324" s="186" t="str">
        <f t="shared" ref="F324" si="131">F284</f>
        <v>£000</v>
      </c>
      <c r="G324" s="85">
        <f>G284</f>
        <v>0</v>
      </c>
      <c r="H324" s="85">
        <f t="shared" ref="H324:S324" si="132">H284</f>
        <v>0</v>
      </c>
      <c r="I324" s="85">
        <f>I284</f>
        <v>0</v>
      </c>
      <c r="J324" s="85">
        <f t="shared" si="132"/>
        <v>0</v>
      </c>
      <c r="K324" s="85">
        <f t="shared" si="132"/>
        <v>0</v>
      </c>
      <c r="L324" s="85">
        <f t="shared" si="132"/>
        <v>0</v>
      </c>
      <c r="M324" s="85">
        <f t="shared" si="132"/>
        <v>0</v>
      </c>
      <c r="N324" s="85">
        <f t="shared" si="132"/>
        <v>0</v>
      </c>
      <c r="O324" s="85">
        <f t="shared" si="132"/>
        <v>0</v>
      </c>
      <c r="P324" s="85">
        <f t="shared" si="132"/>
        <v>0</v>
      </c>
      <c r="Q324" s="85">
        <f t="shared" si="132"/>
        <v>0</v>
      </c>
      <c r="R324" s="85">
        <f t="shared" si="132"/>
        <v>0</v>
      </c>
      <c r="S324" s="85">
        <f t="shared" si="132"/>
        <v>0</v>
      </c>
      <c r="T324" s="85">
        <f>T284</f>
        <v>0</v>
      </c>
      <c r="U324" s="85">
        <f>U284</f>
        <v>0</v>
      </c>
      <c r="V324" s="85">
        <f t="shared" ref="V324:AA324" si="133">V284</f>
        <v>0</v>
      </c>
      <c r="W324" s="85">
        <f t="shared" si="133"/>
        <v>0</v>
      </c>
      <c r="X324" s="85">
        <f t="shared" si="133"/>
        <v>0</v>
      </c>
      <c r="Y324" s="85">
        <f t="shared" si="133"/>
        <v>0</v>
      </c>
      <c r="Z324" s="85">
        <f t="shared" si="133"/>
        <v>0</v>
      </c>
      <c r="AA324" s="85">
        <f t="shared" si="133"/>
        <v>0</v>
      </c>
      <c r="AB324" s="86">
        <f>AB284</f>
        <v>0</v>
      </c>
      <c r="AD324" s="551">
        <f>AD284</f>
        <v>0</v>
      </c>
      <c r="AF324" s="551">
        <f>AF284</f>
        <v>0</v>
      </c>
      <c r="AH324" s="551">
        <f>AH284</f>
        <v>0</v>
      </c>
      <c r="AJ324" s="187"/>
    </row>
    <row r="325" spans="2:36" ht="12.75" customHeight="1" outlineLevel="1" x14ac:dyDescent="0.2">
      <c r="D325" s="117" t="str">
        <f>D319</f>
        <v>Other Fares Revenue</v>
      </c>
      <c r="E325" s="177"/>
      <c r="F325" s="118" t="str">
        <f t="shared" ref="F325" si="134">F319</f>
        <v>£000</v>
      </c>
      <c r="G325" s="93">
        <f>G319</f>
        <v>0</v>
      </c>
      <c r="H325" s="93">
        <f t="shared" ref="H325:S325" si="135">H319</f>
        <v>0</v>
      </c>
      <c r="I325" s="93">
        <f t="shared" si="135"/>
        <v>0</v>
      </c>
      <c r="J325" s="93">
        <f t="shared" si="135"/>
        <v>0</v>
      </c>
      <c r="K325" s="93">
        <f t="shared" si="135"/>
        <v>0</v>
      </c>
      <c r="L325" s="93">
        <f t="shared" si="135"/>
        <v>0</v>
      </c>
      <c r="M325" s="93">
        <f t="shared" si="135"/>
        <v>0</v>
      </c>
      <c r="N325" s="93">
        <f t="shared" si="135"/>
        <v>0</v>
      </c>
      <c r="O325" s="93">
        <f t="shared" si="135"/>
        <v>0</v>
      </c>
      <c r="P325" s="93">
        <f t="shared" si="135"/>
        <v>0</v>
      </c>
      <c r="Q325" s="93">
        <f t="shared" si="135"/>
        <v>0</v>
      </c>
      <c r="R325" s="93">
        <f t="shared" si="135"/>
        <v>0</v>
      </c>
      <c r="S325" s="93">
        <f t="shared" si="135"/>
        <v>0</v>
      </c>
      <c r="T325" s="93">
        <f>T319</f>
        <v>0</v>
      </c>
      <c r="U325" s="93">
        <f>U319</f>
        <v>0</v>
      </c>
      <c r="V325" s="93">
        <f t="shared" ref="V325:AA325" si="136">V319</f>
        <v>0</v>
      </c>
      <c r="W325" s="93">
        <f t="shared" si="136"/>
        <v>0</v>
      </c>
      <c r="X325" s="93">
        <f t="shared" si="136"/>
        <v>0</v>
      </c>
      <c r="Y325" s="93">
        <f t="shared" si="136"/>
        <v>0</v>
      </c>
      <c r="Z325" s="93">
        <f t="shared" si="136"/>
        <v>0</v>
      </c>
      <c r="AA325" s="93">
        <f t="shared" si="136"/>
        <v>0</v>
      </c>
      <c r="AB325" s="94">
        <f>AB319</f>
        <v>0</v>
      </c>
      <c r="AD325" s="553">
        <f>AD319</f>
        <v>0</v>
      </c>
      <c r="AF325" s="553">
        <f>AF319</f>
        <v>0</v>
      </c>
      <c r="AH325" s="553">
        <f>AH319</f>
        <v>0</v>
      </c>
      <c r="AJ325" s="189"/>
    </row>
    <row r="326" spans="2:36" ht="12.75" customHeight="1" outlineLevel="1" x14ac:dyDescent="0.2">
      <c r="G326" s="89"/>
      <c r="H326" s="89"/>
      <c r="I326" s="89"/>
      <c r="J326" s="89"/>
      <c r="K326" s="89"/>
      <c r="L326" s="89"/>
      <c r="M326" s="89"/>
      <c r="N326" s="89"/>
      <c r="O326" s="89"/>
      <c r="P326" s="89"/>
      <c r="Q326" s="89"/>
      <c r="R326" s="89"/>
      <c r="S326" s="89"/>
      <c r="T326" s="89"/>
      <c r="U326" s="89"/>
      <c r="V326" s="89"/>
      <c r="W326" s="89"/>
      <c r="X326" s="89"/>
      <c r="Y326" s="89"/>
      <c r="Z326" s="89"/>
      <c r="AA326" s="89"/>
      <c r="AB326" s="89"/>
      <c r="AD326" s="89"/>
      <c r="AF326" s="89"/>
      <c r="AH326" s="89"/>
    </row>
    <row r="327" spans="2:36" ht="12.75" customHeight="1" outlineLevel="1" x14ac:dyDescent="0.2">
      <c r="D327" s="180" t="str">
        <f>B322</f>
        <v xml:space="preserve">Total </v>
      </c>
      <c r="E327" s="181"/>
      <c r="F327" s="182" t="str">
        <f>F325</f>
        <v>£000</v>
      </c>
      <c r="G327" s="183">
        <f>SUM(G324:G325)</f>
        <v>0</v>
      </c>
      <c r="H327" s="183">
        <f t="shared" ref="H327:S327" si="137">SUM(H324:H325)</f>
        <v>0</v>
      </c>
      <c r="I327" s="183">
        <f t="shared" si="137"/>
        <v>0</v>
      </c>
      <c r="J327" s="183">
        <f t="shared" si="137"/>
        <v>0</v>
      </c>
      <c r="K327" s="183">
        <f t="shared" si="137"/>
        <v>0</v>
      </c>
      <c r="L327" s="183">
        <f t="shared" si="137"/>
        <v>0</v>
      </c>
      <c r="M327" s="183">
        <f t="shared" si="137"/>
        <v>0</v>
      </c>
      <c r="N327" s="183">
        <f t="shared" si="137"/>
        <v>0</v>
      </c>
      <c r="O327" s="183">
        <f t="shared" si="137"/>
        <v>0</v>
      </c>
      <c r="P327" s="183">
        <f t="shared" si="137"/>
        <v>0</v>
      </c>
      <c r="Q327" s="183">
        <f t="shared" si="137"/>
        <v>0</v>
      </c>
      <c r="R327" s="183">
        <f t="shared" si="137"/>
        <v>0</v>
      </c>
      <c r="S327" s="183">
        <f t="shared" si="137"/>
        <v>0</v>
      </c>
      <c r="T327" s="183">
        <f>SUM(T324:T325)</f>
        <v>0</v>
      </c>
      <c r="U327" s="183">
        <f>SUM(U324:U325)</f>
        <v>0</v>
      </c>
      <c r="V327" s="183">
        <f t="shared" ref="V327:AA327" si="138">SUM(V324:V325)</f>
        <v>0</v>
      </c>
      <c r="W327" s="183">
        <f t="shared" si="138"/>
        <v>0</v>
      </c>
      <c r="X327" s="183">
        <f t="shared" si="138"/>
        <v>0</v>
      </c>
      <c r="Y327" s="183">
        <f t="shared" si="138"/>
        <v>0</v>
      </c>
      <c r="Z327" s="183">
        <f t="shared" si="138"/>
        <v>0</v>
      </c>
      <c r="AA327" s="183">
        <f t="shared" si="138"/>
        <v>0</v>
      </c>
      <c r="AB327" s="184">
        <f>SUM(AB324:AB325)</f>
        <v>0</v>
      </c>
      <c r="AD327" s="550">
        <f>SUM(AD324:AD325)</f>
        <v>0</v>
      </c>
      <c r="AF327" s="550">
        <f>SUM(AF324:AF325)</f>
        <v>0</v>
      </c>
      <c r="AH327" s="550">
        <f>SUM(AH324:AH325)</f>
        <v>0</v>
      </c>
      <c r="AJ327" s="185"/>
    </row>
    <row r="328" spans="2:36" collapsed="1" x14ac:dyDescent="0.2">
      <c r="G328" s="89"/>
      <c r="H328" s="89"/>
      <c r="I328" s="89"/>
      <c r="J328" s="89"/>
      <c r="K328" s="89"/>
      <c r="L328" s="89"/>
      <c r="M328" s="89"/>
      <c r="N328" s="89"/>
      <c r="O328" s="89"/>
      <c r="P328" s="89"/>
      <c r="Q328" s="89"/>
      <c r="R328" s="89"/>
      <c r="S328" s="89"/>
      <c r="T328" s="89"/>
      <c r="U328" s="89"/>
      <c r="V328" s="89"/>
      <c r="W328" s="89"/>
      <c r="X328" s="89"/>
      <c r="Y328" s="89"/>
      <c r="Z328" s="89"/>
      <c r="AA328" s="89"/>
      <c r="AB328" s="89"/>
      <c r="AD328" s="89"/>
      <c r="AF328" s="89"/>
      <c r="AH328" s="89"/>
    </row>
    <row r="329" spans="2:36" x14ac:dyDescent="0.2">
      <c r="G329" s="89"/>
      <c r="H329" s="89"/>
      <c r="I329" s="89"/>
      <c r="J329" s="89"/>
      <c r="K329" s="89"/>
      <c r="L329" s="89"/>
      <c r="M329" s="89"/>
      <c r="N329" s="89"/>
      <c r="O329" s="89"/>
      <c r="P329" s="89"/>
      <c r="Q329" s="89"/>
      <c r="R329" s="89"/>
      <c r="S329" s="89"/>
      <c r="T329" s="89"/>
      <c r="U329" s="89"/>
      <c r="V329" s="89"/>
      <c r="W329" s="89"/>
      <c r="X329" s="89"/>
      <c r="Y329" s="89"/>
      <c r="Z329" s="89"/>
      <c r="AA329" s="89"/>
      <c r="AB329" s="89"/>
      <c r="AD329" s="89"/>
      <c r="AF329" s="89"/>
      <c r="AH329" s="89"/>
    </row>
    <row r="330" spans="2:36" ht="16.5" x14ac:dyDescent="0.25">
      <c r="B330" s="5" t="s">
        <v>442</v>
      </c>
      <c r="C330" s="5"/>
      <c r="D330" s="5"/>
      <c r="E330" s="5"/>
      <c r="F330" s="5"/>
      <c r="G330" s="192"/>
      <c r="H330" s="192"/>
      <c r="I330" s="192"/>
      <c r="J330" s="192"/>
      <c r="K330" s="192"/>
      <c r="L330" s="192"/>
      <c r="M330" s="192"/>
      <c r="N330" s="192"/>
      <c r="O330" s="192"/>
      <c r="P330" s="192"/>
      <c r="Q330" s="192"/>
      <c r="R330" s="192"/>
      <c r="S330" s="192"/>
      <c r="T330" s="192"/>
      <c r="U330" s="192"/>
      <c r="V330" s="192"/>
      <c r="W330" s="192"/>
      <c r="X330" s="192"/>
      <c r="Y330" s="192"/>
      <c r="Z330" s="192"/>
      <c r="AA330" s="192"/>
      <c r="AB330" s="192"/>
      <c r="AC330" s="5"/>
      <c r="AD330" s="192"/>
      <c r="AE330" s="5"/>
      <c r="AF330" s="192"/>
      <c r="AG330" s="5"/>
      <c r="AH330" s="192"/>
      <c r="AI330" s="5"/>
      <c r="AJ330" s="5"/>
    </row>
    <row r="331" spans="2:36" x14ac:dyDescent="0.2">
      <c r="G331" s="89"/>
      <c r="H331" s="89"/>
      <c r="I331" s="89"/>
      <c r="J331" s="89"/>
      <c r="K331" s="89"/>
      <c r="L331" s="89"/>
      <c r="M331" s="89"/>
      <c r="N331" s="89"/>
      <c r="O331" s="89"/>
      <c r="P331" s="89"/>
      <c r="Q331" s="89"/>
      <c r="R331" s="89"/>
      <c r="S331" s="89"/>
      <c r="T331" s="89"/>
      <c r="U331" s="89"/>
      <c r="V331" s="89"/>
      <c r="W331" s="89"/>
      <c r="X331" s="89"/>
      <c r="Y331" s="89"/>
      <c r="Z331" s="89"/>
      <c r="AA331" s="89"/>
      <c r="AB331" s="89"/>
      <c r="AD331" s="89"/>
      <c r="AF331" s="89"/>
      <c r="AH331" s="89"/>
    </row>
    <row r="332" spans="2:36" ht="15" x14ac:dyDescent="0.25">
      <c r="B332" s="15" t="s">
        <v>443</v>
      </c>
      <c r="C332" s="15"/>
      <c r="D332" s="172"/>
      <c r="E332" s="172"/>
      <c r="F332" s="15"/>
      <c r="G332" s="190"/>
      <c r="H332" s="190"/>
      <c r="I332" s="190"/>
      <c r="J332" s="190"/>
      <c r="K332" s="190"/>
      <c r="L332" s="190"/>
      <c r="M332" s="190"/>
      <c r="N332" s="190"/>
      <c r="O332" s="190"/>
      <c r="P332" s="190"/>
      <c r="Q332" s="190"/>
      <c r="R332" s="190"/>
      <c r="S332" s="190"/>
      <c r="T332" s="190"/>
      <c r="U332" s="190"/>
      <c r="V332" s="190"/>
      <c r="W332" s="190"/>
      <c r="X332" s="190"/>
      <c r="Y332" s="190"/>
      <c r="Z332" s="190"/>
      <c r="AA332" s="190"/>
      <c r="AB332" s="190"/>
      <c r="AC332" s="15"/>
      <c r="AD332" s="190"/>
      <c r="AE332" s="540"/>
      <c r="AF332" s="190"/>
      <c r="AG332" s="540"/>
      <c r="AH332" s="190"/>
      <c r="AI332" s="540"/>
      <c r="AJ332" s="15"/>
    </row>
    <row r="333" spans="2:36" ht="12.75" customHeight="1" outlineLevel="1" x14ac:dyDescent="0.2">
      <c r="G333" s="89"/>
      <c r="H333" s="89"/>
      <c r="I333" s="89"/>
      <c r="J333" s="89"/>
      <c r="K333" s="89"/>
      <c r="L333" s="89"/>
      <c r="M333" s="89"/>
      <c r="N333" s="89"/>
      <c r="O333" s="89"/>
      <c r="P333" s="89"/>
      <c r="Q333" s="89"/>
      <c r="R333" s="89"/>
      <c r="S333" s="89"/>
      <c r="T333" s="89"/>
      <c r="U333" s="89"/>
      <c r="V333" s="89"/>
      <c r="W333" s="89"/>
      <c r="X333" s="89"/>
      <c r="Y333" s="89"/>
      <c r="Z333" s="89"/>
      <c r="AA333" s="89"/>
      <c r="AB333" s="89"/>
      <c r="AD333" s="89"/>
      <c r="AF333" s="89"/>
      <c r="AH333" s="89"/>
    </row>
    <row r="334" spans="2:36" ht="12.75" customHeight="1" outlineLevel="1" x14ac:dyDescent="0.2">
      <c r="C334" s="138" t="str">
        <f>C17</f>
        <v>Seasons (First)</v>
      </c>
      <c r="G334" s="89"/>
      <c r="H334" s="89"/>
      <c r="I334" s="89"/>
      <c r="J334" s="89"/>
      <c r="K334" s="89"/>
      <c r="L334" s="89"/>
      <c r="M334" s="89"/>
      <c r="N334" s="89"/>
      <c r="O334" s="89"/>
      <c r="P334" s="89"/>
      <c r="Q334" s="89"/>
      <c r="R334" s="89"/>
      <c r="S334" s="89"/>
      <c r="T334" s="89"/>
      <c r="U334" s="89"/>
      <c r="V334" s="89"/>
      <c r="W334" s="89"/>
      <c r="X334" s="89"/>
      <c r="Y334" s="89"/>
      <c r="Z334" s="89"/>
      <c r="AA334" s="89"/>
      <c r="AB334" s="89"/>
      <c r="AD334" s="89"/>
      <c r="AF334" s="89"/>
      <c r="AH334" s="89"/>
    </row>
    <row r="335" spans="2:36" ht="12.75" customHeight="1" outlineLevel="1" x14ac:dyDescent="0.2">
      <c r="D335" s="100" t="str">
        <f>'Line Items'!D14</f>
        <v>Inter-City</v>
      </c>
      <c r="E335" s="84"/>
      <c r="F335" s="101" t="s">
        <v>444</v>
      </c>
      <c r="G335" s="173"/>
      <c r="H335" s="173"/>
      <c r="I335" s="174"/>
      <c r="J335" s="173"/>
      <c r="K335" s="174"/>
      <c r="L335" s="174"/>
      <c r="M335" s="173"/>
      <c r="N335" s="173"/>
      <c r="O335" s="173"/>
      <c r="P335" s="173"/>
      <c r="Q335" s="173"/>
      <c r="R335" s="173"/>
      <c r="S335" s="173"/>
      <c r="T335" s="173"/>
      <c r="U335" s="173"/>
      <c r="V335" s="173"/>
      <c r="W335" s="173"/>
      <c r="X335" s="173"/>
      <c r="Y335" s="173"/>
      <c r="Z335" s="173"/>
      <c r="AA335" s="173"/>
      <c r="AB335" s="469"/>
      <c r="AD335" s="547"/>
      <c r="AF335" s="547"/>
      <c r="AH335" s="547"/>
      <c r="AJ335" s="87"/>
    </row>
    <row r="336" spans="2:36" ht="12.75" customHeight="1" outlineLevel="1" x14ac:dyDescent="0.2">
      <c r="D336" s="106" t="str">
        <f>'Line Items'!D15</f>
        <v>Great Eastern</v>
      </c>
      <c r="E336" s="88"/>
      <c r="F336" s="107" t="str">
        <f t="shared" ref="F336:F359" si="139">F335</f>
        <v>000 Jnys</v>
      </c>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6"/>
      <c r="AD336" s="548"/>
      <c r="AF336" s="548"/>
      <c r="AH336" s="548"/>
      <c r="AJ336" s="91"/>
    </row>
    <row r="337" spans="4:36" ht="12.75" customHeight="1" outlineLevel="1" x14ac:dyDescent="0.2">
      <c r="D337" s="106" t="str">
        <f>'Line Items'!D16</f>
        <v>West Anglia</v>
      </c>
      <c r="E337" s="88"/>
      <c r="F337" s="107" t="str">
        <f t="shared" si="139"/>
        <v>000 Jnys</v>
      </c>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6"/>
      <c r="AD337" s="548"/>
      <c r="AF337" s="548"/>
      <c r="AH337" s="548"/>
      <c r="AJ337" s="91"/>
    </row>
    <row r="338" spans="4:36" ht="12.75" customHeight="1" outlineLevel="1" x14ac:dyDescent="0.2">
      <c r="D338" s="106" t="str">
        <f>'Line Items'!D17</f>
        <v>Stansted Express</v>
      </c>
      <c r="E338" s="88"/>
      <c r="F338" s="107" t="str">
        <f t="shared" si="139"/>
        <v>000 Jnys</v>
      </c>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6"/>
      <c r="AD338" s="548"/>
      <c r="AF338" s="548"/>
      <c r="AH338" s="548"/>
      <c r="AJ338" s="91"/>
    </row>
    <row r="339" spans="4:36" ht="12.75" customHeight="1" outlineLevel="1" x14ac:dyDescent="0.2">
      <c r="D339" s="106" t="str">
        <f>'Line Items'!D18</f>
        <v>Rural</v>
      </c>
      <c r="E339" s="88"/>
      <c r="F339" s="107" t="str">
        <f t="shared" si="139"/>
        <v>000 Jnys</v>
      </c>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6"/>
      <c r="AD339" s="548"/>
      <c r="AF339" s="548"/>
      <c r="AH339" s="548"/>
      <c r="AJ339" s="91"/>
    </row>
    <row r="340" spans="4:36" ht="12.75" customHeight="1" outlineLevel="1" x14ac:dyDescent="0.2">
      <c r="D340" s="106" t="str">
        <f>'Line Items'!D19</f>
        <v>WA Inner (to LOROL)</v>
      </c>
      <c r="E340" s="88"/>
      <c r="F340" s="107" t="str">
        <f t="shared" si="139"/>
        <v>000 Jnys</v>
      </c>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6"/>
      <c r="AD340" s="548"/>
      <c r="AF340" s="548"/>
      <c r="AH340" s="548"/>
      <c r="AJ340" s="91"/>
    </row>
    <row r="341" spans="4:36" ht="12.75" customHeight="1" outlineLevel="1" x14ac:dyDescent="0.2">
      <c r="D341" s="106" t="str">
        <f>'Line Items'!D20</f>
        <v>GE Inner (to CTOC)</v>
      </c>
      <c r="E341" s="88"/>
      <c r="F341" s="107" t="str">
        <f t="shared" si="139"/>
        <v>000 Jnys</v>
      </c>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6"/>
      <c r="AD341" s="548"/>
      <c r="AF341" s="548"/>
      <c r="AH341" s="548"/>
      <c r="AJ341" s="91"/>
    </row>
    <row r="342" spans="4:36" ht="12.75" customHeight="1" outlineLevel="1" x14ac:dyDescent="0.2">
      <c r="D342" s="106" t="str">
        <f>'Line Items'!D21</f>
        <v>[Passenger Revenue Service Groups Line 8]</v>
      </c>
      <c r="E342" s="88"/>
      <c r="F342" s="107" t="str">
        <f t="shared" si="139"/>
        <v>000 Jnys</v>
      </c>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6"/>
      <c r="AD342" s="548"/>
      <c r="AF342" s="548"/>
      <c r="AH342" s="548"/>
      <c r="AJ342" s="91"/>
    </row>
    <row r="343" spans="4:36" ht="12.75" customHeight="1" outlineLevel="1" x14ac:dyDescent="0.2">
      <c r="D343" s="106" t="str">
        <f>'Line Items'!D22</f>
        <v>[Passenger Revenue Service Groups Line 9]</v>
      </c>
      <c r="E343" s="88"/>
      <c r="F343" s="107" t="str">
        <f t="shared" si="139"/>
        <v>000 Jnys</v>
      </c>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6"/>
      <c r="AD343" s="548"/>
      <c r="AF343" s="548"/>
      <c r="AH343" s="548"/>
      <c r="AJ343" s="91"/>
    </row>
    <row r="344" spans="4:36" ht="12.75" customHeight="1" outlineLevel="1" x14ac:dyDescent="0.2">
      <c r="D344" s="106" t="str">
        <f>'Line Items'!D23</f>
        <v>[Passenger Revenue Service Groups Line 10]</v>
      </c>
      <c r="E344" s="88"/>
      <c r="F344" s="107" t="str">
        <f t="shared" si="139"/>
        <v>000 Jnys</v>
      </c>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6"/>
      <c r="AD344" s="548"/>
      <c r="AF344" s="548"/>
      <c r="AH344" s="548"/>
      <c r="AJ344" s="91"/>
    </row>
    <row r="345" spans="4:36" ht="12.75" customHeight="1" outlineLevel="1" x14ac:dyDescent="0.2">
      <c r="D345" s="106" t="str">
        <f>'Line Items'!D24</f>
        <v>[Passenger Revenue Service Groups Line 11]</v>
      </c>
      <c r="E345" s="88"/>
      <c r="F345" s="107" t="str">
        <f t="shared" si="139"/>
        <v>000 Jnys</v>
      </c>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6"/>
      <c r="AD345" s="548"/>
      <c r="AF345" s="548"/>
      <c r="AH345" s="548"/>
      <c r="AJ345" s="91"/>
    </row>
    <row r="346" spans="4:36" ht="12.75" customHeight="1" outlineLevel="1" x14ac:dyDescent="0.2">
      <c r="D346" s="106" t="str">
        <f>'Line Items'!D25</f>
        <v>[Passenger Revenue Service Groups Line 12]</v>
      </c>
      <c r="E346" s="88"/>
      <c r="F346" s="107" t="str">
        <f t="shared" si="139"/>
        <v>000 Jnys</v>
      </c>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6"/>
      <c r="AD346" s="548"/>
      <c r="AF346" s="548"/>
      <c r="AH346" s="548"/>
      <c r="AJ346" s="91"/>
    </row>
    <row r="347" spans="4:36" ht="12.75" customHeight="1" outlineLevel="1" x14ac:dyDescent="0.2">
      <c r="D347" s="106" t="str">
        <f>'Line Items'!D26</f>
        <v>[Passenger Revenue Service Groups Line 13]</v>
      </c>
      <c r="E347" s="88"/>
      <c r="F347" s="107" t="str">
        <f t="shared" si="139"/>
        <v>000 Jnys</v>
      </c>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6"/>
      <c r="AD347" s="548"/>
      <c r="AF347" s="548"/>
      <c r="AH347" s="548"/>
      <c r="AJ347" s="91"/>
    </row>
    <row r="348" spans="4:36" ht="12.75" customHeight="1" outlineLevel="1" x14ac:dyDescent="0.2">
      <c r="D348" s="106" t="str">
        <f>'Line Items'!D27</f>
        <v>[Passenger Revenue Service Groups Line 14]</v>
      </c>
      <c r="E348" s="88"/>
      <c r="F348" s="107" t="str">
        <f t="shared" si="139"/>
        <v>000 Jnys</v>
      </c>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6"/>
      <c r="AD348" s="548"/>
      <c r="AF348" s="548"/>
      <c r="AH348" s="548"/>
      <c r="AJ348" s="91"/>
    </row>
    <row r="349" spans="4:36" ht="12.75" customHeight="1" outlineLevel="1" x14ac:dyDescent="0.2">
      <c r="D349" s="106" t="str">
        <f>'Line Items'!D28</f>
        <v>[Passenger Revenue Service Groups Line 15]</v>
      </c>
      <c r="E349" s="88"/>
      <c r="F349" s="107" t="str">
        <f t="shared" si="139"/>
        <v>000 Jnys</v>
      </c>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6"/>
      <c r="AD349" s="548"/>
      <c r="AF349" s="548"/>
      <c r="AH349" s="548"/>
      <c r="AJ349" s="91"/>
    </row>
    <row r="350" spans="4:36" ht="12.75" customHeight="1" outlineLevel="1" x14ac:dyDescent="0.2">
      <c r="D350" s="106" t="str">
        <f>'Line Items'!D29</f>
        <v>[Passenger Revenue Service Groups Line 16]</v>
      </c>
      <c r="E350" s="88"/>
      <c r="F350" s="107" t="str">
        <f t="shared" si="139"/>
        <v>000 Jnys</v>
      </c>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6"/>
      <c r="AD350" s="548"/>
      <c r="AF350" s="548"/>
      <c r="AH350" s="548"/>
      <c r="AJ350" s="91"/>
    </row>
    <row r="351" spans="4:36" ht="12.75" customHeight="1" outlineLevel="1" x14ac:dyDescent="0.2">
      <c r="D351" s="106" t="str">
        <f>'Line Items'!D30</f>
        <v>[Passenger Revenue Service Groups Line 17]</v>
      </c>
      <c r="E351" s="88"/>
      <c r="F351" s="107" t="str">
        <f t="shared" si="139"/>
        <v>000 Jnys</v>
      </c>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6"/>
      <c r="AD351" s="548"/>
      <c r="AF351" s="548"/>
      <c r="AH351" s="548"/>
      <c r="AJ351" s="91"/>
    </row>
    <row r="352" spans="4:36" ht="12.75" customHeight="1" outlineLevel="1" x14ac:dyDescent="0.2">
      <c r="D352" s="106" t="str">
        <f>'Line Items'!D31</f>
        <v>[Passenger Revenue Service Groups Line 18]</v>
      </c>
      <c r="E352" s="88"/>
      <c r="F352" s="107" t="str">
        <f t="shared" si="139"/>
        <v>000 Jnys</v>
      </c>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6"/>
      <c r="AD352" s="548"/>
      <c r="AF352" s="548"/>
      <c r="AH352" s="548"/>
      <c r="AJ352" s="91"/>
    </row>
    <row r="353" spans="3:36" ht="12.75" customHeight="1" outlineLevel="1" x14ac:dyDescent="0.2">
      <c r="D353" s="106" t="str">
        <f>'Line Items'!D32</f>
        <v>[Passenger Revenue Service Groups Line 19]</v>
      </c>
      <c r="E353" s="88"/>
      <c r="F353" s="107" t="str">
        <f t="shared" si="139"/>
        <v>000 Jnys</v>
      </c>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6"/>
      <c r="AD353" s="548"/>
      <c r="AF353" s="548"/>
      <c r="AH353" s="548"/>
      <c r="AJ353" s="91"/>
    </row>
    <row r="354" spans="3:36" ht="12.75" customHeight="1" outlineLevel="1" x14ac:dyDescent="0.2">
      <c r="D354" s="106" t="str">
        <f>'Line Items'!D33</f>
        <v>[Passenger Revenue Service Groups Line 20]</v>
      </c>
      <c r="E354" s="88"/>
      <c r="F354" s="107" t="str">
        <f t="shared" si="139"/>
        <v>000 Jnys</v>
      </c>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6"/>
      <c r="AD354" s="548"/>
      <c r="AF354" s="548"/>
      <c r="AH354" s="548"/>
      <c r="AJ354" s="91"/>
    </row>
    <row r="355" spans="3:36" ht="12.75" customHeight="1" outlineLevel="1" x14ac:dyDescent="0.2">
      <c r="D355" s="106" t="str">
        <f>'Line Items'!D34</f>
        <v>[Passenger Revenue Service Groups Line 21]</v>
      </c>
      <c r="E355" s="88"/>
      <c r="F355" s="107" t="str">
        <f t="shared" si="139"/>
        <v>000 Jnys</v>
      </c>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6"/>
      <c r="AD355" s="548"/>
      <c r="AF355" s="548"/>
      <c r="AH355" s="548"/>
      <c r="AJ355" s="91"/>
    </row>
    <row r="356" spans="3:36" ht="12.75" customHeight="1" outlineLevel="1" x14ac:dyDescent="0.2">
      <c r="D356" s="106" t="str">
        <f>'Line Items'!D35</f>
        <v>[Passenger Revenue Service Groups Line 22]</v>
      </c>
      <c r="E356" s="88"/>
      <c r="F356" s="107" t="str">
        <f t="shared" si="139"/>
        <v>000 Jnys</v>
      </c>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6"/>
      <c r="AD356" s="548"/>
      <c r="AF356" s="548"/>
      <c r="AH356" s="548"/>
      <c r="AJ356" s="91"/>
    </row>
    <row r="357" spans="3:36" ht="12.75" customHeight="1" outlineLevel="1" x14ac:dyDescent="0.2">
      <c r="D357" s="106" t="str">
        <f>'Line Items'!D36</f>
        <v>[Passenger Revenue Service Groups Line 23]</v>
      </c>
      <c r="E357" s="88"/>
      <c r="F357" s="107" t="str">
        <f t="shared" si="139"/>
        <v>000 Jnys</v>
      </c>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6"/>
      <c r="AD357" s="548"/>
      <c r="AF357" s="548"/>
      <c r="AH357" s="548"/>
      <c r="AJ357" s="91"/>
    </row>
    <row r="358" spans="3:36" ht="12.75" customHeight="1" outlineLevel="1" x14ac:dyDescent="0.2">
      <c r="D358" s="106" t="str">
        <f>'Line Items'!D37</f>
        <v>[Passenger Revenue Service Groups Line 24]</v>
      </c>
      <c r="E358" s="88"/>
      <c r="F358" s="107" t="str">
        <f t="shared" si="139"/>
        <v>000 Jnys</v>
      </c>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6"/>
      <c r="AD358" s="548"/>
      <c r="AF358" s="548"/>
      <c r="AH358" s="548"/>
      <c r="AJ358" s="91"/>
    </row>
    <row r="359" spans="3:36" ht="12.75" customHeight="1" outlineLevel="1" x14ac:dyDescent="0.2">
      <c r="D359" s="117" t="str">
        <f>'Line Items'!D38</f>
        <v>[Passenger Revenue Service Groups Line 25]</v>
      </c>
      <c r="E359" s="177"/>
      <c r="F359" s="118" t="str">
        <f t="shared" si="139"/>
        <v>000 Jnys</v>
      </c>
      <c r="G359" s="178"/>
      <c r="H359" s="178"/>
      <c r="I359" s="178"/>
      <c r="J359" s="178"/>
      <c r="K359" s="178"/>
      <c r="L359" s="178"/>
      <c r="M359" s="178"/>
      <c r="N359" s="178"/>
      <c r="O359" s="178"/>
      <c r="P359" s="178"/>
      <c r="Q359" s="178"/>
      <c r="R359" s="178"/>
      <c r="S359" s="178"/>
      <c r="T359" s="178"/>
      <c r="U359" s="178"/>
      <c r="V359" s="178"/>
      <c r="W359" s="178"/>
      <c r="X359" s="178"/>
      <c r="Y359" s="178"/>
      <c r="Z359" s="178"/>
      <c r="AA359" s="178"/>
      <c r="AB359" s="179"/>
      <c r="AD359" s="549"/>
      <c r="AF359" s="549"/>
      <c r="AH359" s="549"/>
      <c r="AJ359" s="95"/>
    </row>
    <row r="360" spans="3:36" ht="12.75" customHeight="1" outlineLevel="1" x14ac:dyDescent="0.2">
      <c r="G360" s="89"/>
      <c r="H360" s="89"/>
      <c r="I360" s="89"/>
      <c r="J360" s="89"/>
      <c r="K360" s="89"/>
      <c r="L360" s="89"/>
      <c r="M360" s="89"/>
      <c r="N360" s="89"/>
      <c r="O360" s="89"/>
      <c r="P360" s="89"/>
      <c r="Q360" s="89"/>
      <c r="R360" s="89"/>
      <c r="S360" s="89"/>
      <c r="T360" s="89"/>
      <c r="U360" s="89"/>
      <c r="V360" s="89"/>
      <c r="W360" s="89"/>
      <c r="X360" s="89"/>
      <c r="Y360" s="89"/>
      <c r="Z360" s="89"/>
      <c r="AA360" s="89"/>
      <c r="AB360" s="89"/>
      <c r="AD360" s="89"/>
      <c r="AF360" s="89"/>
      <c r="AH360" s="89"/>
    </row>
    <row r="361" spans="3:36" ht="12.75" customHeight="1" outlineLevel="1" x14ac:dyDescent="0.2">
      <c r="D361" s="180" t="str">
        <f>"Total "&amp;C334</f>
        <v>Total Seasons (First)</v>
      </c>
      <c r="E361" s="181"/>
      <c r="F361" s="182" t="str">
        <f>F359</f>
        <v>000 Jnys</v>
      </c>
      <c r="G361" s="183">
        <f t="shared" ref="G361:AB361" si="140">SUM(G335:G359)</f>
        <v>0</v>
      </c>
      <c r="H361" s="183">
        <f t="shared" si="140"/>
        <v>0</v>
      </c>
      <c r="I361" s="183">
        <f t="shared" si="140"/>
        <v>0</v>
      </c>
      <c r="J361" s="183">
        <f t="shared" si="140"/>
        <v>0</v>
      </c>
      <c r="K361" s="183">
        <f t="shared" si="140"/>
        <v>0</v>
      </c>
      <c r="L361" s="183">
        <f t="shared" si="140"/>
        <v>0</v>
      </c>
      <c r="M361" s="183">
        <f t="shared" si="140"/>
        <v>0</v>
      </c>
      <c r="N361" s="183">
        <f t="shared" si="140"/>
        <v>0</v>
      </c>
      <c r="O361" s="183">
        <f t="shared" si="140"/>
        <v>0</v>
      </c>
      <c r="P361" s="183">
        <f t="shared" si="140"/>
        <v>0</v>
      </c>
      <c r="Q361" s="183">
        <f t="shared" si="140"/>
        <v>0</v>
      </c>
      <c r="R361" s="183">
        <f t="shared" si="140"/>
        <v>0</v>
      </c>
      <c r="S361" s="183">
        <f t="shared" si="140"/>
        <v>0</v>
      </c>
      <c r="T361" s="183">
        <f t="shared" si="140"/>
        <v>0</v>
      </c>
      <c r="U361" s="183">
        <f t="shared" si="140"/>
        <v>0</v>
      </c>
      <c r="V361" s="183">
        <f t="shared" si="140"/>
        <v>0</v>
      </c>
      <c r="W361" s="183">
        <f t="shared" si="140"/>
        <v>0</v>
      </c>
      <c r="X361" s="183">
        <f t="shared" si="140"/>
        <v>0</v>
      </c>
      <c r="Y361" s="183">
        <f t="shared" si="140"/>
        <v>0</v>
      </c>
      <c r="Z361" s="183">
        <f t="shared" si="140"/>
        <v>0</v>
      </c>
      <c r="AA361" s="183">
        <f t="shared" si="140"/>
        <v>0</v>
      </c>
      <c r="AB361" s="184">
        <f t="shared" si="140"/>
        <v>0</v>
      </c>
      <c r="AD361" s="550">
        <f>SUM(AD335:AD359)</f>
        <v>0</v>
      </c>
      <c r="AF361" s="550">
        <f>SUM(AF335:AF359)</f>
        <v>0</v>
      </c>
      <c r="AH361" s="550">
        <f>SUM(AH335:AH359)</f>
        <v>0</v>
      </c>
      <c r="AJ361" s="185"/>
    </row>
    <row r="362" spans="3:36" ht="12.75" customHeight="1" outlineLevel="1" x14ac:dyDescent="0.2">
      <c r="G362" s="89"/>
      <c r="H362" s="89"/>
      <c r="I362" s="89"/>
      <c r="J362" s="89"/>
      <c r="K362" s="89"/>
      <c r="L362" s="89"/>
      <c r="M362" s="89"/>
      <c r="N362" s="89"/>
      <c r="O362" s="89"/>
      <c r="P362" s="89"/>
      <c r="Q362" s="89"/>
      <c r="R362" s="89"/>
      <c r="S362" s="89"/>
      <c r="T362" s="89"/>
      <c r="U362" s="89"/>
      <c r="V362" s="89"/>
      <c r="W362" s="89"/>
      <c r="X362" s="89"/>
      <c r="Y362" s="89"/>
      <c r="Z362" s="89"/>
      <c r="AA362" s="89"/>
      <c r="AB362" s="89"/>
      <c r="AD362" s="89"/>
      <c r="AF362" s="89"/>
      <c r="AH362" s="89"/>
    </row>
    <row r="363" spans="3:36" ht="12.75" customHeight="1" outlineLevel="1" x14ac:dyDescent="0.2">
      <c r="C363" s="138" t="str">
        <f>C46</f>
        <v>Seasons (Standard)</v>
      </c>
      <c r="G363" s="89"/>
      <c r="H363" s="89"/>
      <c r="I363" s="89"/>
      <c r="J363" s="89"/>
      <c r="K363" s="89"/>
      <c r="L363" s="89"/>
      <c r="M363" s="89"/>
      <c r="N363" s="89"/>
      <c r="O363" s="89"/>
      <c r="P363" s="89"/>
      <c r="Q363" s="89"/>
      <c r="R363" s="89"/>
      <c r="S363" s="89"/>
      <c r="T363" s="89"/>
      <c r="U363" s="89"/>
      <c r="V363" s="89"/>
      <c r="W363" s="89"/>
      <c r="X363" s="89"/>
      <c r="Y363" s="89"/>
      <c r="Z363" s="89"/>
      <c r="AA363" s="89"/>
      <c r="AB363" s="89"/>
      <c r="AD363" s="89"/>
      <c r="AF363" s="89"/>
      <c r="AH363" s="89"/>
    </row>
    <row r="364" spans="3:36" ht="12.75" customHeight="1" outlineLevel="1" x14ac:dyDescent="0.2">
      <c r="D364" s="100" t="str">
        <f>'Line Items'!D14</f>
        <v>Inter-City</v>
      </c>
      <c r="E364" s="84"/>
      <c r="F364" s="186" t="str">
        <f t="shared" ref="F364:F371" si="141">F335</f>
        <v>000 Jnys</v>
      </c>
      <c r="G364" s="173"/>
      <c r="H364" s="173"/>
      <c r="I364" s="174"/>
      <c r="J364" s="173"/>
      <c r="K364" s="174"/>
      <c r="L364" s="174"/>
      <c r="M364" s="173"/>
      <c r="N364" s="173"/>
      <c r="O364" s="173"/>
      <c r="P364" s="173"/>
      <c r="Q364" s="173"/>
      <c r="R364" s="173"/>
      <c r="S364" s="173"/>
      <c r="T364" s="173"/>
      <c r="U364" s="173"/>
      <c r="V364" s="173"/>
      <c r="W364" s="173"/>
      <c r="X364" s="173"/>
      <c r="Y364" s="173"/>
      <c r="Z364" s="173"/>
      <c r="AA364" s="173"/>
      <c r="AB364" s="469"/>
      <c r="AD364" s="547"/>
      <c r="AF364" s="547"/>
      <c r="AH364" s="547"/>
      <c r="AJ364" s="87"/>
    </row>
    <row r="365" spans="3:36" ht="12.75" customHeight="1" outlineLevel="1" x14ac:dyDescent="0.2">
      <c r="D365" s="106" t="str">
        <f>'Line Items'!D15</f>
        <v>Great Eastern</v>
      </c>
      <c r="E365" s="88"/>
      <c r="F365" s="107" t="str">
        <f t="shared" si="141"/>
        <v>000 Jnys</v>
      </c>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6"/>
      <c r="AD365" s="548"/>
      <c r="AF365" s="548"/>
      <c r="AH365" s="548"/>
      <c r="AJ365" s="91"/>
    </row>
    <row r="366" spans="3:36" ht="12.75" customHeight="1" outlineLevel="1" x14ac:dyDescent="0.2">
      <c r="D366" s="106" t="str">
        <f>'Line Items'!D16</f>
        <v>West Anglia</v>
      </c>
      <c r="E366" s="88"/>
      <c r="F366" s="107" t="str">
        <f t="shared" si="141"/>
        <v>000 Jnys</v>
      </c>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6"/>
      <c r="AD366" s="548"/>
      <c r="AF366" s="548"/>
      <c r="AH366" s="548"/>
      <c r="AJ366" s="91"/>
    </row>
    <row r="367" spans="3:36" ht="12.75" customHeight="1" outlineLevel="1" x14ac:dyDescent="0.2">
      <c r="D367" s="106" t="str">
        <f>'Line Items'!D17</f>
        <v>Stansted Express</v>
      </c>
      <c r="E367" s="88"/>
      <c r="F367" s="107" t="str">
        <f t="shared" si="141"/>
        <v>000 Jnys</v>
      </c>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6"/>
      <c r="AD367" s="548"/>
      <c r="AF367" s="548"/>
      <c r="AH367" s="548"/>
      <c r="AJ367" s="91"/>
    </row>
    <row r="368" spans="3:36" ht="12.75" customHeight="1" outlineLevel="1" x14ac:dyDescent="0.2">
      <c r="D368" s="106" t="str">
        <f>'Line Items'!D18</f>
        <v>Rural</v>
      </c>
      <c r="E368" s="88"/>
      <c r="F368" s="107" t="str">
        <f t="shared" si="141"/>
        <v>000 Jnys</v>
      </c>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6"/>
      <c r="AD368" s="548"/>
      <c r="AF368" s="548"/>
      <c r="AH368" s="548"/>
      <c r="AJ368" s="91"/>
    </row>
    <row r="369" spans="4:36" ht="12.75" customHeight="1" outlineLevel="1" x14ac:dyDescent="0.2">
      <c r="D369" s="106" t="str">
        <f>'Line Items'!D19</f>
        <v>WA Inner (to LOROL)</v>
      </c>
      <c r="E369" s="88"/>
      <c r="F369" s="107" t="str">
        <f t="shared" si="141"/>
        <v>000 Jnys</v>
      </c>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6"/>
      <c r="AD369" s="548"/>
      <c r="AF369" s="548"/>
      <c r="AH369" s="548"/>
      <c r="AJ369" s="91"/>
    </row>
    <row r="370" spans="4:36" ht="12.75" customHeight="1" outlineLevel="1" x14ac:dyDescent="0.2">
      <c r="D370" s="106" t="str">
        <f>'Line Items'!D20</f>
        <v>GE Inner (to CTOC)</v>
      </c>
      <c r="E370" s="88"/>
      <c r="F370" s="107" t="str">
        <f t="shared" si="141"/>
        <v>000 Jnys</v>
      </c>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6"/>
      <c r="AD370" s="548"/>
      <c r="AF370" s="548"/>
      <c r="AH370" s="548"/>
      <c r="AJ370" s="91"/>
    </row>
    <row r="371" spans="4:36" ht="12.75" customHeight="1" outlineLevel="1" x14ac:dyDescent="0.2">
      <c r="D371" s="106" t="str">
        <f>'Line Items'!D21</f>
        <v>[Passenger Revenue Service Groups Line 8]</v>
      </c>
      <c r="E371" s="88"/>
      <c r="F371" s="107" t="str">
        <f t="shared" si="141"/>
        <v>000 Jnys</v>
      </c>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6"/>
      <c r="AD371" s="548"/>
      <c r="AF371" s="548"/>
      <c r="AH371" s="548"/>
      <c r="AJ371" s="91"/>
    </row>
    <row r="372" spans="4:36" ht="12.75" customHeight="1" outlineLevel="1" x14ac:dyDescent="0.2">
      <c r="D372" s="106" t="str">
        <f>'Line Items'!D22</f>
        <v>[Passenger Revenue Service Groups Line 9]</v>
      </c>
      <c r="E372" s="88"/>
      <c r="F372" s="107" t="str">
        <f t="shared" ref="F372:F388" si="142">F343</f>
        <v>000 Jnys</v>
      </c>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6"/>
      <c r="AD372" s="548"/>
      <c r="AF372" s="548"/>
      <c r="AH372" s="548"/>
      <c r="AJ372" s="91"/>
    </row>
    <row r="373" spans="4:36" ht="12.75" customHeight="1" outlineLevel="1" x14ac:dyDescent="0.2">
      <c r="D373" s="106" t="str">
        <f>'Line Items'!D23</f>
        <v>[Passenger Revenue Service Groups Line 10]</v>
      </c>
      <c r="E373" s="88"/>
      <c r="F373" s="107" t="str">
        <f t="shared" si="142"/>
        <v>000 Jnys</v>
      </c>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6"/>
      <c r="AD373" s="548"/>
      <c r="AF373" s="548"/>
      <c r="AH373" s="548"/>
      <c r="AJ373" s="91"/>
    </row>
    <row r="374" spans="4:36" ht="12.75" customHeight="1" outlineLevel="1" x14ac:dyDescent="0.2">
      <c r="D374" s="106" t="str">
        <f>'Line Items'!D24</f>
        <v>[Passenger Revenue Service Groups Line 11]</v>
      </c>
      <c r="E374" s="88"/>
      <c r="F374" s="107" t="str">
        <f t="shared" si="142"/>
        <v>000 Jnys</v>
      </c>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6"/>
      <c r="AD374" s="548"/>
      <c r="AF374" s="548"/>
      <c r="AH374" s="548"/>
      <c r="AJ374" s="91"/>
    </row>
    <row r="375" spans="4:36" ht="12.75" customHeight="1" outlineLevel="1" x14ac:dyDescent="0.2">
      <c r="D375" s="106" t="str">
        <f>'Line Items'!D25</f>
        <v>[Passenger Revenue Service Groups Line 12]</v>
      </c>
      <c r="E375" s="88"/>
      <c r="F375" s="107" t="str">
        <f t="shared" si="142"/>
        <v>000 Jnys</v>
      </c>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6"/>
      <c r="AD375" s="548"/>
      <c r="AF375" s="548"/>
      <c r="AH375" s="548"/>
      <c r="AJ375" s="91"/>
    </row>
    <row r="376" spans="4:36" ht="12.75" customHeight="1" outlineLevel="1" x14ac:dyDescent="0.2">
      <c r="D376" s="106" t="str">
        <f>'Line Items'!D26</f>
        <v>[Passenger Revenue Service Groups Line 13]</v>
      </c>
      <c r="E376" s="88"/>
      <c r="F376" s="107" t="str">
        <f t="shared" si="142"/>
        <v>000 Jnys</v>
      </c>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6"/>
      <c r="AD376" s="548"/>
      <c r="AF376" s="548"/>
      <c r="AH376" s="548"/>
      <c r="AJ376" s="91"/>
    </row>
    <row r="377" spans="4:36" ht="12.75" customHeight="1" outlineLevel="1" x14ac:dyDescent="0.2">
      <c r="D377" s="106" t="str">
        <f>'Line Items'!D27</f>
        <v>[Passenger Revenue Service Groups Line 14]</v>
      </c>
      <c r="E377" s="88"/>
      <c r="F377" s="107" t="str">
        <f t="shared" si="142"/>
        <v>000 Jnys</v>
      </c>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6"/>
      <c r="AD377" s="548"/>
      <c r="AF377" s="548"/>
      <c r="AH377" s="548"/>
      <c r="AJ377" s="91"/>
    </row>
    <row r="378" spans="4:36" ht="12.75" customHeight="1" outlineLevel="1" x14ac:dyDescent="0.2">
      <c r="D378" s="106" t="str">
        <f>'Line Items'!D28</f>
        <v>[Passenger Revenue Service Groups Line 15]</v>
      </c>
      <c r="E378" s="88"/>
      <c r="F378" s="107" t="str">
        <f t="shared" si="142"/>
        <v>000 Jnys</v>
      </c>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6"/>
      <c r="AD378" s="548"/>
      <c r="AF378" s="548"/>
      <c r="AH378" s="548"/>
      <c r="AJ378" s="91"/>
    </row>
    <row r="379" spans="4:36" ht="12.75" customHeight="1" outlineLevel="1" x14ac:dyDescent="0.2">
      <c r="D379" s="106" t="str">
        <f>'Line Items'!D29</f>
        <v>[Passenger Revenue Service Groups Line 16]</v>
      </c>
      <c r="E379" s="88"/>
      <c r="F379" s="107" t="str">
        <f t="shared" si="142"/>
        <v>000 Jnys</v>
      </c>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6"/>
      <c r="AD379" s="548"/>
      <c r="AF379" s="548"/>
      <c r="AH379" s="548"/>
      <c r="AJ379" s="91"/>
    </row>
    <row r="380" spans="4:36" ht="12.75" customHeight="1" outlineLevel="1" x14ac:dyDescent="0.2">
      <c r="D380" s="106" t="str">
        <f>'Line Items'!D30</f>
        <v>[Passenger Revenue Service Groups Line 17]</v>
      </c>
      <c r="E380" s="88"/>
      <c r="F380" s="107" t="str">
        <f t="shared" si="142"/>
        <v>000 Jnys</v>
      </c>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6"/>
      <c r="AD380" s="548"/>
      <c r="AF380" s="548"/>
      <c r="AH380" s="548"/>
      <c r="AJ380" s="91"/>
    </row>
    <row r="381" spans="4:36" ht="12.75" customHeight="1" outlineLevel="1" x14ac:dyDescent="0.2">
      <c r="D381" s="106" t="str">
        <f>'Line Items'!D31</f>
        <v>[Passenger Revenue Service Groups Line 18]</v>
      </c>
      <c r="E381" s="88"/>
      <c r="F381" s="107" t="str">
        <f t="shared" si="142"/>
        <v>000 Jnys</v>
      </c>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6"/>
      <c r="AD381" s="548"/>
      <c r="AF381" s="548"/>
      <c r="AH381" s="548"/>
      <c r="AJ381" s="91"/>
    </row>
    <row r="382" spans="4:36" ht="12.75" customHeight="1" outlineLevel="1" x14ac:dyDescent="0.2">
      <c r="D382" s="106" t="str">
        <f>'Line Items'!D32</f>
        <v>[Passenger Revenue Service Groups Line 19]</v>
      </c>
      <c r="E382" s="88"/>
      <c r="F382" s="107" t="str">
        <f t="shared" si="142"/>
        <v>000 Jnys</v>
      </c>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6"/>
      <c r="AD382" s="548"/>
      <c r="AF382" s="548"/>
      <c r="AH382" s="548"/>
      <c r="AJ382" s="91"/>
    </row>
    <row r="383" spans="4:36" ht="12.75" customHeight="1" outlineLevel="1" x14ac:dyDescent="0.2">
      <c r="D383" s="106" t="str">
        <f>'Line Items'!D33</f>
        <v>[Passenger Revenue Service Groups Line 20]</v>
      </c>
      <c r="E383" s="88"/>
      <c r="F383" s="107" t="str">
        <f t="shared" si="142"/>
        <v>000 Jnys</v>
      </c>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6"/>
      <c r="AD383" s="548"/>
      <c r="AF383" s="548"/>
      <c r="AH383" s="548"/>
      <c r="AJ383" s="91"/>
    </row>
    <row r="384" spans="4:36" ht="12.75" customHeight="1" outlineLevel="1" x14ac:dyDescent="0.2">
      <c r="D384" s="106" t="str">
        <f>'Line Items'!D34</f>
        <v>[Passenger Revenue Service Groups Line 21]</v>
      </c>
      <c r="E384" s="88"/>
      <c r="F384" s="107" t="str">
        <f t="shared" si="142"/>
        <v>000 Jnys</v>
      </c>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6"/>
      <c r="AD384" s="548"/>
      <c r="AF384" s="548"/>
      <c r="AH384" s="548"/>
      <c r="AJ384" s="91"/>
    </row>
    <row r="385" spans="3:36" ht="12.75" customHeight="1" outlineLevel="1" x14ac:dyDescent="0.2">
      <c r="D385" s="106" t="str">
        <f>'Line Items'!D35</f>
        <v>[Passenger Revenue Service Groups Line 22]</v>
      </c>
      <c r="E385" s="88"/>
      <c r="F385" s="107" t="str">
        <f t="shared" si="142"/>
        <v>000 Jnys</v>
      </c>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6"/>
      <c r="AD385" s="548"/>
      <c r="AF385" s="548"/>
      <c r="AH385" s="548"/>
      <c r="AJ385" s="91"/>
    </row>
    <row r="386" spans="3:36" ht="12.75" customHeight="1" outlineLevel="1" x14ac:dyDescent="0.2">
      <c r="D386" s="106" t="str">
        <f>'Line Items'!D36</f>
        <v>[Passenger Revenue Service Groups Line 23]</v>
      </c>
      <c r="E386" s="88"/>
      <c r="F386" s="107" t="str">
        <f t="shared" si="142"/>
        <v>000 Jnys</v>
      </c>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6"/>
      <c r="AD386" s="548"/>
      <c r="AF386" s="548"/>
      <c r="AH386" s="548"/>
      <c r="AJ386" s="91"/>
    </row>
    <row r="387" spans="3:36" ht="12.75" customHeight="1" outlineLevel="1" x14ac:dyDescent="0.2">
      <c r="D387" s="106" t="str">
        <f>'Line Items'!D37</f>
        <v>[Passenger Revenue Service Groups Line 24]</v>
      </c>
      <c r="E387" s="88"/>
      <c r="F387" s="107" t="str">
        <f t="shared" si="142"/>
        <v>000 Jnys</v>
      </c>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6"/>
      <c r="AD387" s="548"/>
      <c r="AF387" s="548"/>
      <c r="AH387" s="548"/>
      <c r="AJ387" s="91"/>
    </row>
    <row r="388" spans="3:36" ht="12.75" customHeight="1" outlineLevel="1" x14ac:dyDescent="0.2">
      <c r="D388" s="117" t="str">
        <f>'Line Items'!D38</f>
        <v>[Passenger Revenue Service Groups Line 25]</v>
      </c>
      <c r="E388" s="177"/>
      <c r="F388" s="118" t="str">
        <f t="shared" si="142"/>
        <v>000 Jnys</v>
      </c>
      <c r="G388" s="178"/>
      <c r="H388" s="178"/>
      <c r="I388" s="178"/>
      <c r="J388" s="178"/>
      <c r="K388" s="178"/>
      <c r="L388" s="178"/>
      <c r="M388" s="178"/>
      <c r="N388" s="178"/>
      <c r="O388" s="178"/>
      <c r="P388" s="178"/>
      <c r="Q388" s="178"/>
      <c r="R388" s="178"/>
      <c r="S388" s="178"/>
      <c r="T388" s="178"/>
      <c r="U388" s="178"/>
      <c r="V388" s="178"/>
      <c r="W388" s="178"/>
      <c r="X388" s="178"/>
      <c r="Y388" s="178"/>
      <c r="Z388" s="178"/>
      <c r="AA388" s="178"/>
      <c r="AB388" s="179"/>
      <c r="AD388" s="549"/>
      <c r="AF388" s="549"/>
      <c r="AH388" s="549"/>
      <c r="AJ388" s="95"/>
    </row>
    <row r="389" spans="3:36" ht="12.75" customHeight="1" outlineLevel="1" x14ac:dyDescent="0.2">
      <c r="G389" s="89"/>
      <c r="H389" s="89"/>
      <c r="I389" s="89"/>
      <c r="J389" s="89"/>
      <c r="K389" s="89"/>
      <c r="L389" s="89"/>
      <c r="M389" s="89"/>
      <c r="N389" s="89"/>
      <c r="O389" s="89"/>
      <c r="P389" s="89"/>
      <c r="Q389" s="89"/>
      <c r="R389" s="89"/>
      <c r="S389" s="89"/>
      <c r="T389" s="89"/>
      <c r="U389" s="89"/>
      <c r="V389" s="89"/>
      <c r="W389" s="89"/>
      <c r="X389" s="89"/>
      <c r="Y389" s="89"/>
      <c r="Z389" s="89"/>
      <c r="AA389" s="89"/>
      <c r="AB389" s="89"/>
      <c r="AD389" s="89"/>
      <c r="AF389" s="89"/>
      <c r="AH389" s="89"/>
    </row>
    <row r="390" spans="3:36" ht="12.75" customHeight="1" outlineLevel="1" x14ac:dyDescent="0.2">
      <c r="D390" s="180" t="str">
        <f>"Total "&amp;C363</f>
        <v>Total Seasons (Standard)</v>
      </c>
      <c r="E390" s="181"/>
      <c r="F390" s="182" t="str">
        <f>F388</f>
        <v>000 Jnys</v>
      </c>
      <c r="G390" s="183">
        <f t="shared" ref="G390:AB390" si="143">SUM(G364:G388)</f>
        <v>0</v>
      </c>
      <c r="H390" s="183">
        <f t="shared" si="143"/>
        <v>0</v>
      </c>
      <c r="I390" s="183">
        <f t="shared" si="143"/>
        <v>0</v>
      </c>
      <c r="J390" s="183">
        <f t="shared" si="143"/>
        <v>0</v>
      </c>
      <c r="K390" s="183">
        <f t="shared" si="143"/>
        <v>0</v>
      </c>
      <c r="L390" s="183">
        <f t="shared" si="143"/>
        <v>0</v>
      </c>
      <c r="M390" s="183">
        <f t="shared" si="143"/>
        <v>0</v>
      </c>
      <c r="N390" s="183">
        <f t="shared" si="143"/>
        <v>0</v>
      </c>
      <c r="O390" s="183">
        <f t="shared" si="143"/>
        <v>0</v>
      </c>
      <c r="P390" s="183">
        <f t="shared" si="143"/>
        <v>0</v>
      </c>
      <c r="Q390" s="183">
        <f t="shared" si="143"/>
        <v>0</v>
      </c>
      <c r="R390" s="183">
        <f t="shared" si="143"/>
        <v>0</v>
      </c>
      <c r="S390" s="183">
        <f t="shared" si="143"/>
        <v>0</v>
      </c>
      <c r="T390" s="183">
        <f t="shared" si="143"/>
        <v>0</v>
      </c>
      <c r="U390" s="183">
        <f t="shared" si="143"/>
        <v>0</v>
      </c>
      <c r="V390" s="183">
        <f t="shared" si="143"/>
        <v>0</v>
      </c>
      <c r="W390" s="183">
        <f t="shared" si="143"/>
        <v>0</v>
      </c>
      <c r="X390" s="183">
        <f t="shared" si="143"/>
        <v>0</v>
      </c>
      <c r="Y390" s="183">
        <f t="shared" si="143"/>
        <v>0</v>
      </c>
      <c r="Z390" s="183">
        <f t="shared" si="143"/>
        <v>0</v>
      </c>
      <c r="AA390" s="183">
        <f t="shared" si="143"/>
        <v>0</v>
      </c>
      <c r="AB390" s="184">
        <f t="shared" si="143"/>
        <v>0</v>
      </c>
      <c r="AD390" s="550">
        <f>SUM(AD364:AD388)</f>
        <v>0</v>
      </c>
      <c r="AF390" s="550">
        <f>SUM(AF364:AF388)</f>
        <v>0</v>
      </c>
      <c r="AH390" s="550">
        <f>SUM(AH364:AH388)</f>
        <v>0</v>
      </c>
      <c r="AJ390" s="185"/>
    </row>
    <row r="391" spans="3:36" ht="12.75" customHeight="1" outlineLevel="1" x14ac:dyDescent="0.2">
      <c r="G391" s="89"/>
      <c r="H391" s="89"/>
      <c r="I391" s="89"/>
      <c r="J391" s="89"/>
      <c r="K391" s="89"/>
      <c r="L391" s="89"/>
      <c r="M391" s="89"/>
      <c r="N391" s="89"/>
      <c r="O391" s="89"/>
      <c r="P391" s="89"/>
      <c r="Q391" s="89"/>
      <c r="R391" s="89"/>
      <c r="S391" s="89"/>
      <c r="T391" s="89"/>
      <c r="U391" s="89"/>
      <c r="V391" s="89"/>
      <c r="W391" s="89"/>
      <c r="X391" s="89"/>
      <c r="Y391" s="89"/>
      <c r="Z391" s="89"/>
      <c r="AA391" s="89"/>
      <c r="AB391" s="89"/>
      <c r="AD391" s="89"/>
      <c r="AF391" s="89"/>
      <c r="AH391" s="89"/>
    </row>
    <row r="392" spans="3:36" ht="12.75" customHeight="1" outlineLevel="1" x14ac:dyDescent="0.2">
      <c r="D392" s="180" t="s">
        <v>445</v>
      </c>
      <c r="E392" s="181"/>
      <c r="F392" s="182" t="str">
        <f>F390</f>
        <v>000 Jnys</v>
      </c>
      <c r="G392" s="183">
        <f t="shared" ref="G392:AB392" si="144">SUM(G361,G390)</f>
        <v>0</v>
      </c>
      <c r="H392" s="183">
        <f t="shared" si="144"/>
        <v>0</v>
      </c>
      <c r="I392" s="183">
        <f t="shared" si="144"/>
        <v>0</v>
      </c>
      <c r="J392" s="183">
        <f t="shared" si="144"/>
        <v>0</v>
      </c>
      <c r="K392" s="183">
        <f t="shared" si="144"/>
        <v>0</v>
      </c>
      <c r="L392" s="183">
        <f t="shared" si="144"/>
        <v>0</v>
      </c>
      <c r="M392" s="183">
        <f t="shared" si="144"/>
        <v>0</v>
      </c>
      <c r="N392" s="183">
        <f t="shared" si="144"/>
        <v>0</v>
      </c>
      <c r="O392" s="183">
        <f t="shared" si="144"/>
        <v>0</v>
      </c>
      <c r="P392" s="183">
        <f t="shared" si="144"/>
        <v>0</v>
      </c>
      <c r="Q392" s="183">
        <f t="shared" si="144"/>
        <v>0</v>
      </c>
      <c r="R392" s="183">
        <f t="shared" si="144"/>
        <v>0</v>
      </c>
      <c r="S392" s="183">
        <f t="shared" si="144"/>
        <v>0</v>
      </c>
      <c r="T392" s="183">
        <f t="shared" si="144"/>
        <v>0</v>
      </c>
      <c r="U392" s="183">
        <f t="shared" si="144"/>
        <v>0</v>
      </c>
      <c r="V392" s="183">
        <f t="shared" si="144"/>
        <v>0</v>
      </c>
      <c r="W392" s="183">
        <f t="shared" si="144"/>
        <v>0</v>
      </c>
      <c r="X392" s="183">
        <f t="shared" si="144"/>
        <v>0</v>
      </c>
      <c r="Y392" s="183">
        <f t="shared" si="144"/>
        <v>0</v>
      </c>
      <c r="Z392" s="183">
        <f t="shared" si="144"/>
        <v>0</v>
      </c>
      <c r="AA392" s="183">
        <f t="shared" si="144"/>
        <v>0</v>
      </c>
      <c r="AB392" s="184">
        <f t="shared" si="144"/>
        <v>0</v>
      </c>
      <c r="AD392" s="550">
        <f>SUM(AD361,AD390)</f>
        <v>0</v>
      </c>
      <c r="AF392" s="550">
        <f>SUM(AF361,AF390)</f>
        <v>0</v>
      </c>
      <c r="AH392" s="550">
        <f>SUM(AH361,AH390)</f>
        <v>0</v>
      </c>
      <c r="AJ392" s="185"/>
    </row>
    <row r="393" spans="3:36" ht="12.75" customHeight="1" outlineLevel="1" x14ac:dyDescent="0.2">
      <c r="G393" s="89"/>
      <c r="H393" s="89"/>
      <c r="I393" s="89"/>
      <c r="J393" s="89"/>
      <c r="K393" s="89"/>
      <c r="L393" s="89"/>
      <c r="M393" s="89"/>
      <c r="N393" s="89"/>
      <c r="O393" s="89"/>
      <c r="P393" s="89"/>
      <c r="Q393" s="89"/>
      <c r="R393" s="89"/>
      <c r="S393" s="89"/>
      <c r="T393" s="89"/>
      <c r="U393" s="89"/>
      <c r="V393" s="89"/>
      <c r="W393" s="89"/>
      <c r="X393" s="89"/>
      <c r="Y393" s="89"/>
      <c r="Z393" s="89"/>
      <c r="AA393" s="89"/>
      <c r="AB393" s="89"/>
      <c r="AD393" s="89"/>
      <c r="AF393" s="89"/>
      <c r="AH393" s="89"/>
    </row>
    <row r="394" spans="3:36" ht="12.75" customHeight="1" outlineLevel="1" x14ac:dyDescent="0.2">
      <c r="C394" s="138" t="str">
        <f>C77</f>
        <v>Full Fare (First)</v>
      </c>
      <c r="G394" s="89"/>
      <c r="H394" s="89"/>
      <c r="I394" s="89"/>
      <c r="J394" s="89"/>
      <c r="K394" s="89"/>
      <c r="L394" s="89"/>
      <c r="M394" s="89"/>
      <c r="N394" s="89"/>
      <c r="O394" s="89"/>
      <c r="P394" s="89"/>
      <c r="Q394" s="89"/>
      <c r="R394" s="89"/>
      <c r="S394" s="89"/>
      <c r="T394" s="89"/>
      <c r="U394" s="89"/>
      <c r="V394" s="89"/>
      <c r="W394" s="89"/>
      <c r="X394" s="89"/>
      <c r="Y394" s="89"/>
      <c r="Z394" s="89"/>
      <c r="AA394" s="89"/>
      <c r="AB394" s="89"/>
      <c r="AD394" s="89"/>
      <c r="AF394" s="89"/>
      <c r="AH394" s="89"/>
    </row>
    <row r="395" spans="3:36" ht="12.75" customHeight="1" outlineLevel="1" x14ac:dyDescent="0.2">
      <c r="D395" s="100" t="str">
        <f>'Line Items'!D14</f>
        <v>Inter-City</v>
      </c>
      <c r="E395" s="84"/>
      <c r="F395" s="186" t="str">
        <f t="shared" ref="F395:F402" si="145">F364</f>
        <v>000 Jnys</v>
      </c>
      <c r="G395" s="173"/>
      <c r="H395" s="173"/>
      <c r="I395" s="174"/>
      <c r="J395" s="173"/>
      <c r="K395" s="174"/>
      <c r="L395" s="174"/>
      <c r="M395" s="173"/>
      <c r="N395" s="173"/>
      <c r="O395" s="173"/>
      <c r="P395" s="173"/>
      <c r="Q395" s="173"/>
      <c r="R395" s="173"/>
      <c r="S395" s="173"/>
      <c r="T395" s="173"/>
      <c r="U395" s="173"/>
      <c r="V395" s="173"/>
      <c r="W395" s="173"/>
      <c r="X395" s="173"/>
      <c r="Y395" s="173"/>
      <c r="Z395" s="173"/>
      <c r="AA395" s="173"/>
      <c r="AB395" s="469"/>
      <c r="AD395" s="547"/>
      <c r="AF395" s="547"/>
      <c r="AH395" s="547"/>
      <c r="AJ395" s="87"/>
    </row>
    <row r="396" spans="3:36" ht="12.75" customHeight="1" outlineLevel="1" x14ac:dyDescent="0.2">
      <c r="D396" s="106" t="str">
        <f>'Line Items'!D15</f>
        <v>Great Eastern</v>
      </c>
      <c r="E396" s="88"/>
      <c r="F396" s="107" t="str">
        <f t="shared" si="145"/>
        <v>000 Jnys</v>
      </c>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6"/>
      <c r="AD396" s="548"/>
      <c r="AF396" s="548"/>
      <c r="AH396" s="548"/>
      <c r="AJ396" s="91"/>
    </row>
    <row r="397" spans="3:36" ht="12.75" customHeight="1" outlineLevel="1" x14ac:dyDescent="0.2">
      <c r="D397" s="106" t="str">
        <f>'Line Items'!D16</f>
        <v>West Anglia</v>
      </c>
      <c r="E397" s="88"/>
      <c r="F397" s="107" t="str">
        <f t="shared" si="145"/>
        <v>000 Jnys</v>
      </c>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6"/>
      <c r="AD397" s="548"/>
      <c r="AF397" s="548"/>
      <c r="AH397" s="548"/>
      <c r="AJ397" s="91"/>
    </row>
    <row r="398" spans="3:36" ht="12.75" customHeight="1" outlineLevel="1" x14ac:dyDescent="0.2">
      <c r="D398" s="106" t="str">
        <f>'Line Items'!D17</f>
        <v>Stansted Express</v>
      </c>
      <c r="E398" s="88"/>
      <c r="F398" s="107" t="str">
        <f t="shared" si="145"/>
        <v>000 Jnys</v>
      </c>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6"/>
      <c r="AD398" s="548"/>
      <c r="AF398" s="548"/>
      <c r="AH398" s="548"/>
      <c r="AJ398" s="91"/>
    </row>
    <row r="399" spans="3:36" ht="12.75" customHeight="1" outlineLevel="1" x14ac:dyDescent="0.2">
      <c r="D399" s="106" t="str">
        <f>'Line Items'!D18</f>
        <v>Rural</v>
      </c>
      <c r="E399" s="88"/>
      <c r="F399" s="107" t="str">
        <f t="shared" si="145"/>
        <v>000 Jnys</v>
      </c>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6"/>
      <c r="AD399" s="548"/>
      <c r="AF399" s="548"/>
      <c r="AH399" s="548"/>
      <c r="AJ399" s="91"/>
    </row>
    <row r="400" spans="3:36" ht="12.75" customHeight="1" outlineLevel="1" x14ac:dyDescent="0.2">
      <c r="D400" s="106" t="str">
        <f>'Line Items'!D19</f>
        <v>WA Inner (to LOROL)</v>
      </c>
      <c r="E400" s="88"/>
      <c r="F400" s="107" t="str">
        <f t="shared" si="145"/>
        <v>000 Jnys</v>
      </c>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6"/>
      <c r="AD400" s="548"/>
      <c r="AF400" s="548"/>
      <c r="AH400" s="548"/>
      <c r="AJ400" s="91"/>
    </row>
    <row r="401" spans="4:36" ht="12.75" customHeight="1" outlineLevel="1" x14ac:dyDescent="0.2">
      <c r="D401" s="106" t="str">
        <f>'Line Items'!D20</f>
        <v>GE Inner (to CTOC)</v>
      </c>
      <c r="E401" s="88"/>
      <c r="F401" s="107" t="str">
        <f t="shared" si="145"/>
        <v>000 Jnys</v>
      </c>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6"/>
      <c r="AD401" s="548"/>
      <c r="AF401" s="548"/>
      <c r="AH401" s="548"/>
      <c r="AJ401" s="91"/>
    </row>
    <row r="402" spans="4:36" ht="12.75" customHeight="1" outlineLevel="1" x14ac:dyDescent="0.2">
      <c r="D402" s="106" t="str">
        <f>'Line Items'!D21</f>
        <v>[Passenger Revenue Service Groups Line 8]</v>
      </c>
      <c r="E402" s="88"/>
      <c r="F402" s="107" t="str">
        <f t="shared" si="145"/>
        <v>000 Jnys</v>
      </c>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6"/>
      <c r="AD402" s="548"/>
      <c r="AF402" s="548"/>
      <c r="AH402" s="548"/>
      <c r="AJ402" s="91"/>
    </row>
    <row r="403" spans="4:36" ht="12.75" customHeight="1" outlineLevel="1" x14ac:dyDescent="0.2">
      <c r="D403" s="106" t="str">
        <f>'Line Items'!D22</f>
        <v>[Passenger Revenue Service Groups Line 9]</v>
      </c>
      <c r="E403" s="88"/>
      <c r="F403" s="107" t="str">
        <f t="shared" ref="F403:F419" si="146">F372</f>
        <v>000 Jnys</v>
      </c>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6"/>
      <c r="AD403" s="548"/>
      <c r="AF403" s="548"/>
      <c r="AH403" s="548"/>
      <c r="AJ403" s="91"/>
    </row>
    <row r="404" spans="4:36" ht="12.75" customHeight="1" outlineLevel="1" x14ac:dyDescent="0.2">
      <c r="D404" s="106" t="str">
        <f>'Line Items'!D23</f>
        <v>[Passenger Revenue Service Groups Line 10]</v>
      </c>
      <c r="E404" s="88"/>
      <c r="F404" s="107" t="str">
        <f t="shared" si="146"/>
        <v>000 Jnys</v>
      </c>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6"/>
      <c r="AD404" s="548"/>
      <c r="AF404" s="548"/>
      <c r="AH404" s="548"/>
      <c r="AJ404" s="91"/>
    </row>
    <row r="405" spans="4:36" ht="12.75" customHeight="1" outlineLevel="1" x14ac:dyDescent="0.2">
      <c r="D405" s="106" t="str">
        <f>'Line Items'!D24</f>
        <v>[Passenger Revenue Service Groups Line 11]</v>
      </c>
      <c r="E405" s="88"/>
      <c r="F405" s="107" t="str">
        <f t="shared" si="146"/>
        <v>000 Jnys</v>
      </c>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6"/>
      <c r="AD405" s="548"/>
      <c r="AF405" s="548"/>
      <c r="AH405" s="548"/>
      <c r="AJ405" s="91"/>
    </row>
    <row r="406" spans="4:36" ht="12.75" customHeight="1" outlineLevel="1" x14ac:dyDescent="0.2">
      <c r="D406" s="106" t="str">
        <f>'Line Items'!D25</f>
        <v>[Passenger Revenue Service Groups Line 12]</v>
      </c>
      <c r="E406" s="88"/>
      <c r="F406" s="107" t="str">
        <f t="shared" si="146"/>
        <v>000 Jnys</v>
      </c>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6"/>
      <c r="AD406" s="548"/>
      <c r="AF406" s="548"/>
      <c r="AH406" s="548"/>
      <c r="AJ406" s="91"/>
    </row>
    <row r="407" spans="4:36" ht="12.75" customHeight="1" outlineLevel="1" x14ac:dyDescent="0.2">
      <c r="D407" s="106" t="str">
        <f>'Line Items'!D26</f>
        <v>[Passenger Revenue Service Groups Line 13]</v>
      </c>
      <c r="E407" s="88"/>
      <c r="F407" s="107" t="str">
        <f t="shared" si="146"/>
        <v>000 Jnys</v>
      </c>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6"/>
      <c r="AD407" s="548"/>
      <c r="AF407" s="548"/>
      <c r="AH407" s="548"/>
      <c r="AJ407" s="91"/>
    </row>
    <row r="408" spans="4:36" ht="12.75" customHeight="1" outlineLevel="1" x14ac:dyDescent="0.2">
      <c r="D408" s="106" t="str">
        <f>'Line Items'!D27</f>
        <v>[Passenger Revenue Service Groups Line 14]</v>
      </c>
      <c r="E408" s="88"/>
      <c r="F408" s="107" t="str">
        <f t="shared" si="146"/>
        <v>000 Jnys</v>
      </c>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6"/>
      <c r="AD408" s="548"/>
      <c r="AF408" s="548"/>
      <c r="AH408" s="548"/>
      <c r="AJ408" s="91"/>
    </row>
    <row r="409" spans="4:36" ht="12.75" customHeight="1" outlineLevel="1" x14ac:dyDescent="0.2">
      <c r="D409" s="106" t="str">
        <f>'Line Items'!D28</f>
        <v>[Passenger Revenue Service Groups Line 15]</v>
      </c>
      <c r="E409" s="88"/>
      <c r="F409" s="107" t="str">
        <f t="shared" si="146"/>
        <v>000 Jnys</v>
      </c>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6"/>
      <c r="AD409" s="548"/>
      <c r="AF409" s="548"/>
      <c r="AH409" s="548"/>
      <c r="AJ409" s="91"/>
    </row>
    <row r="410" spans="4:36" ht="12.75" customHeight="1" outlineLevel="1" x14ac:dyDescent="0.2">
      <c r="D410" s="106" t="str">
        <f>'Line Items'!D29</f>
        <v>[Passenger Revenue Service Groups Line 16]</v>
      </c>
      <c r="E410" s="88"/>
      <c r="F410" s="107" t="str">
        <f t="shared" si="146"/>
        <v>000 Jnys</v>
      </c>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6"/>
      <c r="AD410" s="548"/>
      <c r="AF410" s="548"/>
      <c r="AH410" s="548"/>
      <c r="AJ410" s="91"/>
    </row>
    <row r="411" spans="4:36" ht="12.75" customHeight="1" outlineLevel="1" x14ac:dyDescent="0.2">
      <c r="D411" s="106" t="str">
        <f>'Line Items'!D30</f>
        <v>[Passenger Revenue Service Groups Line 17]</v>
      </c>
      <c r="E411" s="88"/>
      <c r="F411" s="107" t="str">
        <f t="shared" si="146"/>
        <v>000 Jnys</v>
      </c>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6"/>
      <c r="AD411" s="548"/>
      <c r="AF411" s="548"/>
      <c r="AH411" s="548"/>
      <c r="AJ411" s="91"/>
    </row>
    <row r="412" spans="4:36" ht="12.75" customHeight="1" outlineLevel="1" x14ac:dyDescent="0.2">
      <c r="D412" s="106" t="str">
        <f>'Line Items'!D31</f>
        <v>[Passenger Revenue Service Groups Line 18]</v>
      </c>
      <c r="E412" s="88"/>
      <c r="F412" s="107" t="str">
        <f t="shared" si="146"/>
        <v>000 Jnys</v>
      </c>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6"/>
      <c r="AD412" s="548"/>
      <c r="AF412" s="548"/>
      <c r="AH412" s="548"/>
      <c r="AJ412" s="91"/>
    </row>
    <row r="413" spans="4:36" ht="12.75" customHeight="1" outlineLevel="1" x14ac:dyDescent="0.2">
      <c r="D413" s="106" t="str">
        <f>'Line Items'!D32</f>
        <v>[Passenger Revenue Service Groups Line 19]</v>
      </c>
      <c r="E413" s="88"/>
      <c r="F413" s="107" t="str">
        <f t="shared" si="146"/>
        <v>000 Jnys</v>
      </c>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6"/>
      <c r="AD413" s="548"/>
      <c r="AF413" s="548"/>
      <c r="AH413" s="548"/>
      <c r="AJ413" s="91"/>
    </row>
    <row r="414" spans="4:36" ht="12.75" customHeight="1" outlineLevel="1" x14ac:dyDescent="0.2">
      <c r="D414" s="106" t="str">
        <f>'Line Items'!D33</f>
        <v>[Passenger Revenue Service Groups Line 20]</v>
      </c>
      <c r="E414" s="88"/>
      <c r="F414" s="107" t="str">
        <f t="shared" si="146"/>
        <v>000 Jnys</v>
      </c>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6"/>
      <c r="AD414" s="548"/>
      <c r="AF414" s="548"/>
      <c r="AH414" s="548"/>
      <c r="AJ414" s="91"/>
    </row>
    <row r="415" spans="4:36" ht="12.75" customHeight="1" outlineLevel="1" x14ac:dyDescent="0.2">
      <c r="D415" s="106" t="str">
        <f>'Line Items'!D34</f>
        <v>[Passenger Revenue Service Groups Line 21]</v>
      </c>
      <c r="E415" s="88"/>
      <c r="F415" s="107" t="str">
        <f t="shared" si="146"/>
        <v>000 Jnys</v>
      </c>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6"/>
      <c r="AD415" s="548"/>
      <c r="AF415" s="548"/>
      <c r="AH415" s="548"/>
      <c r="AJ415" s="91"/>
    </row>
    <row r="416" spans="4:36" ht="12.75" customHeight="1" outlineLevel="1" x14ac:dyDescent="0.2">
      <c r="D416" s="106" t="str">
        <f>'Line Items'!D35</f>
        <v>[Passenger Revenue Service Groups Line 22]</v>
      </c>
      <c r="E416" s="88"/>
      <c r="F416" s="107" t="str">
        <f t="shared" si="146"/>
        <v>000 Jnys</v>
      </c>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6"/>
      <c r="AD416" s="548"/>
      <c r="AF416" s="548"/>
      <c r="AH416" s="548"/>
      <c r="AJ416" s="91"/>
    </row>
    <row r="417" spans="3:36" ht="12.75" customHeight="1" outlineLevel="1" x14ac:dyDescent="0.2">
      <c r="D417" s="106" t="str">
        <f>'Line Items'!D36</f>
        <v>[Passenger Revenue Service Groups Line 23]</v>
      </c>
      <c r="E417" s="88"/>
      <c r="F417" s="107" t="str">
        <f t="shared" si="146"/>
        <v>000 Jnys</v>
      </c>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6"/>
      <c r="AD417" s="548"/>
      <c r="AF417" s="548"/>
      <c r="AH417" s="548"/>
      <c r="AJ417" s="91"/>
    </row>
    <row r="418" spans="3:36" ht="12.75" customHeight="1" outlineLevel="1" x14ac:dyDescent="0.2">
      <c r="D418" s="106" t="str">
        <f>'Line Items'!D37</f>
        <v>[Passenger Revenue Service Groups Line 24]</v>
      </c>
      <c r="E418" s="88"/>
      <c r="F418" s="107" t="str">
        <f t="shared" si="146"/>
        <v>000 Jnys</v>
      </c>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6"/>
      <c r="AD418" s="548"/>
      <c r="AF418" s="548"/>
      <c r="AH418" s="548"/>
      <c r="AJ418" s="91"/>
    </row>
    <row r="419" spans="3:36" ht="12.75" customHeight="1" outlineLevel="1" x14ac:dyDescent="0.2">
      <c r="D419" s="117" t="str">
        <f>'Line Items'!D38</f>
        <v>[Passenger Revenue Service Groups Line 25]</v>
      </c>
      <c r="E419" s="177"/>
      <c r="F419" s="118" t="str">
        <f t="shared" si="146"/>
        <v>000 Jnys</v>
      </c>
      <c r="G419" s="178"/>
      <c r="H419" s="178"/>
      <c r="I419" s="178"/>
      <c r="J419" s="178"/>
      <c r="K419" s="178"/>
      <c r="L419" s="178"/>
      <c r="M419" s="178"/>
      <c r="N419" s="178"/>
      <c r="O419" s="178"/>
      <c r="P419" s="178"/>
      <c r="Q419" s="178"/>
      <c r="R419" s="178"/>
      <c r="S419" s="178"/>
      <c r="T419" s="178"/>
      <c r="U419" s="178"/>
      <c r="V419" s="178"/>
      <c r="W419" s="178"/>
      <c r="X419" s="178"/>
      <c r="Y419" s="178"/>
      <c r="Z419" s="178"/>
      <c r="AA419" s="178"/>
      <c r="AB419" s="179"/>
      <c r="AD419" s="549"/>
      <c r="AF419" s="549"/>
      <c r="AH419" s="549"/>
      <c r="AJ419" s="95"/>
    </row>
    <row r="420" spans="3:36" ht="12.75" customHeight="1" outlineLevel="1" x14ac:dyDescent="0.2">
      <c r="G420" s="89"/>
      <c r="H420" s="89"/>
      <c r="I420" s="89"/>
      <c r="J420" s="89"/>
      <c r="K420" s="89"/>
      <c r="L420" s="89"/>
      <c r="M420" s="89"/>
      <c r="N420" s="89"/>
      <c r="O420" s="89"/>
      <c r="P420" s="89"/>
      <c r="Q420" s="89"/>
      <c r="R420" s="89"/>
      <c r="S420" s="89"/>
      <c r="T420" s="89"/>
      <c r="U420" s="89"/>
      <c r="V420" s="89"/>
      <c r="W420" s="89"/>
      <c r="X420" s="89"/>
      <c r="Y420" s="89"/>
      <c r="Z420" s="89"/>
      <c r="AA420" s="89"/>
      <c r="AB420" s="89"/>
      <c r="AD420" s="89"/>
      <c r="AF420" s="89"/>
      <c r="AH420" s="89"/>
    </row>
    <row r="421" spans="3:36" ht="12.75" customHeight="1" outlineLevel="1" x14ac:dyDescent="0.2">
      <c r="D421" s="180" t="str">
        <f>"Total "&amp;C394</f>
        <v>Total Full Fare (First)</v>
      </c>
      <c r="E421" s="181"/>
      <c r="F421" s="182" t="str">
        <f>F419</f>
        <v>000 Jnys</v>
      </c>
      <c r="G421" s="183">
        <f t="shared" ref="G421:AB421" si="147">SUM(G395:G419)</f>
        <v>0</v>
      </c>
      <c r="H421" s="183">
        <f t="shared" si="147"/>
        <v>0</v>
      </c>
      <c r="I421" s="183">
        <f t="shared" si="147"/>
        <v>0</v>
      </c>
      <c r="J421" s="183">
        <f t="shared" si="147"/>
        <v>0</v>
      </c>
      <c r="K421" s="183">
        <f t="shared" si="147"/>
        <v>0</v>
      </c>
      <c r="L421" s="183">
        <f t="shared" si="147"/>
        <v>0</v>
      </c>
      <c r="M421" s="183">
        <f t="shared" si="147"/>
        <v>0</v>
      </c>
      <c r="N421" s="183">
        <f t="shared" si="147"/>
        <v>0</v>
      </c>
      <c r="O421" s="183">
        <f t="shared" si="147"/>
        <v>0</v>
      </c>
      <c r="P421" s="183">
        <f t="shared" si="147"/>
        <v>0</v>
      </c>
      <c r="Q421" s="183">
        <f t="shared" si="147"/>
        <v>0</v>
      </c>
      <c r="R421" s="183">
        <f t="shared" si="147"/>
        <v>0</v>
      </c>
      <c r="S421" s="183">
        <f t="shared" si="147"/>
        <v>0</v>
      </c>
      <c r="T421" s="183">
        <f t="shared" si="147"/>
        <v>0</v>
      </c>
      <c r="U421" s="183">
        <f t="shared" si="147"/>
        <v>0</v>
      </c>
      <c r="V421" s="183">
        <f t="shared" si="147"/>
        <v>0</v>
      </c>
      <c r="W421" s="183">
        <f t="shared" si="147"/>
        <v>0</v>
      </c>
      <c r="X421" s="183">
        <f t="shared" si="147"/>
        <v>0</v>
      </c>
      <c r="Y421" s="183">
        <f t="shared" si="147"/>
        <v>0</v>
      </c>
      <c r="Z421" s="183">
        <f t="shared" si="147"/>
        <v>0</v>
      </c>
      <c r="AA421" s="183">
        <f t="shared" si="147"/>
        <v>0</v>
      </c>
      <c r="AB421" s="184">
        <f t="shared" si="147"/>
        <v>0</v>
      </c>
      <c r="AD421" s="550">
        <f>SUM(AD395:AD419)</f>
        <v>0</v>
      </c>
      <c r="AF421" s="550">
        <f>SUM(AF395:AF419)</f>
        <v>0</v>
      </c>
      <c r="AH421" s="550">
        <f>SUM(AH395:AH419)</f>
        <v>0</v>
      </c>
      <c r="AJ421" s="185"/>
    </row>
    <row r="422" spans="3:36" ht="12.75" customHeight="1" outlineLevel="1" x14ac:dyDescent="0.2">
      <c r="G422" s="89"/>
      <c r="H422" s="89"/>
      <c r="I422" s="89"/>
      <c r="J422" s="89"/>
      <c r="K422" s="89"/>
      <c r="L422" s="89"/>
      <c r="M422" s="89"/>
      <c r="N422" s="89"/>
      <c r="O422" s="89"/>
      <c r="P422" s="89"/>
      <c r="Q422" s="89"/>
      <c r="R422" s="89"/>
      <c r="S422" s="89"/>
      <c r="T422" s="89"/>
      <c r="U422" s="89"/>
      <c r="V422" s="89"/>
      <c r="W422" s="89"/>
      <c r="X422" s="89"/>
      <c r="Y422" s="89"/>
      <c r="Z422" s="89"/>
      <c r="AA422" s="89"/>
      <c r="AB422" s="89"/>
      <c r="AD422" s="89"/>
      <c r="AF422" s="89"/>
      <c r="AH422" s="89"/>
    </row>
    <row r="423" spans="3:36" ht="12.75" customHeight="1" outlineLevel="1" x14ac:dyDescent="0.2">
      <c r="C423" s="138" t="str">
        <f>C106</f>
        <v>Full Fare (Standard)</v>
      </c>
      <c r="G423" s="89"/>
      <c r="H423" s="89"/>
      <c r="I423" s="89"/>
      <c r="J423" s="89"/>
      <c r="K423" s="89"/>
      <c r="L423" s="89"/>
      <c r="M423" s="89"/>
      <c r="N423" s="89"/>
      <c r="O423" s="89"/>
      <c r="P423" s="89"/>
      <c r="Q423" s="89"/>
      <c r="R423" s="89"/>
      <c r="S423" s="89"/>
      <c r="T423" s="89"/>
      <c r="U423" s="89"/>
      <c r="V423" s="89"/>
      <c r="W423" s="89"/>
      <c r="X423" s="89"/>
      <c r="Y423" s="89"/>
      <c r="Z423" s="89"/>
      <c r="AA423" s="89"/>
      <c r="AB423" s="89"/>
      <c r="AD423" s="89"/>
      <c r="AF423" s="89"/>
      <c r="AH423" s="89"/>
    </row>
    <row r="424" spans="3:36" ht="12.75" customHeight="1" outlineLevel="1" x14ac:dyDescent="0.2">
      <c r="D424" s="100" t="str">
        <f>'Line Items'!D14</f>
        <v>Inter-City</v>
      </c>
      <c r="E424" s="84"/>
      <c r="F424" s="186" t="str">
        <f t="shared" ref="F424:F431" si="148">F395</f>
        <v>000 Jnys</v>
      </c>
      <c r="G424" s="173"/>
      <c r="H424" s="173"/>
      <c r="I424" s="174"/>
      <c r="J424" s="173"/>
      <c r="K424" s="174"/>
      <c r="L424" s="174"/>
      <c r="M424" s="173"/>
      <c r="N424" s="173"/>
      <c r="O424" s="173"/>
      <c r="P424" s="173"/>
      <c r="Q424" s="173"/>
      <c r="R424" s="173"/>
      <c r="S424" s="173"/>
      <c r="T424" s="173"/>
      <c r="U424" s="173"/>
      <c r="V424" s="173"/>
      <c r="W424" s="173"/>
      <c r="X424" s="173"/>
      <c r="Y424" s="173"/>
      <c r="Z424" s="173"/>
      <c r="AA424" s="173"/>
      <c r="AB424" s="469"/>
      <c r="AD424" s="547"/>
      <c r="AF424" s="547"/>
      <c r="AH424" s="547"/>
      <c r="AJ424" s="87"/>
    </row>
    <row r="425" spans="3:36" ht="12.75" customHeight="1" outlineLevel="1" x14ac:dyDescent="0.2">
      <c r="D425" s="106" t="str">
        <f>'Line Items'!D15</f>
        <v>Great Eastern</v>
      </c>
      <c r="E425" s="88"/>
      <c r="F425" s="107" t="str">
        <f t="shared" si="148"/>
        <v>000 Jnys</v>
      </c>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6"/>
      <c r="AD425" s="548"/>
      <c r="AF425" s="548"/>
      <c r="AH425" s="548"/>
      <c r="AJ425" s="91"/>
    </row>
    <row r="426" spans="3:36" ht="12.75" customHeight="1" outlineLevel="1" x14ac:dyDescent="0.2">
      <c r="D426" s="106" t="str">
        <f>'Line Items'!D16</f>
        <v>West Anglia</v>
      </c>
      <c r="E426" s="88"/>
      <c r="F426" s="107" t="str">
        <f t="shared" si="148"/>
        <v>000 Jnys</v>
      </c>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6"/>
      <c r="AD426" s="548"/>
      <c r="AF426" s="548"/>
      <c r="AH426" s="548"/>
      <c r="AJ426" s="91"/>
    </row>
    <row r="427" spans="3:36" ht="12.75" customHeight="1" outlineLevel="1" x14ac:dyDescent="0.2">
      <c r="D427" s="106" t="str">
        <f>'Line Items'!D17</f>
        <v>Stansted Express</v>
      </c>
      <c r="E427" s="88"/>
      <c r="F427" s="107" t="str">
        <f t="shared" si="148"/>
        <v>000 Jnys</v>
      </c>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6"/>
      <c r="AD427" s="548"/>
      <c r="AF427" s="548"/>
      <c r="AH427" s="548"/>
      <c r="AJ427" s="91"/>
    </row>
    <row r="428" spans="3:36" ht="12.75" customHeight="1" outlineLevel="1" x14ac:dyDescent="0.2">
      <c r="D428" s="106" t="str">
        <f>'Line Items'!D18</f>
        <v>Rural</v>
      </c>
      <c r="E428" s="88"/>
      <c r="F428" s="107" t="str">
        <f t="shared" si="148"/>
        <v>000 Jnys</v>
      </c>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6"/>
      <c r="AD428" s="548"/>
      <c r="AF428" s="548"/>
      <c r="AH428" s="548"/>
      <c r="AJ428" s="91"/>
    </row>
    <row r="429" spans="3:36" ht="12.75" customHeight="1" outlineLevel="1" x14ac:dyDescent="0.2">
      <c r="D429" s="106" t="str">
        <f>'Line Items'!D19</f>
        <v>WA Inner (to LOROL)</v>
      </c>
      <c r="E429" s="88"/>
      <c r="F429" s="107" t="str">
        <f t="shared" si="148"/>
        <v>000 Jnys</v>
      </c>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6"/>
      <c r="AD429" s="548"/>
      <c r="AF429" s="548"/>
      <c r="AH429" s="548"/>
      <c r="AJ429" s="91"/>
    </row>
    <row r="430" spans="3:36" ht="12.75" customHeight="1" outlineLevel="1" x14ac:dyDescent="0.2">
      <c r="D430" s="106" t="str">
        <f>'Line Items'!D20</f>
        <v>GE Inner (to CTOC)</v>
      </c>
      <c r="E430" s="88"/>
      <c r="F430" s="107" t="str">
        <f t="shared" si="148"/>
        <v>000 Jnys</v>
      </c>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6"/>
      <c r="AD430" s="548"/>
      <c r="AF430" s="548"/>
      <c r="AH430" s="548"/>
      <c r="AJ430" s="91"/>
    </row>
    <row r="431" spans="3:36" ht="12.75" customHeight="1" outlineLevel="1" x14ac:dyDescent="0.2">
      <c r="D431" s="106" t="str">
        <f>'Line Items'!D21</f>
        <v>[Passenger Revenue Service Groups Line 8]</v>
      </c>
      <c r="E431" s="88"/>
      <c r="F431" s="107" t="str">
        <f t="shared" si="148"/>
        <v>000 Jnys</v>
      </c>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6"/>
      <c r="AD431" s="548"/>
      <c r="AF431" s="548"/>
      <c r="AH431" s="548"/>
      <c r="AJ431" s="91"/>
    </row>
    <row r="432" spans="3:36" ht="12.75" customHeight="1" outlineLevel="1" x14ac:dyDescent="0.2">
      <c r="D432" s="106" t="str">
        <f>'Line Items'!D22</f>
        <v>[Passenger Revenue Service Groups Line 9]</v>
      </c>
      <c r="E432" s="88"/>
      <c r="F432" s="107" t="str">
        <f t="shared" ref="F432:F448" si="149">F403</f>
        <v>000 Jnys</v>
      </c>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6"/>
      <c r="AD432" s="548"/>
      <c r="AF432" s="548"/>
      <c r="AH432" s="548"/>
      <c r="AJ432" s="91"/>
    </row>
    <row r="433" spans="4:36" ht="12.75" customHeight="1" outlineLevel="1" x14ac:dyDescent="0.2">
      <c r="D433" s="106" t="str">
        <f>'Line Items'!D23</f>
        <v>[Passenger Revenue Service Groups Line 10]</v>
      </c>
      <c r="E433" s="88"/>
      <c r="F433" s="107" t="str">
        <f t="shared" si="149"/>
        <v>000 Jnys</v>
      </c>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6"/>
      <c r="AD433" s="548"/>
      <c r="AF433" s="548"/>
      <c r="AH433" s="548"/>
      <c r="AJ433" s="91"/>
    </row>
    <row r="434" spans="4:36" ht="12.75" customHeight="1" outlineLevel="1" x14ac:dyDescent="0.2">
      <c r="D434" s="106" t="str">
        <f>'Line Items'!D24</f>
        <v>[Passenger Revenue Service Groups Line 11]</v>
      </c>
      <c r="E434" s="88"/>
      <c r="F434" s="107" t="str">
        <f t="shared" si="149"/>
        <v>000 Jnys</v>
      </c>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6"/>
      <c r="AD434" s="548"/>
      <c r="AF434" s="548"/>
      <c r="AH434" s="548"/>
      <c r="AJ434" s="91"/>
    </row>
    <row r="435" spans="4:36" ht="12.75" customHeight="1" outlineLevel="1" x14ac:dyDescent="0.2">
      <c r="D435" s="106" t="str">
        <f>'Line Items'!D25</f>
        <v>[Passenger Revenue Service Groups Line 12]</v>
      </c>
      <c r="E435" s="88"/>
      <c r="F435" s="107" t="str">
        <f t="shared" si="149"/>
        <v>000 Jnys</v>
      </c>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6"/>
      <c r="AD435" s="548"/>
      <c r="AF435" s="548"/>
      <c r="AH435" s="548"/>
      <c r="AJ435" s="91"/>
    </row>
    <row r="436" spans="4:36" ht="12.75" customHeight="1" outlineLevel="1" x14ac:dyDescent="0.2">
      <c r="D436" s="106" t="str">
        <f>'Line Items'!D26</f>
        <v>[Passenger Revenue Service Groups Line 13]</v>
      </c>
      <c r="E436" s="88"/>
      <c r="F436" s="107" t="str">
        <f t="shared" si="149"/>
        <v>000 Jnys</v>
      </c>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6"/>
      <c r="AD436" s="548"/>
      <c r="AF436" s="548"/>
      <c r="AH436" s="548"/>
      <c r="AJ436" s="91"/>
    </row>
    <row r="437" spans="4:36" ht="12.75" customHeight="1" outlineLevel="1" x14ac:dyDescent="0.2">
      <c r="D437" s="106" t="str">
        <f>'Line Items'!D27</f>
        <v>[Passenger Revenue Service Groups Line 14]</v>
      </c>
      <c r="E437" s="88"/>
      <c r="F437" s="107" t="str">
        <f t="shared" si="149"/>
        <v>000 Jnys</v>
      </c>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6"/>
      <c r="AD437" s="548"/>
      <c r="AF437" s="548"/>
      <c r="AH437" s="548"/>
      <c r="AJ437" s="91"/>
    </row>
    <row r="438" spans="4:36" ht="12.75" customHeight="1" outlineLevel="1" x14ac:dyDescent="0.2">
      <c r="D438" s="106" t="str">
        <f>'Line Items'!D28</f>
        <v>[Passenger Revenue Service Groups Line 15]</v>
      </c>
      <c r="E438" s="88"/>
      <c r="F438" s="107" t="str">
        <f t="shared" si="149"/>
        <v>000 Jnys</v>
      </c>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6"/>
      <c r="AD438" s="548"/>
      <c r="AF438" s="548"/>
      <c r="AH438" s="548"/>
      <c r="AJ438" s="91"/>
    </row>
    <row r="439" spans="4:36" ht="12.75" customHeight="1" outlineLevel="1" x14ac:dyDescent="0.2">
      <c r="D439" s="106" t="str">
        <f>'Line Items'!D29</f>
        <v>[Passenger Revenue Service Groups Line 16]</v>
      </c>
      <c r="E439" s="88"/>
      <c r="F439" s="107" t="str">
        <f t="shared" si="149"/>
        <v>000 Jnys</v>
      </c>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6"/>
      <c r="AD439" s="548"/>
      <c r="AF439" s="548"/>
      <c r="AH439" s="548"/>
      <c r="AJ439" s="91"/>
    </row>
    <row r="440" spans="4:36" ht="12.75" customHeight="1" outlineLevel="1" x14ac:dyDescent="0.2">
      <c r="D440" s="106" t="str">
        <f>'Line Items'!D30</f>
        <v>[Passenger Revenue Service Groups Line 17]</v>
      </c>
      <c r="E440" s="88"/>
      <c r="F440" s="107" t="str">
        <f t="shared" si="149"/>
        <v>000 Jnys</v>
      </c>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6"/>
      <c r="AD440" s="548"/>
      <c r="AF440" s="548"/>
      <c r="AH440" s="548"/>
      <c r="AJ440" s="91"/>
    </row>
    <row r="441" spans="4:36" ht="12.75" customHeight="1" outlineLevel="1" x14ac:dyDescent="0.2">
      <c r="D441" s="106" t="str">
        <f>'Line Items'!D31</f>
        <v>[Passenger Revenue Service Groups Line 18]</v>
      </c>
      <c r="E441" s="88"/>
      <c r="F441" s="107" t="str">
        <f t="shared" si="149"/>
        <v>000 Jnys</v>
      </c>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6"/>
      <c r="AD441" s="548"/>
      <c r="AF441" s="548"/>
      <c r="AH441" s="548"/>
      <c r="AJ441" s="91"/>
    </row>
    <row r="442" spans="4:36" ht="12.75" customHeight="1" outlineLevel="1" x14ac:dyDescent="0.2">
      <c r="D442" s="106" t="str">
        <f>'Line Items'!D32</f>
        <v>[Passenger Revenue Service Groups Line 19]</v>
      </c>
      <c r="E442" s="88"/>
      <c r="F442" s="107" t="str">
        <f t="shared" si="149"/>
        <v>000 Jnys</v>
      </c>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6"/>
      <c r="AD442" s="548"/>
      <c r="AF442" s="548"/>
      <c r="AH442" s="548"/>
      <c r="AJ442" s="91"/>
    </row>
    <row r="443" spans="4:36" ht="12.75" customHeight="1" outlineLevel="1" x14ac:dyDescent="0.2">
      <c r="D443" s="106" t="str">
        <f>'Line Items'!D33</f>
        <v>[Passenger Revenue Service Groups Line 20]</v>
      </c>
      <c r="E443" s="88"/>
      <c r="F443" s="107" t="str">
        <f t="shared" si="149"/>
        <v>000 Jnys</v>
      </c>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6"/>
      <c r="AD443" s="548"/>
      <c r="AF443" s="548"/>
      <c r="AH443" s="548"/>
      <c r="AJ443" s="91"/>
    </row>
    <row r="444" spans="4:36" ht="12.75" customHeight="1" outlineLevel="1" x14ac:dyDescent="0.2">
      <c r="D444" s="106" t="str">
        <f>'Line Items'!D34</f>
        <v>[Passenger Revenue Service Groups Line 21]</v>
      </c>
      <c r="E444" s="88"/>
      <c r="F444" s="107" t="str">
        <f t="shared" si="149"/>
        <v>000 Jnys</v>
      </c>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6"/>
      <c r="AD444" s="548"/>
      <c r="AF444" s="548"/>
      <c r="AH444" s="548"/>
      <c r="AJ444" s="91"/>
    </row>
    <row r="445" spans="4:36" ht="12.75" customHeight="1" outlineLevel="1" x14ac:dyDescent="0.2">
      <c r="D445" s="106" t="str">
        <f>'Line Items'!D35</f>
        <v>[Passenger Revenue Service Groups Line 22]</v>
      </c>
      <c r="E445" s="88"/>
      <c r="F445" s="107" t="str">
        <f t="shared" si="149"/>
        <v>000 Jnys</v>
      </c>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6"/>
      <c r="AD445" s="548"/>
      <c r="AF445" s="548"/>
      <c r="AH445" s="548"/>
      <c r="AJ445" s="91"/>
    </row>
    <row r="446" spans="4:36" ht="12.75" customHeight="1" outlineLevel="1" x14ac:dyDescent="0.2">
      <c r="D446" s="106" t="str">
        <f>'Line Items'!D36</f>
        <v>[Passenger Revenue Service Groups Line 23]</v>
      </c>
      <c r="E446" s="88"/>
      <c r="F446" s="107" t="str">
        <f t="shared" si="149"/>
        <v>000 Jnys</v>
      </c>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6"/>
      <c r="AD446" s="548"/>
      <c r="AF446" s="548"/>
      <c r="AH446" s="548"/>
      <c r="AJ446" s="91"/>
    </row>
    <row r="447" spans="4:36" ht="12.75" customHeight="1" outlineLevel="1" x14ac:dyDescent="0.2">
      <c r="D447" s="106" t="str">
        <f>'Line Items'!D37</f>
        <v>[Passenger Revenue Service Groups Line 24]</v>
      </c>
      <c r="E447" s="88"/>
      <c r="F447" s="107" t="str">
        <f t="shared" si="149"/>
        <v>000 Jnys</v>
      </c>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6"/>
      <c r="AD447" s="548"/>
      <c r="AF447" s="548"/>
      <c r="AH447" s="548"/>
      <c r="AJ447" s="91"/>
    </row>
    <row r="448" spans="4:36" ht="12.75" customHeight="1" outlineLevel="1" x14ac:dyDescent="0.2">
      <c r="D448" s="117" t="str">
        <f>'Line Items'!D38</f>
        <v>[Passenger Revenue Service Groups Line 25]</v>
      </c>
      <c r="E448" s="177"/>
      <c r="F448" s="118" t="str">
        <f t="shared" si="149"/>
        <v>000 Jnys</v>
      </c>
      <c r="G448" s="178"/>
      <c r="H448" s="178"/>
      <c r="I448" s="178"/>
      <c r="J448" s="178"/>
      <c r="K448" s="178"/>
      <c r="L448" s="178"/>
      <c r="M448" s="178"/>
      <c r="N448" s="178"/>
      <c r="O448" s="178"/>
      <c r="P448" s="178"/>
      <c r="Q448" s="178"/>
      <c r="R448" s="178"/>
      <c r="S448" s="178"/>
      <c r="T448" s="178"/>
      <c r="U448" s="178"/>
      <c r="V448" s="178"/>
      <c r="W448" s="178"/>
      <c r="X448" s="178"/>
      <c r="Y448" s="178"/>
      <c r="Z448" s="178"/>
      <c r="AA448" s="178"/>
      <c r="AB448" s="179"/>
      <c r="AD448" s="549"/>
      <c r="AF448" s="549"/>
      <c r="AH448" s="549"/>
      <c r="AJ448" s="95"/>
    </row>
    <row r="449" spans="3:36" ht="12.75" customHeight="1" outlineLevel="1" x14ac:dyDescent="0.2">
      <c r="G449" s="89"/>
      <c r="H449" s="89"/>
      <c r="I449" s="89"/>
      <c r="J449" s="89"/>
      <c r="K449" s="89"/>
      <c r="L449" s="89"/>
      <c r="M449" s="89"/>
      <c r="N449" s="89"/>
      <c r="O449" s="89"/>
      <c r="P449" s="89"/>
      <c r="Q449" s="89"/>
      <c r="R449" s="89"/>
      <c r="S449" s="89"/>
      <c r="T449" s="89"/>
      <c r="U449" s="89"/>
      <c r="V449" s="89"/>
      <c r="W449" s="89"/>
      <c r="X449" s="89"/>
      <c r="Y449" s="89"/>
      <c r="Z449" s="89"/>
      <c r="AA449" s="89"/>
      <c r="AB449" s="89"/>
      <c r="AD449" s="89"/>
      <c r="AF449" s="89"/>
      <c r="AH449" s="89"/>
    </row>
    <row r="450" spans="3:36" ht="12.75" customHeight="1" outlineLevel="1" x14ac:dyDescent="0.2">
      <c r="D450" s="180" t="str">
        <f>"Total "&amp;C423</f>
        <v>Total Full Fare (Standard)</v>
      </c>
      <c r="E450" s="181"/>
      <c r="F450" s="182" t="str">
        <f>F448</f>
        <v>000 Jnys</v>
      </c>
      <c r="G450" s="183">
        <f t="shared" ref="G450:AB450" si="150">SUM(G424:G448)</f>
        <v>0</v>
      </c>
      <c r="H450" s="183">
        <f t="shared" si="150"/>
        <v>0</v>
      </c>
      <c r="I450" s="183">
        <f>SUM(I424:I448)</f>
        <v>0</v>
      </c>
      <c r="J450" s="183">
        <f>SUM(J424:J448)</f>
        <v>0</v>
      </c>
      <c r="K450" s="183">
        <f t="shared" si="150"/>
        <v>0</v>
      </c>
      <c r="L450" s="183">
        <f t="shared" si="150"/>
        <v>0</v>
      </c>
      <c r="M450" s="183">
        <f t="shared" si="150"/>
        <v>0</v>
      </c>
      <c r="N450" s="183">
        <f t="shared" si="150"/>
        <v>0</v>
      </c>
      <c r="O450" s="183">
        <f t="shared" si="150"/>
        <v>0</v>
      </c>
      <c r="P450" s="183">
        <f t="shared" si="150"/>
        <v>0</v>
      </c>
      <c r="Q450" s="183">
        <f t="shared" si="150"/>
        <v>0</v>
      </c>
      <c r="R450" s="183">
        <f t="shared" si="150"/>
        <v>0</v>
      </c>
      <c r="S450" s="183">
        <f t="shared" si="150"/>
        <v>0</v>
      </c>
      <c r="T450" s="183">
        <f t="shared" si="150"/>
        <v>0</v>
      </c>
      <c r="U450" s="183">
        <f t="shared" si="150"/>
        <v>0</v>
      </c>
      <c r="V450" s="183">
        <f t="shared" si="150"/>
        <v>0</v>
      </c>
      <c r="W450" s="183">
        <f t="shared" si="150"/>
        <v>0</v>
      </c>
      <c r="X450" s="183">
        <f t="shared" si="150"/>
        <v>0</v>
      </c>
      <c r="Y450" s="183">
        <f t="shared" si="150"/>
        <v>0</v>
      </c>
      <c r="Z450" s="183">
        <f t="shared" si="150"/>
        <v>0</v>
      </c>
      <c r="AA450" s="183">
        <f t="shared" si="150"/>
        <v>0</v>
      </c>
      <c r="AB450" s="184">
        <f t="shared" si="150"/>
        <v>0</v>
      </c>
      <c r="AD450" s="550">
        <f t="shared" ref="AD450:AF450" si="151">SUM(AD424:AD448)</f>
        <v>0</v>
      </c>
      <c r="AF450" s="550">
        <f t="shared" si="151"/>
        <v>0</v>
      </c>
      <c r="AH450" s="550">
        <f t="shared" ref="AH450" si="152">SUM(AH424:AH448)</f>
        <v>0</v>
      </c>
      <c r="AJ450" s="185"/>
    </row>
    <row r="451" spans="3:36" ht="12.75" customHeight="1" outlineLevel="1" x14ac:dyDescent="0.2">
      <c r="G451" s="89"/>
      <c r="H451" s="89"/>
      <c r="I451" s="89"/>
      <c r="J451" s="89"/>
      <c r="K451" s="89"/>
      <c r="L451" s="89"/>
      <c r="M451" s="89"/>
      <c r="N451" s="89"/>
      <c r="O451" s="89"/>
      <c r="P451" s="89"/>
      <c r="Q451" s="89"/>
      <c r="R451" s="89"/>
      <c r="S451" s="89"/>
      <c r="T451" s="89"/>
      <c r="U451" s="89"/>
      <c r="V451" s="89"/>
      <c r="W451" s="89"/>
      <c r="X451" s="89"/>
      <c r="Y451" s="89"/>
      <c r="Z451" s="89"/>
      <c r="AA451" s="89"/>
      <c r="AB451" s="89"/>
      <c r="AD451" s="89"/>
      <c r="AF451" s="89"/>
      <c r="AH451" s="89"/>
    </row>
    <row r="452" spans="3:36" ht="12.75" customHeight="1" outlineLevel="1" x14ac:dyDescent="0.2">
      <c r="D452" s="180" t="s">
        <v>434</v>
      </c>
      <c r="E452" s="181"/>
      <c r="F452" s="182" t="str">
        <f>F450</f>
        <v>000 Jnys</v>
      </c>
      <c r="G452" s="183">
        <f t="shared" ref="G452:AB452" si="153">SUM(G421,G450)</f>
        <v>0</v>
      </c>
      <c r="H452" s="183">
        <f t="shared" si="153"/>
        <v>0</v>
      </c>
      <c r="I452" s="183">
        <f t="shared" si="153"/>
        <v>0</v>
      </c>
      <c r="J452" s="183">
        <f t="shared" si="153"/>
        <v>0</v>
      </c>
      <c r="K452" s="183">
        <f t="shared" si="153"/>
        <v>0</v>
      </c>
      <c r="L452" s="183">
        <f t="shared" si="153"/>
        <v>0</v>
      </c>
      <c r="M452" s="183">
        <f t="shared" si="153"/>
        <v>0</v>
      </c>
      <c r="N452" s="183">
        <f t="shared" si="153"/>
        <v>0</v>
      </c>
      <c r="O452" s="183">
        <f t="shared" si="153"/>
        <v>0</v>
      </c>
      <c r="P452" s="183">
        <f t="shared" si="153"/>
        <v>0</v>
      </c>
      <c r="Q452" s="183">
        <f t="shared" si="153"/>
        <v>0</v>
      </c>
      <c r="R452" s="183">
        <f t="shared" si="153"/>
        <v>0</v>
      </c>
      <c r="S452" s="183">
        <f t="shared" si="153"/>
        <v>0</v>
      </c>
      <c r="T452" s="183">
        <f t="shared" si="153"/>
        <v>0</v>
      </c>
      <c r="U452" s="183">
        <f t="shared" si="153"/>
        <v>0</v>
      </c>
      <c r="V452" s="183">
        <f t="shared" si="153"/>
        <v>0</v>
      </c>
      <c r="W452" s="183">
        <f t="shared" si="153"/>
        <v>0</v>
      </c>
      <c r="X452" s="183">
        <f t="shared" si="153"/>
        <v>0</v>
      </c>
      <c r="Y452" s="183">
        <f t="shared" si="153"/>
        <v>0</v>
      </c>
      <c r="Z452" s="183">
        <f t="shared" si="153"/>
        <v>0</v>
      </c>
      <c r="AA452" s="183">
        <f t="shared" si="153"/>
        <v>0</v>
      </c>
      <c r="AB452" s="184">
        <f t="shared" si="153"/>
        <v>0</v>
      </c>
      <c r="AD452" s="550">
        <f t="shared" ref="AD452:AF452" si="154">SUM(AD421,AD450)</f>
        <v>0</v>
      </c>
      <c r="AF452" s="550">
        <f t="shared" si="154"/>
        <v>0</v>
      </c>
      <c r="AH452" s="550">
        <f t="shared" ref="AH452" si="155">SUM(AH421,AH450)</f>
        <v>0</v>
      </c>
      <c r="AJ452" s="185"/>
    </row>
    <row r="453" spans="3:36" ht="12.75" customHeight="1" outlineLevel="1" x14ac:dyDescent="0.2">
      <c r="G453" s="89"/>
      <c r="H453" s="89"/>
      <c r="I453" s="89"/>
      <c r="J453" s="89"/>
      <c r="K453" s="89"/>
      <c r="L453" s="89"/>
      <c r="M453" s="89"/>
      <c r="N453" s="89"/>
      <c r="O453" s="89"/>
      <c r="P453" s="89"/>
      <c r="Q453" s="89"/>
      <c r="R453" s="89"/>
      <c r="S453" s="89"/>
      <c r="T453" s="89"/>
      <c r="U453" s="89"/>
      <c r="V453" s="89"/>
      <c r="W453" s="89"/>
      <c r="X453" s="89"/>
      <c r="Y453" s="89"/>
      <c r="Z453" s="89"/>
      <c r="AA453" s="89"/>
      <c r="AB453" s="89"/>
      <c r="AD453" s="89"/>
      <c r="AF453" s="89"/>
      <c r="AH453" s="89"/>
    </row>
    <row r="454" spans="3:36" ht="12.75" customHeight="1" outlineLevel="1" x14ac:dyDescent="0.2">
      <c r="C454" s="138" t="str">
        <f>C137</f>
        <v>Advance (First)</v>
      </c>
      <c r="G454" s="89"/>
      <c r="H454" s="89"/>
      <c r="I454" s="89"/>
      <c r="J454" s="89"/>
      <c r="K454" s="89"/>
      <c r="L454" s="89"/>
      <c r="M454" s="89"/>
      <c r="N454" s="89"/>
      <c r="O454" s="89"/>
      <c r="P454" s="89"/>
      <c r="Q454" s="89"/>
      <c r="R454" s="89"/>
      <c r="S454" s="89"/>
      <c r="T454" s="89"/>
      <c r="U454" s="89"/>
      <c r="V454" s="89"/>
      <c r="W454" s="89"/>
      <c r="X454" s="89"/>
      <c r="Y454" s="89"/>
      <c r="Z454" s="89"/>
      <c r="AA454" s="89"/>
      <c r="AB454" s="89"/>
      <c r="AD454" s="89"/>
      <c r="AF454" s="89"/>
      <c r="AH454" s="89"/>
    </row>
    <row r="455" spans="3:36" ht="12.75" customHeight="1" outlineLevel="1" x14ac:dyDescent="0.2">
      <c r="D455" s="100" t="str">
        <f>'Line Items'!D14</f>
        <v>Inter-City</v>
      </c>
      <c r="E455" s="84"/>
      <c r="F455" s="186" t="str">
        <f>F424</f>
        <v>000 Jnys</v>
      </c>
      <c r="G455" s="173"/>
      <c r="H455" s="173"/>
      <c r="I455" s="174"/>
      <c r="J455" s="173"/>
      <c r="K455" s="174"/>
      <c r="L455" s="174"/>
      <c r="M455" s="173"/>
      <c r="N455" s="173"/>
      <c r="O455" s="173"/>
      <c r="P455" s="173"/>
      <c r="Q455" s="173"/>
      <c r="R455" s="173"/>
      <c r="S455" s="173"/>
      <c r="T455" s="173"/>
      <c r="U455" s="173"/>
      <c r="V455" s="173"/>
      <c r="W455" s="173"/>
      <c r="X455" s="173"/>
      <c r="Y455" s="173"/>
      <c r="Z455" s="173"/>
      <c r="AA455" s="173"/>
      <c r="AB455" s="469"/>
      <c r="AD455" s="547"/>
      <c r="AF455" s="547"/>
      <c r="AH455" s="547"/>
      <c r="AJ455" s="87"/>
    </row>
    <row r="456" spans="3:36" ht="12.75" customHeight="1" outlineLevel="1" x14ac:dyDescent="0.2">
      <c r="D456" s="106" t="str">
        <f>'Line Items'!D15</f>
        <v>Great Eastern</v>
      </c>
      <c r="E456" s="88"/>
      <c r="F456" s="107" t="str">
        <f t="shared" ref="F456:F479" si="156">F425</f>
        <v>000 Jnys</v>
      </c>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6"/>
      <c r="AD456" s="548"/>
      <c r="AF456" s="548"/>
      <c r="AH456" s="548"/>
      <c r="AJ456" s="91"/>
    </row>
    <row r="457" spans="3:36" ht="12.75" customHeight="1" outlineLevel="1" x14ac:dyDescent="0.2">
      <c r="D457" s="106" t="str">
        <f>'Line Items'!D16</f>
        <v>West Anglia</v>
      </c>
      <c r="E457" s="88"/>
      <c r="F457" s="107" t="str">
        <f t="shared" si="156"/>
        <v>000 Jnys</v>
      </c>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6"/>
      <c r="AD457" s="548"/>
      <c r="AF457" s="548"/>
      <c r="AH457" s="548"/>
      <c r="AJ457" s="91"/>
    </row>
    <row r="458" spans="3:36" ht="12.75" customHeight="1" outlineLevel="1" x14ac:dyDescent="0.2">
      <c r="D458" s="106" t="str">
        <f>'Line Items'!D17</f>
        <v>Stansted Express</v>
      </c>
      <c r="E458" s="88"/>
      <c r="F458" s="107" t="str">
        <f t="shared" si="156"/>
        <v>000 Jnys</v>
      </c>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6"/>
      <c r="AD458" s="548"/>
      <c r="AF458" s="548"/>
      <c r="AH458" s="548"/>
      <c r="AJ458" s="91"/>
    </row>
    <row r="459" spans="3:36" ht="12.75" customHeight="1" outlineLevel="1" x14ac:dyDescent="0.2">
      <c r="D459" s="106" t="str">
        <f>'Line Items'!D18</f>
        <v>Rural</v>
      </c>
      <c r="E459" s="88"/>
      <c r="F459" s="107" t="str">
        <f t="shared" si="156"/>
        <v>000 Jnys</v>
      </c>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6"/>
      <c r="AD459" s="548"/>
      <c r="AF459" s="548"/>
      <c r="AH459" s="548"/>
      <c r="AJ459" s="91"/>
    </row>
    <row r="460" spans="3:36" ht="12.75" customHeight="1" outlineLevel="1" x14ac:dyDescent="0.2">
      <c r="D460" s="106" t="str">
        <f>'Line Items'!D19</f>
        <v>WA Inner (to LOROL)</v>
      </c>
      <c r="E460" s="88"/>
      <c r="F460" s="107" t="str">
        <f t="shared" si="156"/>
        <v>000 Jnys</v>
      </c>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6"/>
      <c r="AD460" s="548"/>
      <c r="AF460" s="548"/>
      <c r="AH460" s="548"/>
      <c r="AJ460" s="91"/>
    </row>
    <row r="461" spans="3:36" ht="12.75" customHeight="1" outlineLevel="1" x14ac:dyDescent="0.2">
      <c r="D461" s="106" t="str">
        <f>'Line Items'!D20</f>
        <v>GE Inner (to CTOC)</v>
      </c>
      <c r="E461" s="88"/>
      <c r="F461" s="107" t="str">
        <f t="shared" si="156"/>
        <v>000 Jnys</v>
      </c>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6"/>
      <c r="AD461" s="548"/>
      <c r="AF461" s="548"/>
      <c r="AH461" s="548"/>
      <c r="AJ461" s="91"/>
    </row>
    <row r="462" spans="3:36" ht="12.75" customHeight="1" outlineLevel="1" x14ac:dyDescent="0.2">
      <c r="D462" s="106" t="str">
        <f>'Line Items'!D21</f>
        <v>[Passenger Revenue Service Groups Line 8]</v>
      </c>
      <c r="E462" s="88"/>
      <c r="F462" s="107" t="str">
        <f t="shared" si="156"/>
        <v>000 Jnys</v>
      </c>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6"/>
      <c r="AD462" s="548"/>
      <c r="AF462" s="548"/>
      <c r="AH462" s="548"/>
      <c r="AJ462" s="91"/>
    </row>
    <row r="463" spans="3:36" ht="12.75" customHeight="1" outlineLevel="1" x14ac:dyDescent="0.2">
      <c r="D463" s="106" t="str">
        <f>'Line Items'!D22</f>
        <v>[Passenger Revenue Service Groups Line 9]</v>
      </c>
      <c r="E463" s="88"/>
      <c r="F463" s="107" t="str">
        <f t="shared" si="156"/>
        <v>000 Jnys</v>
      </c>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6"/>
      <c r="AD463" s="548"/>
      <c r="AF463" s="548"/>
      <c r="AH463" s="548"/>
      <c r="AJ463" s="91"/>
    </row>
    <row r="464" spans="3:36" ht="12.75" customHeight="1" outlineLevel="1" x14ac:dyDescent="0.2">
      <c r="D464" s="106" t="str">
        <f>'Line Items'!D23</f>
        <v>[Passenger Revenue Service Groups Line 10]</v>
      </c>
      <c r="E464" s="88"/>
      <c r="F464" s="107" t="str">
        <f t="shared" si="156"/>
        <v>000 Jnys</v>
      </c>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6"/>
      <c r="AD464" s="548"/>
      <c r="AF464" s="548"/>
      <c r="AH464" s="548"/>
      <c r="AJ464" s="91"/>
    </row>
    <row r="465" spans="4:36" ht="12.75" customHeight="1" outlineLevel="1" x14ac:dyDescent="0.2">
      <c r="D465" s="106" t="str">
        <f>'Line Items'!D24</f>
        <v>[Passenger Revenue Service Groups Line 11]</v>
      </c>
      <c r="E465" s="88"/>
      <c r="F465" s="107" t="str">
        <f t="shared" si="156"/>
        <v>000 Jnys</v>
      </c>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6"/>
      <c r="AD465" s="548"/>
      <c r="AF465" s="548"/>
      <c r="AH465" s="548"/>
      <c r="AJ465" s="91"/>
    </row>
    <row r="466" spans="4:36" ht="12.75" customHeight="1" outlineLevel="1" x14ac:dyDescent="0.2">
      <c r="D466" s="106" t="str">
        <f>'Line Items'!D25</f>
        <v>[Passenger Revenue Service Groups Line 12]</v>
      </c>
      <c r="E466" s="88"/>
      <c r="F466" s="107" t="str">
        <f t="shared" si="156"/>
        <v>000 Jnys</v>
      </c>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6"/>
      <c r="AD466" s="548"/>
      <c r="AF466" s="548"/>
      <c r="AH466" s="548"/>
      <c r="AJ466" s="91"/>
    </row>
    <row r="467" spans="4:36" ht="12.75" customHeight="1" outlineLevel="1" x14ac:dyDescent="0.2">
      <c r="D467" s="106" t="str">
        <f>'Line Items'!D26</f>
        <v>[Passenger Revenue Service Groups Line 13]</v>
      </c>
      <c r="E467" s="88"/>
      <c r="F467" s="107" t="str">
        <f t="shared" si="156"/>
        <v>000 Jnys</v>
      </c>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6"/>
      <c r="AD467" s="548"/>
      <c r="AF467" s="548"/>
      <c r="AH467" s="548"/>
      <c r="AJ467" s="91"/>
    </row>
    <row r="468" spans="4:36" ht="12.75" customHeight="1" outlineLevel="1" x14ac:dyDescent="0.2">
      <c r="D468" s="106" t="str">
        <f>'Line Items'!D27</f>
        <v>[Passenger Revenue Service Groups Line 14]</v>
      </c>
      <c r="E468" s="88"/>
      <c r="F468" s="107" t="str">
        <f t="shared" si="156"/>
        <v>000 Jnys</v>
      </c>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6"/>
      <c r="AD468" s="548"/>
      <c r="AF468" s="548"/>
      <c r="AH468" s="548"/>
      <c r="AJ468" s="91"/>
    </row>
    <row r="469" spans="4:36" ht="12.75" customHeight="1" outlineLevel="1" x14ac:dyDescent="0.2">
      <c r="D469" s="106" t="str">
        <f>'Line Items'!D28</f>
        <v>[Passenger Revenue Service Groups Line 15]</v>
      </c>
      <c r="E469" s="88"/>
      <c r="F469" s="107" t="str">
        <f t="shared" si="156"/>
        <v>000 Jnys</v>
      </c>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6"/>
      <c r="AD469" s="548"/>
      <c r="AF469" s="548"/>
      <c r="AH469" s="548"/>
      <c r="AJ469" s="91"/>
    </row>
    <row r="470" spans="4:36" ht="12.75" customHeight="1" outlineLevel="1" x14ac:dyDescent="0.2">
      <c r="D470" s="106" t="str">
        <f>'Line Items'!D29</f>
        <v>[Passenger Revenue Service Groups Line 16]</v>
      </c>
      <c r="E470" s="88"/>
      <c r="F470" s="107" t="str">
        <f t="shared" si="156"/>
        <v>000 Jnys</v>
      </c>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6"/>
      <c r="AD470" s="548"/>
      <c r="AF470" s="548"/>
      <c r="AH470" s="548"/>
      <c r="AJ470" s="91"/>
    </row>
    <row r="471" spans="4:36" ht="12.75" customHeight="1" outlineLevel="1" x14ac:dyDescent="0.2">
      <c r="D471" s="106" t="str">
        <f>'Line Items'!D30</f>
        <v>[Passenger Revenue Service Groups Line 17]</v>
      </c>
      <c r="E471" s="88"/>
      <c r="F471" s="107" t="str">
        <f t="shared" si="156"/>
        <v>000 Jnys</v>
      </c>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6"/>
      <c r="AD471" s="548"/>
      <c r="AF471" s="548"/>
      <c r="AH471" s="548"/>
      <c r="AJ471" s="91"/>
    </row>
    <row r="472" spans="4:36" ht="12.75" customHeight="1" outlineLevel="1" x14ac:dyDescent="0.2">
      <c r="D472" s="106" t="str">
        <f>'Line Items'!D31</f>
        <v>[Passenger Revenue Service Groups Line 18]</v>
      </c>
      <c r="E472" s="88"/>
      <c r="F472" s="107" t="str">
        <f t="shared" si="156"/>
        <v>000 Jnys</v>
      </c>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6"/>
      <c r="AD472" s="548"/>
      <c r="AF472" s="548"/>
      <c r="AH472" s="548"/>
      <c r="AJ472" s="91"/>
    </row>
    <row r="473" spans="4:36" ht="12.75" customHeight="1" outlineLevel="1" x14ac:dyDescent="0.2">
      <c r="D473" s="106" t="str">
        <f>'Line Items'!D32</f>
        <v>[Passenger Revenue Service Groups Line 19]</v>
      </c>
      <c r="E473" s="88"/>
      <c r="F473" s="107" t="str">
        <f t="shared" si="156"/>
        <v>000 Jnys</v>
      </c>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6"/>
      <c r="AD473" s="548"/>
      <c r="AF473" s="548"/>
      <c r="AH473" s="548"/>
      <c r="AJ473" s="91"/>
    </row>
    <row r="474" spans="4:36" ht="12.75" customHeight="1" outlineLevel="1" x14ac:dyDescent="0.2">
      <c r="D474" s="106" t="str">
        <f>'Line Items'!D33</f>
        <v>[Passenger Revenue Service Groups Line 20]</v>
      </c>
      <c r="E474" s="88"/>
      <c r="F474" s="107" t="str">
        <f t="shared" si="156"/>
        <v>000 Jnys</v>
      </c>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6"/>
      <c r="AD474" s="548"/>
      <c r="AF474" s="548"/>
      <c r="AH474" s="548"/>
      <c r="AJ474" s="91"/>
    </row>
    <row r="475" spans="4:36" ht="12.75" customHeight="1" outlineLevel="1" x14ac:dyDescent="0.2">
      <c r="D475" s="106" t="str">
        <f>'Line Items'!D34</f>
        <v>[Passenger Revenue Service Groups Line 21]</v>
      </c>
      <c r="E475" s="88"/>
      <c r="F475" s="107" t="str">
        <f t="shared" si="156"/>
        <v>000 Jnys</v>
      </c>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6"/>
      <c r="AD475" s="548"/>
      <c r="AF475" s="548"/>
      <c r="AH475" s="548"/>
      <c r="AJ475" s="91"/>
    </row>
    <row r="476" spans="4:36" ht="12.75" customHeight="1" outlineLevel="1" x14ac:dyDescent="0.2">
      <c r="D476" s="106" t="str">
        <f>'Line Items'!D35</f>
        <v>[Passenger Revenue Service Groups Line 22]</v>
      </c>
      <c r="E476" s="88"/>
      <c r="F476" s="107" t="str">
        <f t="shared" si="156"/>
        <v>000 Jnys</v>
      </c>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6"/>
      <c r="AD476" s="548"/>
      <c r="AF476" s="548"/>
      <c r="AH476" s="548"/>
      <c r="AJ476" s="91"/>
    </row>
    <row r="477" spans="4:36" ht="12.75" customHeight="1" outlineLevel="1" x14ac:dyDescent="0.2">
      <c r="D477" s="106" t="str">
        <f>'Line Items'!D36</f>
        <v>[Passenger Revenue Service Groups Line 23]</v>
      </c>
      <c r="E477" s="88"/>
      <c r="F477" s="107" t="str">
        <f t="shared" si="156"/>
        <v>000 Jnys</v>
      </c>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6"/>
      <c r="AD477" s="548"/>
      <c r="AF477" s="548"/>
      <c r="AH477" s="548"/>
      <c r="AJ477" s="91"/>
    </row>
    <row r="478" spans="4:36" ht="12.75" customHeight="1" outlineLevel="1" x14ac:dyDescent="0.2">
      <c r="D478" s="106" t="str">
        <f>'Line Items'!D37</f>
        <v>[Passenger Revenue Service Groups Line 24]</v>
      </c>
      <c r="E478" s="88"/>
      <c r="F478" s="107" t="str">
        <f t="shared" si="156"/>
        <v>000 Jnys</v>
      </c>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6"/>
      <c r="AD478" s="548"/>
      <c r="AF478" s="548"/>
      <c r="AH478" s="548"/>
      <c r="AJ478" s="91"/>
    </row>
    <row r="479" spans="4:36" ht="12.75" customHeight="1" outlineLevel="1" x14ac:dyDescent="0.2">
      <c r="D479" s="117" t="str">
        <f>'Line Items'!D38</f>
        <v>[Passenger Revenue Service Groups Line 25]</v>
      </c>
      <c r="E479" s="177"/>
      <c r="F479" s="118" t="str">
        <f t="shared" si="156"/>
        <v>000 Jnys</v>
      </c>
      <c r="G479" s="178"/>
      <c r="H479" s="178"/>
      <c r="I479" s="178"/>
      <c r="J479" s="178"/>
      <c r="K479" s="178"/>
      <c r="L479" s="178"/>
      <c r="M479" s="178"/>
      <c r="N479" s="178"/>
      <c r="O479" s="178"/>
      <c r="P479" s="178"/>
      <c r="Q479" s="178"/>
      <c r="R479" s="178"/>
      <c r="S479" s="178"/>
      <c r="T479" s="178"/>
      <c r="U479" s="178"/>
      <c r="V479" s="178"/>
      <c r="W479" s="178"/>
      <c r="X479" s="178"/>
      <c r="Y479" s="178"/>
      <c r="Z479" s="178"/>
      <c r="AA479" s="178"/>
      <c r="AB479" s="179"/>
      <c r="AD479" s="549"/>
      <c r="AF479" s="549"/>
      <c r="AH479" s="549"/>
      <c r="AJ479" s="95"/>
    </row>
    <row r="480" spans="4:36" ht="12.75" customHeight="1" outlineLevel="1" x14ac:dyDescent="0.2">
      <c r="G480" s="89"/>
      <c r="H480" s="89"/>
      <c r="I480" s="89"/>
      <c r="J480" s="89"/>
      <c r="K480" s="89"/>
      <c r="L480" s="89"/>
      <c r="M480" s="89"/>
      <c r="N480" s="89"/>
      <c r="O480" s="89"/>
      <c r="P480" s="89"/>
      <c r="Q480" s="89"/>
      <c r="R480" s="89"/>
      <c r="S480" s="89"/>
      <c r="T480" s="89"/>
      <c r="U480" s="89"/>
      <c r="V480" s="89"/>
      <c r="W480" s="89"/>
      <c r="X480" s="89"/>
      <c r="Y480" s="89"/>
      <c r="Z480" s="89"/>
      <c r="AA480" s="89"/>
      <c r="AB480" s="89"/>
      <c r="AD480" s="89"/>
      <c r="AF480" s="89"/>
      <c r="AH480" s="89"/>
    </row>
    <row r="481" spans="3:36" ht="12.75" customHeight="1" outlineLevel="1" x14ac:dyDescent="0.2">
      <c r="D481" s="180" t="str">
        <f>"Total "&amp;C454</f>
        <v>Total Advance (First)</v>
      </c>
      <c r="E481" s="181"/>
      <c r="F481" s="182" t="str">
        <f>F479</f>
        <v>000 Jnys</v>
      </c>
      <c r="G481" s="183">
        <f t="shared" ref="G481:AB481" si="157">SUM(G455:G479)</f>
        <v>0</v>
      </c>
      <c r="H481" s="183">
        <f t="shared" si="157"/>
        <v>0</v>
      </c>
      <c r="I481" s="183">
        <f>SUM(I455:I479)</f>
        <v>0</v>
      </c>
      <c r="J481" s="183">
        <f>SUM(J455:J479)</f>
        <v>0</v>
      </c>
      <c r="K481" s="183">
        <f t="shared" si="157"/>
        <v>0</v>
      </c>
      <c r="L481" s="183">
        <f t="shared" si="157"/>
        <v>0</v>
      </c>
      <c r="M481" s="183">
        <f t="shared" si="157"/>
        <v>0</v>
      </c>
      <c r="N481" s="183">
        <f t="shared" si="157"/>
        <v>0</v>
      </c>
      <c r="O481" s="183">
        <f t="shared" si="157"/>
        <v>0</v>
      </c>
      <c r="P481" s="183">
        <f t="shared" si="157"/>
        <v>0</v>
      </c>
      <c r="Q481" s="183">
        <f t="shared" si="157"/>
        <v>0</v>
      </c>
      <c r="R481" s="183">
        <f t="shared" si="157"/>
        <v>0</v>
      </c>
      <c r="S481" s="183">
        <f t="shared" si="157"/>
        <v>0</v>
      </c>
      <c r="T481" s="183">
        <f t="shared" si="157"/>
        <v>0</v>
      </c>
      <c r="U481" s="183">
        <f t="shared" si="157"/>
        <v>0</v>
      </c>
      <c r="V481" s="183">
        <f t="shared" si="157"/>
        <v>0</v>
      </c>
      <c r="W481" s="183">
        <f t="shared" si="157"/>
        <v>0</v>
      </c>
      <c r="X481" s="183">
        <f t="shared" si="157"/>
        <v>0</v>
      </c>
      <c r="Y481" s="183">
        <f t="shared" si="157"/>
        <v>0</v>
      </c>
      <c r="Z481" s="183">
        <f t="shared" si="157"/>
        <v>0</v>
      </c>
      <c r="AA481" s="183">
        <f t="shared" si="157"/>
        <v>0</v>
      </c>
      <c r="AB481" s="184">
        <f t="shared" si="157"/>
        <v>0</v>
      </c>
      <c r="AD481" s="550">
        <f t="shared" ref="AD481:AF481" si="158">SUM(AD455:AD479)</f>
        <v>0</v>
      </c>
      <c r="AF481" s="550">
        <f t="shared" si="158"/>
        <v>0</v>
      </c>
      <c r="AH481" s="550">
        <f t="shared" ref="AH481" si="159">SUM(AH455:AH479)</f>
        <v>0</v>
      </c>
      <c r="AJ481" s="185"/>
    </row>
    <row r="482" spans="3:36" ht="12.75" customHeight="1" outlineLevel="1" x14ac:dyDescent="0.2">
      <c r="G482" s="89"/>
      <c r="H482" s="89"/>
      <c r="I482" s="89"/>
      <c r="J482" s="89"/>
      <c r="K482" s="89"/>
      <c r="L482" s="89"/>
      <c r="M482" s="89"/>
      <c r="N482" s="89"/>
      <c r="O482" s="89"/>
      <c r="P482" s="89"/>
      <c r="Q482" s="89"/>
      <c r="R482" s="89"/>
      <c r="S482" s="89"/>
      <c r="T482" s="89"/>
      <c r="U482" s="89"/>
      <c r="V482" s="89"/>
      <c r="W482" s="89"/>
      <c r="X482" s="89"/>
      <c r="Y482" s="89"/>
      <c r="Z482" s="89"/>
      <c r="AA482" s="89"/>
      <c r="AB482" s="89"/>
      <c r="AD482" s="89"/>
      <c r="AF482" s="89"/>
      <c r="AH482" s="89"/>
    </row>
    <row r="483" spans="3:36" ht="12.75" customHeight="1" outlineLevel="1" x14ac:dyDescent="0.2">
      <c r="C483" s="138" t="str">
        <f>C166</f>
        <v>Advance (Standard)</v>
      </c>
      <c r="G483" s="89"/>
      <c r="H483" s="89"/>
      <c r="I483" s="89"/>
      <c r="J483" s="89"/>
      <c r="K483" s="89"/>
      <c r="L483" s="89"/>
      <c r="M483" s="89"/>
      <c r="N483" s="89"/>
      <c r="O483" s="89"/>
      <c r="P483" s="89"/>
      <c r="Q483" s="89"/>
      <c r="R483" s="89"/>
      <c r="S483" s="89"/>
      <c r="T483" s="89"/>
      <c r="U483" s="89"/>
      <c r="V483" s="89"/>
      <c r="W483" s="89"/>
      <c r="X483" s="89"/>
      <c r="Y483" s="89"/>
      <c r="Z483" s="89"/>
      <c r="AA483" s="89"/>
      <c r="AB483" s="89"/>
      <c r="AD483" s="89"/>
      <c r="AF483" s="89"/>
      <c r="AH483" s="89"/>
    </row>
    <row r="484" spans="3:36" ht="12.75" customHeight="1" outlineLevel="1" x14ac:dyDescent="0.2">
      <c r="D484" s="100" t="str">
        <f>'Line Items'!D14</f>
        <v>Inter-City</v>
      </c>
      <c r="E484" s="84"/>
      <c r="F484" s="186" t="str">
        <f t="shared" ref="F484:F492" si="160">F455</f>
        <v>000 Jnys</v>
      </c>
      <c r="G484" s="173"/>
      <c r="H484" s="173"/>
      <c r="I484" s="174"/>
      <c r="J484" s="173"/>
      <c r="K484" s="174"/>
      <c r="L484" s="174"/>
      <c r="M484" s="173"/>
      <c r="N484" s="173"/>
      <c r="O484" s="173"/>
      <c r="P484" s="173"/>
      <c r="Q484" s="173"/>
      <c r="R484" s="173"/>
      <c r="S484" s="173"/>
      <c r="T484" s="173"/>
      <c r="U484" s="173"/>
      <c r="V484" s="173"/>
      <c r="W484" s="173"/>
      <c r="X484" s="173"/>
      <c r="Y484" s="173"/>
      <c r="Z484" s="173"/>
      <c r="AA484" s="173"/>
      <c r="AB484" s="469"/>
      <c r="AD484" s="547"/>
      <c r="AF484" s="547"/>
      <c r="AH484" s="547"/>
      <c r="AJ484" s="87"/>
    </row>
    <row r="485" spans="3:36" ht="12.75" customHeight="1" outlineLevel="1" x14ac:dyDescent="0.2">
      <c r="D485" s="106" t="str">
        <f>'Line Items'!D15</f>
        <v>Great Eastern</v>
      </c>
      <c r="E485" s="88"/>
      <c r="F485" s="107" t="str">
        <f t="shared" si="160"/>
        <v>000 Jnys</v>
      </c>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6"/>
      <c r="AD485" s="548"/>
      <c r="AF485" s="548"/>
      <c r="AH485" s="548"/>
      <c r="AJ485" s="91"/>
    </row>
    <row r="486" spans="3:36" ht="12.75" customHeight="1" outlineLevel="1" x14ac:dyDescent="0.2">
      <c r="D486" s="106" t="str">
        <f>'Line Items'!D16</f>
        <v>West Anglia</v>
      </c>
      <c r="E486" s="88"/>
      <c r="F486" s="107" t="str">
        <f t="shared" si="160"/>
        <v>000 Jnys</v>
      </c>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6"/>
      <c r="AD486" s="548"/>
      <c r="AF486" s="548"/>
      <c r="AH486" s="548"/>
      <c r="AJ486" s="91"/>
    </row>
    <row r="487" spans="3:36" ht="12.75" customHeight="1" outlineLevel="1" x14ac:dyDescent="0.2">
      <c r="D487" s="106" t="str">
        <f>'Line Items'!D17</f>
        <v>Stansted Express</v>
      </c>
      <c r="E487" s="88"/>
      <c r="F487" s="107" t="str">
        <f t="shared" si="160"/>
        <v>000 Jnys</v>
      </c>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6"/>
      <c r="AD487" s="548"/>
      <c r="AF487" s="548"/>
      <c r="AH487" s="548"/>
      <c r="AJ487" s="91"/>
    </row>
    <row r="488" spans="3:36" ht="12.75" customHeight="1" outlineLevel="1" x14ac:dyDescent="0.2">
      <c r="D488" s="106" t="str">
        <f>'Line Items'!D18</f>
        <v>Rural</v>
      </c>
      <c r="E488" s="88"/>
      <c r="F488" s="107" t="str">
        <f t="shared" si="160"/>
        <v>000 Jnys</v>
      </c>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6"/>
      <c r="AD488" s="548"/>
      <c r="AF488" s="548"/>
      <c r="AH488" s="548"/>
      <c r="AJ488" s="91"/>
    </row>
    <row r="489" spans="3:36" ht="12.75" customHeight="1" outlineLevel="1" x14ac:dyDescent="0.2">
      <c r="D489" s="106" t="str">
        <f>'Line Items'!D19</f>
        <v>WA Inner (to LOROL)</v>
      </c>
      <c r="E489" s="88"/>
      <c r="F489" s="107" t="str">
        <f t="shared" si="160"/>
        <v>000 Jnys</v>
      </c>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6"/>
      <c r="AD489" s="548"/>
      <c r="AF489" s="548"/>
      <c r="AH489" s="548"/>
      <c r="AJ489" s="91"/>
    </row>
    <row r="490" spans="3:36" ht="12.75" customHeight="1" outlineLevel="1" x14ac:dyDescent="0.2">
      <c r="D490" s="106" t="str">
        <f>'Line Items'!D20</f>
        <v>GE Inner (to CTOC)</v>
      </c>
      <c r="E490" s="88"/>
      <c r="F490" s="107" t="str">
        <f t="shared" si="160"/>
        <v>000 Jnys</v>
      </c>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6"/>
      <c r="AD490" s="548"/>
      <c r="AF490" s="548"/>
      <c r="AH490" s="548"/>
      <c r="AJ490" s="91"/>
    </row>
    <row r="491" spans="3:36" ht="12.75" customHeight="1" outlineLevel="1" x14ac:dyDescent="0.2">
      <c r="D491" s="106" t="str">
        <f>'Line Items'!D21</f>
        <v>[Passenger Revenue Service Groups Line 8]</v>
      </c>
      <c r="E491" s="88"/>
      <c r="F491" s="107" t="str">
        <f t="shared" si="160"/>
        <v>000 Jnys</v>
      </c>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6"/>
      <c r="AD491" s="548"/>
      <c r="AF491" s="548"/>
      <c r="AH491" s="548"/>
      <c r="AJ491" s="91"/>
    </row>
    <row r="492" spans="3:36" ht="12.75" customHeight="1" outlineLevel="1" x14ac:dyDescent="0.2">
      <c r="D492" s="106" t="str">
        <f>'Line Items'!D22</f>
        <v>[Passenger Revenue Service Groups Line 9]</v>
      </c>
      <c r="E492" s="88"/>
      <c r="F492" s="107" t="str">
        <f t="shared" si="160"/>
        <v>000 Jnys</v>
      </c>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6"/>
      <c r="AD492" s="548"/>
      <c r="AF492" s="548"/>
      <c r="AH492" s="548"/>
      <c r="AJ492" s="91"/>
    </row>
    <row r="493" spans="3:36" ht="12.75" customHeight="1" outlineLevel="1" x14ac:dyDescent="0.2">
      <c r="D493" s="106" t="str">
        <f>'Line Items'!D23</f>
        <v>[Passenger Revenue Service Groups Line 10]</v>
      </c>
      <c r="E493" s="88"/>
      <c r="F493" s="107" t="str">
        <f t="shared" ref="F493:F508" si="161">F464</f>
        <v>000 Jnys</v>
      </c>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6"/>
      <c r="AD493" s="548"/>
      <c r="AF493" s="548"/>
      <c r="AH493" s="548"/>
      <c r="AJ493" s="91"/>
    </row>
    <row r="494" spans="3:36" ht="12.75" customHeight="1" outlineLevel="1" x14ac:dyDescent="0.2">
      <c r="D494" s="106" t="str">
        <f>'Line Items'!D24</f>
        <v>[Passenger Revenue Service Groups Line 11]</v>
      </c>
      <c r="E494" s="88"/>
      <c r="F494" s="107" t="str">
        <f t="shared" si="161"/>
        <v>000 Jnys</v>
      </c>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6"/>
      <c r="AD494" s="548"/>
      <c r="AF494" s="548"/>
      <c r="AH494" s="548"/>
      <c r="AJ494" s="91"/>
    </row>
    <row r="495" spans="3:36" ht="12.75" customHeight="1" outlineLevel="1" x14ac:dyDescent="0.2">
      <c r="D495" s="106" t="str">
        <f>'Line Items'!D25</f>
        <v>[Passenger Revenue Service Groups Line 12]</v>
      </c>
      <c r="E495" s="88"/>
      <c r="F495" s="107" t="str">
        <f t="shared" si="161"/>
        <v>000 Jnys</v>
      </c>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6"/>
      <c r="AD495" s="548"/>
      <c r="AF495" s="548"/>
      <c r="AH495" s="548"/>
      <c r="AJ495" s="91"/>
    </row>
    <row r="496" spans="3:36" ht="12.75" customHeight="1" outlineLevel="1" x14ac:dyDescent="0.2">
      <c r="D496" s="106" t="str">
        <f>'Line Items'!D26</f>
        <v>[Passenger Revenue Service Groups Line 13]</v>
      </c>
      <c r="E496" s="88"/>
      <c r="F496" s="107" t="str">
        <f t="shared" si="161"/>
        <v>000 Jnys</v>
      </c>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6"/>
      <c r="AD496" s="548"/>
      <c r="AF496" s="548"/>
      <c r="AH496" s="548"/>
      <c r="AJ496" s="91"/>
    </row>
    <row r="497" spans="4:36" ht="12.75" customHeight="1" outlineLevel="1" x14ac:dyDescent="0.2">
      <c r="D497" s="106" t="str">
        <f>'Line Items'!D27</f>
        <v>[Passenger Revenue Service Groups Line 14]</v>
      </c>
      <c r="E497" s="88"/>
      <c r="F497" s="107" t="str">
        <f t="shared" si="161"/>
        <v>000 Jnys</v>
      </c>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6"/>
      <c r="AD497" s="548"/>
      <c r="AF497" s="548"/>
      <c r="AH497" s="548"/>
      <c r="AJ497" s="91"/>
    </row>
    <row r="498" spans="4:36" ht="12.75" customHeight="1" outlineLevel="1" x14ac:dyDescent="0.2">
      <c r="D498" s="106" t="str">
        <f>'Line Items'!D28</f>
        <v>[Passenger Revenue Service Groups Line 15]</v>
      </c>
      <c r="E498" s="88"/>
      <c r="F498" s="107" t="str">
        <f t="shared" si="161"/>
        <v>000 Jnys</v>
      </c>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6"/>
      <c r="AD498" s="548"/>
      <c r="AF498" s="548"/>
      <c r="AH498" s="548"/>
      <c r="AJ498" s="91"/>
    </row>
    <row r="499" spans="4:36" ht="12.75" customHeight="1" outlineLevel="1" x14ac:dyDescent="0.2">
      <c r="D499" s="106" t="str">
        <f>'Line Items'!D29</f>
        <v>[Passenger Revenue Service Groups Line 16]</v>
      </c>
      <c r="E499" s="88"/>
      <c r="F499" s="107" t="str">
        <f t="shared" si="161"/>
        <v>000 Jnys</v>
      </c>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6"/>
      <c r="AD499" s="548"/>
      <c r="AF499" s="548"/>
      <c r="AH499" s="548"/>
      <c r="AJ499" s="91"/>
    </row>
    <row r="500" spans="4:36" ht="12.75" customHeight="1" outlineLevel="1" x14ac:dyDescent="0.2">
      <c r="D500" s="106" t="str">
        <f>'Line Items'!D30</f>
        <v>[Passenger Revenue Service Groups Line 17]</v>
      </c>
      <c r="E500" s="88"/>
      <c r="F500" s="107" t="str">
        <f t="shared" si="161"/>
        <v>000 Jnys</v>
      </c>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6"/>
      <c r="AD500" s="548"/>
      <c r="AF500" s="548"/>
      <c r="AH500" s="548"/>
      <c r="AJ500" s="91"/>
    </row>
    <row r="501" spans="4:36" ht="12.75" customHeight="1" outlineLevel="1" x14ac:dyDescent="0.2">
      <c r="D501" s="106" t="str">
        <f>'Line Items'!D31</f>
        <v>[Passenger Revenue Service Groups Line 18]</v>
      </c>
      <c r="E501" s="88"/>
      <c r="F501" s="107" t="str">
        <f t="shared" si="161"/>
        <v>000 Jnys</v>
      </c>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6"/>
      <c r="AD501" s="548"/>
      <c r="AF501" s="548"/>
      <c r="AH501" s="548"/>
      <c r="AJ501" s="91"/>
    </row>
    <row r="502" spans="4:36" ht="12.75" customHeight="1" outlineLevel="1" x14ac:dyDescent="0.2">
      <c r="D502" s="106" t="str">
        <f>'Line Items'!D32</f>
        <v>[Passenger Revenue Service Groups Line 19]</v>
      </c>
      <c r="E502" s="88"/>
      <c r="F502" s="107" t="str">
        <f t="shared" si="161"/>
        <v>000 Jnys</v>
      </c>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6"/>
      <c r="AD502" s="548"/>
      <c r="AF502" s="548"/>
      <c r="AH502" s="548"/>
      <c r="AJ502" s="91"/>
    </row>
    <row r="503" spans="4:36" ht="12.75" customHeight="1" outlineLevel="1" x14ac:dyDescent="0.2">
      <c r="D503" s="106" t="str">
        <f>'Line Items'!D33</f>
        <v>[Passenger Revenue Service Groups Line 20]</v>
      </c>
      <c r="E503" s="88"/>
      <c r="F503" s="107" t="str">
        <f t="shared" si="161"/>
        <v>000 Jnys</v>
      </c>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6"/>
      <c r="AD503" s="548"/>
      <c r="AF503" s="548"/>
      <c r="AH503" s="548"/>
      <c r="AJ503" s="91"/>
    </row>
    <row r="504" spans="4:36" ht="12.75" customHeight="1" outlineLevel="1" x14ac:dyDescent="0.2">
      <c r="D504" s="106" t="str">
        <f>'Line Items'!D34</f>
        <v>[Passenger Revenue Service Groups Line 21]</v>
      </c>
      <c r="E504" s="88"/>
      <c r="F504" s="107" t="str">
        <f t="shared" si="161"/>
        <v>000 Jnys</v>
      </c>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6"/>
      <c r="AD504" s="548"/>
      <c r="AF504" s="548"/>
      <c r="AH504" s="548"/>
      <c r="AJ504" s="91"/>
    </row>
    <row r="505" spans="4:36" ht="12.75" customHeight="1" outlineLevel="1" x14ac:dyDescent="0.2">
      <c r="D505" s="106" t="str">
        <f>'Line Items'!D35</f>
        <v>[Passenger Revenue Service Groups Line 22]</v>
      </c>
      <c r="E505" s="88"/>
      <c r="F505" s="107" t="str">
        <f t="shared" si="161"/>
        <v>000 Jnys</v>
      </c>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6"/>
      <c r="AD505" s="548"/>
      <c r="AF505" s="548"/>
      <c r="AH505" s="548"/>
      <c r="AJ505" s="91"/>
    </row>
    <row r="506" spans="4:36" ht="12.75" customHeight="1" outlineLevel="1" x14ac:dyDescent="0.2">
      <c r="D506" s="106" t="str">
        <f>'Line Items'!D36</f>
        <v>[Passenger Revenue Service Groups Line 23]</v>
      </c>
      <c r="E506" s="88"/>
      <c r="F506" s="107" t="str">
        <f t="shared" si="161"/>
        <v>000 Jnys</v>
      </c>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6"/>
      <c r="AD506" s="548"/>
      <c r="AF506" s="548"/>
      <c r="AH506" s="548"/>
      <c r="AJ506" s="91"/>
    </row>
    <row r="507" spans="4:36" ht="12.75" customHeight="1" outlineLevel="1" x14ac:dyDescent="0.2">
      <c r="D507" s="106" t="str">
        <f>'Line Items'!D37</f>
        <v>[Passenger Revenue Service Groups Line 24]</v>
      </c>
      <c r="E507" s="88"/>
      <c r="F507" s="107" t="str">
        <f t="shared" si="161"/>
        <v>000 Jnys</v>
      </c>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6"/>
      <c r="AD507" s="548"/>
      <c r="AF507" s="548"/>
      <c r="AH507" s="548"/>
      <c r="AJ507" s="91"/>
    </row>
    <row r="508" spans="4:36" ht="12.75" customHeight="1" outlineLevel="1" x14ac:dyDescent="0.2">
      <c r="D508" s="117" t="str">
        <f>'Line Items'!D38</f>
        <v>[Passenger Revenue Service Groups Line 25]</v>
      </c>
      <c r="E508" s="177"/>
      <c r="F508" s="118" t="str">
        <f t="shared" si="161"/>
        <v>000 Jnys</v>
      </c>
      <c r="G508" s="178"/>
      <c r="H508" s="178"/>
      <c r="I508" s="178"/>
      <c r="J508" s="178"/>
      <c r="K508" s="178"/>
      <c r="L508" s="178"/>
      <c r="M508" s="178"/>
      <c r="N508" s="178"/>
      <c r="O508" s="178"/>
      <c r="P508" s="178"/>
      <c r="Q508" s="178"/>
      <c r="R508" s="178"/>
      <c r="S508" s="178"/>
      <c r="T508" s="178"/>
      <c r="U508" s="178"/>
      <c r="V508" s="178"/>
      <c r="W508" s="178"/>
      <c r="X508" s="178"/>
      <c r="Y508" s="178"/>
      <c r="Z508" s="178"/>
      <c r="AA508" s="178"/>
      <c r="AB508" s="179"/>
      <c r="AD508" s="549"/>
      <c r="AF508" s="549"/>
      <c r="AH508" s="549"/>
      <c r="AJ508" s="95"/>
    </row>
    <row r="509" spans="4:36" ht="12.75" customHeight="1" outlineLevel="1" x14ac:dyDescent="0.2">
      <c r="G509" s="89"/>
      <c r="H509" s="89"/>
      <c r="I509" s="89"/>
      <c r="J509" s="89"/>
      <c r="K509" s="89"/>
      <c r="L509" s="89"/>
      <c r="M509" s="89"/>
      <c r="N509" s="89"/>
      <c r="O509" s="89"/>
      <c r="P509" s="89"/>
      <c r="Q509" s="89"/>
      <c r="R509" s="89"/>
      <c r="S509" s="89"/>
      <c r="T509" s="89"/>
      <c r="U509" s="89"/>
      <c r="V509" s="89"/>
      <c r="W509" s="89"/>
      <c r="X509" s="89"/>
      <c r="Y509" s="89"/>
      <c r="Z509" s="89"/>
      <c r="AA509" s="89"/>
      <c r="AB509" s="89"/>
      <c r="AD509" s="89"/>
      <c r="AF509" s="89"/>
      <c r="AH509" s="89"/>
    </row>
    <row r="510" spans="4:36" ht="12.75" customHeight="1" outlineLevel="1" x14ac:dyDescent="0.2">
      <c r="D510" s="180" t="str">
        <f>"Total "&amp;C483</f>
        <v>Total Advance (Standard)</v>
      </c>
      <c r="E510" s="181"/>
      <c r="F510" s="182" t="str">
        <f>F508</f>
        <v>000 Jnys</v>
      </c>
      <c r="G510" s="183">
        <f t="shared" ref="G510:AB510" si="162">SUM(G484:G508)</f>
        <v>0</v>
      </c>
      <c r="H510" s="183">
        <f t="shared" si="162"/>
        <v>0</v>
      </c>
      <c r="I510" s="183">
        <f t="shared" si="162"/>
        <v>0</v>
      </c>
      <c r="J510" s="183">
        <f t="shared" si="162"/>
        <v>0</v>
      </c>
      <c r="K510" s="183">
        <f t="shared" si="162"/>
        <v>0</v>
      </c>
      <c r="L510" s="183">
        <f t="shared" si="162"/>
        <v>0</v>
      </c>
      <c r="M510" s="183">
        <f t="shared" si="162"/>
        <v>0</v>
      </c>
      <c r="N510" s="183">
        <f t="shared" si="162"/>
        <v>0</v>
      </c>
      <c r="O510" s="183">
        <f t="shared" si="162"/>
        <v>0</v>
      </c>
      <c r="P510" s="183">
        <f t="shared" si="162"/>
        <v>0</v>
      </c>
      <c r="Q510" s="183">
        <f t="shared" si="162"/>
        <v>0</v>
      </c>
      <c r="R510" s="183">
        <f t="shared" si="162"/>
        <v>0</v>
      </c>
      <c r="S510" s="183">
        <f t="shared" si="162"/>
        <v>0</v>
      </c>
      <c r="T510" s="183">
        <f t="shared" si="162"/>
        <v>0</v>
      </c>
      <c r="U510" s="183">
        <f t="shared" si="162"/>
        <v>0</v>
      </c>
      <c r="V510" s="183">
        <f t="shared" si="162"/>
        <v>0</v>
      </c>
      <c r="W510" s="183">
        <f t="shared" si="162"/>
        <v>0</v>
      </c>
      <c r="X510" s="183">
        <f t="shared" si="162"/>
        <v>0</v>
      </c>
      <c r="Y510" s="183">
        <f t="shared" si="162"/>
        <v>0</v>
      </c>
      <c r="Z510" s="183">
        <f t="shared" si="162"/>
        <v>0</v>
      </c>
      <c r="AA510" s="183">
        <f t="shared" si="162"/>
        <v>0</v>
      </c>
      <c r="AB510" s="184">
        <f t="shared" si="162"/>
        <v>0</v>
      </c>
      <c r="AD510" s="550">
        <f>SUM(AD484:AD508)</f>
        <v>0</v>
      </c>
      <c r="AF510" s="550">
        <f>SUM(AF484:AF508)</f>
        <v>0</v>
      </c>
      <c r="AH510" s="550">
        <f>SUM(AH484:AH508)</f>
        <v>0</v>
      </c>
      <c r="AJ510" s="185"/>
    </row>
    <row r="511" spans="4:36" ht="12.75" customHeight="1" outlineLevel="1" x14ac:dyDescent="0.2">
      <c r="G511" s="89"/>
      <c r="H511" s="89"/>
      <c r="I511" s="89"/>
      <c r="J511" s="89"/>
      <c r="K511" s="89"/>
      <c r="L511" s="89"/>
      <c r="M511" s="89"/>
      <c r="N511" s="89"/>
      <c r="O511" s="89"/>
      <c r="P511" s="89"/>
      <c r="Q511" s="89"/>
      <c r="R511" s="89"/>
      <c r="S511" s="89"/>
      <c r="T511" s="89"/>
      <c r="U511" s="89"/>
      <c r="V511" s="89"/>
      <c r="W511" s="89"/>
      <c r="X511" s="89"/>
      <c r="Y511" s="89"/>
      <c r="Z511" s="89"/>
      <c r="AA511" s="89"/>
      <c r="AB511" s="89"/>
      <c r="AD511" s="89"/>
      <c r="AF511" s="89"/>
      <c r="AH511" s="89"/>
    </row>
    <row r="512" spans="4:36" ht="12.75" customHeight="1" outlineLevel="1" x14ac:dyDescent="0.2">
      <c r="D512" s="180" t="s">
        <v>446</v>
      </c>
      <c r="E512" s="181"/>
      <c r="F512" s="182" t="str">
        <f>F510</f>
        <v>000 Jnys</v>
      </c>
      <c r="G512" s="183">
        <f t="shared" ref="G512:AB512" si="163">SUM(G481,G510)</f>
        <v>0</v>
      </c>
      <c r="H512" s="183">
        <f t="shared" si="163"/>
        <v>0</v>
      </c>
      <c r="I512" s="183">
        <f t="shared" si="163"/>
        <v>0</v>
      </c>
      <c r="J512" s="183">
        <f t="shared" si="163"/>
        <v>0</v>
      </c>
      <c r="K512" s="183">
        <f t="shared" si="163"/>
        <v>0</v>
      </c>
      <c r="L512" s="183">
        <f t="shared" si="163"/>
        <v>0</v>
      </c>
      <c r="M512" s="183">
        <f t="shared" si="163"/>
        <v>0</v>
      </c>
      <c r="N512" s="183">
        <f t="shared" si="163"/>
        <v>0</v>
      </c>
      <c r="O512" s="183">
        <f t="shared" si="163"/>
        <v>0</v>
      </c>
      <c r="P512" s="183">
        <f t="shared" si="163"/>
        <v>0</v>
      </c>
      <c r="Q512" s="183">
        <f t="shared" si="163"/>
        <v>0</v>
      </c>
      <c r="R512" s="183">
        <f t="shared" si="163"/>
        <v>0</v>
      </c>
      <c r="S512" s="183">
        <f t="shared" si="163"/>
        <v>0</v>
      </c>
      <c r="T512" s="183">
        <f t="shared" si="163"/>
        <v>0</v>
      </c>
      <c r="U512" s="183">
        <f t="shared" si="163"/>
        <v>0</v>
      </c>
      <c r="V512" s="183">
        <f t="shared" si="163"/>
        <v>0</v>
      </c>
      <c r="W512" s="183">
        <f t="shared" si="163"/>
        <v>0</v>
      </c>
      <c r="X512" s="183">
        <f t="shared" si="163"/>
        <v>0</v>
      </c>
      <c r="Y512" s="183">
        <f t="shared" si="163"/>
        <v>0</v>
      </c>
      <c r="Z512" s="183">
        <f t="shared" si="163"/>
        <v>0</v>
      </c>
      <c r="AA512" s="183">
        <f t="shared" si="163"/>
        <v>0</v>
      </c>
      <c r="AB512" s="184">
        <f t="shared" si="163"/>
        <v>0</v>
      </c>
      <c r="AD512" s="550">
        <f>SUM(AD481,AD510)</f>
        <v>0</v>
      </c>
      <c r="AF512" s="550">
        <f>SUM(AF481,AF510)</f>
        <v>0</v>
      </c>
      <c r="AH512" s="550">
        <f>SUM(AH481,AH510)</f>
        <v>0</v>
      </c>
      <c r="AJ512" s="185"/>
    </row>
    <row r="513" spans="3:36" ht="12.75" customHeight="1" outlineLevel="1" x14ac:dyDescent="0.2">
      <c r="G513" s="89"/>
      <c r="H513" s="89"/>
      <c r="I513" s="89"/>
      <c r="J513" s="89"/>
      <c r="K513" s="89"/>
      <c r="L513" s="89"/>
      <c r="M513" s="89"/>
      <c r="N513" s="89"/>
      <c r="O513" s="89"/>
      <c r="P513" s="89"/>
      <c r="Q513" s="89"/>
      <c r="R513" s="89"/>
      <c r="S513" s="89"/>
      <c r="T513" s="89"/>
      <c r="U513" s="89"/>
      <c r="V513" s="89"/>
      <c r="W513" s="89"/>
      <c r="X513" s="89"/>
      <c r="Y513" s="89"/>
      <c r="Z513" s="89"/>
      <c r="AA513" s="89"/>
      <c r="AB513" s="89"/>
      <c r="AD513" s="89"/>
      <c r="AF513" s="89"/>
      <c r="AH513" s="89"/>
    </row>
    <row r="514" spans="3:36" ht="12.75" customHeight="1" outlineLevel="1" x14ac:dyDescent="0.2">
      <c r="C514" s="138" t="str">
        <f>C197</f>
        <v>Off-Peak (First)</v>
      </c>
      <c r="G514" s="89"/>
      <c r="H514" s="89"/>
      <c r="I514" s="89"/>
      <c r="J514" s="89"/>
      <c r="K514" s="89"/>
      <c r="L514" s="89"/>
      <c r="M514" s="89"/>
      <c r="N514" s="89"/>
      <c r="O514" s="89"/>
      <c r="P514" s="89"/>
      <c r="Q514" s="89"/>
      <c r="R514" s="89"/>
      <c r="S514" s="89"/>
      <c r="T514" s="89"/>
      <c r="U514" s="89"/>
      <c r="V514" s="89"/>
      <c r="W514" s="89"/>
      <c r="X514" s="89"/>
      <c r="Y514" s="89"/>
      <c r="Z514" s="89"/>
      <c r="AA514" s="89"/>
      <c r="AB514" s="89"/>
      <c r="AD514" s="89"/>
      <c r="AF514" s="89"/>
      <c r="AH514" s="89"/>
    </row>
    <row r="515" spans="3:36" ht="12.75" customHeight="1" outlineLevel="1" x14ac:dyDescent="0.2">
      <c r="D515" s="100" t="str">
        <f>'Line Items'!D14</f>
        <v>Inter-City</v>
      </c>
      <c r="E515" s="84"/>
      <c r="F515" s="186" t="str">
        <f t="shared" ref="F515:F522" si="164">F484</f>
        <v>000 Jnys</v>
      </c>
      <c r="G515" s="173"/>
      <c r="H515" s="173"/>
      <c r="I515" s="174"/>
      <c r="J515" s="173"/>
      <c r="K515" s="174"/>
      <c r="L515" s="174"/>
      <c r="M515" s="173"/>
      <c r="N515" s="173"/>
      <c r="O515" s="173"/>
      <c r="P515" s="173"/>
      <c r="Q515" s="173"/>
      <c r="R515" s="173"/>
      <c r="S515" s="173"/>
      <c r="T515" s="173"/>
      <c r="U515" s="173"/>
      <c r="V515" s="173"/>
      <c r="W515" s="173"/>
      <c r="X515" s="173"/>
      <c r="Y515" s="173"/>
      <c r="Z515" s="173"/>
      <c r="AA515" s="173"/>
      <c r="AB515" s="469"/>
      <c r="AD515" s="547"/>
      <c r="AF515" s="547"/>
      <c r="AH515" s="547"/>
      <c r="AJ515" s="87"/>
    </row>
    <row r="516" spans="3:36" ht="12.75" customHeight="1" outlineLevel="1" x14ac:dyDescent="0.2">
      <c r="D516" s="106" t="str">
        <f>'Line Items'!D15</f>
        <v>Great Eastern</v>
      </c>
      <c r="E516" s="88"/>
      <c r="F516" s="107" t="str">
        <f t="shared" si="164"/>
        <v>000 Jnys</v>
      </c>
      <c r="G516" s="175"/>
      <c r="H516" s="175"/>
      <c r="I516" s="175"/>
      <c r="J516" s="175"/>
      <c r="K516" s="175"/>
      <c r="L516" s="175"/>
      <c r="M516" s="175"/>
      <c r="N516" s="175"/>
      <c r="O516" s="175"/>
      <c r="P516" s="175"/>
      <c r="Q516" s="175"/>
      <c r="R516" s="175"/>
      <c r="S516" s="175"/>
      <c r="T516" s="175"/>
      <c r="U516" s="175"/>
      <c r="V516" s="175"/>
      <c r="W516" s="175"/>
      <c r="X516" s="175"/>
      <c r="Y516" s="175"/>
      <c r="Z516" s="175"/>
      <c r="AA516" s="175"/>
      <c r="AB516" s="176"/>
      <c r="AD516" s="548"/>
      <c r="AF516" s="548"/>
      <c r="AH516" s="548"/>
      <c r="AJ516" s="91"/>
    </row>
    <row r="517" spans="3:36" ht="12.75" customHeight="1" outlineLevel="1" x14ac:dyDescent="0.2">
      <c r="D517" s="106" t="str">
        <f>'Line Items'!D16</f>
        <v>West Anglia</v>
      </c>
      <c r="E517" s="88"/>
      <c r="F517" s="107" t="str">
        <f t="shared" si="164"/>
        <v>000 Jnys</v>
      </c>
      <c r="G517" s="175"/>
      <c r="H517" s="175"/>
      <c r="I517" s="175"/>
      <c r="J517" s="175"/>
      <c r="K517" s="175"/>
      <c r="L517" s="175"/>
      <c r="M517" s="175"/>
      <c r="N517" s="175"/>
      <c r="O517" s="175"/>
      <c r="P517" s="175"/>
      <c r="Q517" s="175"/>
      <c r="R517" s="175"/>
      <c r="S517" s="175"/>
      <c r="T517" s="175"/>
      <c r="U517" s="175"/>
      <c r="V517" s="175"/>
      <c r="W517" s="175"/>
      <c r="X517" s="175"/>
      <c r="Y517" s="175"/>
      <c r="Z517" s="175"/>
      <c r="AA517" s="175"/>
      <c r="AB517" s="176"/>
      <c r="AD517" s="548"/>
      <c r="AF517" s="548"/>
      <c r="AH517" s="548"/>
      <c r="AJ517" s="91"/>
    </row>
    <row r="518" spans="3:36" ht="12.75" customHeight="1" outlineLevel="1" x14ac:dyDescent="0.2">
      <c r="D518" s="106" t="str">
        <f>'Line Items'!D17</f>
        <v>Stansted Express</v>
      </c>
      <c r="E518" s="88"/>
      <c r="F518" s="107" t="str">
        <f t="shared" si="164"/>
        <v>000 Jnys</v>
      </c>
      <c r="G518" s="175"/>
      <c r="H518" s="175"/>
      <c r="I518" s="175"/>
      <c r="J518" s="175"/>
      <c r="K518" s="175"/>
      <c r="L518" s="175"/>
      <c r="M518" s="175"/>
      <c r="N518" s="175"/>
      <c r="O518" s="175"/>
      <c r="P518" s="175"/>
      <c r="Q518" s="175"/>
      <c r="R518" s="175"/>
      <c r="S518" s="175"/>
      <c r="T518" s="175"/>
      <c r="U518" s="175"/>
      <c r="V518" s="175"/>
      <c r="W518" s="175"/>
      <c r="X518" s="175"/>
      <c r="Y518" s="175"/>
      <c r="Z518" s="175"/>
      <c r="AA518" s="175"/>
      <c r="AB518" s="176"/>
      <c r="AD518" s="548"/>
      <c r="AF518" s="548"/>
      <c r="AH518" s="548"/>
      <c r="AJ518" s="91"/>
    </row>
    <row r="519" spans="3:36" ht="12.75" customHeight="1" outlineLevel="1" x14ac:dyDescent="0.2">
      <c r="D519" s="106" t="str">
        <f>'Line Items'!D18</f>
        <v>Rural</v>
      </c>
      <c r="E519" s="88"/>
      <c r="F519" s="107" t="str">
        <f t="shared" si="164"/>
        <v>000 Jnys</v>
      </c>
      <c r="G519" s="175"/>
      <c r="H519" s="175"/>
      <c r="I519" s="175"/>
      <c r="J519" s="175"/>
      <c r="K519" s="175"/>
      <c r="L519" s="175"/>
      <c r="M519" s="175"/>
      <c r="N519" s="175"/>
      <c r="O519" s="175"/>
      <c r="P519" s="175"/>
      <c r="Q519" s="175"/>
      <c r="R519" s="175"/>
      <c r="S519" s="175"/>
      <c r="T519" s="175"/>
      <c r="U519" s="175"/>
      <c r="V519" s="175"/>
      <c r="W519" s="175"/>
      <c r="X519" s="175"/>
      <c r="Y519" s="175"/>
      <c r="Z519" s="175"/>
      <c r="AA519" s="175"/>
      <c r="AB519" s="176"/>
      <c r="AD519" s="548"/>
      <c r="AF519" s="548"/>
      <c r="AH519" s="548"/>
      <c r="AJ519" s="91"/>
    </row>
    <row r="520" spans="3:36" ht="12.75" customHeight="1" outlineLevel="1" x14ac:dyDescent="0.2">
      <c r="D520" s="106" t="str">
        <f>'Line Items'!D19</f>
        <v>WA Inner (to LOROL)</v>
      </c>
      <c r="E520" s="88"/>
      <c r="F520" s="107" t="str">
        <f t="shared" si="164"/>
        <v>000 Jnys</v>
      </c>
      <c r="G520" s="175"/>
      <c r="H520" s="175"/>
      <c r="I520" s="175"/>
      <c r="J520" s="175"/>
      <c r="K520" s="175"/>
      <c r="L520" s="175"/>
      <c r="M520" s="175"/>
      <c r="N520" s="175"/>
      <c r="O520" s="175"/>
      <c r="P520" s="175"/>
      <c r="Q520" s="175"/>
      <c r="R520" s="175"/>
      <c r="S520" s="175"/>
      <c r="T520" s="175"/>
      <c r="U520" s="175"/>
      <c r="V520" s="175"/>
      <c r="W520" s="175"/>
      <c r="X520" s="175"/>
      <c r="Y520" s="175"/>
      <c r="Z520" s="175"/>
      <c r="AA520" s="175"/>
      <c r="AB520" s="176"/>
      <c r="AD520" s="548"/>
      <c r="AF520" s="548"/>
      <c r="AH520" s="548"/>
      <c r="AJ520" s="91"/>
    </row>
    <row r="521" spans="3:36" ht="12.75" customHeight="1" outlineLevel="1" x14ac:dyDescent="0.2">
      <c r="D521" s="106" t="str">
        <f>'Line Items'!D20</f>
        <v>GE Inner (to CTOC)</v>
      </c>
      <c r="E521" s="88"/>
      <c r="F521" s="107" t="str">
        <f t="shared" si="164"/>
        <v>000 Jnys</v>
      </c>
      <c r="G521" s="175"/>
      <c r="H521" s="175"/>
      <c r="I521" s="175"/>
      <c r="J521" s="175"/>
      <c r="K521" s="175"/>
      <c r="L521" s="175"/>
      <c r="M521" s="175"/>
      <c r="N521" s="175"/>
      <c r="O521" s="175"/>
      <c r="P521" s="175"/>
      <c r="Q521" s="175"/>
      <c r="R521" s="175"/>
      <c r="S521" s="175"/>
      <c r="T521" s="175"/>
      <c r="U521" s="175"/>
      <c r="V521" s="175"/>
      <c r="W521" s="175"/>
      <c r="X521" s="175"/>
      <c r="Y521" s="175"/>
      <c r="Z521" s="175"/>
      <c r="AA521" s="175"/>
      <c r="AB521" s="176"/>
      <c r="AD521" s="548"/>
      <c r="AF521" s="548"/>
      <c r="AH521" s="548"/>
      <c r="AJ521" s="91"/>
    </row>
    <row r="522" spans="3:36" ht="12.75" customHeight="1" outlineLevel="1" x14ac:dyDescent="0.2">
      <c r="D522" s="106" t="str">
        <f>'Line Items'!D21</f>
        <v>[Passenger Revenue Service Groups Line 8]</v>
      </c>
      <c r="E522" s="88"/>
      <c r="F522" s="107" t="str">
        <f t="shared" si="164"/>
        <v>000 Jnys</v>
      </c>
      <c r="G522" s="175"/>
      <c r="H522" s="175"/>
      <c r="I522" s="175"/>
      <c r="J522" s="175"/>
      <c r="K522" s="175"/>
      <c r="L522" s="175"/>
      <c r="M522" s="175"/>
      <c r="N522" s="175"/>
      <c r="O522" s="175"/>
      <c r="P522" s="175"/>
      <c r="Q522" s="175"/>
      <c r="R522" s="175"/>
      <c r="S522" s="175"/>
      <c r="T522" s="175"/>
      <c r="U522" s="175"/>
      <c r="V522" s="175"/>
      <c r="W522" s="175"/>
      <c r="X522" s="175"/>
      <c r="Y522" s="175"/>
      <c r="Z522" s="175"/>
      <c r="AA522" s="175"/>
      <c r="AB522" s="176"/>
      <c r="AD522" s="548"/>
      <c r="AF522" s="548"/>
      <c r="AH522" s="548"/>
      <c r="AJ522" s="91"/>
    </row>
    <row r="523" spans="3:36" ht="12.75" customHeight="1" outlineLevel="1" x14ac:dyDescent="0.2">
      <c r="D523" s="106" t="str">
        <f>'Line Items'!D22</f>
        <v>[Passenger Revenue Service Groups Line 9]</v>
      </c>
      <c r="E523" s="88"/>
      <c r="F523" s="107" t="str">
        <f t="shared" ref="F523:F539" si="165">F492</f>
        <v>000 Jnys</v>
      </c>
      <c r="G523" s="175"/>
      <c r="H523" s="175"/>
      <c r="I523" s="175"/>
      <c r="J523" s="175"/>
      <c r="K523" s="175"/>
      <c r="L523" s="175"/>
      <c r="M523" s="175"/>
      <c r="N523" s="175"/>
      <c r="O523" s="175"/>
      <c r="P523" s="175"/>
      <c r="Q523" s="175"/>
      <c r="R523" s="175"/>
      <c r="S523" s="175"/>
      <c r="T523" s="175"/>
      <c r="U523" s="175"/>
      <c r="V523" s="175"/>
      <c r="W523" s="175"/>
      <c r="X523" s="175"/>
      <c r="Y523" s="175"/>
      <c r="Z523" s="175"/>
      <c r="AA523" s="175"/>
      <c r="AB523" s="176"/>
      <c r="AD523" s="548"/>
      <c r="AF523" s="548"/>
      <c r="AH523" s="548"/>
      <c r="AJ523" s="91"/>
    </row>
    <row r="524" spans="3:36" ht="12.75" customHeight="1" outlineLevel="1" x14ac:dyDescent="0.2">
      <c r="D524" s="106" t="str">
        <f>'Line Items'!D23</f>
        <v>[Passenger Revenue Service Groups Line 10]</v>
      </c>
      <c r="E524" s="88"/>
      <c r="F524" s="107" t="str">
        <f t="shared" si="165"/>
        <v>000 Jnys</v>
      </c>
      <c r="G524" s="175"/>
      <c r="H524" s="175"/>
      <c r="I524" s="175"/>
      <c r="J524" s="175"/>
      <c r="K524" s="175"/>
      <c r="L524" s="175"/>
      <c r="M524" s="175"/>
      <c r="N524" s="175"/>
      <c r="O524" s="175"/>
      <c r="P524" s="175"/>
      <c r="Q524" s="175"/>
      <c r="R524" s="175"/>
      <c r="S524" s="175"/>
      <c r="T524" s="175"/>
      <c r="U524" s="175"/>
      <c r="V524" s="175"/>
      <c r="W524" s="175"/>
      <c r="X524" s="175"/>
      <c r="Y524" s="175"/>
      <c r="Z524" s="175"/>
      <c r="AA524" s="175"/>
      <c r="AB524" s="176"/>
      <c r="AD524" s="548"/>
      <c r="AF524" s="548"/>
      <c r="AH524" s="548"/>
      <c r="AJ524" s="91"/>
    </row>
    <row r="525" spans="3:36" ht="12.75" customHeight="1" outlineLevel="1" x14ac:dyDescent="0.2">
      <c r="D525" s="106" t="str">
        <f>'Line Items'!D24</f>
        <v>[Passenger Revenue Service Groups Line 11]</v>
      </c>
      <c r="E525" s="88"/>
      <c r="F525" s="107" t="str">
        <f t="shared" si="165"/>
        <v>000 Jnys</v>
      </c>
      <c r="G525" s="175"/>
      <c r="H525" s="175"/>
      <c r="I525" s="175"/>
      <c r="J525" s="175"/>
      <c r="K525" s="175"/>
      <c r="L525" s="175"/>
      <c r="M525" s="175"/>
      <c r="N525" s="175"/>
      <c r="O525" s="175"/>
      <c r="P525" s="175"/>
      <c r="Q525" s="175"/>
      <c r="R525" s="175"/>
      <c r="S525" s="175"/>
      <c r="T525" s="175"/>
      <c r="U525" s="175"/>
      <c r="V525" s="175"/>
      <c r="W525" s="175"/>
      <c r="X525" s="175"/>
      <c r="Y525" s="175"/>
      <c r="Z525" s="175"/>
      <c r="AA525" s="175"/>
      <c r="AB525" s="176"/>
      <c r="AD525" s="548"/>
      <c r="AF525" s="548"/>
      <c r="AH525" s="548"/>
      <c r="AJ525" s="91"/>
    </row>
    <row r="526" spans="3:36" ht="12.75" customHeight="1" outlineLevel="1" x14ac:dyDescent="0.2">
      <c r="D526" s="106" t="str">
        <f>'Line Items'!D25</f>
        <v>[Passenger Revenue Service Groups Line 12]</v>
      </c>
      <c r="E526" s="88"/>
      <c r="F526" s="107" t="str">
        <f t="shared" si="165"/>
        <v>000 Jnys</v>
      </c>
      <c r="G526" s="175"/>
      <c r="H526" s="175"/>
      <c r="I526" s="175"/>
      <c r="J526" s="175"/>
      <c r="K526" s="175"/>
      <c r="L526" s="175"/>
      <c r="M526" s="175"/>
      <c r="N526" s="175"/>
      <c r="O526" s="175"/>
      <c r="P526" s="175"/>
      <c r="Q526" s="175"/>
      <c r="R526" s="175"/>
      <c r="S526" s="175"/>
      <c r="T526" s="175"/>
      <c r="U526" s="175"/>
      <c r="V526" s="175"/>
      <c r="W526" s="175"/>
      <c r="X526" s="175"/>
      <c r="Y526" s="175"/>
      <c r="Z526" s="175"/>
      <c r="AA526" s="175"/>
      <c r="AB526" s="176"/>
      <c r="AD526" s="548"/>
      <c r="AF526" s="548"/>
      <c r="AH526" s="548"/>
      <c r="AJ526" s="91"/>
    </row>
    <row r="527" spans="3:36" ht="12.75" customHeight="1" outlineLevel="1" x14ac:dyDescent="0.2">
      <c r="D527" s="106" t="str">
        <f>'Line Items'!D26</f>
        <v>[Passenger Revenue Service Groups Line 13]</v>
      </c>
      <c r="E527" s="88"/>
      <c r="F527" s="107" t="str">
        <f t="shared" si="165"/>
        <v>000 Jnys</v>
      </c>
      <c r="G527" s="175"/>
      <c r="H527" s="175"/>
      <c r="I527" s="175"/>
      <c r="J527" s="175"/>
      <c r="K527" s="175"/>
      <c r="L527" s="175"/>
      <c r="M527" s="175"/>
      <c r="N527" s="175"/>
      <c r="O527" s="175"/>
      <c r="P527" s="175"/>
      <c r="Q527" s="175"/>
      <c r="R527" s="175"/>
      <c r="S527" s="175"/>
      <c r="T527" s="175"/>
      <c r="U527" s="175"/>
      <c r="V527" s="175"/>
      <c r="W527" s="175"/>
      <c r="X527" s="175"/>
      <c r="Y527" s="175"/>
      <c r="Z527" s="175"/>
      <c r="AA527" s="175"/>
      <c r="AB527" s="176"/>
      <c r="AD527" s="548"/>
      <c r="AF527" s="548"/>
      <c r="AH527" s="548"/>
      <c r="AJ527" s="91"/>
    </row>
    <row r="528" spans="3:36" ht="12.75" customHeight="1" outlineLevel="1" x14ac:dyDescent="0.2">
      <c r="D528" s="106" t="str">
        <f>'Line Items'!D27</f>
        <v>[Passenger Revenue Service Groups Line 14]</v>
      </c>
      <c r="E528" s="88"/>
      <c r="F528" s="107" t="str">
        <f t="shared" si="165"/>
        <v>000 Jnys</v>
      </c>
      <c r="G528" s="175"/>
      <c r="H528" s="175"/>
      <c r="I528" s="175"/>
      <c r="J528" s="175"/>
      <c r="K528" s="175"/>
      <c r="L528" s="175"/>
      <c r="M528" s="175"/>
      <c r="N528" s="175"/>
      <c r="O528" s="175"/>
      <c r="P528" s="175"/>
      <c r="Q528" s="175"/>
      <c r="R528" s="175"/>
      <c r="S528" s="175"/>
      <c r="T528" s="175"/>
      <c r="U528" s="175"/>
      <c r="V528" s="175"/>
      <c r="W528" s="175"/>
      <c r="X528" s="175"/>
      <c r="Y528" s="175"/>
      <c r="Z528" s="175"/>
      <c r="AA528" s="175"/>
      <c r="AB528" s="176"/>
      <c r="AD528" s="548"/>
      <c r="AF528" s="548"/>
      <c r="AH528" s="548"/>
      <c r="AJ528" s="91"/>
    </row>
    <row r="529" spans="3:36" ht="12.75" customHeight="1" outlineLevel="1" x14ac:dyDescent="0.2">
      <c r="D529" s="106" t="str">
        <f>'Line Items'!D28</f>
        <v>[Passenger Revenue Service Groups Line 15]</v>
      </c>
      <c r="E529" s="88"/>
      <c r="F529" s="107" t="str">
        <f t="shared" si="165"/>
        <v>000 Jnys</v>
      </c>
      <c r="G529" s="175"/>
      <c r="H529" s="175"/>
      <c r="I529" s="175"/>
      <c r="J529" s="175"/>
      <c r="K529" s="175"/>
      <c r="L529" s="175"/>
      <c r="M529" s="175"/>
      <c r="N529" s="175"/>
      <c r="O529" s="175"/>
      <c r="P529" s="175"/>
      <c r="Q529" s="175"/>
      <c r="R529" s="175"/>
      <c r="S529" s="175"/>
      <c r="T529" s="175"/>
      <c r="U529" s="175"/>
      <c r="V529" s="175"/>
      <c r="W529" s="175"/>
      <c r="X529" s="175"/>
      <c r="Y529" s="175"/>
      <c r="Z529" s="175"/>
      <c r="AA529" s="175"/>
      <c r="AB529" s="176"/>
      <c r="AD529" s="548"/>
      <c r="AF529" s="548"/>
      <c r="AH529" s="548"/>
      <c r="AJ529" s="91"/>
    </row>
    <row r="530" spans="3:36" ht="12.75" customHeight="1" outlineLevel="1" x14ac:dyDescent="0.2">
      <c r="D530" s="106" t="str">
        <f>'Line Items'!D29</f>
        <v>[Passenger Revenue Service Groups Line 16]</v>
      </c>
      <c r="E530" s="88"/>
      <c r="F530" s="107" t="str">
        <f t="shared" si="165"/>
        <v>000 Jnys</v>
      </c>
      <c r="G530" s="175"/>
      <c r="H530" s="175"/>
      <c r="I530" s="175"/>
      <c r="J530" s="175"/>
      <c r="K530" s="175"/>
      <c r="L530" s="175"/>
      <c r="M530" s="175"/>
      <c r="N530" s="175"/>
      <c r="O530" s="175"/>
      <c r="P530" s="175"/>
      <c r="Q530" s="175"/>
      <c r="R530" s="175"/>
      <c r="S530" s="175"/>
      <c r="T530" s="175"/>
      <c r="U530" s="175"/>
      <c r="V530" s="175"/>
      <c r="W530" s="175"/>
      <c r="X530" s="175"/>
      <c r="Y530" s="175"/>
      <c r="Z530" s="175"/>
      <c r="AA530" s="175"/>
      <c r="AB530" s="176"/>
      <c r="AD530" s="548"/>
      <c r="AF530" s="548"/>
      <c r="AH530" s="548"/>
      <c r="AJ530" s="91"/>
    </row>
    <row r="531" spans="3:36" ht="12.75" customHeight="1" outlineLevel="1" x14ac:dyDescent="0.2">
      <c r="D531" s="106" t="str">
        <f>'Line Items'!D30</f>
        <v>[Passenger Revenue Service Groups Line 17]</v>
      </c>
      <c r="E531" s="88"/>
      <c r="F531" s="107" t="str">
        <f t="shared" si="165"/>
        <v>000 Jnys</v>
      </c>
      <c r="G531" s="175"/>
      <c r="H531" s="175"/>
      <c r="I531" s="175"/>
      <c r="J531" s="175"/>
      <c r="K531" s="175"/>
      <c r="L531" s="175"/>
      <c r="M531" s="175"/>
      <c r="N531" s="175"/>
      <c r="O531" s="175"/>
      <c r="P531" s="175"/>
      <c r="Q531" s="175"/>
      <c r="R531" s="175"/>
      <c r="S531" s="175"/>
      <c r="T531" s="175"/>
      <c r="U531" s="175"/>
      <c r="V531" s="175"/>
      <c r="W531" s="175"/>
      <c r="X531" s="175"/>
      <c r="Y531" s="175"/>
      <c r="Z531" s="175"/>
      <c r="AA531" s="175"/>
      <c r="AB531" s="176"/>
      <c r="AD531" s="548"/>
      <c r="AF531" s="548"/>
      <c r="AH531" s="548"/>
      <c r="AJ531" s="91"/>
    </row>
    <row r="532" spans="3:36" ht="12.75" customHeight="1" outlineLevel="1" x14ac:dyDescent="0.2">
      <c r="D532" s="106" t="str">
        <f>'Line Items'!D31</f>
        <v>[Passenger Revenue Service Groups Line 18]</v>
      </c>
      <c r="E532" s="88"/>
      <c r="F532" s="107" t="str">
        <f t="shared" si="165"/>
        <v>000 Jnys</v>
      </c>
      <c r="G532" s="175"/>
      <c r="H532" s="175"/>
      <c r="I532" s="175"/>
      <c r="J532" s="175"/>
      <c r="K532" s="175"/>
      <c r="L532" s="175"/>
      <c r="M532" s="175"/>
      <c r="N532" s="175"/>
      <c r="O532" s="175"/>
      <c r="P532" s="175"/>
      <c r="Q532" s="175"/>
      <c r="R532" s="175"/>
      <c r="S532" s="175"/>
      <c r="T532" s="175"/>
      <c r="U532" s="175"/>
      <c r="V532" s="175"/>
      <c r="W532" s="175"/>
      <c r="X532" s="175"/>
      <c r="Y532" s="175"/>
      <c r="Z532" s="175"/>
      <c r="AA532" s="175"/>
      <c r="AB532" s="176"/>
      <c r="AD532" s="548"/>
      <c r="AF532" s="548"/>
      <c r="AH532" s="548"/>
      <c r="AJ532" s="91"/>
    </row>
    <row r="533" spans="3:36" ht="12.75" customHeight="1" outlineLevel="1" x14ac:dyDescent="0.2">
      <c r="D533" s="106" t="str">
        <f>'Line Items'!D32</f>
        <v>[Passenger Revenue Service Groups Line 19]</v>
      </c>
      <c r="E533" s="88"/>
      <c r="F533" s="107" t="str">
        <f t="shared" si="165"/>
        <v>000 Jnys</v>
      </c>
      <c r="G533" s="175"/>
      <c r="H533" s="175"/>
      <c r="I533" s="175"/>
      <c r="J533" s="175"/>
      <c r="K533" s="175"/>
      <c r="L533" s="175"/>
      <c r="M533" s="175"/>
      <c r="N533" s="175"/>
      <c r="O533" s="175"/>
      <c r="P533" s="175"/>
      <c r="Q533" s="175"/>
      <c r="R533" s="175"/>
      <c r="S533" s="175"/>
      <c r="T533" s="175"/>
      <c r="U533" s="175"/>
      <c r="V533" s="175"/>
      <c r="W533" s="175"/>
      <c r="X533" s="175"/>
      <c r="Y533" s="175"/>
      <c r="Z533" s="175"/>
      <c r="AA533" s="175"/>
      <c r="AB533" s="176"/>
      <c r="AD533" s="548"/>
      <c r="AF533" s="548"/>
      <c r="AH533" s="548"/>
      <c r="AJ533" s="91"/>
    </row>
    <row r="534" spans="3:36" ht="12.75" customHeight="1" outlineLevel="1" x14ac:dyDescent="0.2">
      <c r="D534" s="106" t="str">
        <f>'Line Items'!D33</f>
        <v>[Passenger Revenue Service Groups Line 20]</v>
      </c>
      <c r="E534" s="88"/>
      <c r="F534" s="107" t="str">
        <f t="shared" si="165"/>
        <v>000 Jnys</v>
      </c>
      <c r="G534" s="175"/>
      <c r="H534" s="175"/>
      <c r="I534" s="175"/>
      <c r="J534" s="175"/>
      <c r="K534" s="175"/>
      <c r="L534" s="175"/>
      <c r="M534" s="175"/>
      <c r="N534" s="175"/>
      <c r="O534" s="175"/>
      <c r="P534" s="175"/>
      <c r="Q534" s="175"/>
      <c r="R534" s="175"/>
      <c r="S534" s="175"/>
      <c r="T534" s="175"/>
      <c r="U534" s="175"/>
      <c r="V534" s="175"/>
      <c r="W534" s="175"/>
      <c r="X534" s="175"/>
      <c r="Y534" s="175"/>
      <c r="Z534" s="175"/>
      <c r="AA534" s="175"/>
      <c r="AB534" s="176"/>
      <c r="AD534" s="548"/>
      <c r="AF534" s="548"/>
      <c r="AH534" s="548"/>
      <c r="AJ534" s="91"/>
    </row>
    <row r="535" spans="3:36" ht="12.75" customHeight="1" outlineLevel="1" x14ac:dyDescent="0.2">
      <c r="D535" s="106" t="str">
        <f>'Line Items'!D34</f>
        <v>[Passenger Revenue Service Groups Line 21]</v>
      </c>
      <c r="E535" s="88"/>
      <c r="F535" s="107" t="str">
        <f t="shared" si="165"/>
        <v>000 Jnys</v>
      </c>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6"/>
      <c r="AD535" s="548"/>
      <c r="AF535" s="548"/>
      <c r="AH535" s="548"/>
      <c r="AJ535" s="91"/>
    </row>
    <row r="536" spans="3:36" ht="12.75" customHeight="1" outlineLevel="1" x14ac:dyDescent="0.2">
      <c r="D536" s="106" t="str">
        <f>'Line Items'!D35</f>
        <v>[Passenger Revenue Service Groups Line 22]</v>
      </c>
      <c r="E536" s="88"/>
      <c r="F536" s="107" t="str">
        <f t="shared" si="165"/>
        <v>000 Jnys</v>
      </c>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6"/>
      <c r="AD536" s="548"/>
      <c r="AF536" s="548"/>
      <c r="AH536" s="548"/>
      <c r="AJ536" s="91"/>
    </row>
    <row r="537" spans="3:36" ht="12.75" customHeight="1" outlineLevel="1" x14ac:dyDescent="0.2">
      <c r="D537" s="106" t="str">
        <f>'Line Items'!D36</f>
        <v>[Passenger Revenue Service Groups Line 23]</v>
      </c>
      <c r="E537" s="88"/>
      <c r="F537" s="107" t="str">
        <f t="shared" si="165"/>
        <v>000 Jnys</v>
      </c>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6"/>
      <c r="AD537" s="548"/>
      <c r="AF537" s="548"/>
      <c r="AH537" s="548"/>
      <c r="AJ537" s="91"/>
    </row>
    <row r="538" spans="3:36" ht="12.75" customHeight="1" outlineLevel="1" x14ac:dyDescent="0.2">
      <c r="D538" s="106" t="str">
        <f>'Line Items'!D37</f>
        <v>[Passenger Revenue Service Groups Line 24]</v>
      </c>
      <c r="E538" s="88"/>
      <c r="F538" s="107" t="str">
        <f t="shared" si="165"/>
        <v>000 Jnys</v>
      </c>
      <c r="G538" s="175"/>
      <c r="H538" s="175"/>
      <c r="I538" s="175"/>
      <c r="J538" s="175"/>
      <c r="K538" s="175"/>
      <c r="L538" s="175"/>
      <c r="M538" s="175"/>
      <c r="N538" s="175"/>
      <c r="O538" s="175"/>
      <c r="P538" s="175"/>
      <c r="Q538" s="175"/>
      <c r="R538" s="175"/>
      <c r="S538" s="175"/>
      <c r="T538" s="175"/>
      <c r="U538" s="175"/>
      <c r="V538" s="175"/>
      <c r="W538" s="175"/>
      <c r="X538" s="175"/>
      <c r="Y538" s="175"/>
      <c r="Z538" s="175"/>
      <c r="AA538" s="175"/>
      <c r="AB538" s="176"/>
      <c r="AD538" s="548"/>
      <c r="AF538" s="548"/>
      <c r="AH538" s="548"/>
      <c r="AJ538" s="91"/>
    </row>
    <row r="539" spans="3:36" ht="12.75" customHeight="1" outlineLevel="1" x14ac:dyDescent="0.2">
      <c r="D539" s="117" t="str">
        <f>'Line Items'!D38</f>
        <v>[Passenger Revenue Service Groups Line 25]</v>
      </c>
      <c r="E539" s="177"/>
      <c r="F539" s="118" t="str">
        <f t="shared" si="165"/>
        <v>000 Jnys</v>
      </c>
      <c r="G539" s="178"/>
      <c r="H539" s="178"/>
      <c r="I539" s="178"/>
      <c r="J539" s="178"/>
      <c r="K539" s="178"/>
      <c r="L539" s="178"/>
      <c r="M539" s="178"/>
      <c r="N539" s="178"/>
      <c r="O539" s="178"/>
      <c r="P539" s="178"/>
      <c r="Q539" s="178"/>
      <c r="R539" s="178"/>
      <c r="S539" s="178"/>
      <c r="T539" s="178"/>
      <c r="U539" s="178"/>
      <c r="V539" s="178"/>
      <c r="W539" s="178"/>
      <c r="X539" s="178"/>
      <c r="Y539" s="178"/>
      <c r="Z539" s="178"/>
      <c r="AA539" s="178"/>
      <c r="AB539" s="179"/>
      <c r="AD539" s="549"/>
      <c r="AF539" s="549"/>
      <c r="AH539" s="549"/>
      <c r="AJ539" s="95"/>
    </row>
    <row r="540" spans="3:36" ht="12.75" customHeight="1" outlineLevel="1" x14ac:dyDescent="0.2">
      <c r="G540" s="89"/>
      <c r="H540" s="89"/>
      <c r="I540" s="89"/>
      <c r="J540" s="89"/>
      <c r="K540" s="89"/>
      <c r="L540" s="89"/>
      <c r="M540" s="89"/>
      <c r="N540" s="89"/>
      <c r="O540" s="89"/>
      <c r="P540" s="89"/>
      <c r="Q540" s="89"/>
      <c r="R540" s="89"/>
      <c r="S540" s="89"/>
      <c r="T540" s="89"/>
      <c r="U540" s="89"/>
      <c r="V540" s="89"/>
      <c r="W540" s="89"/>
      <c r="X540" s="89"/>
      <c r="Y540" s="89"/>
      <c r="Z540" s="89"/>
      <c r="AA540" s="89"/>
      <c r="AB540" s="89"/>
      <c r="AD540" s="89"/>
      <c r="AF540" s="89"/>
      <c r="AH540" s="89"/>
    </row>
    <row r="541" spans="3:36" ht="12.75" customHeight="1" outlineLevel="1" x14ac:dyDescent="0.2">
      <c r="D541" s="180" t="str">
        <f>"Total "&amp;C514</f>
        <v>Total Off-Peak (First)</v>
      </c>
      <c r="E541" s="181"/>
      <c r="F541" s="182" t="str">
        <f>F539</f>
        <v>000 Jnys</v>
      </c>
      <c r="G541" s="183">
        <f t="shared" ref="G541:AB541" si="166">SUM(G515:G539)</f>
        <v>0</v>
      </c>
      <c r="H541" s="183">
        <f t="shared" si="166"/>
        <v>0</v>
      </c>
      <c r="I541" s="183">
        <f>SUM(I515:I539)</f>
        <v>0</v>
      </c>
      <c r="J541" s="183">
        <f>SUM(J515:J539)</f>
        <v>0</v>
      </c>
      <c r="K541" s="183">
        <f t="shared" si="166"/>
        <v>0</v>
      </c>
      <c r="L541" s="183">
        <f t="shared" si="166"/>
        <v>0</v>
      </c>
      <c r="M541" s="183">
        <f t="shared" si="166"/>
        <v>0</v>
      </c>
      <c r="N541" s="183">
        <f t="shared" si="166"/>
        <v>0</v>
      </c>
      <c r="O541" s="183">
        <f t="shared" si="166"/>
        <v>0</v>
      </c>
      <c r="P541" s="183">
        <f t="shared" si="166"/>
        <v>0</v>
      </c>
      <c r="Q541" s="183">
        <f t="shared" si="166"/>
        <v>0</v>
      </c>
      <c r="R541" s="183">
        <f t="shared" si="166"/>
        <v>0</v>
      </c>
      <c r="S541" s="183">
        <f t="shared" si="166"/>
        <v>0</v>
      </c>
      <c r="T541" s="183">
        <f t="shared" si="166"/>
        <v>0</v>
      </c>
      <c r="U541" s="183">
        <f t="shared" si="166"/>
        <v>0</v>
      </c>
      <c r="V541" s="183">
        <f t="shared" si="166"/>
        <v>0</v>
      </c>
      <c r="W541" s="183">
        <f t="shared" si="166"/>
        <v>0</v>
      </c>
      <c r="X541" s="183">
        <f t="shared" si="166"/>
        <v>0</v>
      </c>
      <c r="Y541" s="183">
        <f t="shared" si="166"/>
        <v>0</v>
      </c>
      <c r="Z541" s="183">
        <f t="shared" si="166"/>
        <v>0</v>
      </c>
      <c r="AA541" s="183">
        <f t="shared" si="166"/>
        <v>0</v>
      </c>
      <c r="AB541" s="184">
        <f t="shared" si="166"/>
        <v>0</v>
      </c>
      <c r="AD541" s="550">
        <f t="shared" ref="AD541:AF541" si="167">SUM(AD515:AD539)</f>
        <v>0</v>
      </c>
      <c r="AF541" s="550">
        <f t="shared" si="167"/>
        <v>0</v>
      </c>
      <c r="AH541" s="550">
        <f t="shared" ref="AH541" si="168">SUM(AH515:AH539)</f>
        <v>0</v>
      </c>
      <c r="AJ541" s="185"/>
    </row>
    <row r="542" spans="3:36" ht="12.75" customHeight="1" outlineLevel="1" x14ac:dyDescent="0.2">
      <c r="G542" s="89"/>
      <c r="H542" s="89"/>
      <c r="I542" s="89"/>
      <c r="J542" s="89"/>
      <c r="K542" s="89"/>
      <c r="L542" s="89"/>
      <c r="M542" s="89"/>
      <c r="N542" s="89"/>
      <c r="O542" s="89"/>
      <c r="P542" s="89"/>
      <c r="Q542" s="89"/>
      <c r="R542" s="89"/>
      <c r="S542" s="89"/>
      <c r="T542" s="89"/>
      <c r="U542" s="89"/>
      <c r="V542" s="89"/>
      <c r="W542" s="89"/>
      <c r="X542" s="89"/>
      <c r="Y542" s="89"/>
      <c r="Z542" s="89"/>
      <c r="AA542" s="89"/>
      <c r="AB542" s="89"/>
      <c r="AD542" s="89"/>
      <c r="AF542" s="89"/>
      <c r="AH542" s="89"/>
    </row>
    <row r="543" spans="3:36" ht="12.75" customHeight="1" outlineLevel="1" x14ac:dyDescent="0.2">
      <c r="C543" s="138" t="str">
        <f>C226</f>
        <v>Off-Peak (Standard)</v>
      </c>
      <c r="G543" s="89"/>
      <c r="H543" s="89"/>
      <c r="I543" s="89"/>
      <c r="J543" s="89"/>
      <c r="K543" s="89"/>
      <c r="L543" s="89"/>
      <c r="M543" s="89"/>
      <c r="N543" s="89"/>
      <c r="O543" s="89"/>
      <c r="P543" s="89"/>
      <c r="Q543" s="89"/>
      <c r="R543" s="89"/>
      <c r="S543" s="89"/>
      <c r="T543" s="89"/>
      <c r="U543" s="89"/>
      <c r="V543" s="89"/>
      <c r="W543" s="89"/>
      <c r="X543" s="89"/>
      <c r="Y543" s="89"/>
      <c r="Z543" s="89"/>
      <c r="AA543" s="89"/>
      <c r="AB543" s="89"/>
      <c r="AD543" s="89"/>
      <c r="AF543" s="89"/>
      <c r="AH543" s="89"/>
    </row>
    <row r="544" spans="3:36" ht="12.75" customHeight="1" outlineLevel="1" x14ac:dyDescent="0.2">
      <c r="D544" s="100" t="str">
        <f>'Line Items'!D14</f>
        <v>Inter-City</v>
      </c>
      <c r="E544" s="84"/>
      <c r="F544" s="186" t="str">
        <f t="shared" ref="F544:F551" si="169">F515</f>
        <v>000 Jnys</v>
      </c>
      <c r="G544" s="173"/>
      <c r="H544" s="173"/>
      <c r="I544" s="174"/>
      <c r="J544" s="173"/>
      <c r="K544" s="174"/>
      <c r="L544" s="174"/>
      <c r="M544" s="173"/>
      <c r="N544" s="173"/>
      <c r="O544" s="173"/>
      <c r="P544" s="173"/>
      <c r="Q544" s="173"/>
      <c r="R544" s="173"/>
      <c r="S544" s="173"/>
      <c r="T544" s="173"/>
      <c r="U544" s="173"/>
      <c r="V544" s="173"/>
      <c r="W544" s="173"/>
      <c r="X544" s="173"/>
      <c r="Y544" s="173"/>
      <c r="Z544" s="173"/>
      <c r="AA544" s="173"/>
      <c r="AB544" s="469"/>
      <c r="AD544" s="547"/>
      <c r="AF544" s="547"/>
      <c r="AH544" s="547"/>
      <c r="AJ544" s="87"/>
    </row>
    <row r="545" spans="4:36" ht="12.75" customHeight="1" outlineLevel="1" x14ac:dyDescent="0.2">
      <c r="D545" s="106" t="str">
        <f>'Line Items'!D15</f>
        <v>Great Eastern</v>
      </c>
      <c r="E545" s="88"/>
      <c r="F545" s="107" t="str">
        <f t="shared" si="169"/>
        <v>000 Jnys</v>
      </c>
      <c r="G545" s="175"/>
      <c r="H545" s="175"/>
      <c r="I545" s="175"/>
      <c r="J545" s="175"/>
      <c r="K545" s="175"/>
      <c r="L545" s="175"/>
      <c r="M545" s="175"/>
      <c r="N545" s="175"/>
      <c r="O545" s="175"/>
      <c r="P545" s="175"/>
      <c r="Q545" s="175"/>
      <c r="R545" s="175"/>
      <c r="S545" s="175"/>
      <c r="T545" s="175"/>
      <c r="U545" s="175"/>
      <c r="V545" s="175"/>
      <c r="W545" s="175"/>
      <c r="X545" s="175"/>
      <c r="Y545" s="175"/>
      <c r="Z545" s="175"/>
      <c r="AA545" s="175"/>
      <c r="AB545" s="176"/>
      <c r="AD545" s="548"/>
      <c r="AF545" s="548"/>
      <c r="AH545" s="548"/>
      <c r="AJ545" s="91"/>
    </row>
    <row r="546" spans="4:36" ht="12.75" customHeight="1" outlineLevel="1" x14ac:dyDescent="0.2">
      <c r="D546" s="106" t="str">
        <f>'Line Items'!D16</f>
        <v>West Anglia</v>
      </c>
      <c r="E546" s="88"/>
      <c r="F546" s="107" t="str">
        <f t="shared" si="169"/>
        <v>000 Jnys</v>
      </c>
      <c r="G546" s="175"/>
      <c r="H546" s="175"/>
      <c r="I546" s="175"/>
      <c r="J546" s="175"/>
      <c r="K546" s="175"/>
      <c r="L546" s="175"/>
      <c r="M546" s="175"/>
      <c r="N546" s="175"/>
      <c r="O546" s="175"/>
      <c r="P546" s="175"/>
      <c r="Q546" s="175"/>
      <c r="R546" s="175"/>
      <c r="S546" s="175"/>
      <c r="T546" s="175"/>
      <c r="U546" s="175"/>
      <c r="V546" s="175"/>
      <c r="W546" s="175"/>
      <c r="X546" s="175"/>
      <c r="Y546" s="175"/>
      <c r="Z546" s="175"/>
      <c r="AA546" s="175"/>
      <c r="AB546" s="176"/>
      <c r="AD546" s="548"/>
      <c r="AF546" s="548"/>
      <c r="AH546" s="548"/>
      <c r="AJ546" s="91"/>
    </row>
    <row r="547" spans="4:36" ht="12.75" customHeight="1" outlineLevel="1" x14ac:dyDescent="0.2">
      <c r="D547" s="106" t="str">
        <f>'Line Items'!D17</f>
        <v>Stansted Express</v>
      </c>
      <c r="E547" s="88"/>
      <c r="F547" s="107" t="str">
        <f t="shared" si="169"/>
        <v>000 Jnys</v>
      </c>
      <c r="G547" s="175"/>
      <c r="H547" s="175"/>
      <c r="I547" s="175"/>
      <c r="J547" s="175"/>
      <c r="K547" s="175"/>
      <c r="L547" s="175"/>
      <c r="M547" s="175"/>
      <c r="N547" s="175"/>
      <c r="O547" s="175"/>
      <c r="P547" s="175"/>
      <c r="Q547" s="175"/>
      <c r="R547" s="175"/>
      <c r="S547" s="175"/>
      <c r="T547" s="175"/>
      <c r="U547" s="175"/>
      <c r="V547" s="175"/>
      <c r="W547" s="175"/>
      <c r="X547" s="175"/>
      <c r="Y547" s="175"/>
      <c r="Z547" s="175"/>
      <c r="AA547" s="175"/>
      <c r="AB547" s="176"/>
      <c r="AD547" s="548"/>
      <c r="AF547" s="548"/>
      <c r="AH547" s="548"/>
      <c r="AJ547" s="91"/>
    </row>
    <row r="548" spans="4:36" ht="12.75" customHeight="1" outlineLevel="1" x14ac:dyDescent="0.2">
      <c r="D548" s="106" t="str">
        <f>'Line Items'!D18</f>
        <v>Rural</v>
      </c>
      <c r="E548" s="88"/>
      <c r="F548" s="107" t="str">
        <f t="shared" si="169"/>
        <v>000 Jnys</v>
      </c>
      <c r="G548" s="175"/>
      <c r="H548" s="175"/>
      <c r="I548" s="175"/>
      <c r="J548" s="175"/>
      <c r="K548" s="175"/>
      <c r="L548" s="175"/>
      <c r="M548" s="175"/>
      <c r="N548" s="175"/>
      <c r="O548" s="175"/>
      <c r="P548" s="175"/>
      <c r="Q548" s="175"/>
      <c r="R548" s="175"/>
      <c r="S548" s="175"/>
      <c r="T548" s="175"/>
      <c r="U548" s="175"/>
      <c r="V548" s="175"/>
      <c r="W548" s="175"/>
      <c r="X548" s="175"/>
      <c r="Y548" s="175"/>
      <c r="Z548" s="175"/>
      <c r="AA548" s="175"/>
      <c r="AB548" s="176"/>
      <c r="AD548" s="548"/>
      <c r="AF548" s="548"/>
      <c r="AH548" s="548"/>
      <c r="AJ548" s="91"/>
    </row>
    <row r="549" spans="4:36" ht="12.75" customHeight="1" outlineLevel="1" x14ac:dyDescent="0.2">
      <c r="D549" s="106" t="str">
        <f>'Line Items'!D19</f>
        <v>WA Inner (to LOROL)</v>
      </c>
      <c r="E549" s="88"/>
      <c r="F549" s="107" t="str">
        <f t="shared" si="169"/>
        <v>000 Jnys</v>
      </c>
      <c r="G549" s="175"/>
      <c r="H549" s="175"/>
      <c r="I549" s="175"/>
      <c r="J549" s="175"/>
      <c r="K549" s="175"/>
      <c r="L549" s="175"/>
      <c r="M549" s="175"/>
      <c r="N549" s="175"/>
      <c r="O549" s="175"/>
      <c r="P549" s="175"/>
      <c r="Q549" s="175"/>
      <c r="R549" s="175"/>
      <c r="S549" s="175"/>
      <c r="T549" s="175"/>
      <c r="U549" s="175"/>
      <c r="V549" s="175"/>
      <c r="W549" s="175"/>
      <c r="X549" s="175"/>
      <c r="Y549" s="175"/>
      <c r="Z549" s="175"/>
      <c r="AA549" s="175"/>
      <c r="AB549" s="176"/>
      <c r="AD549" s="548"/>
      <c r="AF549" s="548"/>
      <c r="AH549" s="548"/>
      <c r="AJ549" s="91"/>
    </row>
    <row r="550" spans="4:36" ht="12.75" customHeight="1" outlineLevel="1" x14ac:dyDescent="0.2">
      <c r="D550" s="106" t="str">
        <f>'Line Items'!D20</f>
        <v>GE Inner (to CTOC)</v>
      </c>
      <c r="E550" s="88"/>
      <c r="F550" s="107" t="str">
        <f t="shared" si="169"/>
        <v>000 Jnys</v>
      </c>
      <c r="G550" s="175"/>
      <c r="H550" s="175"/>
      <c r="I550" s="175"/>
      <c r="J550" s="175"/>
      <c r="K550" s="175"/>
      <c r="L550" s="175"/>
      <c r="M550" s="175"/>
      <c r="N550" s="175"/>
      <c r="O550" s="175"/>
      <c r="P550" s="175"/>
      <c r="Q550" s="175"/>
      <c r="R550" s="175"/>
      <c r="S550" s="175"/>
      <c r="T550" s="175"/>
      <c r="U550" s="175"/>
      <c r="V550" s="175"/>
      <c r="W550" s="175"/>
      <c r="X550" s="175"/>
      <c r="Y550" s="175"/>
      <c r="Z550" s="175"/>
      <c r="AA550" s="175"/>
      <c r="AB550" s="176"/>
      <c r="AD550" s="548"/>
      <c r="AF550" s="548"/>
      <c r="AH550" s="548"/>
      <c r="AJ550" s="91"/>
    </row>
    <row r="551" spans="4:36" ht="12.75" customHeight="1" outlineLevel="1" x14ac:dyDescent="0.2">
      <c r="D551" s="106" t="str">
        <f>'Line Items'!D21</f>
        <v>[Passenger Revenue Service Groups Line 8]</v>
      </c>
      <c r="E551" s="88"/>
      <c r="F551" s="107" t="str">
        <f t="shared" si="169"/>
        <v>000 Jnys</v>
      </c>
      <c r="G551" s="175"/>
      <c r="H551" s="175"/>
      <c r="I551" s="175"/>
      <c r="J551" s="175"/>
      <c r="K551" s="175"/>
      <c r="L551" s="175"/>
      <c r="M551" s="175"/>
      <c r="N551" s="175"/>
      <c r="O551" s="175"/>
      <c r="P551" s="175"/>
      <c r="Q551" s="175"/>
      <c r="R551" s="175"/>
      <c r="S551" s="175"/>
      <c r="T551" s="175"/>
      <c r="U551" s="175"/>
      <c r="V551" s="175"/>
      <c r="W551" s="175"/>
      <c r="X551" s="175"/>
      <c r="Y551" s="175"/>
      <c r="Z551" s="175"/>
      <c r="AA551" s="175"/>
      <c r="AB551" s="176"/>
      <c r="AD551" s="548"/>
      <c r="AF551" s="548"/>
      <c r="AH551" s="548"/>
      <c r="AJ551" s="91"/>
    </row>
    <row r="552" spans="4:36" ht="12.75" customHeight="1" outlineLevel="1" x14ac:dyDescent="0.2">
      <c r="D552" s="106" t="str">
        <f>'Line Items'!D22</f>
        <v>[Passenger Revenue Service Groups Line 9]</v>
      </c>
      <c r="E552" s="88"/>
      <c r="F552" s="107" t="str">
        <f t="shared" ref="F552:F568" si="170">F523</f>
        <v>000 Jnys</v>
      </c>
      <c r="G552" s="175"/>
      <c r="H552" s="175"/>
      <c r="I552" s="175"/>
      <c r="J552" s="175"/>
      <c r="K552" s="175"/>
      <c r="L552" s="175"/>
      <c r="M552" s="175"/>
      <c r="N552" s="175"/>
      <c r="O552" s="175"/>
      <c r="P552" s="175"/>
      <c r="Q552" s="175"/>
      <c r="R552" s="175"/>
      <c r="S552" s="175"/>
      <c r="T552" s="175"/>
      <c r="U552" s="175"/>
      <c r="V552" s="175"/>
      <c r="W552" s="175"/>
      <c r="X552" s="175"/>
      <c r="Y552" s="175"/>
      <c r="Z552" s="175"/>
      <c r="AA552" s="175"/>
      <c r="AB552" s="176"/>
      <c r="AD552" s="548"/>
      <c r="AF552" s="548"/>
      <c r="AH552" s="548"/>
      <c r="AJ552" s="91"/>
    </row>
    <row r="553" spans="4:36" ht="12.75" customHeight="1" outlineLevel="1" x14ac:dyDescent="0.2">
      <c r="D553" s="106" t="str">
        <f>'Line Items'!D23</f>
        <v>[Passenger Revenue Service Groups Line 10]</v>
      </c>
      <c r="E553" s="88"/>
      <c r="F553" s="107" t="str">
        <f t="shared" si="170"/>
        <v>000 Jnys</v>
      </c>
      <c r="G553" s="175"/>
      <c r="H553" s="175"/>
      <c r="I553" s="175"/>
      <c r="J553" s="175"/>
      <c r="K553" s="175"/>
      <c r="L553" s="175"/>
      <c r="M553" s="175"/>
      <c r="N553" s="175"/>
      <c r="O553" s="175"/>
      <c r="P553" s="175"/>
      <c r="Q553" s="175"/>
      <c r="R553" s="175"/>
      <c r="S553" s="175"/>
      <c r="T553" s="175"/>
      <c r="U553" s="175"/>
      <c r="V553" s="175"/>
      <c r="W553" s="175"/>
      <c r="X553" s="175"/>
      <c r="Y553" s="175"/>
      <c r="Z553" s="175"/>
      <c r="AA553" s="175"/>
      <c r="AB553" s="176"/>
      <c r="AD553" s="548"/>
      <c r="AF553" s="548"/>
      <c r="AH553" s="548"/>
      <c r="AJ553" s="91"/>
    </row>
    <row r="554" spans="4:36" ht="12.75" customHeight="1" outlineLevel="1" x14ac:dyDescent="0.2">
      <c r="D554" s="106" t="str">
        <f>'Line Items'!D24</f>
        <v>[Passenger Revenue Service Groups Line 11]</v>
      </c>
      <c r="E554" s="88"/>
      <c r="F554" s="107" t="str">
        <f t="shared" si="170"/>
        <v>000 Jnys</v>
      </c>
      <c r="G554" s="175"/>
      <c r="H554" s="175"/>
      <c r="I554" s="175"/>
      <c r="J554" s="175"/>
      <c r="K554" s="175"/>
      <c r="L554" s="175"/>
      <c r="M554" s="175"/>
      <c r="N554" s="175"/>
      <c r="O554" s="175"/>
      <c r="P554" s="175"/>
      <c r="Q554" s="175"/>
      <c r="R554" s="175"/>
      <c r="S554" s="175"/>
      <c r="T554" s="175"/>
      <c r="U554" s="175"/>
      <c r="V554" s="175"/>
      <c r="W554" s="175"/>
      <c r="X554" s="175"/>
      <c r="Y554" s="175"/>
      <c r="Z554" s="175"/>
      <c r="AA554" s="175"/>
      <c r="AB554" s="176"/>
      <c r="AD554" s="548"/>
      <c r="AF554" s="548"/>
      <c r="AH554" s="548"/>
      <c r="AJ554" s="91"/>
    </row>
    <row r="555" spans="4:36" ht="12.75" customHeight="1" outlineLevel="1" x14ac:dyDescent="0.2">
      <c r="D555" s="106" t="str">
        <f>'Line Items'!D25</f>
        <v>[Passenger Revenue Service Groups Line 12]</v>
      </c>
      <c r="E555" s="88"/>
      <c r="F555" s="107" t="str">
        <f t="shared" si="170"/>
        <v>000 Jnys</v>
      </c>
      <c r="G555" s="175"/>
      <c r="H555" s="175"/>
      <c r="I555" s="175"/>
      <c r="J555" s="175"/>
      <c r="K555" s="175"/>
      <c r="L555" s="175"/>
      <c r="M555" s="175"/>
      <c r="N555" s="175"/>
      <c r="O555" s="175"/>
      <c r="P555" s="175"/>
      <c r="Q555" s="175"/>
      <c r="R555" s="175"/>
      <c r="S555" s="175"/>
      <c r="T555" s="175"/>
      <c r="U555" s="175"/>
      <c r="V555" s="175"/>
      <c r="W555" s="175"/>
      <c r="X555" s="175"/>
      <c r="Y555" s="175"/>
      <c r="Z555" s="175"/>
      <c r="AA555" s="175"/>
      <c r="AB555" s="176"/>
      <c r="AD555" s="548"/>
      <c r="AF555" s="548"/>
      <c r="AH555" s="548"/>
      <c r="AJ555" s="91"/>
    </row>
    <row r="556" spans="4:36" ht="12.75" customHeight="1" outlineLevel="1" x14ac:dyDescent="0.2">
      <c r="D556" s="106" t="str">
        <f>'Line Items'!D26</f>
        <v>[Passenger Revenue Service Groups Line 13]</v>
      </c>
      <c r="E556" s="88"/>
      <c r="F556" s="107" t="str">
        <f t="shared" si="170"/>
        <v>000 Jnys</v>
      </c>
      <c r="G556" s="175"/>
      <c r="H556" s="175"/>
      <c r="I556" s="175"/>
      <c r="J556" s="175"/>
      <c r="K556" s="175"/>
      <c r="L556" s="175"/>
      <c r="M556" s="175"/>
      <c r="N556" s="175"/>
      <c r="O556" s="175"/>
      <c r="P556" s="175"/>
      <c r="Q556" s="175"/>
      <c r="R556" s="175"/>
      <c r="S556" s="175"/>
      <c r="T556" s="175"/>
      <c r="U556" s="175"/>
      <c r="V556" s="175"/>
      <c r="W556" s="175"/>
      <c r="X556" s="175"/>
      <c r="Y556" s="175"/>
      <c r="Z556" s="175"/>
      <c r="AA556" s="175"/>
      <c r="AB556" s="176"/>
      <c r="AD556" s="548"/>
      <c r="AF556" s="548"/>
      <c r="AH556" s="548"/>
      <c r="AJ556" s="91"/>
    </row>
    <row r="557" spans="4:36" ht="12.75" customHeight="1" outlineLevel="1" x14ac:dyDescent="0.2">
      <c r="D557" s="106" t="str">
        <f>'Line Items'!D27</f>
        <v>[Passenger Revenue Service Groups Line 14]</v>
      </c>
      <c r="E557" s="88"/>
      <c r="F557" s="107" t="str">
        <f t="shared" si="170"/>
        <v>000 Jnys</v>
      </c>
      <c r="G557" s="175"/>
      <c r="H557" s="175"/>
      <c r="I557" s="175"/>
      <c r="J557" s="175"/>
      <c r="K557" s="175"/>
      <c r="L557" s="175"/>
      <c r="M557" s="175"/>
      <c r="N557" s="175"/>
      <c r="O557" s="175"/>
      <c r="P557" s="175"/>
      <c r="Q557" s="175"/>
      <c r="R557" s="175"/>
      <c r="S557" s="175"/>
      <c r="T557" s="175"/>
      <c r="U557" s="175"/>
      <c r="V557" s="175"/>
      <c r="W557" s="175"/>
      <c r="X557" s="175"/>
      <c r="Y557" s="175"/>
      <c r="Z557" s="175"/>
      <c r="AA557" s="175"/>
      <c r="AB557" s="176"/>
      <c r="AD557" s="548"/>
      <c r="AF557" s="548"/>
      <c r="AH557" s="548"/>
      <c r="AJ557" s="91"/>
    </row>
    <row r="558" spans="4:36" ht="12.75" customHeight="1" outlineLevel="1" x14ac:dyDescent="0.2">
      <c r="D558" s="106" t="str">
        <f>'Line Items'!D28</f>
        <v>[Passenger Revenue Service Groups Line 15]</v>
      </c>
      <c r="E558" s="88"/>
      <c r="F558" s="107" t="str">
        <f t="shared" si="170"/>
        <v>000 Jnys</v>
      </c>
      <c r="G558" s="175"/>
      <c r="H558" s="175"/>
      <c r="I558" s="175"/>
      <c r="J558" s="175"/>
      <c r="K558" s="175"/>
      <c r="L558" s="175"/>
      <c r="M558" s="175"/>
      <c r="N558" s="175"/>
      <c r="O558" s="175"/>
      <c r="P558" s="175"/>
      <c r="Q558" s="175"/>
      <c r="R558" s="175"/>
      <c r="S558" s="175"/>
      <c r="T558" s="175"/>
      <c r="U558" s="175"/>
      <c r="V558" s="175"/>
      <c r="W558" s="175"/>
      <c r="X558" s="175"/>
      <c r="Y558" s="175"/>
      <c r="Z558" s="175"/>
      <c r="AA558" s="175"/>
      <c r="AB558" s="176"/>
      <c r="AD558" s="548"/>
      <c r="AF558" s="548"/>
      <c r="AH558" s="548"/>
      <c r="AJ558" s="91"/>
    </row>
    <row r="559" spans="4:36" ht="12.75" customHeight="1" outlineLevel="1" x14ac:dyDescent="0.2">
      <c r="D559" s="106" t="str">
        <f>'Line Items'!D29</f>
        <v>[Passenger Revenue Service Groups Line 16]</v>
      </c>
      <c r="E559" s="88"/>
      <c r="F559" s="107" t="str">
        <f t="shared" si="170"/>
        <v>000 Jnys</v>
      </c>
      <c r="G559" s="175"/>
      <c r="H559" s="175"/>
      <c r="I559" s="175"/>
      <c r="J559" s="175"/>
      <c r="K559" s="175"/>
      <c r="L559" s="175"/>
      <c r="M559" s="175"/>
      <c r="N559" s="175"/>
      <c r="O559" s="175"/>
      <c r="P559" s="175"/>
      <c r="Q559" s="175"/>
      <c r="R559" s="175"/>
      <c r="S559" s="175"/>
      <c r="T559" s="175"/>
      <c r="U559" s="175"/>
      <c r="V559" s="175"/>
      <c r="W559" s="175"/>
      <c r="X559" s="175"/>
      <c r="Y559" s="175"/>
      <c r="Z559" s="175"/>
      <c r="AA559" s="175"/>
      <c r="AB559" s="176"/>
      <c r="AD559" s="548"/>
      <c r="AF559" s="548"/>
      <c r="AH559" s="548"/>
      <c r="AJ559" s="91"/>
    </row>
    <row r="560" spans="4:36" ht="12.75" customHeight="1" outlineLevel="1" x14ac:dyDescent="0.2">
      <c r="D560" s="106" t="str">
        <f>'Line Items'!D30</f>
        <v>[Passenger Revenue Service Groups Line 17]</v>
      </c>
      <c r="E560" s="88"/>
      <c r="F560" s="107" t="str">
        <f t="shared" si="170"/>
        <v>000 Jnys</v>
      </c>
      <c r="G560" s="175"/>
      <c r="H560" s="175"/>
      <c r="I560" s="175"/>
      <c r="J560" s="175"/>
      <c r="K560" s="175"/>
      <c r="L560" s="175"/>
      <c r="M560" s="175"/>
      <c r="N560" s="175"/>
      <c r="O560" s="175"/>
      <c r="P560" s="175"/>
      <c r="Q560" s="175"/>
      <c r="R560" s="175"/>
      <c r="S560" s="175"/>
      <c r="T560" s="175"/>
      <c r="U560" s="175"/>
      <c r="V560" s="175"/>
      <c r="W560" s="175"/>
      <c r="X560" s="175"/>
      <c r="Y560" s="175"/>
      <c r="Z560" s="175"/>
      <c r="AA560" s="175"/>
      <c r="AB560" s="176"/>
      <c r="AD560" s="548"/>
      <c r="AF560" s="548"/>
      <c r="AH560" s="548"/>
      <c r="AJ560" s="91"/>
    </row>
    <row r="561" spans="3:36" ht="12.75" customHeight="1" outlineLevel="1" x14ac:dyDescent="0.2">
      <c r="D561" s="106" t="str">
        <f>'Line Items'!D31</f>
        <v>[Passenger Revenue Service Groups Line 18]</v>
      </c>
      <c r="E561" s="88"/>
      <c r="F561" s="107" t="str">
        <f t="shared" si="170"/>
        <v>000 Jnys</v>
      </c>
      <c r="G561" s="175"/>
      <c r="H561" s="175"/>
      <c r="I561" s="175"/>
      <c r="J561" s="175"/>
      <c r="K561" s="175"/>
      <c r="L561" s="175"/>
      <c r="M561" s="175"/>
      <c r="N561" s="175"/>
      <c r="O561" s="175"/>
      <c r="P561" s="175"/>
      <c r="Q561" s="175"/>
      <c r="R561" s="175"/>
      <c r="S561" s="175"/>
      <c r="T561" s="175"/>
      <c r="U561" s="175"/>
      <c r="V561" s="175"/>
      <c r="W561" s="175"/>
      <c r="X561" s="175"/>
      <c r="Y561" s="175"/>
      <c r="Z561" s="175"/>
      <c r="AA561" s="175"/>
      <c r="AB561" s="176"/>
      <c r="AD561" s="548"/>
      <c r="AF561" s="548"/>
      <c r="AH561" s="548"/>
      <c r="AJ561" s="91"/>
    </row>
    <row r="562" spans="3:36" ht="12.75" customHeight="1" outlineLevel="1" x14ac:dyDescent="0.2">
      <c r="D562" s="106" t="str">
        <f>'Line Items'!D32</f>
        <v>[Passenger Revenue Service Groups Line 19]</v>
      </c>
      <c r="E562" s="88"/>
      <c r="F562" s="107" t="str">
        <f t="shared" si="170"/>
        <v>000 Jnys</v>
      </c>
      <c r="G562" s="175"/>
      <c r="H562" s="175"/>
      <c r="I562" s="175"/>
      <c r="J562" s="175"/>
      <c r="K562" s="175"/>
      <c r="L562" s="175"/>
      <c r="M562" s="175"/>
      <c r="N562" s="175"/>
      <c r="O562" s="175"/>
      <c r="P562" s="175"/>
      <c r="Q562" s="175"/>
      <c r="R562" s="175"/>
      <c r="S562" s="175"/>
      <c r="T562" s="175"/>
      <c r="U562" s="175"/>
      <c r="V562" s="175"/>
      <c r="W562" s="175"/>
      <c r="X562" s="175"/>
      <c r="Y562" s="175"/>
      <c r="Z562" s="175"/>
      <c r="AA562" s="175"/>
      <c r="AB562" s="176"/>
      <c r="AD562" s="548"/>
      <c r="AF562" s="548"/>
      <c r="AH562" s="548"/>
      <c r="AJ562" s="91"/>
    </row>
    <row r="563" spans="3:36" ht="12.75" customHeight="1" outlineLevel="1" x14ac:dyDescent="0.2">
      <c r="D563" s="106" t="str">
        <f>'Line Items'!D33</f>
        <v>[Passenger Revenue Service Groups Line 20]</v>
      </c>
      <c r="E563" s="88"/>
      <c r="F563" s="107" t="str">
        <f t="shared" si="170"/>
        <v>000 Jnys</v>
      </c>
      <c r="G563" s="175"/>
      <c r="H563" s="175"/>
      <c r="I563" s="175"/>
      <c r="J563" s="175"/>
      <c r="K563" s="175"/>
      <c r="L563" s="175"/>
      <c r="M563" s="175"/>
      <c r="N563" s="175"/>
      <c r="O563" s="175"/>
      <c r="P563" s="175"/>
      <c r="Q563" s="175"/>
      <c r="R563" s="175"/>
      <c r="S563" s="175"/>
      <c r="T563" s="175"/>
      <c r="U563" s="175"/>
      <c r="V563" s="175"/>
      <c r="W563" s="175"/>
      <c r="X563" s="175"/>
      <c r="Y563" s="175"/>
      <c r="Z563" s="175"/>
      <c r="AA563" s="175"/>
      <c r="AB563" s="176"/>
      <c r="AD563" s="548"/>
      <c r="AF563" s="548"/>
      <c r="AH563" s="548"/>
      <c r="AJ563" s="91"/>
    </row>
    <row r="564" spans="3:36" ht="12.75" customHeight="1" outlineLevel="1" x14ac:dyDescent="0.2">
      <c r="D564" s="106" t="str">
        <f>'Line Items'!D34</f>
        <v>[Passenger Revenue Service Groups Line 21]</v>
      </c>
      <c r="E564" s="88"/>
      <c r="F564" s="107" t="str">
        <f t="shared" si="170"/>
        <v>000 Jnys</v>
      </c>
      <c r="G564" s="175"/>
      <c r="H564" s="175"/>
      <c r="I564" s="175"/>
      <c r="J564" s="175"/>
      <c r="K564" s="175"/>
      <c r="L564" s="175"/>
      <c r="M564" s="175"/>
      <c r="N564" s="175"/>
      <c r="O564" s="175"/>
      <c r="P564" s="175"/>
      <c r="Q564" s="175"/>
      <c r="R564" s="175"/>
      <c r="S564" s="175"/>
      <c r="T564" s="175"/>
      <c r="U564" s="175"/>
      <c r="V564" s="175"/>
      <c r="W564" s="175"/>
      <c r="X564" s="175"/>
      <c r="Y564" s="175"/>
      <c r="Z564" s="175"/>
      <c r="AA564" s="175"/>
      <c r="AB564" s="176"/>
      <c r="AD564" s="548"/>
      <c r="AF564" s="548"/>
      <c r="AH564" s="548"/>
      <c r="AJ564" s="91"/>
    </row>
    <row r="565" spans="3:36" ht="12.75" customHeight="1" outlineLevel="1" x14ac:dyDescent="0.2">
      <c r="D565" s="106" t="str">
        <f>'Line Items'!D35</f>
        <v>[Passenger Revenue Service Groups Line 22]</v>
      </c>
      <c r="E565" s="88"/>
      <c r="F565" s="107" t="str">
        <f t="shared" si="170"/>
        <v>000 Jnys</v>
      </c>
      <c r="G565" s="175"/>
      <c r="H565" s="175"/>
      <c r="I565" s="175"/>
      <c r="J565" s="175"/>
      <c r="K565" s="175"/>
      <c r="L565" s="175"/>
      <c r="M565" s="175"/>
      <c r="N565" s="175"/>
      <c r="O565" s="175"/>
      <c r="P565" s="175"/>
      <c r="Q565" s="175"/>
      <c r="R565" s="175"/>
      <c r="S565" s="175"/>
      <c r="T565" s="175"/>
      <c r="U565" s="175"/>
      <c r="V565" s="175"/>
      <c r="W565" s="175"/>
      <c r="X565" s="175"/>
      <c r="Y565" s="175"/>
      <c r="Z565" s="175"/>
      <c r="AA565" s="175"/>
      <c r="AB565" s="176"/>
      <c r="AD565" s="548"/>
      <c r="AF565" s="548"/>
      <c r="AH565" s="548"/>
      <c r="AJ565" s="91"/>
    </row>
    <row r="566" spans="3:36" ht="12.75" customHeight="1" outlineLevel="1" x14ac:dyDescent="0.2">
      <c r="D566" s="106" t="str">
        <f>'Line Items'!D36</f>
        <v>[Passenger Revenue Service Groups Line 23]</v>
      </c>
      <c r="E566" s="88"/>
      <c r="F566" s="107" t="str">
        <f t="shared" si="170"/>
        <v>000 Jnys</v>
      </c>
      <c r="G566" s="175"/>
      <c r="H566" s="175"/>
      <c r="I566" s="175"/>
      <c r="J566" s="175"/>
      <c r="K566" s="175"/>
      <c r="L566" s="175"/>
      <c r="M566" s="175"/>
      <c r="N566" s="175"/>
      <c r="O566" s="175"/>
      <c r="P566" s="175"/>
      <c r="Q566" s="175"/>
      <c r="R566" s="175"/>
      <c r="S566" s="175"/>
      <c r="T566" s="175"/>
      <c r="U566" s="175"/>
      <c r="V566" s="175"/>
      <c r="W566" s="175"/>
      <c r="X566" s="175"/>
      <c r="Y566" s="175"/>
      <c r="Z566" s="175"/>
      <c r="AA566" s="175"/>
      <c r="AB566" s="176"/>
      <c r="AD566" s="548"/>
      <c r="AF566" s="548"/>
      <c r="AH566" s="548"/>
      <c r="AJ566" s="91"/>
    </row>
    <row r="567" spans="3:36" ht="12.75" customHeight="1" outlineLevel="1" x14ac:dyDescent="0.2">
      <c r="D567" s="106" t="str">
        <f>'Line Items'!D37</f>
        <v>[Passenger Revenue Service Groups Line 24]</v>
      </c>
      <c r="E567" s="88"/>
      <c r="F567" s="107" t="str">
        <f t="shared" si="170"/>
        <v>000 Jnys</v>
      </c>
      <c r="G567" s="175"/>
      <c r="H567" s="175"/>
      <c r="I567" s="175"/>
      <c r="J567" s="175"/>
      <c r="K567" s="175"/>
      <c r="L567" s="175"/>
      <c r="M567" s="175"/>
      <c r="N567" s="175"/>
      <c r="O567" s="175"/>
      <c r="P567" s="175"/>
      <c r="Q567" s="175"/>
      <c r="R567" s="175"/>
      <c r="S567" s="175"/>
      <c r="T567" s="175"/>
      <c r="U567" s="175"/>
      <c r="V567" s="175"/>
      <c r="W567" s="175"/>
      <c r="X567" s="175"/>
      <c r="Y567" s="175"/>
      <c r="Z567" s="175"/>
      <c r="AA567" s="175"/>
      <c r="AB567" s="176"/>
      <c r="AD567" s="548"/>
      <c r="AF567" s="548"/>
      <c r="AH567" s="548"/>
      <c r="AJ567" s="91"/>
    </row>
    <row r="568" spans="3:36" ht="12.75" customHeight="1" outlineLevel="1" x14ac:dyDescent="0.2">
      <c r="D568" s="117" t="str">
        <f>'Line Items'!D38</f>
        <v>[Passenger Revenue Service Groups Line 25]</v>
      </c>
      <c r="E568" s="177"/>
      <c r="F568" s="118" t="str">
        <f t="shared" si="170"/>
        <v>000 Jnys</v>
      </c>
      <c r="G568" s="178"/>
      <c r="H568" s="178"/>
      <c r="I568" s="178"/>
      <c r="J568" s="178"/>
      <c r="K568" s="178"/>
      <c r="L568" s="178"/>
      <c r="M568" s="178"/>
      <c r="N568" s="178"/>
      <c r="O568" s="178"/>
      <c r="P568" s="178"/>
      <c r="Q568" s="178"/>
      <c r="R568" s="178"/>
      <c r="S568" s="178"/>
      <c r="T568" s="178"/>
      <c r="U568" s="178"/>
      <c r="V568" s="178"/>
      <c r="W568" s="178"/>
      <c r="X568" s="178"/>
      <c r="Y568" s="178"/>
      <c r="Z568" s="178"/>
      <c r="AA568" s="178"/>
      <c r="AB568" s="179"/>
      <c r="AD568" s="549"/>
      <c r="AF568" s="549"/>
      <c r="AH568" s="549"/>
      <c r="AJ568" s="95"/>
    </row>
    <row r="569" spans="3:36" ht="12.75" customHeight="1" outlineLevel="1" x14ac:dyDescent="0.2">
      <c r="G569" s="89"/>
      <c r="H569" s="89"/>
      <c r="I569" s="89"/>
      <c r="J569" s="89"/>
      <c r="K569" s="89"/>
      <c r="L569" s="89"/>
      <c r="M569" s="89"/>
      <c r="N569" s="89"/>
      <c r="O569" s="89"/>
      <c r="P569" s="89"/>
      <c r="Q569" s="89"/>
      <c r="R569" s="89"/>
      <c r="S569" s="89"/>
      <c r="T569" s="89"/>
      <c r="U569" s="89"/>
      <c r="V569" s="89"/>
      <c r="W569" s="89"/>
      <c r="X569" s="89"/>
      <c r="Y569" s="89"/>
      <c r="Z569" s="89"/>
      <c r="AA569" s="89"/>
      <c r="AB569" s="89"/>
      <c r="AD569" s="89"/>
      <c r="AF569" s="89"/>
      <c r="AH569" s="89"/>
    </row>
    <row r="570" spans="3:36" ht="12.75" customHeight="1" outlineLevel="1" x14ac:dyDescent="0.2">
      <c r="D570" s="180" t="str">
        <f>"Total "&amp;C543</f>
        <v>Total Off-Peak (Standard)</v>
      </c>
      <c r="E570" s="181"/>
      <c r="F570" s="182" t="str">
        <f>F568</f>
        <v>000 Jnys</v>
      </c>
      <c r="G570" s="183">
        <f t="shared" ref="G570:AB570" si="171">SUM(G544:G568)</f>
        <v>0</v>
      </c>
      <c r="H570" s="183">
        <f t="shared" si="171"/>
        <v>0</v>
      </c>
      <c r="I570" s="183">
        <f t="shared" si="171"/>
        <v>0</v>
      </c>
      <c r="J570" s="183">
        <f t="shared" si="171"/>
        <v>0</v>
      </c>
      <c r="K570" s="183">
        <f t="shared" si="171"/>
        <v>0</v>
      </c>
      <c r="L570" s="183">
        <f t="shared" si="171"/>
        <v>0</v>
      </c>
      <c r="M570" s="183">
        <f t="shared" si="171"/>
        <v>0</v>
      </c>
      <c r="N570" s="183">
        <f t="shared" si="171"/>
        <v>0</v>
      </c>
      <c r="O570" s="183">
        <f t="shared" si="171"/>
        <v>0</v>
      </c>
      <c r="P570" s="183">
        <f t="shared" si="171"/>
        <v>0</v>
      </c>
      <c r="Q570" s="183">
        <f t="shared" si="171"/>
        <v>0</v>
      </c>
      <c r="R570" s="183">
        <f t="shared" si="171"/>
        <v>0</v>
      </c>
      <c r="S570" s="183">
        <f t="shared" si="171"/>
        <v>0</v>
      </c>
      <c r="T570" s="183">
        <f t="shared" si="171"/>
        <v>0</v>
      </c>
      <c r="U570" s="183">
        <f t="shared" si="171"/>
        <v>0</v>
      </c>
      <c r="V570" s="183">
        <f t="shared" si="171"/>
        <v>0</v>
      </c>
      <c r="W570" s="183">
        <f t="shared" si="171"/>
        <v>0</v>
      </c>
      <c r="X570" s="183">
        <f t="shared" si="171"/>
        <v>0</v>
      </c>
      <c r="Y570" s="183">
        <f t="shared" si="171"/>
        <v>0</v>
      </c>
      <c r="Z570" s="183">
        <f t="shared" si="171"/>
        <v>0</v>
      </c>
      <c r="AA570" s="183">
        <f t="shared" si="171"/>
        <v>0</v>
      </c>
      <c r="AB570" s="184">
        <f t="shared" si="171"/>
        <v>0</v>
      </c>
      <c r="AD570" s="550">
        <f>SUM(AD544:AD568)</f>
        <v>0</v>
      </c>
      <c r="AF570" s="550">
        <f>SUM(AF544:AF568)</f>
        <v>0</v>
      </c>
      <c r="AH570" s="550">
        <f>SUM(AH544:AH568)</f>
        <v>0</v>
      </c>
      <c r="AJ570" s="185"/>
    </row>
    <row r="571" spans="3:36" ht="12.75" customHeight="1" outlineLevel="1" x14ac:dyDescent="0.2">
      <c r="G571" s="89"/>
      <c r="H571" s="89"/>
      <c r="I571" s="89"/>
      <c r="J571" s="89"/>
      <c r="K571" s="89"/>
      <c r="L571" s="89"/>
      <c r="M571" s="89"/>
      <c r="N571" s="89"/>
      <c r="O571" s="89"/>
      <c r="P571" s="89"/>
      <c r="Q571" s="89"/>
      <c r="R571" s="89"/>
      <c r="S571" s="89"/>
      <c r="T571" s="89"/>
      <c r="U571" s="89"/>
      <c r="V571" s="89"/>
      <c r="W571" s="89"/>
      <c r="X571" s="89"/>
      <c r="Y571" s="89"/>
      <c r="Z571" s="89"/>
      <c r="AA571" s="89"/>
      <c r="AB571" s="89"/>
      <c r="AD571" s="89"/>
      <c r="AF571" s="89"/>
      <c r="AH571" s="89"/>
    </row>
    <row r="572" spans="3:36" ht="12.75" customHeight="1" outlineLevel="1" x14ac:dyDescent="0.2">
      <c r="D572" s="180" t="s">
        <v>447</v>
      </c>
      <c r="E572" s="181"/>
      <c r="F572" s="182" t="str">
        <f>F570</f>
        <v>000 Jnys</v>
      </c>
      <c r="G572" s="183">
        <f t="shared" ref="G572:AB572" si="172">SUM(G541,G570)</f>
        <v>0</v>
      </c>
      <c r="H572" s="183">
        <f t="shared" si="172"/>
        <v>0</v>
      </c>
      <c r="I572" s="183">
        <f t="shared" si="172"/>
        <v>0</v>
      </c>
      <c r="J572" s="183">
        <f t="shared" si="172"/>
        <v>0</v>
      </c>
      <c r="K572" s="183">
        <f t="shared" si="172"/>
        <v>0</v>
      </c>
      <c r="L572" s="183">
        <f t="shared" si="172"/>
        <v>0</v>
      </c>
      <c r="M572" s="183">
        <f t="shared" si="172"/>
        <v>0</v>
      </c>
      <c r="N572" s="183">
        <f t="shared" si="172"/>
        <v>0</v>
      </c>
      <c r="O572" s="183">
        <f t="shared" si="172"/>
        <v>0</v>
      </c>
      <c r="P572" s="183">
        <f t="shared" si="172"/>
        <v>0</v>
      </c>
      <c r="Q572" s="183">
        <f t="shared" si="172"/>
        <v>0</v>
      </c>
      <c r="R572" s="183">
        <f t="shared" si="172"/>
        <v>0</v>
      </c>
      <c r="S572" s="183">
        <f t="shared" si="172"/>
        <v>0</v>
      </c>
      <c r="T572" s="183">
        <f t="shared" si="172"/>
        <v>0</v>
      </c>
      <c r="U572" s="183">
        <f t="shared" si="172"/>
        <v>0</v>
      </c>
      <c r="V572" s="183">
        <f t="shared" si="172"/>
        <v>0</v>
      </c>
      <c r="W572" s="183">
        <f t="shared" si="172"/>
        <v>0</v>
      </c>
      <c r="X572" s="183">
        <f t="shared" si="172"/>
        <v>0</v>
      </c>
      <c r="Y572" s="183">
        <f t="shared" si="172"/>
        <v>0</v>
      </c>
      <c r="Z572" s="183">
        <f t="shared" si="172"/>
        <v>0</v>
      </c>
      <c r="AA572" s="183">
        <f t="shared" si="172"/>
        <v>0</v>
      </c>
      <c r="AB572" s="184">
        <f t="shared" si="172"/>
        <v>0</v>
      </c>
      <c r="AD572" s="550">
        <f>SUM(AD541,AD570)</f>
        <v>0</v>
      </c>
      <c r="AF572" s="550">
        <f>SUM(AF541,AF570)</f>
        <v>0</v>
      </c>
      <c r="AH572" s="550">
        <f>SUM(AH541,AH570)</f>
        <v>0</v>
      </c>
      <c r="AJ572" s="185"/>
    </row>
    <row r="573" spans="3:36" ht="12.75" customHeight="1" outlineLevel="1" x14ac:dyDescent="0.2">
      <c r="G573" s="89"/>
      <c r="H573" s="89"/>
      <c r="I573" s="89"/>
      <c r="J573" s="89"/>
      <c r="K573" s="89"/>
      <c r="L573" s="89"/>
      <c r="M573" s="89"/>
      <c r="N573" s="89"/>
      <c r="O573" s="89"/>
      <c r="P573" s="89"/>
      <c r="Q573" s="89"/>
      <c r="R573" s="89"/>
      <c r="S573" s="89"/>
      <c r="T573" s="89"/>
      <c r="U573" s="89"/>
      <c r="V573" s="89"/>
      <c r="W573" s="89"/>
      <c r="X573" s="89"/>
      <c r="Y573" s="89"/>
      <c r="Z573" s="89"/>
      <c r="AA573" s="89"/>
      <c r="AB573" s="89"/>
      <c r="AD573" s="89"/>
      <c r="AF573" s="89"/>
      <c r="AH573" s="89"/>
    </row>
    <row r="574" spans="3:36" ht="12.75" customHeight="1" outlineLevel="1" x14ac:dyDescent="0.2">
      <c r="C574" s="138" t="s">
        <v>448</v>
      </c>
      <c r="G574" s="89"/>
      <c r="H574" s="89"/>
      <c r="I574" s="89"/>
      <c r="J574" s="89"/>
      <c r="K574" s="89"/>
      <c r="L574" s="89"/>
      <c r="M574" s="89"/>
      <c r="N574" s="89"/>
      <c r="O574" s="89"/>
      <c r="P574" s="89"/>
      <c r="Q574" s="89"/>
      <c r="R574" s="89"/>
      <c r="S574" s="89"/>
      <c r="T574" s="89"/>
      <c r="U574" s="89"/>
      <c r="V574" s="89"/>
      <c r="W574" s="89"/>
      <c r="X574" s="89"/>
      <c r="Y574" s="89"/>
      <c r="Z574" s="89"/>
      <c r="AA574" s="89"/>
      <c r="AB574" s="89"/>
      <c r="AD574" s="89"/>
      <c r="AF574" s="89"/>
      <c r="AH574" s="89"/>
    </row>
    <row r="575" spans="3:36" ht="12.75" customHeight="1" outlineLevel="1" x14ac:dyDescent="0.2">
      <c r="D575" s="100" t="str">
        <f>'Line Items'!D14</f>
        <v>Inter-City</v>
      </c>
      <c r="E575" s="84"/>
      <c r="F575" s="186" t="str">
        <f t="shared" ref="F575:F582" si="173">F544</f>
        <v>000 Jnys</v>
      </c>
      <c r="G575" s="85">
        <f>SUM(G335,G364,G395,G424,G455,G484,G515,G544)</f>
        <v>0</v>
      </c>
      <c r="H575" s="85">
        <f t="shared" ref="H575:AH575" si="174">SUM(H335,H364,H395,H424,H455,H484,H515,H544)</f>
        <v>0</v>
      </c>
      <c r="I575" s="85">
        <f t="shared" si="174"/>
        <v>0</v>
      </c>
      <c r="J575" s="85">
        <f t="shared" si="174"/>
        <v>0</v>
      </c>
      <c r="K575" s="85">
        <f t="shared" si="174"/>
        <v>0</v>
      </c>
      <c r="L575" s="85">
        <f t="shared" si="174"/>
        <v>0</v>
      </c>
      <c r="M575" s="85">
        <f t="shared" si="174"/>
        <v>0</v>
      </c>
      <c r="N575" s="85">
        <f t="shared" si="174"/>
        <v>0</v>
      </c>
      <c r="O575" s="85">
        <f t="shared" si="174"/>
        <v>0</v>
      </c>
      <c r="P575" s="85">
        <f t="shared" si="174"/>
        <v>0</v>
      </c>
      <c r="Q575" s="85">
        <f t="shared" si="174"/>
        <v>0</v>
      </c>
      <c r="R575" s="85">
        <f t="shared" si="174"/>
        <v>0</v>
      </c>
      <c r="S575" s="85">
        <f t="shared" si="174"/>
        <v>0</v>
      </c>
      <c r="T575" s="85">
        <f t="shared" si="174"/>
        <v>0</v>
      </c>
      <c r="U575" s="85">
        <f t="shared" si="174"/>
        <v>0</v>
      </c>
      <c r="V575" s="85">
        <f t="shared" si="174"/>
        <v>0</v>
      </c>
      <c r="W575" s="85">
        <f t="shared" si="174"/>
        <v>0</v>
      </c>
      <c r="X575" s="85">
        <f t="shared" si="174"/>
        <v>0</v>
      </c>
      <c r="Y575" s="85">
        <f t="shared" si="174"/>
        <v>0</v>
      </c>
      <c r="Z575" s="85">
        <f t="shared" si="174"/>
        <v>0</v>
      </c>
      <c r="AA575" s="85">
        <f t="shared" si="174"/>
        <v>0</v>
      </c>
      <c r="AB575" s="86">
        <f t="shared" si="174"/>
        <v>0</v>
      </c>
      <c r="AD575" s="551">
        <f t="shared" si="174"/>
        <v>0</v>
      </c>
      <c r="AF575" s="551">
        <f t="shared" si="174"/>
        <v>0</v>
      </c>
      <c r="AH575" s="551">
        <f t="shared" si="174"/>
        <v>0</v>
      </c>
      <c r="AJ575" s="187"/>
    </row>
    <row r="576" spans="3:36" ht="12.75" customHeight="1" outlineLevel="1" x14ac:dyDescent="0.2">
      <c r="D576" s="106" t="str">
        <f>'Line Items'!D15</f>
        <v>Great Eastern</v>
      </c>
      <c r="E576" s="88"/>
      <c r="F576" s="107" t="str">
        <f t="shared" si="173"/>
        <v>000 Jnys</v>
      </c>
      <c r="G576" s="89">
        <f t="shared" ref="G576:AH576" si="175">SUM(G336,G365,G396,G425,G456,G485,G516,G545)</f>
        <v>0</v>
      </c>
      <c r="H576" s="89">
        <f t="shared" si="175"/>
        <v>0</v>
      </c>
      <c r="I576" s="89">
        <f t="shared" si="175"/>
        <v>0</v>
      </c>
      <c r="J576" s="89">
        <f t="shared" si="175"/>
        <v>0</v>
      </c>
      <c r="K576" s="89">
        <f t="shared" si="175"/>
        <v>0</v>
      </c>
      <c r="L576" s="89">
        <f t="shared" si="175"/>
        <v>0</v>
      </c>
      <c r="M576" s="89">
        <f t="shared" si="175"/>
        <v>0</v>
      </c>
      <c r="N576" s="89">
        <f t="shared" si="175"/>
        <v>0</v>
      </c>
      <c r="O576" s="89">
        <f t="shared" si="175"/>
        <v>0</v>
      </c>
      <c r="P576" s="89">
        <f t="shared" si="175"/>
        <v>0</v>
      </c>
      <c r="Q576" s="89">
        <f t="shared" si="175"/>
        <v>0</v>
      </c>
      <c r="R576" s="89">
        <f t="shared" si="175"/>
        <v>0</v>
      </c>
      <c r="S576" s="89">
        <f t="shared" si="175"/>
        <v>0</v>
      </c>
      <c r="T576" s="89">
        <f t="shared" si="175"/>
        <v>0</v>
      </c>
      <c r="U576" s="89">
        <f t="shared" si="175"/>
        <v>0</v>
      </c>
      <c r="V576" s="89">
        <f t="shared" si="175"/>
        <v>0</v>
      </c>
      <c r="W576" s="89">
        <f t="shared" si="175"/>
        <v>0</v>
      </c>
      <c r="X576" s="89">
        <f t="shared" si="175"/>
        <v>0</v>
      </c>
      <c r="Y576" s="89">
        <f t="shared" si="175"/>
        <v>0</v>
      </c>
      <c r="Z576" s="89">
        <f t="shared" si="175"/>
        <v>0</v>
      </c>
      <c r="AA576" s="89">
        <f t="shared" si="175"/>
        <v>0</v>
      </c>
      <c r="AB576" s="90">
        <f t="shared" si="175"/>
        <v>0</v>
      </c>
      <c r="AD576" s="552">
        <f t="shared" si="175"/>
        <v>0</v>
      </c>
      <c r="AF576" s="552">
        <f t="shared" si="175"/>
        <v>0</v>
      </c>
      <c r="AH576" s="552">
        <f t="shared" si="175"/>
        <v>0</v>
      </c>
      <c r="AJ576" s="188"/>
    </row>
    <row r="577" spans="4:36" ht="12.75" customHeight="1" outlineLevel="1" x14ac:dyDescent="0.2">
      <c r="D577" s="106" t="str">
        <f>'Line Items'!D16</f>
        <v>West Anglia</v>
      </c>
      <c r="E577" s="88"/>
      <c r="F577" s="107" t="str">
        <f t="shared" si="173"/>
        <v>000 Jnys</v>
      </c>
      <c r="G577" s="89">
        <f t="shared" ref="G577:AH577" si="176">SUM(G337,G366,G397,G426,G457,G486,G517,G546)</f>
        <v>0</v>
      </c>
      <c r="H577" s="89">
        <f t="shared" si="176"/>
        <v>0</v>
      </c>
      <c r="I577" s="89">
        <f t="shared" si="176"/>
        <v>0</v>
      </c>
      <c r="J577" s="89">
        <f t="shared" si="176"/>
        <v>0</v>
      </c>
      <c r="K577" s="89">
        <f t="shared" si="176"/>
        <v>0</v>
      </c>
      <c r="L577" s="89">
        <f t="shared" si="176"/>
        <v>0</v>
      </c>
      <c r="M577" s="89">
        <f t="shared" si="176"/>
        <v>0</v>
      </c>
      <c r="N577" s="89">
        <f t="shared" si="176"/>
        <v>0</v>
      </c>
      <c r="O577" s="89">
        <f t="shared" si="176"/>
        <v>0</v>
      </c>
      <c r="P577" s="89">
        <f t="shared" si="176"/>
        <v>0</v>
      </c>
      <c r="Q577" s="89">
        <f t="shared" si="176"/>
        <v>0</v>
      </c>
      <c r="R577" s="89">
        <f t="shared" si="176"/>
        <v>0</v>
      </c>
      <c r="S577" s="89">
        <f t="shared" si="176"/>
        <v>0</v>
      </c>
      <c r="T577" s="89">
        <f t="shared" si="176"/>
        <v>0</v>
      </c>
      <c r="U577" s="89">
        <f t="shared" si="176"/>
        <v>0</v>
      </c>
      <c r="V577" s="89">
        <f t="shared" si="176"/>
        <v>0</v>
      </c>
      <c r="W577" s="89">
        <f t="shared" si="176"/>
        <v>0</v>
      </c>
      <c r="X577" s="89">
        <f t="shared" si="176"/>
        <v>0</v>
      </c>
      <c r="Y577" s="89">
        <f t="shared" si="176"/>
        <v>0</v>
      </c>
      <c r="Z577" s="89">
        <f t="shared" si="176"/>
        <v>0</v>
      </c>
      <c r="AA577" s="89">
        <f t="shared" si="176"/>
        <v>0</v>
      </c>
      <c r="AB577" s="90">
        <f t="shared" si="176"/>
        <v>0</v>
      </c>
      <c r="AD577" s="552">
        <f t="shared" si="176"/>
        <v>0</v>
      </c>
      <c r="AF577" s="552">
        <f t="shared" si="176"/>
        <v>0</v>
      </c>
      <c r="AH577" s="552">
        <f t="shared" si="176"/>
        <v>0</v>
      </c>
      <c r="AJ577" s="188"/>
    </row>
    <row r="578" spans="4:36" ht="12.75" customHeight="1" outlineLevel="1" x14ac:dyDescent="0.2">
      <c r="D578" s="106" t="str">
        <f>'Line Items'!D17</f>
        <v>Stansted Express</v>
      </c>
      <c r="E578" s="88"/>
      <c r="F578" s="107" t="str">
        <f t="shared" si="173"/>
        <v>000 Jnys</v>
      </c>
      <c r="G578" s="89">
        <f t="shared" ref="G578:AH578" si="177">SUM(G338,G367,G398,G427,G458,G487,G518,G547)</f>
        <v>0</v>
      </c>
      <c r="H578" s="89">
        <f t="shared" si="177"/>
        <v>0</v>
      </c>
      <c r="I578" s="89">
        <f t="shared" si="177"/>
        <v>0</v>
      </c>
      <c r="J578" s="89">
        <f t="shared" si="177"/>
        <v>0</v>
      </c>
      <c r="K578" s="89">
        <f t="shared" si="177"/>
        <v>0</v>
      </c>
      <c r="L578" s="89">
        <f t="shared" si="177"/>
        <v>0</v>
      </c>
      <c r="M578" s="89">
        <f t="shared" si="177"/>
        <v>0</v>
      </c>
      <c r="N578" s="89">
        <f t="shared" si="177"/>
        <v>0</v>
      </c>
      <c r="O578" s="89">
        <f t="shared" si="177"/>
        <v>0</v>
      </c>
      <c r="P578" s="89">
        <f t="shared" si="177"/>
        <v>0</v>
      </c>
      <c r="Q578" s="89">
        <f t="shared" si="177"/>
        <v>0</v>
      </c>
      <c r="R578" s="89">
        <f t="shared" si="177"/>
        <v>0</v>
      </c>
      <c r="S578" s="89">
        <f t="shared" si="177"/>
        <v>0</v>
      </c>
      <c r="T578" s="89">
        <f t="shared" si="177"/>
        <v>0</v>
      </c>
      <c r="U578" s="89">
        <f t="shared" si="177"/>
        <v>0</v>
      </c>
      <c r="V578" s="89">
        <f t="shared" si="177"/>
        <v>0</v>
      </c>
      <c r="W578" s="89">
        <f t="shared" si="177"/>
        <v>0</v>
      </c>
      <c r="X578" s="89">
        <f t="shared" si="177"/>
        <v>0</v>
      </c>
      <c r="Y578" s="89">
        <f t="shared" si="177"/>
        <v>0</v>
      </c>
      <c r="Z578" s="89">
        <f t="shared" si="177"/>
        <v>0</v>
      </c>
      <c r="AA578" s="89">
        <f t="shared" si="177"/>
        <v>0</v>
      </c>
      <c r="AB578" s="90">
        <f t="shared" si="177"/>
        <v>0</v>
      </c>
      <c r="AD578" s="552">
        <f t="shared" si="177"/>
        <v>0</v>
      </c>
      <c r="AF578" s="552">
        <f t="shared" si="177"/>
        <v>0</v>
      </c>
      <c r="AH578" s="552">
        <f t="shared" si="177"/>
        <v>0</v>
      </c>
      <c r="AJ578" s="188"/>
    </row>
    <row r="579" spans="4:36" ht="12.75" customHeight="1" outlineLevel="1" x14ac:dyDescent="0.2">
      <c r="D579" s="106" t="str">
        <f>'Line Items'!D18</f>
        <v>Rural</v>
      </c>
      <c r="E579" s="88"/>
      <c r="F579" s="107" t="str">
        <f t="shared" si="173"/>
        <v>000 Jnys</v>
      </c>
      <c r="G579" s="89">
        <f t="shared" ref="G579:AH579" si="178">SUM(G339,G368,G399,G428,G459,G488,G519,G548)</f>
        <v>0</v>
      </c>
      <c r="H579" s="89">
        <f t="shared" si="178"/>
        <v>0</v>
      </c>
      <c r="I579" s="89">
        <f t="shared" si="178"/>
        <v>0</v>
      </c>
      <c r="J579" s="89">
        <f t="shared" si="178"/>
        <v>0</v>
      </c>
      <c r="K579" s="89">
        <f t="shared" si="178"/>
        <v>0</v>
      </c>
      <c r="L579" s="89">
        <f t="shared" si="178"/>
        <v>0</v>
      </c>
      <c r="M579" s="89">
        <f t="shared" si="178"/>
        <v>0</v>
      </c>
      <c r="N579" s="89">
        <f t="shared" si="178"/>
        <v>0</v>
      </c>
      <c r="O579" s="89">
        <f t="shared" si="178"/>
        <v>0</v>
      </c>
      <c r="P579" s="89">
        <f t="shared" si="178"/>
        <v>0</v>
      </c>
      <c r="Q579" s="89">
        <f t="shared" si="178"/>
        <v>0</v>
      </c>
      <c r="R579" s="89">
        <f t="shared" si="178"/>
        <v>0</v>
      </c>
      <c r="S579" s="89">
        <f t="shared" si="178"/>
        <v>0</v>
      </c>
      <c r="T579" s="89">
        <f t="shared" si="178"/>
        <v>0</v>
      </c>
      <c r="U579" s="89">
        <f t="shared" si="178"/>
        <v>0</v>
      </c>
      <c r="V579" s="89">
        <f t="shared" si="178"/>
        <v>0</v>
      </c>
      <c r="W579" s="89">
        <f t="shared" si="178"/>
        <v>0</v>
      </c>
      <c r="X579" s="89">
        <f t="shared" si="178"/>
        <v>0</v>
      </c>
      <c r="Y579" s="89">
        <f t="shared" si="178"/>
        <v>0</v>
      </c>
      <c r="Z579" s="89">
        <f t="shared" si="178"/>
        <v>0</v>
      </c>
      <c r="AA579" s="89">
        <f t="shared" si="178"/>
        <v>0</v>
      </c>
      <c r="AB579" s="90">
        <f t="shared" si="178"/>
        <v>0</v>
      </c>
      <c r="AD579" s="552">
        <f t="shared" si="178"/>
        <v>0</v>
      </c>
      <c r="AF579" s="552">
        <f t="shared" si="178"/>
        <v>0</v>
      </c>
      <c r="AH579" s="552">
        <f t="shared" si="178"/>
        <v>0</v>
      </c>
      <c r="AJ579" s="188"/>
    </row>
    <row r="580" spans="4:36" ht="12.75" customHeight="1" outlineLevel="1" x14ac:dyDescent="0.2">
      <c r="D580" s="106" t="str">
        <f>'Line Items'!D19</f>
        <v>WA Inner (to LOROL)</v>
      </c>
      <c r="E580" s="88"/>
      <c r="F580" s="107" t="str">
        <f t="shared" si="173"/>
        <v>000 Jnys</v>
      </c>
      <c r="G580" s="89">
        <f t="shared" ref="G580:AH580" si="179">SUM(G340,G369,G400,G429,G460,G489,G520,G549)</f>
        <v>0</v>
      </c>
      <c r="H580" s="89">
        <f t="shared" si="179"/>
        <v>0</v>
      </c>
      <c r="I580" s="89">
        <f t="shared" si="179"/>
        <v>0</v>
      </c>
      <c r="J580" s="89">
        <f t="shared" si="179"/>
        <v>0</v>
      </c>
      <c r="K580" s="89">
        <f t="shared" si="179"/>
        <v>0</v>
      </c>
      <c r="L580" s="89">
        <f t="shared" si="179"/>
        <v>0</v>
      </c>
      <c r="M580" s="89">
        <f t="shared" si="179"/>
        <v>0</v>
      </c>
      <c r="N580" s="89">
        <f t="shared" si="179"/>
        <v>0</v>
      </c>
      <c r="O580" s="89">
        <f t="shared" si="179"/>
        <v>0</v>
      </c>
      <c r="P580" s="89">
        <f t="shared" si="179"/>
        <v>0</v>
      </c>
      <c r="Q580" s="89">
        <f t="shared" si="179"/>
        <v>0</v>
      </c>
      <c r="R580" s="89">
        <f t="shared" si="179"/>
        <v>0</v>
      </c>
      <c r="S580" s="89">
        <f t="shared" si="179"/>
        <v>0</v>
      </c>
      <c r="T580" s="89">
        <f t="shared" si="179"/>
        <v>0</v>
      </c>
      <c r="U580" s="89">
        <f t="shared" si="179"/>
        <v>0</v>
      </c>
      <c r="V580" s="89">
        <f t="shared" si="179"/>
        <v>0</v>
      </c>
      <c r="W580" s="89">
        <f t="shared" si="179"/>
        <v>0</v>
      </c>
      <c r="X580" s="89">
        <f t="shared" si="179"/>
        <v>0</v>
      </c>
      <c r="Y580" s="89">
        <f t="shared" si="179"/>
        <v>0</v>
      </c>
      <c r="Z580" s="89">
        <f t="shared" si="179"/>
        <v>0</v>
      </c>
      <c r="AA580" s="89">
        <f t="shared" si="179"/>
        <v>0</v>
      </c>
      <c r="AB580" s="90">
        <f t="shared" si="179"/>
        <v>0</v>
      </c>
      <c r="AD580" s="552">
        <f t="shared" si="179"/>
        <v>0</v>
      </c>
      <c r="AF580" s="552">
        <f t="shared" si="179"/>
        <v>0</v>
      </c>
      <c r="AH580" s="552">
        <f t="shared" si="179"/>
        <v>0</v>
      </c>
      <c r="AJ580" s="188"/>
    </row>
    <row r="581" spans="4:36" ht="12.75" customHeight="1" outlineLevel="1" x14ac:dyDescent="0.2">
      <c r="D581" s="106" t="str">
        <f>'Line Items'!D20</f>
        <v>GE Inner (to CTOC)</v>
      </c>
      <c r="E581" s="88"/>
      <c r="F581" s="107" t="str">
        <f t="shared" si="173"/>
        <v>000 Jnys</v>
      </c>
      <c r="G581" s="89">
        <f t="shared" ref="G581:AH581" si="180">SUM(G341,G370,G401,G430,G461,G490,G521,G550)</f>
        <v>0</v>
      </c>
      <c r="H581" s="89">
        <f t="shared" si="180"/>
        <v>0</v>
      </c>
      <c r="I581" s="89">
        <f t="shared" si="180"/>
        <v>0</v>
      </c>
      <c r="J581" s="89">
        <f t="shared" si="180"/>
        <v>0</v>
      </c>
      <c r="K581" s="89">
        <f t="shared" si="180"/>
        <v>0</v>
      </c>
      <c r="L581" s="89">
        <f t="shared" si="180"/>
        <v>0</v>
      </c>
      <c r="M581" s="89">
        <f t="shared" si="180"/>
        <v>0</v>
      </c>
      <c r="N581" s="89">
        <f t="shared" si="180"/>
        <v>0</v>
      </c>
      <c r="O581" s="89">
        <f t="shared" si="180"/>
        <v>0</v>
      </c>
      <c r="P581" s="89">
        <f t="shared" si="180"/>
        <v>0</v>
      </c>
      <c r="Q581" s="89">
        <f t="shared" si="180"/>
        <v>0</v>
      </c>
      <c r="R581" s="89">
        <f t="shared" si="180"/>
        <v>0</v>
      </c>
      <c r="S581" s="89">
        <f t="shared" si="180"/>
        <v>0</v>
      </c>
      <c r="T581" s="89">
        <f t="shared" si="180"/>
        <v>0</v>
      </c>
      <c r="U581" s="89">
        <f t="shared" si="180"/>
        <v>0</v>
      </c>
      <c r="V581" s="89">
        <f t="shared" si="180"/>
        <v>0</v>
      </c>
      <c r="W581" s="89">
        <f t="shared" si="180"/>
        <v>0</v>
      </c>
      <c r="X581" s="89">
        <f t="shared" si="180"/>
        <v>0</v>
      </c>
      <c r="Y581" s="89">
        <f t="shared" si="180"/>
        <v>0</v>
      </c>
      <c r="Z581" s="89">
        <f t="shared" si="180"/>
        <v>0</v>
      </c>
      <c r="AA581" s="89">
        <f t="shared" si="180"/>
        <v>0</v>
      </c>
      <c r="AB581" s="90">
        <f t="shared" si="180"/>
        <v>0</v>
      </c>
      <c r="AD581" s="552">
        <f t="shared" si="180"/>
        <v>0</v>
      </c>
      <c r="AF581" s="552">
        <f t="shared" si="180"/>
        <v>0</v>
      </c>
      <c r="AH581" s="552">
        <f t="shared" si="180"/>
        <v>0</v>
      </c>
      <c r="AJ581" s="188"/>
    </row>
    <row r="582" spans="4:36" ht="12.75" customHeight="1" outlineLevel="1" x14ac:dyDescent="0.2">
      <c r="D582" s="106" t="str">
        <f>'Line Items'!D21</f>
        <v>[Passenger Revenue Service Groups Line 8]</v>
      </c>
      <c r="E582" s="88"/>
      <c r="F582" s="107" t="str">
        <f t="shared" si="173"/>
        <v>000 Jnys</v>
      </c>
      <c r="G582" s="89">
        <f t="shared" ref="G582:AH582" si="181">SUM(G342,G371,G402,G431,G462,G491,G522,G551)</f>
        <v>0</v>
      </c>
      <c r="H582" s="89">
        <f t="shared" si="181"/>
        <v>0</v>
      </c>
      <c r="I582" s="89">
        <f t="shared" si="181"/>
        <v>0</v>
      </c>
      <c r="J582" s="89">
        <f t="shared" si="181"/>
        <v>0</v>
      </c>
      <c r="K582" s="89">
        <f t="shared" si="181"/>
        <v>0</v>
      </c>
      <c r="L582" s="89">
        <f t="shared" si="181"/>
        <v>0</v>
      </c>
      <c r="M582" s="89">
        <f t="shared" si="181"/>
        <v>0</v>
      </c>
      <c r="N582" s="89">
        <f t="shared" si="181"/>
        <v>0</v>
      </c>
      <c r="O582" s="89">
        <f t="shared" si="181"/>
        <v>0</v>
      </c>
      <c r="P582" s="89">
        <f t="shared" si="181"/>
        <v>0</v>
      </c>
      <c r="Q582" s="89">
        <f t="shared" si="181"/>
        <v>0</v>
      </c>
      <c r="R582" s="89">
        <f t="shared" si="181"/>
        <v>0</v>
      </c>
      <c r="S582" s="89">
        <f t="shared" si="181"/>
        <v>0</v>
      </c>
      <c r="T582" s="89">
        <f t="shared" si="181"/>
        <v>0</v>
      </c>
      <c r="U582" s="89">
        <f t="shared" si="181"/>
        <v>0</v>
      </c>
      <c r="V582" s="89">
        <f t="shared" si="181"/>
        <v>0</v>
      </c>
      <c r="W582" s="89">
        <f t="shared" si="181"/>
        <v>0</v>
      </c>
      <c r="X582" s="89">
        <f t="shared" si="181"/>
        <v>0</v>
      </c>
      <c r="Y582" s="89">
        <f t="shared" si="181"/>
        <v>0</v>
      </c>
      <c r="Z582" s="89">
        <f t="shared" si="181"/>
        <v>0</v>
      </c>
      <c r="AA582" s="89">
        <f t="shared" si="181"/>
        <v>0</v>
      </c>
      <c r="AB582" s="90">
        <f t="shared" si="181"/>
        <v>0</v>
      </c>
      <c r="AD582" s="552">
        <f t="shared" si="181"/>
        <v>0</v>
      </c>
      <c r="AF582" s="552">
        <f t="shared" si="181"/>
        <v>0</v>
      </c>
      <c r="AH582" s="552">
        <f t="shared" si="181"/>
        <v>0</v>
      </c>
      <c r="AJ582" s="188"/>
    </row>
    <row r="583" spans="4:36" ht="12.75" customHeight="1" outlineLevel="1" x14ac:dyDescent="0.2">
      <c r="D583" s="106" t="str">
        <f>'Line Items'!D22</f>
        <v>[Passenger Revenue Service Groups Line 9]</v>
      </c>
      <c r="E583" s="88"/>
      <c r="F583" s="107" t="str">
        <f t="shared" ref="F583:F599" si="182">F552</f>
        <v>000 Jnys</v>
      </c>
      <c r="G583" s="89">
        <f t="shared" ref="G583:AH583" si="183">SUM(G343,G372,G403,G432,G463,G492,G523,G552)</f>
        <v>0</v>
      </c>
      <c r="H583" s="89">
        <f t="shared" si="183"/>
        <v>0</v>
      </c>
      <c r="I583" s="89">
        <f t="shared" si="183"/>
        <v>0</v>
      </c>
      <c r="J583" s="89">
        <f t="shared" si="183"/>
        <v>0</v>
      </c>
      <c r="K583" s="89">
        <f t="shared" si="183"/>
        <v>0</v>
      </c>
      <c r="L583" s="89">
        <f t="shared" si="183"/>
        <v>0</v>
      </c>
      <c r="M583" s="89">
        <f t="shared" si="183"/>
        <v>0</v>
      </c>
      <c r="N583" s="89">
        <f t="shared" si="183"/>
        <v>0</v>
      </c>
      <c r="O583" s="89">
        <f t="shared" si="183"/>
        <v>0</v>
      </c>
      <c r="P583" s="89">
        <f t="shared" si="183"/>
        <v>0</v>
      </c>
      <c r="Q583" s="89">
        <f t="shared" si="183"/>
        <v>0</v>
      </c>
      <c r="R583" s="89">
        <f t="shared" si="183"/>
        <v>0</v>
      </c>
      <c r="S583" s="89">
        <f t="shared" si="183"/>
        <v>0</v>
      </c>
      <c r="T583" s="89">
        <f t="shared" si="183"/>
        <v>0</v>
      </c>
      <c r="U583" s="89">
        <f t="shared" si="183"/>
        <v>0</v>
      </c>
      <c r="V583" s="89">
        <f t="shared" si="183"/>
        <v>0</v>
      </c>
      <c r="W583" s="89">
        <f t="shared" si="183"/>
        <v>0</v>
      </c>
      <c r="X583" s="89">
        <f t="shared" si="183"/>
        <v>0</v>
      </c>
      <c r="Y583" s="89">
        <f t="shared" si="183"/>
        <v>0</v>
      </c>
      <c r="Z583" s="89">
        <f t="shared" si="183"/>
        <v>0</v>
      </c>
      <c r="AA583" s="89">
        <f t="shared" si="183"/>
        <v>0</v>
      </c>
      <c r="AB583" s="90">
        <f t="shared" si="183"/>
        <v>0</v>
      </c>
      <c r="AD583" s="552">
        <f t="shared" si="183"/>
        <v>0</v>
      </c>
      <c r="AF583" s="552">
        <f t="shared" si="183"/>
        <v>0</v>
      </c>
      <c r="AH583" s="552">
        <f t="shared" si="183"/>
        <v>0</v>
      </c>
      <c r="AJ583" s="188"/>
    </row>
    <row r="584" spans="4:36" ht="12.75" customHeight="1" outlineLevel="1" x14ac:dyDescent="0.2">
      <c r="D584" s="106" t="str">
        <f>'Line Items'!D23</f>
        <v>[Passenger Revenue Service Groups Line 10]</v>
      </c>
      <c r="E584" s="88"/>
      <c r="F584" s="107" t="str">
        <f t="shared" si="182"/>
        <v>000 Jnys</v>
      </c>
      <c r="G584" s="89">
        <f t="shared" ref="G584:AH584" si="184">SUM(G344,G373,G404,G433,G464,G493,G524,G553)</f>
        <v>0</v>
      </c>
      <c r="H584" s="89">
        <f t="shared" si="184"/>
        <v>0</v>
      </c>
      <c r="I584" s="89">
        <f t="shared" si="184"/>
        <v>0</v>
      </c>
      <c r="J584" s="89">
        <f t="shared" si="184"/>
        <v>0</v>
      </c>
      <c r="K584" s="89">
        <f t="shared" si="184"/>
        <v>0</v>
      </c>
      <c r="L584" s="89">
        <f t="shared" si="184"/>
        <v>0</v>
      </c>
      <c r="M584" s="89">
        <f t="shared" si="184"/>
        <v>0</v>
      </c>
      <c r="N584" s="89">
        <f t="shared" si="184"/>
        <v>0</v>
      </c>
      <c r="O584" s="89">
        <f t="shared" si="184"/>
        <v>0</v>
      </c>
      <c r="P584" s="89">
        <f t="shared" si="184"/>
        <v>0</v>
      </c>
      <c r="Q584" s="89">
        <f t="shared" si="184"/>
        <v>0</v>
      </c>
      <c r="R584" s="89">
        <f t="shared" si="184"/>
        <v>0</v>
      </c>
      <c r="S584" s="89">
        <f t="shared" si="184"/>
        <v>0</v>
      </c>
      <c r="T584" s="89">
        <f t="shared" si="184"/>
        <v>0</v>
      </c>
      <c r="U584" s="89">
        <f t="shared" si="184"/>
        <v>0</v>
      </c>
      <c r="V584" s="89">
        <f t="shared" si="184"/>
        <v>0</v>
      </c>
      <c r="W584" s="89">
        <f t="shared" si="184"/>
        <v>0</v>
      </c>
      <c r="X584" s="89">
        <f t="shared" si="184"/>
        <v>0</v>
      </c>
      <c r="Y584" s="89">
        <f t="shared" si="184"/>
        <v>0</v>
      </c>
      <c r="Z584" s="89">
        <f t="shared" si="184"/>
        <v>0</v>
      </c>
      <c r="AA584" s="89">
        <f t="shared" si="184"/>
        <v>0</v>
      </c>
      <c r="AB584" s="90">
        <f t="shared" si="184"/>
        <v>0</v>
      </c>
      <c r="AD584" s="552">
        <f t="shared" si="184"/>
        <v>0</v>
      </c>
      <c r="AF584" s="552">
        <f t="shared" si="184"/>
        <v>0</v>
      </c>
      <c r="AH584" s="552">
        <f t="shared" si="184"/>
        <v>0</v>
      </c>
      <c r="AJ584" s="188"/>
    </row>
    <row r="585" spans="4:36" ht="12.75" customHeight="1" outlineLevel="1" x14ac:dyDescent="0.2">
      <c r="D585" s="106" t="str">
        <f>'Line Items'!D24</f>
        <v>[Passenger Revenue Service Groups Line 11]</v>
      </c>
      <c r="E585" s="88"/>
      <c r="F585" s="107" t="str">
        <f t="shared" si="182"/>
        <v>000 Jnys</v>
      </c>
      <c r="G585" s="89">
        <f t="shared" ref="G585:AH585" si="185">SUM(G345,G374,G405,G434,G465,G494,G525,G554)</f>
        <v>0</v>
      </c>
      <c r="H585" s="89">
        <f t="shared" si="185"/>
        <v>0</v>
      </c>
      <c r="I585" s="89">
        <f t="shared" si="185"/>
        <v>0</v>
      </c>
      <c r="J585" s="89">
        <f t="shared" si="185"/>
        <v>0</v>
      </c>
      <c r="K585" s="89">
        <f t="shared" si="185"/>
        <v>0</v>
      </c>
      <c r="L585" s="89">
        <f t="shared" si="185"/>
        <v>0</v>
      </c>
      <c r="M585" s="89">
        <f t="shared" si="185"/>
        <v>0</v>
      </c>
      <c r="N585" s="89">
        <f t="shared" si="185"/>
        <v>0</v>
      </c>
      <c r="O585" s="89">
        <f t="shared" si="185"/>
        <v>0</v>
      </c>
      <c r="P585" s="89">
        <f t="shared" si="185"/>
        <v>0</v>
      </c>
      <c r="Q585" s="89">
        <f t="shared" si="185"/>
        <v>0</v>
      </c>
      <c r="R585" s="89">
        <f t="shared" si="185"/>
        <v>0</v>
      </c>
      <c r="S585" s="89">
        <f t="shared" si="185"/>
        <v>0</v>
      </c>
      <c r="T585" s="89">
        <f t="shared" si="185"/>
        <v>0</v>
      </c>
      <c r="U585" s="89">
        <f t="shared" si="185"/>
        <v>0</v>
      </c>
      <c r="V585" s="89">
        <f t="shared" si="185"/>
        <v>0</v>
      </c>
      <c r="W585" s="89">
        <f t="shared" si="185"/>
        <v>0</v>
      </c>
      <c r="X585" s="89">
        <f t="shared" si="185"/>
        <v>0</v>
      </c>
      <c r="Y585" s="89">
        <f t="shared" si="185"/>
        <v>0</v>
      </c>
      <c r="Z585" s="89">
        <f t="shared" si="185"/>
        <v>0</v>
      </c>
      <c r="AA585" s="89">
        <f t="shared" si="185"/>
        <v>0</v>
      </c>
      <c r="AB585" s="90">
        <f t="shared" si="185"/>
        <v>0</v>
      </c>
      <c r="AD585" s="552">
        <f t="shared" si="185"/>
        <v>0</v>
      </c>
      <c r="AF585" s="552">
        <f t="shared" si="185"/>
        <v>0</v>
      </c>
      <c r="AH585" s="552">
        <f t="shared" si="185"/>
        <v>0</v>
      </c>
      <c r="AJ585" s="188"/>
    </row>
    <row r="586" spans="4:36" ht="12.75" customHeight="1" outlineLevel="1" x14ac:dyDescent="0.2">
      <c r="D586" s="106" t="str">
        <f>'Line Items'!D25</f>
        <v>[Passenger Revenue Service Groups Line 12]</v>
      </c>
      <c r="E586" s="88"/>
      <c r="F586" s="107" t="str">
        <f t="shared" si="182"/>
        <v>000 Jnys</v>
      </c>
      <c r="G586" s="89">
        <f t="shared" ref="G586:AH586" si="186">SUM(G346,G375,G406,G435,G466,G495,G526,G555)</f>
        <v>0</v>
      </c>
      <c r="H586" s="89">
        <f t="shared" si="186"/>
        <v>0</v>
      </c>
      <c r="I586" s="89">
        <f t="shared" si="186"/>
        <v>0</v>
      </c>
      <c r="J586" s="89">
        <f t="shared" si="186"/>
        <v>0</v>
      </c>
      <c r="K586" s="89">
        <f t="shared" si="186"/>
        <v>0</v>
      </c>
      <c r="L586" s="89">
        <f t="shared" si="186"/>
        <v>0</v>
      </c>
      <c r="M586" s="89">
        <f t="shared" si="186"/>
        <v>0</v>
      </c>
      <c r="N586" s="89">
        <f t="shared" si="186"/>
        <v>0</v>
      </c>
      <c r="O586" s="89">
        <f t="shared" si="186"/>
        <v>0</v>
      </c>
      <c r="P586" s="89">
        <f t="shared" si="186"/>
        <v>0</v>
      </c>
      <c r="Q586" s="89">
        <f t="shared" si="186"/>
        <v>0</v>
      </c>
      <c r="R586" s="89">
        <f t="shared" si="186"/>
        <v>0</v>
      </c>
      <c r="S586" s="89">
        <f t="shared" si="186"/>
        <v>0</v>
      </c>
      <c r="T586" s="89">
        <f t="shared" si="186"/>
        <v>0</v>
      </c>
      <c r="U586" s="89">
        <f t="shared" si="186"/>
        <v>0</v>
      </c>
      <c r="V586" s="89">
        <f t="shared" si="186"/>
        <v>0</v>
      </c>
      <c r="W586" s="89">
        <f t="shared" si="186"/>
        <v>0</v>
      </c>
      <c r="X586" s="89">
        <f t="shared" si="186"/>
        <v>0</v>
      </c>
      <c r="Y586" s="89">
        <f t="shared" si="186"/>
        <v>0</v>
      </c>
      <c r="Z586" s="89">
        <f t="shared" si="186"/>
        <v>0</v>
      </c>
      <c r="AA586" s="89">
        <f t="shared" si="186"/>
        <v>0</v>
      </c>
      <c r="AB586" s="90">
        <f t="shared" si="186"/>
        <v>0</v>
      </c>
      <c r="AD586" s="552">
        <f t="shared" si="186"/>
        <v>0</v>
      </c>
      <c r="AF586" s="552">
        <f t="shared" si="186"/>
        <v>0</v>
      </c>
      <c r="AH586" s="552">
        <f t="shared" si="186"/>
        <v>0</v>
      </c>
      <c r="AJ586" s="188"/>
    </row>
    <row r="587" spans="4:36" ht="12.75" customHeight="1" outlineLevel="1" x14ac:dyDescent="0.2">
      <c r="D587" s="106" t="str">
        <f>'Line Items'!D26</f>
        <v>[Passenger Revenue Service Groups Line 13]</v>
      </c>
      <c r="E587" s="88"/>
      <c r="F587" s="107" t="str">
        <f t="shared" si="182"/>
        <v>000 Jnys</v>
      </c>
      <c r="G587" s="89">
        <f t="shared" ref="G587:AH587" si="187">SUM(G347,G376,G407,G436,G467,G496,G527,G556)</f>
        <v>0</v>
      </c>
      <c r="H587" s="89">
        <f t="shared" si="187"/>
        <v>0</v>
      </c>
      <c r="I587" s="89">
        <f t="shared" si="187"/>
        <v>0</v>
      </c>
      <c r="J587" s="89">
        <f t="shared" si="187"/>
        <v>0</v>
      </c>
      <c r="K587" s="89">
        <f t="shared" si="187"/>
        <v>0</v>
      </c>
      <c r="L587" s="89">
        <f t="shared" si="187"/>
        <v>0</v>
      </c>
      <c r="M587" s="89">
        <f t="shared" si="187"/>
        <v>0</v>
      </c>
      <c r="N587" s="89">
        <f t="shared" si="187"/>
        <v>0</v>
      </c>
      <c r="O587" s="89">
        <f t="shared" si="187"/>
        <v>0</v>
      </c>
      <c r="P587" s="89">
        <f t="shared" si="187"/>
        <v>0</v>
      </c>
      <c r="Q587" s="89">
        <f t="shared" si="187"/>
        <v>0</v>
      </c>
      <c r="R587" s="89">
        <f t="shared" si="187"/>
        <v>0</v>
      </c>
      <c r="S587" s="89">
        <f t="shared" si="187"/>
        <v>0</v>
      </c>
      <c r="T587" s="89">
        <f t="shared" si="187"/>
        <v>0</v>
      </c>
      <c r="U587" s="89">
        <f t="shared" si="187"/>
        <v>0</v>
      </c>
      <c r="V587" s="89">
        <f t="shared" si="187"/>
        <v>0</v>
      </c>
      <c r="W587" s="89">
        <f t="shared" si="187"/>
        <v>0</v>
      </c>
      <c r="X587" s="89">
        <f t="shared" si="187"/>
        <v>0</v>
      </c>
      <c r="Y587" s="89">
        <f t="shared" si="187"/>
        <v>0</v>
      </c>
      <c r="Z587" s="89">
        <f t="shared" si="187"/>
        <v>0</v>
      </c>
      <c r="AA587" s="89">
        <f t="shared" si="187"/>
        <v>0</v>
      </c>
      <c r="AB587" s="90">
        <f t="shared" si="187"/>
        <v>0</v>
      </c>
      <c r="AD587" s="552">
        <f t="shared" si="187"/>
        <v>0</v>
      </c>
      <c r="AF587" s="552">
        <f t="shared" si="187"/>
        <v>0</v>
      </c>
      <c r="AH587" s="552">
        <f t="shared" si="187"/>
        <v>0</v>
      </c>
      <c r="AJ587" s="188"/>
    </row>
    <row r="588" spans="4:36" ht="12.75" customHeight="1" outlineLevel="1" x14ac:dyDescent="0.2">
      <c r="D588" s="106" t="str">
        <f>'Line Items'!D27</f>
        <v>[Passenger Revenue Service Groups Line 14]</v>
      </c>
      <c r="E588" s="88"/>
      <c r="F588" s="107" t="str">
        <f t="shared" si="182"/>
        <v>000 Jnys</v>
      </c>
      <c r="G588" s="89">
        <f t="shared" ref="G588:AH588" si="188">SUM(G348,G377,G408,G437,G468,G497,G528,G557)</f>
        <v>0</v>
      </c>
      <c r="H588" s="89">
        <f t="shared" si="188"/>
        <v>0</v>
      </c>
      <c r="I588" s="89">
        <f t="shared" si="188"/>
        <v>0</v>
      </c>
      <c r="J588" s="89">
        <f t="shared" si="188"/>
        <v>0</v>
      </c>
      <c r="K588" s="89">
        <f t="shared" si="188"/>
        <v>0</v>
      </c>
      <c r="L588" s="89">
        <f t="shared" si="188"/>
        <v>0</v>
      </c>
      <c r="M588" s="89">
        <f t="shared" si="188"/>
        <v>0</v>
      </c>
      <c r="N588" s="89">
        <f t="shared" si="188"/>
        <v>0</v>
      </c>
      <c r="O588" s="89">
        <f t="shared" si="188"/>
        <v>0</v>
      </c>
      <c r="P588" s="89">
        <f t="shared" si="188"/>
        <v>0</v>
      </c>
      <c r="Q588" s="89">
        <f t="shared" si="188"/>
        <v>0</v>
      </c>
      <c r="R588" s="89">
        <f t="shared" si="188"/>
        <v>0</v>
      </c>
      <c r="S588" s="89">
        <f t="shared" si="188"/>
        <v>0</v>
      </c>
      <c r="T588" s="89">
        <f t="shared" si="188"/>
        <v>0</v>
      </c>
      <c r="U588" s="89">
        <f t="shared" si="188"/>
        <v>0</v>
      </c>
      <c r="V588" s="89">
        <f t="shared" si="188"/>
        <v>0</v>
      </c>
      <c r="W588" s="89">
        <f t="shared" si="188"/>
        <v>0</v>
      </c>
      <c r="X588" s="89">
        <f t="shared" si="188"/>
        <v>0</v>
      </c>
      <c r="Y588" s="89">
        <f t="shared" si="188"/>
        <v>0</v>
      </c>
      <c r="Z588" s="89">
        <f t="shared" si="188"/>
        <v>0</v>
      </c>
      <c r="AA588" s="89">
        <f t="shared" si="188"/>
        <v>0</v>
      </c>
      <c r="AB588" s="90">
        <f t="shared" si="188"/>
        <v>0</v>
      </c>
      <c r="AD588" s="552">
        <f t="shared" si="188"/>
        <v>0</v>
      </c>
      <c r="AF588" s="552">
        <f t="shared" si="188"/>
        <v>0</v>
      </c>
      <c r="AH588" s="552">
        <f t="shared" si="188"/>
        <v>0</v>
      </c>
      <c r="AJ588" s="188"/>
    </row>
    <row r="589" spans="4:36" ht="12.75" customHeight="1" outlineLevel="1" x14ac:dyDescent="0.2">
      <c r="D589" s="106" t="str">
        <f>'Line Items'!D28</f>
        <v>[Passenger Revenue Service Groups Line 15]</v>
      </c>
      <c r="E589" s="88"/>
      <c r="F589" s="107" t="str">
        <f t="shared" si="182"/>
        <v>000 Jnys</v>
      </c>
      <c r="G589" s="89">
        <f t="shared" ref="G589:AH589" si="189">SUM(G349,G378,G409,G438,G469,G498,G529,G558)</f>
        <v>0</v>
      </c>
      <c r="H589" s="89">
        <f t="shared" si="189"/>
        <v>0</v>
      </c>
      <c r="I589" s="89">
        <f t="shared" si="189"/>
        <v>0</v>
      </c>
      <c r="J589" s="89">
        <f t="shared" si="189"/>
        <v>0</v>
      </c>
      <c r="K589" s="89">
        <f t="shared" si="189"/>
        <v>0</v>
      </c>
      <c r="L589" s="89">
        <f t="shared" si="189"/>
        <v>0</v>
      </c>
      <c r="M589" s="89">
        <f t="shared" si="189"/>
        <v>0</v>
      </c>
      <c r="N589" s="89">
        <f t="shared" si="189"/>
        <v>0</v>
      </c>
      <c r="O589" s="89">
        <f t="shared" si="189"/>
        <v>0</v>
      </c>
      <c r="P589" s="89">
        <f t="shared" si="189"/>
        <v>0</v>
      </c>
      <c r="Q589" s="89">
        <f t="shared" si="189"/>
        <v>0</v>
      </c>
      <c r="R589" s="89">
        <f t="shared" si="189"/>
        <v>0</v>
      </c>
      <c r="S589" s="89">
        <f t="shared" si="189"/>
        <v>0</v>
      </c>
      <c r="T589" s="89">
        <f t="shared" si="189"/>
        <v>0</v>
      </c>
      <c r="U589" s="89">
        <f t="shared" si="189"/>
        <v>0</v>
      </c>
      <c r="V589" s="89">
        <f t="shared" si="189"/>
        <v>0</v>
      </c>
      <c r="W589" s="89">
        <f t="shared" si="189"/>
        <v>0</v>
      </c>
      <c r="X589" s="89">
        <f t="shared" si="189"/>
        <v>0</v>
      </c>
      <c r="Y589" s="89">
        <f t="shared" si="189"/>
        <v>0</v>
      </c>
      <c r="Z589" s="89">
        <f t="shared" si="189"/>
        <v>0</v>
      </c>
      <c r="AA589" s="89">
        <f t="shared" si="189"/>
        <v>0</v>
      </c>
      <c r="AB589" s="90">
        <f t="shared" si="189"/>
        <v>0</v>
      </c>
      <c r="AD589" s="552">
        <f t="shared" si="189"/>
        <v>0</v>
      </c>
      <c r="AF589" s="552">
        <f t="shared" si="189"/>
        <v>0</v>
      </c>
      <c r="AH589" s="552">
        <f t="shared" si="189"/>
        <v>0</v>
      </c>
      <c r="AJ589" s="188"/>
    </row>
    <row r="590" spans="4:36" ht="12.75" customHeight="1" outlineLevel="1" x14ac:dyDescent="0.2">
      <c r="D590" s="106" t="str">
        <f>'Line Items'!D29</f>
        <v>[Passenger Revenue Service Groups Line 16]</v>
      </c>
      <c r="E590" s="88"/>
      <c r="F590" s="107" t="str">
        <f t="shared" si="182"/>
        <v>000 Jnys</v>
      </c>
      <c r="G590" s="89">
        <f t="shared" ref="G590:AH590" si="190">SUM(G350,G379,G410,G439,G470,G499,G530,G559)</f>
        <v>0</v>
      </c>
      <c r="H590" s="89">
        <f t="shared" si="190"/>
        <v>0</v>
      </c>
      <c r="I590" s="89">
        <f t="shared" si="190"/>
        <v>0</v>
      </c>
      <c r="J590" s="89">
        <f t="shared" si="190"/>
        <v>0</v>
      </c>
      <c r="K590" s="89">
        <f t="shared" si="190"/>
        <v>0</v>
      </c>
      <c r="L590" s="89">
        <f t="shared" si="190"/>
        <v>0</v>
      </c>
      <c r="M590" s="89">
        <f t="shared" si="190"/>
        <v>0</v>
      </c>
      <c r="N590" s="89">
        <f t="shared" si="190"/>
        <v>0</v>
      </c>
      <c r="O590" s="89">
        <f t="shared" si="190"/>
        <v>0</v>
      </c>
      <c r="P590" s="89">
        <f t="shared" si="190"/>
        <v>0</v>
      </c>
      <c r="Q590" s="89">
        <f t="shared" si="190"/>
        <v>0</v>
      </c>
      <c r="R590" s="89">
        <f t="shared" si="190"/>
        <v>0</v>
      </c>
      <c r="S590" s="89">
        <f t="shared" si="190"/>
        <v>0</v>
      </c>
      <c r="T590" s="89">
        <f t="shared" si="190"/>
        <v>0</v>
      </c>
      <c r="U590" s="89">
        <f t="shared" si="190"/>
        <v>0</v>
      </c>
      <c r="V590" s="89">
        <f t="shared" si="190"/>
        <v>0</v>
      </c>
      <c r="W590" s="89">
        <f t="shared" si="190"/>
        <v>0</v>
      </c>
      <c r="X590" s="89">
        <f t="shared" si="190"/>
        <v>0</v>
      </c>
      <c r="Y590" s="89">
        <f t="shared" si="190"/>
        <v>0</v>
      </c>
      <c r="Z590" s="89">
        <f t="shared" si="190"/>
        <v>0</v>
      </c>
      <c r="AA590" s="89">
        <f t="shared" si="190"/>
        <v>0</v>
      </c>
      <c r="AB590" s="90">
        <f t="shared" si="190"/>
        <v>0</v>
      </c>
      <c r="AD590" s="552">
        <f t="shared" si="190"/>
        <v>0</v>
      </c>
      <c r="AF590" s="552">
        <f t="shared" si="190"/>
        <v>0</v>
      </c>
      <c r="AH590" s="552">
        <f t="shared" si="190"/>
        <v>0</v>
      </c>
      <c r="AJ590" s="188"/>
    </row>
    <row r="591" spans="4:36" ht="12.75" customHeight="1" outlineLevel="1" x14ac:dyDescent="0.2">
      <c r="D591" s="106" t="str">
        <f>'Line Items'!D30</f>
        <v>[Passenger Revenue Service Groups Line 17]</v>
      </c>
      <c r="E591" s="88"/>
      <c r="F591" s="107" t="str">
        <f t="shared" si="182"/>
        <v>000 Jnys</v>
      </c>
      <c r="G591" s="89">
        <f t="shared" ref="G591:AH591" si="191">SUM(G351,G380,G411,G440,G471,G500,G531,G560)</f>
        <v>0</v>
      </c>
      <c r="H591" s="89">
        <f t="shared" si="191"/>
        <v>0</v>
      </c>
      <c r="I591" s="89">
        <f t="shared" si="191"/>
        <v>0</v>
      </c>
      <c r="J591" s="89">
        <f t="shared" si="191"/>
        <v>0</v>
      </c>
      <c r="K591" s="89">
        <f t="shared" si="191"/>
        <v>0</v>
      </c>
      <c r="L591" s="89">
        <f t="shared" si="191"/>
        <v>0</v>
      </c>
      <c r="M591" s="89">
        <f t="shared" si="191"/>
        <v>0</v>
      </c>
      <c r="N591" s="89">
        <f t="shared" si="191"/>
        <v>0</v>
      </c>
      <c r="O591" s="89">
        <f t="shared" si="191"/>
        <v>0</v>
      </c>
      <c r="P591" s="89">
        <f t="shared" si="191"/>
        <v>0</v>
      </c>
      <c r="Q591" s="89">
        <f t="shared" si="191"/>
        <v>0</v>
      </c>
      <c r="R591" s="89">
        <f t="shared" si="191"/>
        <v>0</v>
      </c>
      <c r="S591" s="89">
        <f t="shared" si="191"/>
        <v>0</v>
      </c>
      <c r="T591" s="89">
        <f t="shared" si="191"/>
        <v>0</v>
      </c>
      <c r="U591" s="89">
        <f t="shared" si="191"/>
        <v>0</v>
      </c>
      <c r="V591" s="89">
        <f t="shared" si="191"/>
        <v>0</v>
      </c>
      <c r="W591" s="89">
        <f t="shared" si="191"/>
        <v>0</v>
      </c>
      <c r="X591" s="89">
        <f t="shared" si="191"/>
        <v>0</v>
      </c>
      <c r="Y591" s="89">
        <f t="shared" si="191"/>
        <v>0</v>
      </c>
      <c r="Z591" s="89">
        <f t="shared" si="191"/>
        <v>0</v>
      </c>
      <c r="AA591" s="89">
        <f t="shared" si="191"/>
        <v>0</v>
      </c>
      <c r="AB591" s="90">
        <f t="shared" si="191"/>
        <v>0</v>
      </c>
      <c r="AD591" s="552">
        <f t="shared" si="191"/>
        <v>0</v>
      </c>
      <c r="AF591" s="552">
        <f t="shared" si="191"/>
        <v>0</v>
      </c>
      <c r="AH591" s="552">
        <f t="shared" si="191"/>
        <v>0</v>
      </c>
      <c r="AJ591" s="188"/>
    </row>
    <row r="592" spans="4:36" ht="12.75" customHeight="1" outlineLevel="1" x14ac:dyDescent="0.2">
      <c r="D592" s="106" t="str">
        <f>'Line Items'!D31</f>
        <v>[Passenger Revenue Service Groups Line 18]</v>
      </c>
      <c r="E592" s="88"/>
      <c r="F592" s="107" t="str">
        <f t="shared" si="182"/>
        <v>000 Jnys</v>
      </c>
      <c r="G592" s="89">
        <f t="shared" ref="G592:AH592" si="192">SUM(G352,G381,G412,G441,G472,G501,G532,G561)</f>
        <v>0</v>
      </c>
      <c r="H592" s="89">
        <f t="shared" si="192"/>
        <v>0</v>
      </c>
      <c r="I592" s="89">
        <f t="shared" si="192"/>
        <v>0</v>
      </c>
      <c r="J592" s="89">
        <f t="shared" si="192"/>
        <v>0</v>
      </c>
      <c r="K592" s="89">
        <f t="shared" si="192"/>
        <v>0</v>
      </c>
      <c r="L592" s="89">
        <f t="shared" si="192"/>
        <v>0</v>
      </c>
      <c r="M592" s="89">
        <f t="shared" si="192"/>
        <v>0</v>
      </c>
      <c r="N592" s="89">
        <f t="shared" si="192"/>
        <v>0</v>
      </c>
      <c r="O592" s="89">
        <f t="shared" si="192"/>
        <v>0</v>
      </c>
      <c r="P592" s="89">
        <f t="shared" si="192"/>
        <v>0</v>
      </c>
      <c r="Q592" s="89">
        <f t="shared" si="192"/>
        <v>0</v>
      </c>
      <c r="R592" s="89">
        <f t="shared" si="192"/>
        <v>0</v>
      </c>
      <c r="S592" s="89">
        <f t="shared" si="192"/>
        <v>0</v>
      </c>
      <c r="T592" s="89">
        <f t="shared" si="192"/>
        <v>0</v>
      </c>
      <c r="U592" s="89">
        <f t="shared" si="192"/>
        <v>0</v>
      </c>
      <c r="V592" s="89">
        <f t="shared" si="192"/>
        <v>0</v>
      </c>
      <c r="W592" s="89">
        <f t="shared" si="192"/>
        <v>0</v>
      </c>
      <c r="X592" s="89">
        <f t="shared" si="192"/>
        <v>0</v>
      </c>
      <c r="Y592" s="89">
        <f t="shared" si="192"/>
        <v>0</v>
      </c>
      <c r="Z592" s="89">
        <f t="shared" si="192"/>
        <v>0</v>
      </c>
      <c r="AA592" s="89">
        <f t="shared" si="192"/>
        <v>0</v>
      </c>
      <c r="AB592" s="90">
        <f t="shared" si="192"/>
        <v>0</v>
      </c>
      <c r="AD592" s="552">
        <f t="shared" si="192"/>
        <v>0</v>
      </c>
      <c r="AF592" s="552">
        <f t="shared" si="192"/>
        <v>0</v>
      </c>
      <c r="AH592" s="552">
        <f t="shared" si="192"/>
        <v>0</v>
      </c>
      <c r="AJ592" s="188"/>
    </row>
    <row r="593" spans="2:36" ht="12.75" customHeight="1" outlineLevel="1" x14ac:dyDescent="0.2">
      <c r="D593" s="106" t="str">
        <f>'Line Items'!D32</f>
        <v>[Passenger Revenue Service Groups Line 19]</v>
      </c>
      <c r="E593" s="88"/>
      <c r="F593" s="107" t="str">
        <f t="shared" si="182"/>
        <v>000 Jnys</v>
      </c>
      <c r="G593" s="89">
        <f t="shared" ref="G593:AH593" si="193">SUM(G353,G382,G413,G442,G473,G502,G533,G562)</f>
        <v>0</v>
      </c>
      <c r="H593" s="89">
        <f t="shared" si="193"/>
        <v>0</v>
      </c>
      <c r="I593" s="89">
        <f t="shared" si="193"/>
        <v>0</v>
      </c>
      <c r="J593" s="89">
        <f t="shared" si="193"/>
        <v>0</v>
      </c>
      <c r="K593" s="89">
        <f t="shared" si="193"/>
        <v>0</v>
      </c>
      <c r="L593" s="89">
        <f t="shared" si="193"/>
        <v>0</v>
      </c>
      <c r="M593" s="89">
        <f t="shared" si="193"/>
        <v>0</v>
      </c>
      <c r="N593" s="89">
        <f t="shared" si="193"/>
        <v>0</v>
      </c>
      <c r="O593" s="89">
        <f t="shared" si="193"/>
        <v>0</v>
      </c>
      <c r="P593" s="89">
        <f t="shared" si="193"/>
        <v>0</v>
      </c>
      <c r="Q593" s="89">
        <f t="shared" si="193"/>
        <v>0</v>
      </c>
      <c r="R593" s="89">
        <f t="shared" si="193"/>
        <v>0</v>
      </c>
      <c r="S593" s="89">
        <f t="shared" si="193"/>
        <v>0</v>
      </c>
      <c r="T593" s="89">
        <f t="shared" si="193"/>
        <v>0</v>
      </c>
      <c r="U593" s="89">
        <f t="shared" si="193"/>
        <v>0</v>
      </c>
      <c r="V593" s="89">
        <f t="shared" si="193"/>
        <v>0</v>
      </c>
      <c r="W593" s="89">
        <f t="shared" si="193"/>
        <v>0</v>
      </c>
      <c r="X593" s="89">
        <f t="shared" si="193"/>
        <v>0</v>
      </c>
      <c r="Y593" s="89">
        <f t="shared" si="193"/>
        <v>0</v>
      </c>
      <c r="Z593" s="89">
        <f t="shared" si="193"/>
        <v>0</v>
      </c>
      <c r="AA593" s="89">
        <f t="shared" si="193"/>
        <v>0</v>
      </c>
      <c r="AB593" s="90">
        <f t="shared" si="193"/>
        <v>0</v>
      </c>
      <c r="AD593" s="552">
        <f t="shared" si="193"/>
        <v>0</v>
      </c>
      <c r="AF593" s="552">
        <f t="shared" si="193"/>
        <v>0</v>
      </c>
      <c r="AH593" s="552">
        <f t="shared" si="193"/>
        <v>0</v>
      </c>
      <c r="AJ593" s="188"/>
    </row>
    <row r="594" spans="2:36" ht="12.75" customHeight="1" outlineLevel="1" x14ac:dyDescent="0.2">
      <c r="D594" s="106" t="str">
        <f>'Line Items'!D33</f>
        <v>[Passenger Revenue Service Groups Line 20]</v>
      </c>
      <c r="E594" s="88"/>
      <c r="F594" s="107" t="str">
        <f t="shared" si="182"/>
        <v>000 Jnys</v>
      </c>
      <c r="G594" s="89">
        <f t="shared" ref="G594:AH594" si="194">SUM(G354,G383,G414,G443,G474,G503,G534,G563)</f>
        <v>0</v>
      </c>
      <c r="H594" s="89">
        <f t="shared" si="194"/>
        <v>0</v>
      </c>
      <c r="I594" s="89">
        <f t="shared" si="194"/>
        <v>0</v>
      </c>
      <c r="J594" s="89">
        <f t="shared" si="194"/>
        <v>0</v>
      </c>
      <c r="K594" s="89">
        <f t="shared" si="194"/>
        <v>0</v>
      </c>
      <c r="L594" s="89">
        <f t="shared" si="194"/>
        <v>0</v>
      </c>
      <c r="M594" s="89">
        <f t="shared" si="194"/>
        <v>0</v>
      </c>
      <c r="N594" s="89">
        <f t="shared" si="194"/>
        <v>0</v>
      </c>
      <c r="O594" s="89">
        <f t="shared" si="194"/>
        <v>0</v>
      </c>
      <c r="P594" s="89">
        <f t="shared" si="194"/>
        <v>0</v>
      </c>
      <c r="Q594" s="89">
        <f t="shared" si="194"/>
        <v>0</v>
      </c>
      <c r="R594" s="89">
        <f t="shared" si="194"/>
        <v>0</v>
      </c>
      <c r="S594" s="89">
        <f t="shared" si="194"/>
        <v>0</v>
      </c>
      <c r="T594" s="89">
        <f t="shared" si="194"/>
        <v>0</v>
      </c>
      <c r="U594" s="89">
        <f t="shared" si="194"/>
        <v>0</v>
      </c>
      <c r="V594" s="89">
        <f t="shared" si="194"/>
        <v>0</v>
      </c>
      <c r="W594" s="89">
        <f t="shared" si="194"/>
        <v>0</v>
      </c>
      <c r="X594" s="89">
        <f t="shared" si="194"/>
        <v>0</v>
      </c>
      <c r="Y594" s="89">
        <f t="shared" si="194"/>
        <v>0</v>
      </c>
      <c r="Z594" s="89">
        <f t="shared" si="194"/>
        <v>0</v>
      </c>
      <c r="AA594" s="89">
        <f t="shared" si="194"/>
        <v>0</v>
      </c>
      <c r="AB594" s="90">
        <f t="shared" si="194"/>
        <v>0</v>
      </c>
      <c r="AD594" s="552">
        <f t="shared" si="194"/>
        <v>0</v>
      </c>
      <c r="AF594" s="552">
        <f t="shared" si="194"/>
        <v>0</v>
      </c>
      <c r="AH594" s="552">
        <f t="shared" si="194"/>
        <v>0</v>
      </c>
      <c r="AJ594" s="188"/>
    </row>
    <row r="595" spans="2:36" ht="12.75" customHeight="1" outlineLevel="1" x14ac:dyDescent="0.2">
      <c r="D595" s="106" t="str">
        <f>'Line Items'!D34</f>
        <v>[Passenger Revenue Service Groups Line 21]</v>
      </c>
      <c r="E595" s="88"/>
      <c r="F595" s="107" t="str">
        <f t="shared" si="182"/>
        <v>000 Jnys</v>
      </c>
      <c r="G595" s="89">
        <f t="shared" ref="G595:AH595" si="195">SUM(G355,G384,G415,G444,G475,G504,G535,G564)</f>
        <v>0</v>
      </c>
      <c r="H595" s="89">
        <f t="shared" si="195"/>
        <v>0</v>
      </c>
      <c r="I595" s="89">
        <f t="shared" si="195"/>
        <v>0</v>
      </c>
      <c r="J595" s="89">
        <f t="shared" si="195"/>
        <v>0</v>
      </c>
      <c r="K595" s="89">
        <f t="shared" si="195"/>
        <v>0</v>
      </c>
      <c r="L595" s="89">
        <f t="shared" si="195"/>
        <v>0</v>
      </c>
      <c r="M595" s="89">
        <f t="shared" si="195"/>
        <v>0</v>
      </c>
      <c r="N595" s="89">
        <f t="shared" si="195"/>
        <v>0</v>
      </c>
      <c r="O595" s="89">
        <f t="shared" si="195"/>
        <v>0</v>
      </c>
      <c r="P595" s="89">
        <f t="shared" si="195"/>
        <v>0</v>
      </c>
      <c r="Q595" s="89">
        <f t="shared" si="195"/>
        <v>0</v>
      </c>
      <c r="R595" s="89">
        <f t="shared" si="195"/>
        <v>0</v>
      </c>
      <c r="S595" s="89">
        <f t="shared" si="195"/>
        <v>0</v>
      </c>
      <c r="T595" s="89">
        <f t="shared" si="195"/>
        <v>0</v>
      </c>
      <c r="U595" s="89">
        <f t="shared" si="195"/>
        <v>0</v>
      </c>
      <c r="V595" s="89">
        <f t="shared" si="195"/>
        <v>0</v>
      </c>
      <c r="W595" s="89">
        <f t="shared" si="195"/>
        <v>0</v>
      </c>
      <c r="X595" s="89">
        <f t="shared" si="195"/>
        <v>0</v>
      </c>
      <c r="Y595" s="89">
        <f t="shared" si="195"/>
        <v>0</v>
      </c>
      <c r="Z595" s="89">
        <f t="shared" si="195"/>
        <v>0</v>
      </c>
      <c r="AA595" s="89">
        <f t="shared" si="195"/>
        <v>0</v>
      </c>
      <c r="AB595" s="90">
        <f t="shared" si="195"/>
        <v>0</v>
      </c>
      <c r="AD595" s="552">
        <f t="shared" si="195"/>
        <v>0</v>
      </c>
      <c r="AF595" s="552">
        <f t="shared" si="195"/>
        <v>0</v>
      </c>
      <c r="AH595" s="552">
        <f t="shared" si="195"/>
        <v>0</v>
      </c>
      <c r="AJ595" s="188"/>
    </row>
    <row r="596" spans="2:36" ht="12.75" customHeight="1" outlineLevel="1" x14ac:dyDescent="0.2">
      <c r="D596" s="106" t="str">
        <f>'Line Items'!D35</f>
        <v>[Passenger Revenue Service Groups Line 22]</v>
      </c>
      <c r="E596" s="88"/>
      <c r="F596" s="107" t="str">
        <f t="shared" si="182"/>
        <v>000 Jnys</v>
      </c>
      <c r="G596" s="89">
        <f t="shared" ref="G596:AH596" si="196">SUM(G356,G385,G416,G445,G476,G505,G536,G565)</f>
        <v>0</v>
      </c>
      <c r="H596" s="89">
        <f t="shared" si="196"/>
        <v>0</v>
      </c>
      <c r="I596" s="89">
        <f t="shared" si="196"/>
        <v>0</v>
      </c>
      <c r="J596" s="89">
        <f t="shared" si="196"/>
        <v>0</v>
      </c>
      <c r="K596" s="89">
        <f t="shared" si="196"/>
        <v>0</v>
      </c>
      <c r="L596" s="89">
        <f t="shared" si="196"/>
        <v>0</v>
      </c>
      <c r="M596" s="89">
        <f t="shared" si="196"/>
        <v>0</v>
      </c>
      <c r="N596" s="89">
        <f t="shared" si="196"/>
        <v>0</v>
      </c>
      <c r="O596" s="89">
        <f t="shared" si="196"/>
        <v>0</v>
      </c>
      <c r="P596" s="89">
        <f t="shared" si="196"/>
        <v>0</v>
      </c>
      <c r="Q596" s="89">
        <f t="shared" si="196"/>
        <v>0</v>
      </c>
      <c r="R596" s="89">
        <f t="shared" si="196"/>
        <v>0</v>
      </c>
      <c r="S596" s="89">
        <f t="shared" si="196"/>
        <v>0</v>
      </c>
      <c r="T596" s="89">
        <f t="shared" si="196"/>
        <v>0</v>
      </c>
      <c r="U596" s="89">
        <f t="shared" si="196"/>
        <v>0</v>
      </c>
      <c r="V596" s="89">
        <f t="shared" si="196"/>
        <v>0</v>
      </c>
      <c r="W596" s="89">
        <f t="shared" si="196"/>
        <v>0</v>
      </c>
      <c r="X596" s="89">
        <f t="shared" si="196"/>
        <v>0</v>
      </c>
      <c r="Y596" s="89">
        <f t="shared" si="196"/>
        <v>0</v>
      </c>
      <c r="Z596" s="89">
        <f t="shared" si="196"/>
        <v>0</v>
      </c>
      <c r="AA596" s="89">
        <f t="shared" si="196"/>
        <v>0</v>
      </c>
      <c r="AB596" s="90">
        <f t="shared" si="196"/>
        <v>0</v>
      </c>
      <c r="AD596" s="552">
        <f t="shared" si="196"/>
        <v>0</v>
      </c>
      <c r="AF596" s="552">
        <f t="shared" si="196"/>
        <v>0</v>
      </c>
      <c r="AH596" s="552">
        <f t="shared" si="196"/>
        <v>0</v>
      </c>
      <c r="AJ596" s="188"/>
    </row>
    <row r="597" spans="2:36" ht="12.75" customHeight="1" outlineLevel="1" x14ac:dyDescent="0.2">
      <c r="D597" s="106" t="str">
        <f>'Line Items'!D36</f>
        <v>[Passenger Revenue Service Groups Line 23]</v>
      </c>
      <c r="E597" s="88"/>
      <c r="F597" s="107" t="str">
        <f t="shared" si="182"/>
        <v>000 Jnys</v>
      </c>
      <c r="G597" s="89">
        <f t="shared" ref="G597:AH597" si="197">SUM(G357,G386,G417,G446,G477,G506,G537,G566)</f>
        <v>0</v>
      </c>
      <c r="H597" s="89">
        <f t="shared" si="197"/>
        <v>0</v>
      </c>
      <c r="I597" s="89">
        <f t="shared" si="197"/>
        <v>0</v>
      </c>
      <c r="J597" s="89">
        <f t="shared" si="197"/>
        <v>0</v>
      </c>
      <c r="K597" s="89">
        <f t="shared" si="197"/>
        <v>0</v>
      </c>
      <c r="L597" s="89">
        <f t="shared" si="197"/>
        <v>0</v>
      </c>
      <c r="M597" s="89">
        <f t="shared" si="197"/>
        <v>0</v>
      </c>
      <c r="N597" s="89">
        <f t="shared" si="197"/>
        <v>0</v>
      </c>
      <c r="O597" s="89">
        <f t="shared" si="197"/>
        <v>0</v>
      </c>
      <c r="P597" s="89">
        <f t="shared" si="197"/>
        <v>0</v>
      </c>
      <c r="Q597" s="89">
        <f t="shared" si="197"/>
        <v>0</v>
      </c>
      <c r="R597" s="89">
        <f t="shared" si="197"/>
        <v>0</v>
      </c>
      <c r="S597" s="89">
        <f t="shared" si="197"/>
        <v>0</v>
      </c>
      <c r="T597" s="89">
        <f t="shared" si="197"/>
        <v>0</v>
      </c>
      <c r="U597" s="89">
        <f t="shared" si="197"/>
        <v>0</v>
      </c>
      <c r="V597" s="89">
        <f t="shared" si="197"/>
        <v>0</v>
      </c>
      <c r="W597" s="89">
        <f t="shared" si="197"/>
        <v>0</v>
      </c>
      <c r="X597" s="89">
        <f t="shared" si="197"/>
        <v>0</v>
      </c>
      <c r="Y597" s="89">
        <f t="shared" si="197"/>
        <v>0</v>
      </c>
      <c r="Z597" s="89">
        <f t="shared" si="197"/>
        <v>0</v>
      </c>
      <c r="AA597" s="89">
        <f t="shared" si="197"/>
        <v>0</v>
      </c>
      <c r="AB597" s="90">
        <f t="shared" si="197"/>
        <v>0</v>
      </c>
      <c r="AD597" s="552">
        <f t="shared" si="197"/>
        <v>0</v>
      </c>
      <c r="AF597" s="552">
        <f t="shared" si="197"/>
        <v>0</v>
      </c>
      <c r="AH597" s="552">
        <f t="shared" si="197"/>
        <v>0</v>
      </c>
      <c r="AJ597" s="188"/>
    </row>
    <row r="598" spans="2:36" ht="12.75" customHeight="1" outlineLevel="1" x14ac:dyDescent="0.2">
      <c r="D598" s="106" t="str">
        <f>'Line Items'!D37</f>
        <v>[Passenger Revenue Service Groups Line 24]</v>
      </c>
      <c r="E598" s="88"/>
      <c r="F598" s="107" t="str">
        <f t="shared" si="182"/>
        <v>000 Jnys</v>
      </c>
      <c r="G598" s="89">
        <f t="shared" ref="G598:AH598" si="198">SUM(G358,G387,G418,G447,G478,G507,G538,G567)</f>
        <v>0</v>
      </c>
      <c r="H598" s="89">
        <f t="shared" si="198"/>
        <v>0</v>
      </c>
      <c r="I598" s="89">
        <f t="shared" si="198"/>
        <v>0</v>
      </c>
      <c r="J598" s="89">
        <f t="shared" si="198"/>
        <v>0</v>
      </c>
      <c r="K598" s="89">
        <f t="shared" si="198"/>
        <v>0</v>
      </c>
      <c r="L598" s="89">
        <f t="shared" si="198"/>
        <v>0</v>
      </c>
      <c r="M598" s="89">
        <f t="shared" si="198"/>
        <v>0</v>
      </c>
      <c r="N598" s="89">
        <f t="shared" si="198"/>
        <v>0</v>
      </c>
      <c r="O598" s="89">
        <f t="shared" si="198"/>
        <v>0</v>
      </c>
      <c r="P598" s="89">
        <f t="shared" si="198"/>
        <v>0</v>
      </c>
      <c r="Q598" s="89">
        <f t="shared" si="198"/>
        <v>0</v>
      </c>
      <c r="R598" s="89">
        <f t="shared" si="198"/>
        <v>0</v>
      </c>
      <c r="S598" s="89">
        <f t="shared" si="198"/>
        <v>0</v>
      </c>
      <c r="T598" s="89">
        <f t="shared" si="198"/>
        <v>0</v>
      </c>
      <c r="U598" s="89">
        <f t="shared" si="198"/>
        <v>0</v>
      </c>
      <c r="V598" s="89">
        <f t="shared" si="198"/>
        <v>0</v>
      </c>
      <c r="W598" s="89">
        <f t="shared" si="198"/>
        <v>0</v>
      </c>
      <c r="X598" s="89">
        <f t="shared" si="198"/>
        <v>0</v>
      </c>
      <c r="Y598" s="89">
        <f t="shared" si="198"/>
        <v>0</v>
      </c>
      <c r="Z598" s="89">
        <f t="shared" si="198"/>
        <v>0</v>
      </c>
      <c r="AA598" s="89">
        <f t="shared" si="198"/>
        <v>0</v>
      </c>
      <c r="AB598" s="90">
        <f t="shared" si="198"/>
        <v>0</v>
      </c>
      <c r="AD598" s="552">
        <f t="shared" si="198"/>
        <v>0</v>
      </c>
      <c r="AF598" s="552">
        <f t="shared" si="198"/>
        <v>0</v>
      </c>
      <c r="AH598" s="552">
        <f t="shared" si="198"/>
        <v>0</v>
      </c>
      <c r="AJ598" s="188"/>
    </row>
    <row r="599" spans="2:36" ht="12.75" customHeight="1" outlineLevel="1" x14ac:dyDescent="0.2">
      <c r="D599" s="117" t="str">
        <f>'Line Items'!D38</f>
        <v>[Passenger Revenue Service Groups Line 25]</v>
      </c>
      <c r="E599" s="177"/>
      <c r="F599" s="118" t="str">
        <f t="shared" si="182"/>
        <v>000 Jnys</v>
      </c>
      <c r="G599" s="93">
        <f t="shared" ref="G599:AH599" si="199">SUM(G359,G388,G419,G448,G479,G508,G539,G568)</f>
        <v>0</v>
      </c>
      <c r="H599" s="93">
        <f t="shared" si="199"/>
        <v>0</v>
      </c>
      <c r="I599" s="93">
        <f t="shared" si="199"/>
        <v>0</v>
      </c>
      <c r="J599" s="93">
        <f t="shared" si="199"/>
        <v>0</v>
      </c>
      <c r="K599" s="93">
        <f t="shared" si="199"/>
        <v>0</v>
      </c>
      <c r="L599" s="93">
        <f t="shared" si="199"/>
        <v>0</v>
      </c>
      <c r="M599" s="93">
        <f t="shared" si="199"/>
        <v>0</v>
      </c>
      <c r="N599" s="93">
        <f t="shared" si="199"/>
        <v>0</v>
      </c>
      <c r="O599" s="93">
        <f t="shared" si="199"/>
        <v>0</v>
      </c>
      <c r="P599" s="93">
        <f t="shared" si="199"/>
        <v>0</v>
      </c>
      <c r="Q599" s="93">
        <f t="shared" si="199"/>
        <v>0</v>
      </c>
      <c r="R599" s="93">
        <f t="shared" si="199"/>
        <v>0</v>
      </c>
      <c r="S599" s="93">
        <f t="shared" si="199"/>
        <v>0</v>
      </c>
      <c r="T599" s="93">
        <f t="shared" si="199"/>
        <v>0</v>
      </c>
      <c r="U599" s="93">
        <f t="shared" si="199"/>
        <v>0</v>
      </c>
      <c r="V599" s="93">
        <f t="shared" si="199"/>
        <v>0</v>
      </c>
      <c r="W599" s="93">
        <f t="shared" si="199"/>
        <v>0</v>
      </c>
      <c r="X599" s="93">
        <f t="shared" si="199"/>
        <v>0</v>
      </c>
      <c r="Y599" s="93">
        <f t="shared" si="199"/>
        <v>0</v>
      </c>
      <c r="Z599" s="93">
        <f t="shared" si="199"/>
        <v>0</v>
      </c>
      <c r="AA599" s="93">
        <f t="shared" si="199"/>
        <v>0</v>
      </c>
      <c r="AB599" s="94">
        <f t="shared" si="199"/>
        <v>0</v>
      </c>
      <c r="AD599" s="553">
        <f t="shared" si="199"/>
        <v>0</v>
      </c>
      <c r="AF599" s="553">
        <f t="shared" si="199"/>
        <v>0</v>
      </c>
      <c r="AH599" s="553">
        <f t="shared" si="199"/>
        <v>0</v>
      </c>
      <c r="AJ599" s="189"/>
    </row>
    <row r="600" spans="2:36" ht="12.75" customHeight="1" outlineLevel="1" x14ac:dyDescent="0.2">
      <c r="G600" s="89"/>
      <c r="H600" s="89"/>
      <c r="I600" s="89"/>
      <c r="J600" s="89"/>
      <c r="K600" s="89"/>
      <c r="L600" s="89"/>
      <c r="M600" s="89"/>
      <c r="N600" s="89"/>
      <c r="O600" s="89"/>
      <c r="P600" s="89"/>
      <c r="Q600" s="89"/>
      <c r="R600" s="89"/>
      <c r="S600" s="89"/>
      <c r="T600" s="89"/>
      <c r="U600" s="89"/>
      <c r="V600" s="89"/>
      <c r="W600" s="89"/>
      <c r="X600" s="89"/>
      <c r="Y600" s="89"/>
      <c r="Z600" s="89"/>
      <c r="AA600" s="89"/>
      <c r="AB600" s="89"/>
      <c r="AD600" s="89"/>
      <c r="AF600" s="89"/>
      <c r="AH600" s="89"/>
    </row>
    <row r="601" spans="2:36" ht="12.75" customHeight="1" outlineLevel="1" x14ac:dyDescent="0.2">
      <c r="D601" s="180" t="s">
        <v>449</v>
      </c>
      <c r="E601" s="181"/>
      <c r="F601" s="182" t="str">
        <f>F599</f>
        <v>000 Jnys</v>
      </c>
      <c r="G601" s="183">
        <f t="shared" ref="G601:AB601" si="200">SUM(G575:G599)</f>
        <v>0</v>
      </c>
      <c r="H601" s="183">
        <f t="shared" si="200"/>
        <v>0</v>
      </c>
      <c r="I601" s="183">
        <f t="shared" si="200"/>
        <v>0</v>
      </c>
      <c r="J601" s="183">
        <f t="shared" si="200"/>
        <v>0</v>
      </c>
      <c r="K601" s="183">
        <f t="shared" si="200"/>
        <v>0</v>
      </c>
      <c r="L601" s="183">
        <f t="shared" si="200"/>
        <v>0</v>
      </c>
      <c r="M601" s="183">
        <f t="shared" si="200"/>
        <v>0</v>
      </c>
      <c r="N601" s="183">
        <f t="shared" si="200"/>
        <v>0</v>
      </c>
      <c r="O601" s="183">
        <f t="shared" si="200"/>
        <v>0</v>
      </c>
      <c r="P601" s="183">
        <f t="shared" si="200"/>
        <v>0</v>
      </c>
      <c r="Q601" s="183">
        <f t="shared" si="200"/>
        <v>0</v>
      </c>
      <c r="R601" s="183">
        <f t="shared" si="200"/>
        <v>0</v>
      </c>
      <c r="S601" s="183">
        <f t="shared" si="200"/>
        <v>0</v>
      </c>
      <c r="T601" s="183">
        <f t="shared" si="200"/>
        <v>0</v>
      </c>
      <c r="U601" s="183">
        <f t="shared" si="200"/>
        <v>0</v>
      </c>
      <c r="V601" s="183">
        <f t="shared" si="200"/>
        <v>0</v>
      </c>
      <c r="W601" s="183">
        <f t="shared" si="200"/>
        <v>0</v>
      </c>
      <c r="X601" s="183">
        <f t="shared" si="200"/>
        <v>0</v>
      </c>
      <c r="Y601" s="183">
        <f t="shared" si="200"/>
        <v>0</v>
      </c>
      <c r="Z601" s="183">
        <f t="shared" si="200"/>
        <v>0</v>
      </c>
      <c r="AA601" s="183">
        <f t="shared" si="200"/>
        <v>0</v>
      </c>
      <c r="AB601" s="184">
        <f t="shared" si="200"/>
        <v>0</v>
      </c>
      <c r="AD601" s="550">
        <f t="shared" ref="AD601:AF601" si="201">SUM(AD575:AD599)</f>
        <v>0</v>
      </c>
      <c r="AF601" s="550">
        <f t="shared" si="201"/>
        <v>0</v>
      </c>
      <c r="AH601" s="550">
        <f t="shared" ref="AH601" si="202">SUM(AH575:AH599)</f>
        <v>0</v>
      </c>
      <c r="AJ601" s="185"/>
    </row>
    <row r="602" spans="2:36" collapsed="1" x14ac:dyDescent="0.2">
      <c r="G602" s="89"/>
      <c r="H602" s="89"/>
      <c r="I602" s="89"/>
      <c r="J602" s="89"/>
      <c r="K602" s="89"/>
      <c r="L602" s="89"/>
      <c r="M602" s="89"/>
      <c r="N602" s="89"/>
      <c r="O602" s="89"/>
      <c r="P602" s="89"/>
      <c r="Q602" s="89"/>
      <c r="R602" s="89"/>
      <c r="S602" s="89"/>
      <c r="T602" s="89"/>
      <c r="U602" s="89"/>
      <c r="V602" s="89"/>
      <c r="W602" s="89"/>
      <c r="X602" s="89"/>
      <c r="Y602" s="89"/>
      <c r="Z602" s="89"/>
      <c r="AA602" s="89"/>
      <c r="AB602" s="89"/>
      <c r="AD602" s="89"/>
      <c r="AF602" s="89"/>
      <c r="AH602" s="89"/>
    </row>
    <row r="603" spans="2:36" x14ac:dyDescent="0.2">
      <c r="G603" s="89"/>
      <c r="H603" s="89"/>
      <c r="I603" s="89"/>
      <c r="J603" s="89"/>
      <c r="K603" s="89"/>
      <c r="L603" s="89"/>
      <c r="M603" s="89"/>
      <c r="N603" s="89"/>
      <c r="O603" s="89"/>
      <c r="P603" s="89"/>
      <c r="Q603" s="89"/>
      <c r="R603" s="89"/>
      <c r="S603" s="89"/>
      <c r="T603" s="89"/>
      <c r="U603" s="89"/>
      <c r="V603" s="89"/>
      <c r="W603" s="89"/>
      <c r="X603" s="89"/>
      <c r="Y603" s="89"/>
      <c r="Z603" s="89"/>
      <c r="AA603" s="89"/>
      <c r="AB603" s="89"/>
      <c r="AD603" s="89"/>
      <c r="AF603" s="89"/>
      <c r="AH603" s="89"/>
    </row>
    <row r="604" spans="2:36" ht="16.5" x14ac:dyDescent="0.25">
      <c r="B604" s="5" t="s">
        <v>450</v>
      </c>
      <c r="C604" s="5"/>
      <c r="D604" s="5"/>
      <c r="E604" s="5"/>
      <c r="F604" s="5"/>
      <c r="G604" s="192"/>
      <c r="H604" s="192"/>
      <c r="I604" s="192"/>
      <c r="J604" s="192"/>
      <c r="K604" s="192"/>
      <c r="L604" s="192"/>
      <c r="M604" s="192"/>
      <c r="N604" s="192"/>
      <c r="O604" s="192"/>
      <c r="P604" s="192"/>
      <c r="Q604" s="192"/>
      <c r="R604" s="192"/>
      <c r="S604" s="192"/>
      <c r="T604" s="192"/>
      <c r="U604" s="192"/>
      <c r="V604" s="192"/>
      <c r="W604" s="192"/>
      <c r="X604" s="192"/>
      <c r="Y604" s="192"/>
      <c r="Z604" s="192"/>
      <c r="AA604" s="192"/>
      <c r="AB604" s="192"/>
      <c r="AC604" s="5"/>
      <c r="AD604" s="192"/>
      <c r="AE604" s="5"/>
      <c r="AF604" s="192"/>
      <c r="AG604" s="5"/>
      <c r="AH604" s="192"/>
      <c r="AI604" s="5"/>
      <c r="AJ604" s="5"/>
    </row>
    <row r="605" spans="2:36" x14ac:dyDescent="0.2">
      <c r="G605" s="89"/>
      <c r="H605" s="89"/>
      <c r="I605" s="89"/>
      <c r="J605" s="89"/>
      <c r="K605" s="89"/>
      <c r="L605" s="89"/>
      <c r="M605" s="89"/>
      <c r="N605" s="89"/>
      <c r="O605" s="89"/>
      <c r="P605" s="89"/>
      <c r="Q605" s="89"/>
      <c r="R605" s="89"/>
      <c r="S605" s="89"/>
      <c r="T605" s="89"/>
      <c r="U605" s="89"/>
      <c r="V605" s="89"/>
      <c r="W605" s="89"/>
      <c r="X605" s="89"/>
      <c r="Y605" s="89"/>
      <c r="Z605" s="89"/>
      <c r="AA605" s="89"/>
      <c r="AB605" s="89"/>
      <c r="AD605" s="89"/>
      <c r="AF605" s="89"/>
      <c r="AH605" s="89"/>
    </row>
    <row r="606" spans="2:36" ht="15" x14ac:dyDescent="0.25">
      <c r="B606" s="15" t="s">
        <v>451</v>
      </c>
      <c r="C606" s="15"/>
      <c r="D606" s="172"/>
      <c r="E606" s="172"/>
      <c r="F606" s="15"/>
      <c r="G606" s="190"/>
      <c r="H606" s="190"/>
      <c r="I606" s="190"/>
      <c r="J606" s="190"/>
      <c r="K606" s="190"/>
      <c r="L606" s="190"/>
      <c r="M606" s="190"/>
      <c r="N606" s="190"/>
      <c r="O606" s="190"/>
      <c r="P606" s="190"/>
      <c r="Q606" s="190"/>
      <c r="R606" s="190"/>
      <c r="S606" s="190"/>
      <c r="T606" s="190"/>
      <c r="U606" s="190"/>
      <c r="V606" s="190"/>
      <c r="W606" s="190"/>
      <c r="X606" s="190"/>
      <c r="Y606" s="190"/>
      <c r="Z606" s="190"/>
      <c r="AA606" s="190"/>
      <c r="AB606" s="190"/>
      <c r="AC606" s="15"/>
      <c r="AD606" s="190"/>
      <c r="AE606" s="540"/>
      <c r="AF606" s="190"/>
      <c r="AG606" s="540"/>
      <c r="AH606" s="190"/>
      <c r="AI606" s="540"/>
      <c r="AJ606" s="15"/>
    </row>
    <row r="607" spans="2:36" ht="12.75" customHeight="1" outlineLevel="1" x14ac:dyDescent="0.2">
      <c r="G607" s="89"/>
      <c r="H607" s="89"/>
      <c r="I607" s="89"/>
      <c r="J607" s="89"/>
      <c r="K607" s="89"/>
      <c r="L607" s="89"/>
      <c r="M607" s="89"/>
      <c r="N607" s="89"/>
      <c r="O607" s="89"/>
      <c r="P607" s="89"/>
      <c r="Q607" s="89"/>
      <c r="R607" s="89"/>
      <c r="S607" s="89"/>
      <c r="T607" s="89"/>
      <c r="U607" s="89"/>
      <c r="V607" s="89"/>
      <c r="W607" s="89"/>
      <c r="X607" s="89"/>
      <c r="Y607" s="89"/>
      <c r="Z607" s="89"/>
      <c r="AA607" s="89"/>
      <c r="AB607" s="89"/>
      <c r="AD607" s="89"/>
      <c r="AF607" s="89"/>
      <c r="AH607" s="89"/>
    </row>
    <row r="608" spans="2:36" ht="12.75" customHeight="1" outlineLevel="1" x14ac:dyDescent="0.2">
      <c r="C608" s="138" t="str">
        <f>C334</f>
        <v>Seasons (First)</v>
      </c>
      <c r="G608" s="89"/>
      <c r="H608" s="89"/>
      <c r="I608" s="89"/>
      <c r="J608" s="89"/>
      <c r="K608" s="89"/>
      <c r="L608" s="89"/>
      <c r="M608" s="89"/>
      <c r="N608" s="89"/>
      <c r="O608" s="89"/>
      <c r="P608" s="89"/>
      <c r="Q608" s="89"/>
      <c r="R608" s="89"/>
      <c r="S608" s="89"/>
      <c r="T608" s="89"/>
      <c r="U608" s="89"/>
      <c r="V608" s="89"/>
      <c r="W608" s="89"/>
      <c r="X608" s="89"/>
      <c r="Y608" s="89"/>
      <c r="Z608" s="89"/>
      <c r="AA608" s="89"/>
      <c r="AB608" s="89"/>
      <c r="AD608" s="89"/>
      <c r="AF608" s="89"/>
      <c r="AH608" s="89"/>
    </row>
    <row r="609" spans="4:36" ht="12.75" customHeight="1" outlineLevel="1" x14ac:dyDescent="0.2">
      <c r="D609" s="100" t="str">
        <f>'Line Items'!D14</f>
        <v>Inter-City</v>
      </c>
      <c r="E609" s="84"/>
      <c r="F609" s="101" t="s">
        <v>452</v>
      </c>
      <c r="G609" s="173"/>
      <c r="H609" s="173"/>
      <c r="I609" s="173"/>
      <c r="J609" s="173"/>
      <c r="K609" s="173"/>
      <c r="L609" s="173"/>
      <c r="M609" s="173"/>
      <c r="N609" s="173"/>
      <c r="O609" s="173"/>
      <c r="P609" s="173"/>
      <c r="Q609" s="173"/>
      <c r="R609" s="173"/>
      <c r="S609" s="173"/>
      <c r="T609" s="173"/>
      <c r="U609" s="173"/>
      <c r="V609" s="173"/>
      <c r="W609" s="173"/>
      <c r="X609" s="173"/>
      <c r="Y609" s="173"/>
      <c r="Z609" s="173"/>
      <c r="AA609" s="173"/>
      <c r="AB609" s="191"/>
      <c r="AD609" s="547"/>
      <c r="AF609" s="547"/>
      <c r="AH609" s="547"/>
      <c r="AJ609" s="87"/>
    </row>
    <row r="610" spans="4:36" ht="12.75" customHeight="1" outlineLevel="1" x14ac:dyDescent="0.2">
      <c r="D610" s="106" t="str">
        <f>'Line Items'!D15</f>
        <v>Great Eastern</v>
      </c>
      <c r="E610" s="88"/>
      <c r="F610" s="107" t="str">
        <f t="shared" ref="F610:F633" si="203">F609</f>
        <v>000 Miles</v>
      </c>
      <c r="G610" s="175"/>
      <c r="H610" s="175"/>
      <c r="I610" s="175"/>
      <c r="J610" s="175"/>
      <c r="K610" s="175"/>
      <c r="L610" s="175"/>
      <c r="M610" s="175"/>
      <c r="N610" s="175"/>
      <c r="O610" s="175"/>
      <c r="P610" s="175"/>
      <c r="Q610" s="175"/>
      <c r="R610" s="175"/>
      <c r="S610" s="175"/>
      <c r="T610" s="175"/>
      <c r="U610" s="175"/>
      <c r="V610" s="175"/>
      <c r="W610" s="175"/>
      <c r="X610" s="175"/>
      <c r="Y610" s="175"/>
      <c r="Z610" s="175"/>
      <c r="AA610" s="175"/>
      <c r="AB610" s="176"/>
      <c r="AD610" s="548"/>
      <c r="AF610" s="548"/>
      <c r="AH610" s="548"/>
      <c r="AJ610" s="91"/>
    </row>
    <row r="611" spans="4:36" ht="12.75" customHeight="1" outlineLevel="1" x14ac:dyDescent="0.2">
      <c r="D611" s="106" t="str">
        <f>'Line Items'!D16</f>
        <v>West Anglia</v>
      </c>
      <c r="E611" s="88"/>
      <c r="F611" s="107" t="str">
        <f t="shared" si="203"/>
        <v>000 Miles</v>
      </c>
      <c r="G611" s="175"/>
      <c r="H611" s="175"/>
      <c r="I611" s="175"/>
      <c r="J611" s="175"/>
      <c r="K611" s="175"/>
      <c r="L611" s="175"/>
      <c r="M611" s="175"/>
      <c r="N611" s="175"/>
      <c r="O611" s="175"/>
      <c r="P611" s="175"/>
      <c r="Q611" s="175"/>
      <c r="R611" s="175"/>
      <c r="S611" s="175"/>
      <c r="T611" s="175"/>
      <c r="U611" s="175"/>
      <c r="V611" s="175"/>
      <c r="W611" s="175"/>
      <c r="X611" s="175"/>
      <c r="Y611" s="175"/>
      <c r="Z611" s="175"/>
      <c r="AA611" s="175"/>
      <c r="AB611" s="176"/>
      <c r="AD611" s="548"/>
      <c r="AF611" s="548"/>
      <c r="AH611" s="548"/>
      <c r="AJ611" s="91"/>
    </row>
    <row r="612" spans="4:36" ht="12.75" customHeight="1" outlineLevel="1" x14ac:dyDescent="0.2">
      <c r="D612" s="106" t="str">
        <f>'Line Items'!D17</f>
        <v>Stansted Express</v>
      </c>
      <c r="E612" s="88"/>
      <c r="F612" s="107" t="str">
        <f t="shared" si="203"/>
        <v>000 Miles</v>
      </c>
      <c r="G612" s="175"/>
      <c r="H612" s="175"/>
      <c r="I612" s="175"/>
      <c r="J612" s="175"/>
      <c r="K612" s="175"/>
      <c r="L612" s="175"/>
      <c r="M612" s="175"/>
      <c r="N612" s="175"/>
      <c r="O612" s="175"/>
      <c r="P612" s="175"/>
      <c r="Q612" s="175"/>
      <c r="R612" s="175"/>
      <c r="S612" s="175"/>
      <c r="T612" s="175"/>
      <c r="U612" s="175"/>
      <c r="V612" s="175"/>
      <c r="W612" s="175"/>
      <c r="X612" s="175"/>
      <c r="Y612" s="175"/>
      <c r="Z612" s="175"/>
      <c r="AA612" s="175"/>
      <c r="AB612" s="176"/>
      <c r="AD612" s="548"/>
      <c r="AF612" s="548"/>
      <c r="AH612" s="548"/>
      <c r="AJ612" s="91"/>
    </row>
    <row r="613" spans="4:36" ht="12.75" customHeight="1" outlineLevel="1" x14ac:dyDescent="0.2">
      <c r="D613" s="106" t="str">
        <f>'Line Items'!D18</f>
        <v>Rural</v>
      </c>
      <c r="E613" s="88"/>
      <c r="F613" s="107" t="str">
        <f t="shared" si="203"/>
        <v>000 Miles</v>
      </c>
      <c r="G613" s="175"/>
      <c r="H613" s="175"/>
      <c r="I613" s="175"/>
      <c r="J613" s="175"/>
      <c r="K613" s="175"/>
      <c r="L613" s="175"/>
      <c r="M613" s="175"/>
      <c r="N613" s="175"/>
      <c r="O613" s="175"/>
      <c r="P613" s="175"/>
      <c r="Q613" s="175"/>
      <c r="R613" s="175"/>
      <c r="S613" s="175"/>
      <c r="T613" s="175"/>
      <c r="U613" s="175"/>
      <c r="V613" s="175"/>
      <c r="W613" s="175"/>
      <c r="X613" s="175"/>
      <c r="Y613" s="175"/>
      <c r="Z613" s="175"/>
      <c r="AA613" s="175"/>
      <c r="AB613" s="176"/>
      <c r="AD613" s="548"/>
      <c r="AF613" s="548"/>
      <c r="AH613" s="548"/>
      <c r="AJ613" s="91"/>
    </row>
    <row r="614" spans="4:36" ht="12.75" customHeight="1" outlineLevel="1" x14ac:dyDescent="0.2">
      <c r="D614" s="106" t="str">
        <f>'Line Items'!D19</f>
        <v>WA Inner (to LOROL)</v>
      </c>
      <c r="E614" s="88"/>
      <c r="F614" s="107" t="str">
        <f t="shared" si="203"/>
        <v>000 Miles</v>
      </c>
      <c r="G614" s="175"/>
      <c r="H614" s="175"/>
      <c r="I614" s="175"/>
      <c r="J614" s="175"/>
      <c r="K614" s="175"/>
      <c r="L614" s="175"/>
      <c r="M614" s="175"/>
      <c r="N614" s="175"/>
      <c r="O614" s="175"/>
      <c r="P614" s="175"/>
      <c r="Q614" s="175"/>
      <c r="R614" s="175"/>
      <c r="S614" s="175"/>
      <c r="T614" s="175"/>
      <c r="U614" s="175"/>
      <c r="V614" s="175"/>
      <c r="W614" s="175"/>
      <c r="X614" s="175"/>
      <c r="Y614" s="175"/>
      <c r="Z614" s="175"/>
      <c r="AA614" s="175"/>
      <c r="AB614" s="176"/>
      <c r="AD614" s="548"/>
      <c r="AF614" s="548"/>
      <c r="AH614" s="548"/>
      <c r="AJ614" s="91"/>
    </row>
    <row r="615" spans="4:36" ht="12.75" customHeight="1" outlineLevel="1" x14ac:dyDescent="0.2">
      <c r="D615" s="106" t="str">
        <f>'Line Items'!D20</f>
        <v>GE Inner (to CTOC)</v>
      </c>
      <c r="E615" s="88"/>
      <c r="F615" s="107" t="str">
        <f t="shared" si="203"/>
        <v>000 Miles</v>
      </c>
      <c r="G615" s="175"/>
      <c r="H615" s="175"/>
      <c r="I615" s="175"/>
      <c r="J615" s="175"/>
      <c r="K615" s="175"/>
      <c r="L615" s="175"/>
      <c r="M615" s="175"/>
      <c r="N615" s="175"/>
      <c r="O615" s="175"/>
      <c r="P615" s="175"/>
      <c r="Q615" s="175"/>
      <c r="R615" s="175"/>
      <c r="S615" s="175"/>
      <c r="T615" s="175"/>
      <c r="U615" s="175"/>
      <c r="V615" s="175"/>
      <c r="W615" s="175"/>
      <c r="X615" s="175"/>
      <c r="Y615" s="175"/>
      <c r="Z615" s="175"/>
      <c r="AA615" s="175"/>
      <c r="AB615" s="176"/>
      <c r="AD615" s="548"/>
      <c r="AF615" s="548"/>
      <c r="AH615" s="548"/>
      <c r="AJ615" s="91"/>
    </row>
    <row r="616" spans="4:36" ht="12.75" customHeight="1" outlineLevel="1" x14ac:dyDescent="0.2">
      <c r="D616" s="106" t="str">
        <f>'Line Items'!D21</f>
        <v>[Passenger Revenue Service Groups Line 8]</v>
      </c>
      <c r="E616" s="88"/>
      <c r="F616" s="107" t="str">
        <f t="shared" si="203"/>
        <v>000 Miles</v>
      </c>
      <c r="G616" s="175"/>
      <c r="H616" s="175"/>
      <c r="I616" s="175"/>
      <c r="J616" s="175"/>
      <c r="K616" s="175"/>
      <c r="L616" s="175"/>
      <c r="M616" s="175"/>
      <c r="N616" s="175"/>
      <c r="O616" s="175"/>
      <c r="P616" s="175"/>
      <c r="Q616" s="175"/>
      <c r="R616" s="175"/>
      <c r="S616" s="175"/>
      <c r="T616" s="175"/>
      <c r="U616" s="175"/>
      <c r="V616" s="175"/>
      <c r="W616" s="175"/>
      <c r="X616" s="175"/>
      <c r="Y616" s="175"/>
      <c r="Z616" s="175"/>
      <c r="AA616" s="175"/>
      <c r="AB616" s="176"/>
      <c r="AD616" s="548"/>
      <c r="AF616" s="548"/>
      <c r="AH616" s="548"/>
      <c r="AJ616" s="91"/>
    </row>
    <row r="617" spans="4:36" ht="12.75" customHeight="1" outlineLevel="1" x14ac:dyDescent="0.2">
      <c r="D617" s="106" t="str">
        <f>'Line Items'!D22</f>
        <v>[Passenger Revenue Service Groups Line 9]</v>
      </c>
      <c r="E617" s="88"/>
      <c r="F617" s="107" t="str">
        <f t="shared" si="203"/>
        <v>000 Miles</v>
      </c>
      <c r="G617" s="175"/>
      <c r="H617" s="175"/>
      <c r="I617" s="175"/>
      <c r="J617" s="175"/>
      <c r="K617" s="175"/>
      <c r="L617" s="175"/>
      <c r="M617" s="175"/>
      <c r="N617" s="175"/>
      <c r="O617" s="175"/>
      <c r="P617" s="175"/>
      <c r="Q617" s="175"/>
      <c r="R617" s="175"/>
      <c r="S617" s="175"/>
      <c r="T617" s="175"/>
      <c r="U617" s="175"/>
      <c r="V617" s="175"/>
      <c r="W617" s="175"/>
      <c r="X617" s="175"/>
      <c r="Y617" s="175"/>
      <c r="Z617" s="175"/>
      <c r="AA617" s="175"/>
      <c r="AB617" s="176"/>
      <c r="AD617" s="548"/>
      <c r="AF617" s="548"/>
      <c r="AH617" s="548"/>
      <c r="AJ617" s="91"/>
    </row>
    <row r="618" spans="4:36" ht="12.75" customHeight="1" outlineLevel="1" x14ac:dyDescent="0.2">
      <c r="D618" s="106" t="str">
        <f>'Line Items'!D23</f>
        <v>[Passenger Revenue Service Groups Line 10]</v>
      </c>
      <c r="E618" s="88"/>
      <c r="F618" s="107" t="str">
        <f t="shared" si="203"/>
        <v>000 Miles</v>
      </c>
      <c r="G618" s="175"/>
      <c r="H618" s="175"/>
      <c r="I618" s="175"/>
      <c r="J618" s="175"/>
      <c r="K618" s="175"/>
      <c r="L618" s="175"/>
      <c r="M618" s="175"/>
      <c r="N618" s="175"/>
      <c r="O618" s="175"/>
      <c r="P618" s="175"/>
      <c r="Q618" s="175"/>
      <c r="R618" s="175"/>
      <c r="S618" s="175"/>
      <c r="T618" s="175"/>
      <c r="U618" s="175"/>
      <c r="V618" s="175"/>
      <c r="W618" s="175"/>
      <c r="X618" s="175"/>
      <c r="Y618" s="175"/>
      <c r="Z618" s="175"/>
      <c r="AA618" s="175"/>
      <c r="AB618" s="176"/>
      <c r="AD618" s="548"/>
      <c r="AF618" s="548"/>
      <c r="AH618" s="548"/>
      <c r="AJ618" s="91"/>
    </row>
    <row r="619" spans="4:36" ht="12.75" customHeight="1" outlineLevel="1" x14ac:dyDescent="0.2">
      <c r="D619" s="106" t="str">
        <f>'Line Items'!D24</f>
        <v>[Passenger Revenue Service Groups Line 11]</v>
      </c>
      <c r="E619" s="88"/>
      <c r="F619" s="107" t="str">
        <f t="shared" si="203"/>
        <v>000 Miles</v>
      </c>
      <c r="G619" s="175"/>
      <c r="H619" s="175"/>
      <c r="I619" s="175"/>
      <c r="J619" s="175"/>
      <c r="K619" s="175"/>
      <c r="L619" s="175"/>
      <c r="M619" s="175"/>
      <c r="N619" s="175"/>
      <c r="O619" s="175"/>
      <c r="P619" s="175"/>
      <c r="Q619" s="175"/>
      <c r="R619" s="175"/>
      <c r="S619" s="175"/>
      <c r="T619" s="175"/>
      <c r="U619" s="175"/>
      <c r="V619" s="175"/>
      <c r="W619" s="175"/>
      <c r="X619" s="175"/>
      <c r="Y619" s="175"/>
      <c r="Z619" s="175"/>
      <c r="AA619" s="175"/>
      <c r="AB619" s="176"/>
      <c r="AD619" s="548"/>
      <c r="AF619" s="548"/>
      <c r="AH619" s="548"/>
      <c r="AJ619" s="91"/>
    </row>
    <row r="620" spans="4:36" ht="12.75" customHeight="1" outlineLevel="1" x14ac:dyDescent="0.2">
      <c r="D620" s="106" t="str">
        <f>'Line Items'!D25</f>
        <v>[Passenger Revenue Service Groups Line 12]</v>
      </c>
      <c r="E620" s="88"/>
      <c r="F620" s="107" t="str">
        <f t="shared" si="203"/>
        <v>000 Miles</v>
      </c>
      <c r="G620" s="175"/>
      <c r="H620" s="175"/>
      <c r="I620" s="175"/>
      <c r="J620" s="175"/>
      <c r="K620" s="175"/>
      <c r="L620" s="175"/>
      <c r="M620" s="175"/>
      <c r="N620" s="175"/>
      <c r="O620" s="175"/>
      <c r="P620" s="175"/>
      <c r="Q620" s="175"/>
      <c r="R620" s="175"/>
      <c r="S620" s="175"/>
      <c r="T620" s="175"/>
      <c r="U620" s="175"/>
      <c r="V620" s="175"/>
      <c r="W620" s="175"/>
      <c r="X620" s="175"/>
      <c r="Y620" s="175"/>
      <c r="Z620" s="175"/>
      <c r="AA620" s="175"/>
      <c r="AB620" s="176"/>
      <c r="AD620" s="548"/>
      <c r="AF620" s="548"/>
      <c r="AH620" s="548"/>
      <c r="AJ620" s="91"/>
    </row>
    <row r="621" spans="4:36" ht="12.75" customHeight="1" outlineLevel="1" x14ac:dyDescent="0.2">
      <c r="D621" s="106" t="str">
        <f>'Line Items'!D26</f>
        <v>[Passenger Revenue Service Groups Line 13]</v>
      </c>
      <c r="E621" s="88"/>
      <c r="F621" s="107" t="str">
        <f t="shared" si="203"/>
        <v>000 Miles</v>
      </c>
      <c r="G621" s="175"/>
      <c r="H621" s="175"/>
      <c r="I621" s="175"/>
      <c r="J621" s="175"/>
      <c r="K621" s="175"/>
      <c r="L621" s="175"/>
      <c r="M621" s="175"/>
      <c r="N621" s="175"/>
      <c r="O621" s="175"/>
      <c r="P621" s="175"/>
      <c r="Q621" s="175"/>
      <c r="R621" s="175"/>
      <c r="S621" s="175"/>
      <c r="T621" s="175"/>
      <c r="U621" s="175"/>
      <c r="V621" s="175"/>
      <c r="W621" s="175"/>
      <c r="X621" s="175"/>
      <c r="Y621" s="175"/>
      <c r="Z621" s="175"/>
      <c r="AA621" s="175"/>
      <c r="AB621" s="176"/>
      <c r="AD621" s="548"/>
      <c r="AF621" s="548"/>
      <c r="AH621" s="548"/>
      <c r="AJ621" s="91"/>
    </row>
    <row r="622" spans="4:36" ht="12.75" customHeight="1" outlineLevel="1" x14ac:dyDescent="0.2">
      <c r="D622" s="106" t="str">
        <f>'Line Items'!D27</f>
        <v>[Passenger Revenue Service Groups Line 14]</v>
      </c>
      <c r="E622" s="88"/>
      <c r="F622" s="107" t="str">
        <f t="shared" si="203"/>
        <v>000 Miles</v>
      </c>
      <c r="G622" s="175"/>
      <c r="H622" s="175"/>
      <c r="I622" s="175"/>
      <c r="J622" s="175"/>
      <c r="K622" s="175"/>
      <c r="L622" s="175"/>
      <c r="M622" s="175"/>
      <c r="N622" s="175"/>
      <c r="O622" s="175"/>
      <c r="P622" s="175"/>
      <c r="Q622" s="175"/>
      <c r="R622" s="175"/>
      <c r="S622" s="175"/>
      <c r="T622" s="175"/>
      <c r="U622" s="175"/>
      <c r="V622" s="175"/>
      <c r="W622" s="175"/>
      <c r="X622" s="175"/>
      <c r="Y622" s="175"/>
      <c r="Z622" s="175"/>
      <c r="AA622" s="175"/>
      <c r="AB622" s="176"/>
      <c r="AD622" s="548"/>
      <c r="AF622" s="548"/>
      <c r="AH622" s="548"/>
      <c r="AJ622" s="91"/>
    </row>
    <row r="623" spans="4:36" ht="12.75" customHeight="1" outlineLevel="1" x14ac:dyDescent="0.2">
      <c r="D623" s="106" t="str">
        <f>'Line Items'!D28</f>
        <v>[Passenger Revenue Service Groups Line 15]</v>
      </c>
      <c r="E623" s="88"/>
      <c r="F623" s="107" t="str">
        <f t="shared" si="203"/>
        <v>000 Miles</v>
      </c>
      <c r="G623" s="175"/>
      <c r="H623" s="175"/>
      <c r="I623" s="175"/>
      <c r="J623" s="175"/>
      <c r="K623" s="175"/>
      <c r="L623" s="175"/>
      <c r="M623" s="175"/>
      <c r="N623" s="175"/>
      <c r="O623" s="175"/>
      <c r="P623" s="175"/>
      <c r="Q623" s="175"/>
      <c r="R623" s="175"/>
      <c r="S623" s="175"/>
      <c r="T623" s="175"/>
      <c r="U623" s="175"/>
      <c r="V623" s="175"/>
      <c r="W623" s="175"/>
      <c r="X623" s="175"/>
      <c r="Y623" s="175"/>
      <c r="Z623" s="175"/>
      <c r="AA623" s="175"/>
      <c r="AB623" s="176"/>
      <c r="AD623" s="548"/>
      <c r="AF623" s="548"/>
      <c r="AH623" s="548"/>
      <c r="AJ623" s="91"/>
    </row>
    <row r="624" spans="4:36" ht="12.75" customHeight="1" outlineLevel="1" x14ac:dyDescent="0.2">
      <c r="D624" s="106" t="str">
        <f>'Line Items'!D29</f>
        <v>[Passenger Revenue Service Groups Line 16]</v>
      </c>
      <c r="E624" s="88"/>
      <c r="F624" s="107" t="str">
        <f t="shared" si="203"/>
        <v>000 Miles</v>
      </c>
      <c r="G624" s="175"/>
      <c r="H624" s="175"/>
      <c r="I624" s="175"/>
      <c r="J624" s="175"/>
      <c r="K624" s="175"/>
      <c r="L624" s="175"/>
      <c r="M624" s="175"/>
      <c r="N624" s="175"/>
      <c r="O624" s="175"/>
      <c r="P624" s="175"/>
      <c r="Q624" s="175"/>
      <c r="R624" s="175"/>
      <c r="S624" s="175"/>
      <c r="T624" s="175"/>
      <c r="U624" s="175"/>
      <c r="V624" s="175"/>
      <c r="W624" s="175"/>
      <c r="X624" s="175"/>
      <c r="Y624" s="175"/>
      <c r="Z624" s="175"/>
      <c r="AA624" s="175"/>
      <c r="AB624" s="176"/>
      <c r="AD624" s="548"/>
      <c r="AF624" s="548"/>
      <c r="AH624" s="548"/>
      <c r="AJ624" s="91"/>
    </row>
    <row r="625" spans="3:36" ht="12.75" customHeight="1" outlineLevel="1" x14ac:dyDescent="0.2">
      <c r="D625" s="106" t="str">
        <f>'Line Items'!D30</f>
        <v>[Passenger Revenue Service Groups Line 17]</v>
      </c>
      <c r="E625" s="88"/>
      <c r="F625" s="107" t="str">
        <f t="shared" si="203"/>
        <v>000 Miles</v>
      </c>
      <c r="G625" s="175"/>
      <c r="H625" s="175"/>
      <c r="I625" s="175"/>
      <c r="J625" s="175"/>
      <c r="K625" s="175"/>
      <c r="L625" s="175"/>
      <c r="M625" s="175"/>
      <c r="N625" s="175"/>
      <c r="O625" s="175"/>
      <c r="P625" s="175"/>
      <c r="Q625" s="175"/>
      <c r="R625" s="175"/>
      <c r="S625" s="175"/>
      <c r="T625" s="175"/>
      <c r="U625" s="175"/>
      <c r="V625" s="175"/>
      <c r="W625" s="175"/>
      <c r="X625" s="175"/>
      <c r="Y625" s="175"/>
      <c r="Z625" s="175"/>
      <c r="AA625" s="175"/>
      <c r="AB625" s="176"/>
      <c r="AD625" s="548"/>
      <c r="AF625" s="548"/>
      <c r="AH625" s="548"/>
      <c r="AJ625" s="91"/>
    </row>
    <row r="626" spans="3:36" ht="12.75" customHeight="1" outlineLevel="1" x14ac:dyDescent="0.2">
      <c r="D626" s="106" t="str">
        <f>'Line Items'!D31</f>
        <v>[Passenger Revenue Service Groups Line 18]</v>
      </c>
      <c r="E626" s="88"/>
      <c r="F626" s="107" t="str">
        <f t="shared" si="203"/>
        <v>000 Miles</v>
      </c>
      <c r="G626" s="175"/>
      <c r="H626" s="175"/>
      <c r="I626" s="175"/>
      <c r="J626" s="175"/>
      <c r="K626" s="175"/>
      <c r="L626" s="175"/>
      <c r="M626" s="175"/>
      <c r="N626" s="175"/>
      <c r="O626" s="175"/>
      <c r="P626" s="175"/>
      <c r="Q626" s="175"/>
      <c r="R626" s="175"/>
      <c r="S626" s="175"/>
      <c r="T626" s="175"/>
      <c r="U626" s="175"/>
      <c r="V626" s="175"/>
      <c r="W626" s="175"/>
      <c r="X626" s="175"/>
      <c r="Y626" s="175"/>
      <c r="Z626" s="175"/>
      <c r="AA626" s="175"/>
      <c r="AB626" s="176"/>
      <c r="AD626" s="548"/>
      <c r="AF626" s="548"/>
      <c r="AH626" s="548"/>
      <c r="AJ626" s="91"/>
    </row>
    <row r="627" spans="3:36" ht="12.75" customHeight="1" outlineLevel="1" x14ac:dyDescent="0.2">
      <c r="D627" s="106" t="str">
        <f>'Line Items'!D32</f>
        <v>[Passenger Revenue Service Groups Line 19]</v>
      </c>
      <c r="E627" s="88"/>
      <c r="F627" s="107" t="str">
        <f t="shared" si="203"/>
        <v>000 Miles</v>
      </c>
      <c r="G627" s="175"/>
      <c r="H627" s="175"/>
      <c r="I627" s="175"/>
      <c r="J627" s="175"/>
      <c r="K627" s="175"/>
      <c r="L627" s="175"/>
      <c r="M627" s="175"/>
      <c r="N627" s="175"/>
      <c r="O627" s="175"/>
      <c r="P627" s="175"/>
      <c r="Q627" s="175"/>
      <c r="R627" s="175"/>
      <c r="S627" s="175"/>
      <c r="T627" s="175"/>
      <c r="U627" s="175"/>
      <c r="V627" s="175"/>
      <c r="W627" s="175"/>
      <c r="X627" s="175"/>
      <c r="Y627" s="175"/>
      <c r="Z627" s="175"/>
      <c r="AA627" s="175"/>
      <c r="AB627" s="176"/>
      <c r="AD627" s="548"/>
      <c r="AF627" s="548"/>
      <c r="AH627" s="548"/>
      <c r="AJ627" s="91"/>
    </row>
    <row r="628" spans="3:36" ht="12.75" customHeight="1" outlineLevel="1" x14ac:dyDescent="0.2">
      <c r="D628" s="106" t="str">
        <f>'Line Items'!D33</f>
        <v>[Passenger Revenue Service Groups Line 20]</v>
      </c>
      <c r="E628" s="88"/>
      <c r="F628" s="107" t="str">
        <f t="shared" si="203"/>
        <v>000 Miles</v>
      </c>
      <c r="G628" s="175"/>
      <c r="H628" s="175"/>
      <c r="I628" s="175"/>
      <c r="J628" s="175"/>
      <c r="K628" s="175"/>
      <c r="L628" s="175"/>
      <c r="M628" s="175"/>
      <c r="N628" s="175"/>
      <c r="O628" s="175"/>
      <c r="P628" s="175"/>
      <c r="Q628" s="175"/>
      <c r="R628" s="175"/>
      <c r="S628" s="175"/>
      <c r="T628" s="175"/>
      <c r="U628" s="175"/>
      <c r="V628" s="175"/>
      <c r="W628" s="175"/>
      <c r="X628" s="175"/>
      <c r="Y628" s="175"/>
      <c r="Z628" s="175"/>
      <c r="AA628" s="175"/>
      <c r="AB628" s="176"/>
      <c r="AD628" s="548"/>
      <c r="AF628" s="548"/>
      <c r="AH628" s="548"/>
      <c r="AJ628" s="91"/>
    </row>
    <row r="629" spans="3:36" ht="12.75" customHeight="1" outlineLevel="1" x14ac:dyDescent="0.2">
      <c r="D629" s="106" t="str">
        <f>'Line Items'!D34</f>
        <v>[Passenger Revenue Service Groups Line 21]</v>
      </c>
      <c r="E629" s="88"/>
      <c r="F629" s="107" t="str">
        <f t="shared" si="203"/>
        <v>000 Miles</v>
      </c>
      <c r="G629" s="175"/>
      <c r="H629" s="175"/>
      <c r="I629" s="175"/>
      <c r="J629" s="175"/>
      <c r="K629" s="175"/>
      <c r="L629" s="175"/>
      <c r="M629" s="175"/>
      <c r="N629" s="175"/>
      <c r="O629" s="175"/>
      <c r="P629" s="175"/>
      <c r="Q629" s="175"/>
      <c r="R629" s="175"/>
      <c r="S629" s="175"/>
      <c r="T629" s="175"/>
      <c r="U629" s="175"/>
      <c r="V629" s="175"/>
      <c r="W629" s="175"/>
      <c r="X629" s="175"/>
      <c r="Y629" s="175"/>
      <c r="Z629" s="175"/>
      <c r="AA629" s="175"/>
      <c r="AB629" s="176"/>
      <c r="AD629" s="548"/>
      <c r="AF629" s="548"/>
      <c r="AH629" s="548"/>
      <c r="AJ629" s="91"/>
    </row>
    <row r="630" spans="3:36" ht="12.75" customHeight="1" outlineLevel="1" x14ac:dyDescent="0.2">
      <c r="D630" s="106" t="str">
        <f>'Line Items'!D35</f>
        <v>[Passenger Revenue Service Groups Line 22]</v>
      </c>
      <c r="E630" s="88"/>
      <c r="F630" s="107" t="str">
        <f t="shared" si="203"/>
        <v>000 Miles</v>
      </c>
      <c r="G630" s="175"/>
      <c r="H630" s="175"/>
      <c r="I630" s="175"/>
      <c r="J630" s="175"/>
      <c r="K630" s="175"/>
      <c r="L630" s="175"/>
      <c r="M630" s="175"/>
      <c r="N630" s="175"/>
      <c r="O630" s="175"/>
      <c r="P630" s="175"/>
      <c r="Q630" s="175"/>
      <c r="R630" s="175"/>
      <c r="S630" s="175"/>
      <c r="T630" s="175"/>
      <c r="U630" s="175"/>
      <c r="V630" s="175"/>
      <c r="W630" s="175"/>
      <c r="X630" s="175"/>
      <c r="Y630" s="175"/>
      <c r="Z630" s="175"/>
      <c r="AA630" s="175"/>
      <c r="AB630" s="176"/>
      <c r="AD630" s="548"/>
      <c r="AF630" s="548"/>
      <c r="AH630" s="548"/>
      <c r="AJ630" s="91"/>
    </row>
    <row r="631" spans="3:36" ht="12.75" customHeight="1" outlineLevel="1" x14ac:dyDescent="0.2">
      <c r="D631" s="106" t="str">
        <f>'Line Items'!D36</f>
        <v>[Passenger Revenue Service Groups Line 23]</v>
      </c>
      <c r="E631" s="88"/>
      <c r="F631" s="107" t="str">
        <f t="shared" si="203"/>
        <v>000 Miles</v>
      </c>
      <c r="G631" s="175"/>
      <c r="H631" s="175"/>
      <c r="I631" s="175"/>
      <c r="J631" s="175"/>
      <c r="K631" s="175"/>
      <c r="L631" s="175"/>
      <c r="M631" s="175"/>
      <c r="N631" s="175"/>
      <c r="O631" s="175"/>
      <c r="P631" s="175"/>
      <c r="Q631" s="175"/>
      <c r="R631" s="175"/>
      <c r="S631" s="175"/>
      <c r="T631" s="175"/>
      <c r="U631" s="175"/>
      <c r="V631" s="175"/>
      <c r="W631" s="175"/>
      <c r="X631" s="175"/>
      <c r="Y631" s="175"/>
      <c r="Z631" s="175"/>
      <c r="AA631" s="175"/>
      <c r="AB631" s="176"/>
      <c r="AD631" s="548"/>
      <c r="AF631" s="548"/>
      <c r="AH631" s="548"/>
      <c r="AJ631" s="91"/>
    </row>
    <row r="632" spans="3:36" ht="12.75" customHeight="1" outlineLevel="1" x14ac:dyDescent="0.2">
      <c r="D632" s="106" t="str">
        <f>'Line Items'!D37</f>
        <v>[Passenger Revenue Service Groups Line 24]</v>
      </c>
      <c r="E632" s="88"/>
      <c r="F632" s="107" t="str">
        <f t="shared" si="203"/>
        <v>000 Miles</v>
      </c>
      <c r="G632" s="175"/>
      <c r="H632" s="175"/>
      <c r="I632" s="175"/>
      <c r="J632" s="175"/>
      <c r="K632" s="175"/>
      <c r="L632" s="175"/>
      <c r="M632" s="175"/>
      <c r="N632" s="175"/>
      <c r="O632" s="175"/>
      <c r="P632" s="175"/>
      <c r="Q632" s="175"/>
      <c r="R632" s="175"/>
      <c r="S632" s="175"/>
      <c r="T632" s="175"/>
      <c r="U632" s="175"/>
      <c r="V632" s="175"/>
      <c r="W632" s="175"/>
      <c r="X632" s="175"/>
      <c r="Y632" s="175"/>
      <c r="Z632" s="175"/>
      <c r="AA632" s="175"/>
      <c r="AB632" s="176"/>
      <c r="AD632" s="548"/>
      <c r="AF632" s="548"/>
      <c r="AH632" s="548"/>
      <c r="AJ632" s="91"/>
    </row>
    <row r="633" spans="3:36" ht="12.75" customHeight="1" outlineLevel="1" x14ac:dyDescent="0.2">
      <c r="D633" s="117" t="str">
        <f>'Line Items'!D38</f>
        <v>[Passenger Revenue Service Groups Line 25]</v>
      </c>
      <c r="E633" s="177"/>
      <c r="F633" s="118" t="str">
        <f t="shared" si="203"/>
        <v>000 Miles</v>
      </c>
      <c r="G633" s="178"/>
      <c r="H633" s="178"/>
      <c r="I633" s="178"/>
      <c r="J633" s="178"/>
      <c r="K633" s="178"/>
      <c r="L633" s="178"/>
      <c r="M633" s="178"/>
      <c r="N633" s="178"/>
      <c r="O633" s="178"/>
      <c r="P633" s="178"/>
      <c r="Q633" s="178"/>
      <c r="R633" s="178"/>
      <c r="S633" s="178"/>
      <c r="T633" s="178"/>
      <c r="U633" s="178"/>
      <c r="V633" s="178"/>
      <c r="W633" s="178"/>
      <c r="X633" s="178"/>
      <c r="Y633" s="178"/>
      <c r="Z633" s="178"/>
      <c r="AA633" s="178"/>
      <c r="AB633" s="179"/>
      <c r="AD633" s="549"/>
      <c r="AF633" s="549"/>
      <c r="AH633" s="549"/>
      <c r="AJ633" s="95"/>
    </row>
    <row r="634" spans="3:36" ht="12.75" customHeight="1" outlineLevel="1" x14ac:dyDescent="0.2">
      <c r="G634" s="89"/>
      <c r="H634" s="89"/>
      <c r="I634" s="89"/>
      <c r="J634" s="89"/>
      <c r="K634" s="89"/>
      <c r="L634" s="89"/>
      <c r="M634" s="89"/>
      <c r="N634" s="89"/>
      <c r="O634" s="89"/>
      <c r="P634" s="89"/>
      <c r="Q634" s="89"/>
      <c r="R634" s="89"/>
      <c r="S634" s="89"/>
      <c r="T634" s="89"/>
      <c r="U634" s="89"/>
      <c r="V634" s="89"/>
      <c r="W634" s="89"/>
      <c r="X634" s="89"/>
      <c r="Y634" s="89"/>
      <c r="Z634" s="89"/>
      <c r="AA634" s="89"/>
      <c r="AB634" s="89"/>
      <c r="AD634" s="89"/>
      <c r="AF634" s="89"/>
      <c r="AH634" s="89"/>
    </row>
    <row r="635" spans="3:36" ht="12.75" customHeight="1" outlineLevel="1" x14ac:dyDescent="0.2">
      <c r="D635" s="180" t="str">
        <f>"Total "&amp;C608</f>
        <v>Total Seasons (First)</v>
      </c>
      <c r="E635" s="181"/>
      <c r="F635" s="182" t="str">
        <f>F633</f>
        <v>000 Miles</v>
      </c>
      <c r="G635" s="183">
        <f t="shared" ref="G635:AB635" si="204">SUM(G609:G633)</f>
        <v>0</v>
      </c>
      <c r="H635" s="183">
        <f t="shared" si="204"/>
        <v>0</v>
      </c>
      <c r="I635" s="183">
        <f t="shared" si="204"/>
        <v>0</v>
      </c>
      <c r="J635" s="183">
        <f t="shared" si="204"/>
        <v>0</v>
      </c>
      <c r="K635" s="183">
        <f t="shared" si="204"/>
        <v>0</v>
      </c>
      <c r="L635" s="183">
        <f t="shared" si="204"/>
        <v>0</v>
      </c>
      <c r="M635" s="183">
        <f t="shared" si="204"/>
        <v>0</v>
      </c>
      <c r="N635" s="183">
        <f t="shared" si="204"/>
        <v>0</v>
      </c>
      <c r="O635" s="183">
        <f t="shared" si="204"/>
        <v>0</v>
      </c>
      <c r="P635" s="183">
        <f t="shared" si="204"/>
        <v>0</v>
      </c>
      <c r="Q635" s="183">
        <f t="shared" si="204"/>
        <v>0</v>
      </c>
      <c r="R635" s="183">
        <f t="shared" si="204"/>
        <v>0</v>
      </c>
      <c r="S635" s="183">
        <f t="shared" si="204"/>
        <v>0</v>
      </c>
      <c r="T635" s="183">
        <f t="shared" si="204"/>
        <v>0</v>
      </c>
      <c r="U635" s="183">
        <f t="shared" si="204"/>
        <v>0</v>
      </c>
      <c r="V635" s="183">
        <f t="shared" si="204"/>
        <v>0</v>
      </c>
      <c r="W635" s="183">
        <f t="shared" si="204"/>
        <v>0</v>
      </c>
      <c r="X635" s="183">
        <f t="shared" si="204"/>
        <v>0</v>
      </c>
      <c r="Y635" s="183">
        <f t="shared" si="204"/>
        <v>0</v>
      </c>
      <c r="Z635" s="183">
        <f t="shared" si="204"/>
        <v>0</v>
      </c>
      <c r="AA635" s="183">
        <f t="shared" si="204"/>
        <v>0</v>
      </c>
      <c r="AB635" s="184">
        <f t="shared" si="204"/>
        <v>0</v>
      </c>
      <c r="AD635" s="550">
        <f t="shared" ref="AD635:AF635" si="205">SUM(AD609:AD633)</f>
        <v>0</v>
      </c>
      <c r="AF635" s="550">
        <f t="shared" si="205"/>
        <v>0</v>
      </c>
      <c r="AH635" s="550">
        <f t="shared" ref="AH635" si="206">SUM(AH609:AH633)</f>
        <v>0</v>
      </c>
      <c r="AJ635" s="185"/>
    </row>
    <row r="636" spans="3:36" ht="12.75" customHeight="1" outlineLevel="1" x14ac:dyDescent="0.2">
      <c r="G636" s="89"/>
      <c r="H636" s="89"/>
      <c r="I636" s="89"/>
      <c r="J636" s="89"/>
      <c r="K636" s="89"/>
      <c r="L636" s="89"/>
      <c r="M636" s="89"/>
      <c r="N636" s="89"/>
      <c r="O636" s="89"/>
      <c r="P636" s="89"/>
      <c r="Q636" s="89"/>
      <c r="R636" s="89"/>
      <c r="S636" s="89"/>
      <c r="T636" s="89"/>
      <c r="U636" s="89"/>
      <c r="V636" s="89"/>
      <c r="W636" s="89"/>
      <c r="X636" s="89"/>
      <c r="Y636" s="89"/>
      <c r="Z636" s="89"/>
      <c r="AA636" s="89"/>
      <c r="AB636" s="89"/>
      <c r="AD636" s="89"/>
      <c r="AF636" s="89"/>
      <c r="AH636" s="89"/>
    </row>
    <row r="637" spans="3:36" ht="12.75" customHeight="1" outlineLevel="1" x14ac:dyDescent="0.2">
      <c r="C637" s="138" t="str">
        <f>C363</f>
        <v>Seasons (Standard)</v>
      </c>
      <c r="G637" s="89"/>
      <c r="H637" s="89"/>
      <c r="I637" s="89"/>
      <c r="J637" s="89"/>
      <c r="K637" s="89"/>
      <c r="L637" s="89"/>
      <c r="M637" s="89"/>
      <c r="N637" s="89"/>
      <c r="O637" s="89"/>
      <c r="P637" s="89"/>
      <c r="Q637" s="89"/>
      <c r="R637" s="89"/>
      <c r="S637" s="89"/>
      <c r="T637" s="89"/>
      <c r="U637" s="89"/>
      <c r="V637" s="89"/>
      <c r="W637" s="89"/>
      <c r="X637" s="89"/>
      <c r="Y637" s="89"/>
      <c r="Z637" s="89"/>
      <c r="AA637" s="89"/>
      <c r="AB637" s="89"/>
      <c r="AD637" s="89"/>
      <c r="AF637" s="89"/>
      <c r="AH637" s="89"/>
    </row>
    <row r="638" spans="3:36" ht="12.75" customHeight="1" outlineLevel="1" x14ac:dyDescent="0.2">
      <c r="D638" s="100" t="str">
        <f>'Line Items'!D14</f>
        <v>Inter-City</v>
      </c>
      <c r="E638" s="84"/>
      <c r="F638" s="186" t="str">
        <f>F609</f>
        <v>000 Miles</v>
      </c>
      <c r="G638" s="173"/>
      <c r="H638" s="173"/>
      <c r="I638" s="173"/>
      <c r="J638" s="173"/>
      <c r="K638" s="173"/>
      <c r="L638" s="173"/>
      <c r="M638" s="173"/>
      <c r="N638" s="173"/>
      <c r="O638" s="173"/>
      <c r="P638" s="173"/>
      <c r="Q638" s="173"/>
      <c r="R638" s="173"/>
      <c r="S638" s="173"/>
      <c r="T638" s="173"/>
      <c r="U638" s="173"/>
      <c r="V638" s="173"/>
      <c r="W638" s="173"/>
      <c r="X638" s="173"/>
      <c r="Y638" s="173"/>
      <c r="Z638" s="173"/>
      <c r="AA638" s="173"/>
      <c r="AB638" s="191"/>
      <c r="AD638" s="547"/>
      <c r="AF638" s="547"/>
      <c r="AH638" s="547"/>
      <c r="AJ638" s="87"/>
    </row>
    <row r="639" spans="3:36" ht="12.75" customHeight="1" outlineLevel="1" x14ac:dyDescent="0.2">
      <c r="D639" s="106" t="str">
        <f>'Line Items'!D15</f>
        <v>Great Eastern</v>
      </c>
      <c r="E639" s="88"/>
      <c r="F639" s="107" t="str">
        <f t="shared" ref="F639:F662" si="207">F610</f>
        <v>000 Miles</v>
      </c>
      <c r="G639" s="175"/>
      <c r="H639" s="175"/>
      <c r="I639" s="175"/>
      <c r="J639" s="175"/>
      <c r="K639" s="175"/>
      <c r="L639" s="175"/>
      <c r="M639" s="175"/>
      <c r="N639" s="175"/>
      <c r="O639" s="175"/>
      <c r="P639" s="175"/>
      <c r="Q639" s="175"/>
      <c r="R639" s="175"/>
      <c r="S639" s="175"/>
      <c r="T639" s="175"/>
      <c r="U639" s="175"/>
      <c r="V639" s="175"/>
      <c r="W639" s="175"/>
      <c r="X639" s="175"/>
      <c r="Y639" s="175"/>
      <c r="Z639" s="175"/>
      <c r="AA639" s="175"/>
      <c r="AB639" s="176"/>
      <c r="AD639" s="548"/>
      <c r="AF639" s="548"/>
      <c r="AH639" s="548"/>
      <c r="AJ639" s="91"/>
    </row>
    <row r="640" spans="3:36" ht="12.75" customHeight="1" outlineLevel="1" x14ac:dyDescent="0.2">
      <c r="D640" s="106" t="str">
        <f>'Line Items'!D16</f>
        <v>West Anglia</v>
      </c>
      <c r="E640" s="88"/>
      <c r="F640" s="107" t="str">
        <f t="shared" si="207"/>
        <v>000 Miles</v>
      </c>
      <c r="G640" s="175"/>
      <c r="H640" s="175"/>
      <c r="I640" s="175"/>
      <c r="J640" s="175"/>
      <c r="K640" s="175"/>
      <c r="L640" s="175"/>
      <c r="M640" s="175"/>
      <c r="N640" s="175"/>
      <c r="O640" s="175"/>
      <c r="P640" s="175"/>
      <c r="Q640" s="175"/>
      <c r="R640" s="175"/>
      <c r="S640" s="175"/>
      <c r="T640" s="175"/>
      <c r="U640" s="175"/>
      <c r="V640" s="175"/>
      <c r="W640" s="175"/>
      <c r="X640" s="175"/>
      <c r="Y640" s="175"/>
      <c r="Z640" s="175"/>
      <c r="AA640" s="175"/>
      <c r="AB640" s="176"/>
      <c r="AD640" s="548"/>
      <c r="AF640" s="548"/>
      <c r="AH640" s="548"/>
      <c r="AJ640" s="91"/>
    </row>
    <row r="641" spans="4:36" ht="12.75" customHeight="1" outlineLevel="1" x14ac:dyDescent="0.2">
      <c r="D641" s="106" t="str">
        <f>'Line Items'!D17</f>
        <v>Stansted Express</v>
      </c>
      <c r="E641" s="88"/>
      <c r="F641" s="107" t="str">
        <f t="shared" si="207"/>
        <v>000 Miles</v>
      </c>
      <c r="G641" s="175"/>
      <c r="H641" s="175"/>
      <c r="I641" s="175"/>
      <c r="J641" s="175"/>
      <c r="K641" s="175"/>
      <c r="L641" s="175"/>
      <c r="M641" s="175"/>
      <c r="N641" s="175"/>
      <c r="O641" s="175"/>
      <c r="P641" s="175"/>
      <c r="Q641" s="175"/>
      <c r="R641" s="175"/>
      <c r="S641" s="175"/>
      <c r="T641" s="175"/>
      <c r="U641" s="175"/>
      <c r="V641" s="175"/>
      <c r="W641" s="175"/>
      <c r="X641" s="175"/>
      <c r="Y641" s="175"/>
      <c r="Z641" s="175"/>
      <c r="AA641" s="175"/>
      <c r="AB641" s="176"/>
      <c r="AD641" s="548"/>
      <c r="AF641" s="548"/>
      <c r="AH641" s="548"/>
      <c r="AJ641" s="91"/>
    </row>
    <row r="642" spans="4:36" ht="12.75" customHeight="1" outlineLevel="1" x14ac:dyDescent="0.2">
      <c r="D642" s="106" t="str">
        <f>'Line Items'!D18</f>
        <v>Rural</v>
      </c>
      <c r="E642" s="88"/>
      <c r="F642" s="107" t="str">
        <f t="shared" si="207"/>
        <v>000 Miles</v>
      </c>
      <c r="G642" s="175"/>
      <c r="H642" s="175"/>
      <c r="I642" s="175"/>
      <c r="J642" s="175"/>
      <c r="K642" s="175"/>
      <c r="L642" s="175"/>
      <c r="M642" s="175"/>
      <c r="N642" s="175"/>
      <c r="O642" s="175"/>
      <c r="P642" s="175"/>
      <c r="Q642" s="175"/>
      <c r="R642" s="175"/>
      <c r="S642" s="175"/>
      <c r="T642" s="175"/>
      <c r="U642" s="175"/>
      <c r="V642" s="175"/>
      <c r="W642" s="175"/>
      <c r="X642" s="175"/>
      <c r="Y642" s="175"/>
      <c r="Z642" s="175"/>
      <c r="AA642" s="175"/>
      <c r="AB642" s="176"/>
      <c r="AD642" s="548"/>
      <c r="AF642" s="548"/>
      <c r="AH642" s="548"/>
      <c r="AJ642" s="91"/>
    </row>
    <row r="643" spans="4:36" ht="12.75" customHeight="1" outlineLevel="1" x14ac:dyDescent="0.2">
      <c r="D643" s="106" t="str">
        <f>'Line Items'!D19</f>
        <v>WA Inner (to LOROL)</v>
      </c>
      <c r="E643" s="88"/>
      <c r="F643" s="107" t="str">
        <f t="shared" si="207"/>
        <v>000 Miles</v>
      </c>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6"/>
      <c r="AD643" s="548"/>
      <c r="AF643" s="548"/>
      <c r="AH643" s="548"/>
      <c r="AJ643" s="91"/>
    </row>
    <row r="644" spans="4:36" ht="12.75" customHeight="1" outlineLevel="1" x14ac:dyDescent="0.2">
      <c r="D644" s="106" t="str">
        <f>'Line Items'!D20</f>
        <v>GE Inner (to CTOC)</v>
      </c>
      <c r="E644" s="88"/>
      <c r="F644" s="107" t="str">
        <f t="shared" si="207"/>
        <v>000 Miles</v>
      </c>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6"/>
      <c r="AD644" s="548"/>
      <c r="AF644" s="548"/>
      <c r="AH644" s="548"/>
      <c r="AJ644" s="91"/>
    </row>
    <row r="645" spans="4:36" ht="12.75" customHeight="1" outlineLevel="1" x14ac:dyDescent="0.2">
      <c r="D645" s="106" t="str">
        <f>'Line Items'!D21</f>
        <v>[Passenger Revenue Service Groups Line 8]</v>
      </c>
      <c r="E645" s="88"/>
      <c r="F645" s="107" t="str">
        <f t="shared" si="207"/>
        <v>000 Miles</v>
      </c>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6"/>
      <c r="AD645" s="548"/>
      <c r="AF645" s="548"/>
      <c r="AH645" s="548"/>
      <c r="AJ645" s="91"/>
    </row>
    <row r="646" spans="4:36" ht="12.75" customHeight="1" outlineLevel="1" x14ac:dyDescent="0.2">
      <c r="D646" s="106" t="str">
        <f>'Line Items'!D22</f>
        <v>[Passenger Revenue Service Groups Line 9]</v>
      </c>
      <c r="E646" s="88"/>
      <c r="F646" s="107" t="str">
        <f t="shared" si="207"/>
        <v>000 Miles</v>
      </c>
      <c r="G646" s="175"/>
      <c r="H646" s="175"/>
      <c r="I646" s="175"/>
      <c r="J646" s="175"/>
      <c r="K646" s="175"/>
      <c r="L646" s="175"/>
      <c r="M646" s="175"/>
      <c r="N646" s="175"/>
      <c r="O646" s="175"/>
      <c r="P646" s="175"/>
      <c r="Q646" s="175"/>
      <c r="R646" s="175"/>
      <c r="S646" s="175"/>
      <c r="T646" s="175"/>
      <c r="U646" s="175"/>
      <c r="V646" s="175"/>
      <c r="W646" s="175"/>
      <c r="X646" s="175"/>
      <c r="Y646" s="175"/>
      <c r="Z646" s="175"/>
      <c r="AA646" s="175"/>
      <c r="AB646" s="176"/>
      <c r="AD646" s="548"/>
      <c r="AF646" s="548"/>
      <c r="AH646" s="548"/>
      <c r="AJ646" s="91"/>
    </row>
    <row r="647" spans="4:36" ht="12.75" customHeight="1" outlineLevel="1" x14ac:dyDescent="0.2">
      <c r="D647" s="106" t="str">
        <f>'Line Items'!D23</f>
        <v>[Passenger Revenue Service Groups Line 10]</v>
      </c>
      <c r="E647" s="88"/>
      <c r="F647" s="107" t="str">
        <f t="shared" si="207"/>
        <v>000 Miles</v>
      </c>
      <c r="G647" s="175"/>
      <c r="H647" s="175"/>
      <c r="I647" s="175"/>
      <c r="J647" s="175"/>
      <c r="K647" s="175"/>
      <c r="L647" s="175"/>
      <c r="M647" s="175"/>
      <c r="N647" s="175"/>
      <c r="O647" s="175"/>
      <c r="P647" s="175"/>
      <c r="Q647" s="175"/>
      <c r="R647" s="175"/>
      <c r="S647" s="175"/>
      <c r="T647" s="175"/>
      <c r="U647" s="175"/>
      <c r="V647" s="175"/>
      <c r="W647" s="175"/>
      <c r="X647" s="175"/>
      <c r="Y647" s="175"/>
      <c r="Z647" s="175"/>
      <c r="AA647" s="175"/>
      <c r="AB647" s="176"/>
      <c r="AD647" s="548"/>
      <c r="AF647" s="548"/>
      <c r="AH647" s="548"/>
      <c r="AJ647" s="91"/>
    </row>
    <row r="648" spans="4:36" ht="12.75" customHeight="1" outlineLevel="1" x14ac:dyDescent="0.2">
      <c r="D648" s="106" t="str">
        <f>'Line Items'!D24</f>
        <v>[Passenger Revenue Service Groups Line 11]</v>
      </c>
      <c r="E648" s="88"/>
      <c r="F648" s="107" t="str">
        <f t="shared" si="207"/>
        <v>000 Miles</v>
      </c>
      <c r="G648" s="175"/>
      <c r="H648" s="175"/>
      <c r="I648" s="175"/>
      <c r="J648" s="175"/>
      <c r="K648" s="175"/>
      <c r="L648" s="175"/>
      <c r="M648" s="175"/>
      <c r="N648" s="175"/>
      <c r="O648" s="175"/>
      <c r="P648" s="175"/>
      <c r="Q648" s="175"/>
      <c r="R648" s="175"/>
      <c r="S648" s="175"/>
      <c r="T648" s="175"/>
      <c r="U648" s="175"/>
      <c r="V648" s="175"/>
      <c r="W648" s="175"/>
      <c r="X648" s="175"/>
      <c r="Y648" s="175"/>
      <c r="Z648" s="175"/>
      <c r="AA648" s="175"/>
      <c r="AB648" s="176"/>
      <c r="AD648" s="548"/>
      <c r="AF648" s="548"/>
      <c r="AH648" s="548"/>
      <c r="AJ648" s="91"/>
    </row>
    <row r="649" spans="4:36" ht="12.75" customHeight="1" outlineLevel="1" x14ac:dyDescent="0.2">
      <c r="D649" s="106" t="str">
        <f>'Line Items'!D25</f>
        <v>[Passenger Revenue Service Groups Line 12]</v>
      </c>
      <c r="E649" s="88"/>
      <c r="F649" s="107" t="str">
        <f t="shared" si="207"/>
        <v>000 Miles</v>
      </c>
      <c r="G649" s="175"/>
      <c r="H649" s="175"/>
      <c r="I649" s="175"/>
      <c r="J649" s="175"/>
      <c r="K649" s="175"/>
      <c r="L649" s="175"/>
      <c r="M649" s="175"/>
      <c r="N649" s="175"/>
      <c r="O649" s="175"/>
      <c r="P649" s="175"/>
      <c r="Q649" s="175"/>
      <c r="R649" s="175"/>
      <c r="S649" s="175"/>
      <c r="T649" s="175"/>
      <c r="U649" s="175"/>
      <c r="V649" s="175"/>
      <c r="W649" s="175"/>
      <c r="X649" s="175"/>
      <c r="Y649" s="175"/>
      <c r="Z649" s="175"/>
      <c r="AA649" s="175"/>
      <c r="AB649" s="176"/>
      <c r="AD649" s="548"/>
      <c r="AF649" s="548"/>
      <c r="AH649" s="548"/>
      <c r="AJ649" s="91"/>
    </row>
    <row r="650" spans="4:36" ht="12.75" customHeight="1" outlineLevel="1" x14ac:dyDescent="0.2">
      <c r="D650" s="106" t="str">
        <f>'Line Items'!D26</f>
        <v>[Passenger Revenue Service Groups Line 13]</v>
      </c>
      <c r="E650" s="88"/>
      <c r="F650" s="107" t="str">
        <f t="shared" si="207"/>
        <v>000 Miles</v>
      </c>
      <c r="G650" s="175"/>
      <c r="H650" s="175"/>
      <c r="I650" s="175"/>
      <c r="J650" s="175"/>
      <c r="K650" s="175"/>
      <c r="L650" s="175"/>
      <c r="M650" s="175"/>
      <c r="N650" s="175"/>
      <c r="O650" s="175"/>
      <c r="P650" s="175"/>
      <c r="Q650" s="175"/>
      <c r="R650" s="175"/>
      <c r="S650" s="175"/>
      <c r="T650" s="175"/>
      <c r="U650" s="175"/>
      <c r="V650" s="175"/>
      <c r="W650" s="175"/>
      <c r="X650" s="175"/>
      <c r="Y650" s="175"/>
      <c r="Z650" s="175"/>
      <c r="AA650" s="175"/>
      <c r="AB650" s="176"/>
      <c r="AD650" s="548"/>
      <c r="AF650" s="548"/>
      <c r="AH650" s="548"/>
      <c r="AJ650" s="91"/>
    </row>
    <row r="651" spans="4:36" ht="12.75" customHeight="1" outlineLevel="1" x14ac:dyDescent="0.2">
      <c r="D651" s="106" t="str">
        <f>'Line Items'!D27</f>
        <v>[Passenger Revenue Service Groups Line 14]</v>
      </c>
      <c r="E651" s="88"/>
      <c r="F651" s="107" t="str">
        <f t="shared" si="207"/>
        <v>000 Miles</v>
      </c>
      <c r="G651" s="175"/>
      <c r="H651" s="175"/>
      <c r="I651" s="175"/>
      <c r="J651" s="175"/>
      <c r="K651" s="175"/>
      <c r="L651" s="175"/>
      <c r="M651" s="175"/>
      <c r="N651" s="175"/>
      <c r="O651" s="175"/>
      <c r="P651" s="175"/>
      <c r="Q651" s="175"/>
      <c r="R651" s="175"/>
      <c r="S651" s="175"/>
      <c r="T651" s="175"/>
      <c r="U651" s="175"/>
      <c r="V651" s="175"/>
      <c r="W651" s="175"/>
      <c r="X651" s="175"/>
      <c r="Y651" s="175"/>
      <c r="Z651" s="175"/>
      <c r="AA651" s="175"/>
      <c r="AB651" s="176"/>
      <c r="AD651" s="548"/>
      <c r="AF651" s="548"/>
      <c r="AH651" s="548"/>
      <c r="AJ651" s="91"/>
    </row>
    <row r="652" spans="4:36" ht="12.75" customHeight="1" outlineLevel="1" x14ac:dyDescent="0.2">
      <c r="D652" s="106" t="str">
        <f>'Line Items'!D28</f>
        <v>[Passenger Revenue Service Groups Line 15]</v>
      </c>
      <c r="E652" s="88"/>
      <c r="F652" s="107" t="str">
        <f t="shared" si="207"/>
        <v>000 Miles</v>
      </c>
      <c r="G652" s="175"/>
      <c r="H652" s="175"/>
      <c r="I652" s="175"/>
      <c r="J652" s="175"/>
      <c r="K652" s="175"/>
      <c r="L652" s="175"/>
      <c r="M652" s="175"/>
      <c r="N652" s="175"/>
      <c r="O652" s="175"/>
      <c r="P652" s="175"/>
      <c r="Q652" s="175"/>
      <c r="R652" s="175"/>
      <c r="S652" s="175"/>
      <c r="T652" s="175"/>
      <c r="U652" s="175"/>
      <c r="V652" s="175"/>
      <c r="W652" s="175"/>
      <c r="X652" s="175"/>
      <c r="Y652" s="175"/>
      <c r="Z652" s="175"/>
      <c r="AA652" s="175"/>
      <c r="AB652" s="176"/>
      <c r="AD652" s="548"/>
      <c r="AF652" s="548"/>
      <c r="AH652" s="548"/>
      <c r="AJ652" s="91"/>
    </row>
    <row r="653" spans="4:36" ht="12.75" customHeight="1" outlineLevel="1" x14ac:dyDescent="0.2">
      <c r="D653" s="106" t="str">
        <f>'Line Items'!D29</f>
        <v>[Passenger Revenue Service Groups Line 16]</v>
      </c>
      <c r="E653" s="88"/>
      <c r="F653" s="107" t="str">
        <f t="shared" si="207"/>
        <v>000 Miles</v>
      </c>
      <c r="G653" s="175"/>
      <c r="H653" s="175"/>
      <c r="I653" s="175"/>
      <c r="J653" s="175"/>
      <c r="K653" s="175"/>
      <c r="L653" s="175"/>
      <c r="M653" s="175"/>
      <c r="N653" s="175"/>
      <c r="O653" s="175"/>
      <c r="P653" s="175"/>
      <c r="Q653" s="175"/>
      <c r="R653" s="175"/>
      <c r="S653" s="175"/>
      <c r="T653" s="175"/>
      <c r="U653" s="175"/>
      <c r="V653" s="175"/>
      <c r="W653" s="175"/>
      <c r="X653" s="175"/>
      <c r="Y653" s="175"/>
      <c r="Z653" s="175"/>
      <c r="AA653" s="175"/>
      <c r="AB653" s="176"/>
      <c r="AD653" s="548"/>
      <c r="AF653" s="548"/>
      <c r="AH653" s="548"/>
      <c r="AJ653" s="91"/>
    </row>
    <row r="654" spans="4:36" ht="12.75" customHeight="1" outlineLevel="1" x14ac:dyDescent="0.2">
      <c r="D654" s="106" t="str">
        <f>'Line Items'!D30</f>
        <v>[Passenger Revenue Service Groups Line 17]</v>
      </c>
      <c r="E654" s="88"/>
      <c r="F654" s="107" t="str">
        <f t="shared" si="207"/>
        <v>000 Miles</v>
      </c>
      <c r="G654" s="175"/>
      <c r="H654" s="175"/>
      <c r="I654" s="175"/>
      <c r="J654" s="175"/>
      <c r="K654" s="175"/>
      <c r="L654" s="175"/>
      <c r="M654" s="175"/>
      <c r="N654" s="175"/>
      <c r="O654" s="175"/>
      <c r="P654" s="175"/>
      <c r="Q654" s="175"/>
      <c r="R654" s="175"/>
      <c r="S654" s="175"/>
      <c r="T654" s="175"/>
      <c r="U654" s="175"/>
      <c r="V654" s="175"/>
      <c r="W654" s="175"/>
      <c r="X654" s="175"/>
      <c r="Y654" s="175"/>
      <c r="Z654" s="175"/>
      <c r="AA654" s="175"/>
      <c r="AB654" s="176"/>
      <c r="AD654" s="548"/>
      <c r="AF654" s="548"/>
      <c r="AH654" s="548"/>
      <c r="AJ654" s="91"/>
    </row>
    <row r="655" spans="4:36" ht="12.75" customHeight="1" outlineLevel="1" x14ac:dyDescent="0.2">
      <c r="D655" s="106" t="str">
        <f>'Line Items'!D31</f>
        <v>[Passenger Revenue Service Groups Line 18]</v>
      </c>
      <c r="E655" s="88"/>
      <c r="F655" s="107" t="str">
        <f t="shared" si="207"/>
        <v>000 Miles</v>
      </c>
      <c r="G655" s="175"/>
      <c r="H655" s="175"/>
      <c r="I655" s="175"/>
      <c r="J655" s="175"/>
      <c r="K655" s="175"/>
      <c r="L655" s="175"/>
      <c r="M655" s="175"/>
      <c r="N655" s="175"/>
      <c r="O655" s="175"/>
      <c r="P655" s="175"/>
      <c r="Q655" s="175"/>
      <c r="R655" s="175"/>
      <c r="S655" s="175"/>
      <c r="T655" s="175"/>
      <c r="U655" s="175"/>
      <c r="V655" s="175"/>
      <c r="W655" s="175"/>
      <c r="X655" s="175"/>
      <c r="Y655" s="175"/>
      <c r="Z655" s="175"/>
      <c r="AA655" s="175"/>
      <c r="AB655" s="176"/>
      <c r="AD655" s="548"/>
      <c r="AF655" s="548"/>
      <c r="AH655" s="548"/>
      <c r="AJ655" s="91"/>
    </row>
    <row r="656" spans="4:36" ht="12.75" customHeight="1" outlineLevel="1" x14ac:dyDescent="0.2">
      <c r="D656" s="106" t="str">
        <f>'Line Items'!D32</f>
        <v>[Passenger Revenue Service Groups Line 19]</v>
      </c>
      <c r="E656" s="88"/>
      <c r="F656" s="107" t="str">
        <f t="shared" si="207"/>
        <v>000 Miles</v>
      </c>
      <c r="G656" s="175"/>
      <c r="H656" s="175"/>
      <c r="I656" s="175"/>
      <c r="J656" s="175"/>
      <c r="K656" s="175"/>
      <c r="L656" s="175"/>
      <c r="M656" s="175"/>
      <c r="N656" s="175"/>
      <c r="O656" s="175"/>
      <c r="P656" s="175"/>
      <c r="Q656" s="175"/>
      <c r="R656" s="175"/>
      <c r="S656" s="175"/>
      <c r="T656" s="175"/>
      <c r="U656" s="175"/>
      <c r="V656" s="175"/>
      <c r="W656" s="175"/>
      <c r="X656" s="175"/>
      <c r="Y656" s="175"/>
      <c r="Z656" s="175"/>
      <c r="AA656" s="175"/>
      <c r="AB656" s="176"/>
      <c r="AD656" s="548"/>
      <c r="AF656" s="548"/>
      <c r="AH656" s="548"/>
      <c r="AJ656" s="91"/>
    </row>
    <row r="657" spans="3:36" ht="12.75" customHeight="1" outlineLevel="1" x14ac:dyDescent="0.2">
      <c r="D657" s="106" t="str">
        <f>'Line Items'!D33</f>
        <v>[Passenger Revenue Service Groups Line 20]</v>
      </c>
      <c r="E657" s="88"/>
      <c r="F657" s="107" t="str">
        <f t="shared" si="207"/>
        <v>000 Miles</v>
      </c>
      <c r="G657" s="175"/>
      <c r="H657" s="175"/>
      <c r="I657" s="175"/>
      <c r="J657" s="175"/>
      <c r="K657" s="175"/>
      <c r="L657" s="175"/>
      <c r="M657" s="175"/>
      <c r="N657" s="175"/>
      <c r="O657" s="175"/>
      <c r="P657" s="175"/>
      <c r="Q657" s="175"/>
      <c r="R657" s="175"/>
      <c r="S657" s="175"/>
      <c r="T657" s="175"/>
      <c r="U657" s="175"/>
      <c r="V657" s="175"/>
      <c r="W657" s="175"/>
      <c r="X657" s="175"/>
      <c r="Y657" s="175"/>
      <c r="Z657" s="175"/>
      <c r="AA657" s="175"/>
      <c r="AB657" s="176"/>
      <c r="AD657" s="548"/>
      <c r="AF657" s="548"/>
      <c r="AH657" s="548"/>
      <c r="AJ657" s="91"/>
    </row>
    <row r="658" spans="3:36" ht="12.75" customHeight="1" outlineLevel="1" x14ac:dyDescent="0.2">
      <c r="D658" s="106" t="str">
        <f>'Line Items'!D34</f>
        <v>[Passenger Revenue Service Groups Line 21]</v>
      </c>
      <c r="E658" s="88"/>
      <c r="F658" s="107" t="str">
        <f t="shared" si="207"/>
        <v>000 Miles</v>
      </c>
      <c r="G658" s="175"/>
      <c r="H658" s="175"/>
      <c r="I658" s="175"/>
      <c r="J658" s="175"/>
      <c r="K658" s="175"/>
      <c r="L658" s="175"/>
      <c r="M658" s="175"/>
      <c r="N658" s="175"/>
      <c r="O658" s="175"/>
      <c r="P658" s="175"/>
      <c r="Q658" s="175"/>
      <c r="R658" s="175"/>
      <c r="S658" s="175"/>
      <c r="T658" s="175"/>
      <c r="U658" s="175"/>
      <c r="V658" s="175"/>
      <c r="W658" s="175"/>
      <c r="X658" s="175"/>
      <c r="Y658" s="175"/>
      <c r="Z658" s="175"/>
      <c r="AA658" s="175"/>
      <c r="AB658" s="176"/>
      <c r="AD658" s="548"/>
      <c r="AF658" s="548"/>
      <c r="AH658" s="548"/>
      <c r="AJ658" s="91"/>
    </row>
    <row r="659" spans="3:36" ht="12.75" customHeight="1" outlineLevel="1" x14ac:dyDescent="0.2">
      <c r="D659" s="106" t="str">
        <f>'Line Items'!D35</f>
        <v>[Passenger Revenue Service Groups Line 22]</v>
      </c>
      <c r="E659" s="88"/>
      <c r="F659" s="107" t="str">
        <f t="shared" si="207"/>
        <v>000 Miles</v>
      </c>
      <c r="G659" s="175"/>
      <c r="H659" s="175"/>
      <c r="I659" s="175"/>
      <c r="J659" s="175"/>
      <c r="K659" s="175"/>
      <c r="L659" s="175"/>
      <c r="M659" s="175"/>
      <c r="N659" s="175"/>
      <c r="O659" s="175"/>
      <c r="P659" s="175"/>
      <c r="Q659" s="175"/>
      <c r="R659" s="175"/>
      <c r="S659" s="175"/>
      <c r="T659" s="175"/>
      <c r="U659" s="175"/>
      <c r="V659" s="175"/>
      <c r="W659" s="175"/>
      <c r="X659" s="175"/>
      <c r="Y659" s="175"/>
      <c r="Z659" s="175"/>
      <c r="AA659" s="175"/>
      <c r="AB659" s="176"/>
      <c r="AD659" s="548"/>
      <c r="AF659" s="548"/>
      <c r="AH659" s="548"/>
      <c r="AJ659" s="91"/>
    </row>
    <row r="660" spans="3:36" ht="12.75" customHeight="1" outlineLevel="1" x14ac:dyDescent="0.2">
      <c r="D660" s="106" t="str">
        <f>'Line Items'!D36</f>
        <v>[Passenger Revenue Service Groups Line 23]</v>
      </c>
      <c r="E660" s="88"/>
      <c r="F660" s="107" t="str">
        <f t="shared" si="207"/>
        <v>000 Miles</v>
      </c>
      <c r="G660" s="175"/>
      <c r="H660" s="175"/>
      <c r="I660" s="175"/>
      <c r="J660" s="175"/>
      <c r="K660" s="175"/>
      <c r="L660" s="175"/>
      <c r="M660" s="175"/>
      <c r="N660" s="175"/>
      <c r="O660" s="175"/>
      <c r="P660" s="175"/>
      <c r="Q660" s="175"/>
      <c r="R660" s="175"/>
      <c r="S660" s="175"/>
      <c r="T660" s="175"/>
      <c r="U660" s="175"/>
      <c r="V660" s="175"/>
      <c r="W660" s="175"/>
      <c r="X660" s="175"/>
      <c r="Y660" s="175"/>
      <c r="Z660" s="175"/>
      <c r="AA660" s="175"/>
      <c r="AB660" s="176"/>
      <c r="AD660" s="548"/>
      <c r="AF660" s="548"/>
      <c r="AH660" s="548"/>
      <c r="AJ660" s="91"/>
    </row>
    <row r="661" spans="3:36" ht="12.75" customHeight="1" outlineLevel="1" x14ac:dyDescent="0.2">
      <c r="D661" s="106" t="str">
        <f>'Line Items'!D37</f>
        <v>[Passenger Revenue Service Groups Line 24]</v>
      </c>
      <c r="E661" s="88"/>
      <c r="F661" s="107" t="str">
        <f t="shared" si="207"/>
        <v>000 Miles</v>
      </c>
      <c r="G661" s="175"/>
      <c r="H661" s="175"/>
      <c r="I661" s="175"/>
      <c r="J661" s="175"/>
      <c r="K661" s="175"/>
      <c r="L661" s="175"/>
      <c r="M661" s="175"/>
      <c r="N661" s="175"/>
      <c r="O661" s="175"/>
      <c r="P661" s="175"/>
      <c r="Q661" s="175"/>
      <c r="R661" s="175"/>
      <c r="S661" s="175"/>
      <c r="T661" s="175"/>
      <c r="U661" s="175"/>
      <c r="V661" s="175"/>
      <c r="W661" s="175"/>
      <c r="X661" s="175"/>
      <c r="Y661" s="175"/>
      <c r="Z661" s="175"/>
      <c r="AA661" s="175"/>
      <c r="AB661" s="176"/>
      <c r="AD661" s="548"/>
      <c r="AF661" s="548"/>
      <c r="AH661" s="548"/>
      <c r="AJ661" s="91"/>
    </row>
    <row r="662" spans="3:36" ht="12.75" customHeight="1" outlineLevel="1" x14ac:dyDescent="0.2">
      <c r="D662" s="117" t="str">
        <f>'Line Items'!D38</f>
        <v>[Passenger Revenue Service Groups Line 25]</v>
      </c>
      <c r="E662" s="177"/>
      <c r="F662" s="118" t="str">
        <f t="shared" si="207"/>
        <v>000 Miles</v>
      </c>
      <c r="G662" s="178"/>
      <c r="H662" s="178"/>
      <c r="I662" s="178"/>
      <c r="J662" s="178"/>
      <c r="K662" s="178"/>
      <c r="L662" s="178"/>
      <c r="M662" s="178"/>
      <c r="N662" s="178"/>
      <c r="O662" s="178"/>
      <c r="P662" s="178"/>
      <c r="Q662" s="178"/>
      <c r="R662" s="178"/>
      <c r="S662" s="178"/>
      <c r="T662" s="178"/>
      <c r="U662" s="178"/>
      <c r="V662" s="178"/>
      <c r="W662" s="178"/>
      <c r="X662" s="178"/>
      <c r="Y662" s="178"/>
      <c r="Z662" s="178"/>
      <c r="AA662" s="178"/>
      <c r="AB662" s="179"/>
      <c r="AD662" s="549"/>
      <c r="AF662" s="549"/>
      <c r="AH662" s="549"/>
      <c r="AJ662" s="95"/>
    </row>
    <row r="663" spans="3:36" ht="12.75" customHeight="1" outlineLevel="1" x14ac:dyDescent="0.2">
      <c r="G663" s="89"/>
      <c r="H663" s="89"/>
      <c r="I663" s="89"/>
      <c r="J663" s="89"/>
      <c r="K663" s="89"/>
      <c r="L663" s="89"/>
      <c r="M663" s="89"/>
      <c r="N663" s="89"/>
      <c r="O663" s="89"/>
      <c r="P663" s="89"/>
      <c r="Q663" s="89"/>
      <c r="R663" s="89"/>
      <c r="S663" s="89"/>
      <c r="T663" s="89"/>
      <c r="U663" s="89"/>
      <c r="V663" s="89"/>
      <c r="W663" s="89"/>
      <c r="X663" s="89"/>
      <c r="Y663" s="89"/>
      <c r="Z663" s="89"/>
      <c r="AA663" s="89"/>
      <c r="AB663" s="89"/>
      <c r="AD663" s="89"/>
      <c r="AF663" s="89"/>
      <c r="AH663" s="89"/>
    </row>
    <row r="664" spans="3:36" ht="12.75" customHeight="1" outlineLevel="1" x14ac:dyDescent="0.2">
      <c r="D664" s="180" t="str">
        <f>"Total "&amp;C637</f>
        <v>Total Seasons (Standard)</v>
      </c>
      <c r="E664" s="181"/>
      <c r="F664" s="182" t="str">
        <f>F662</f>
        <v>000 Miles</v>
      </c>
      <c r="G664" s="183">
        <f t="shared" ref="G664:AB664" si="208">SUM(G638:G662)</f>
        <v>0</v>
      </c>
      <c r="H664" s="183">
        <f t="shared" si="208"/>
        <v>0</v>
      </c>
      <c r="I664" s="183">
        <f t="shared" si="208"/>
        <v>0</v>
      </c>
      <c r="J664" s="183">
        <f t="shared" si="208"/>
        <v>0</v>
      </c>
      <c r="K664" s="183">
        <f t="shared" si="208"/>
        <v>0</v>
      </c>
      <c r="L664" s="183">
        <f t="shared" si="208"/>
        <v>0</v>
      </c>
      <c r="M664" s="183">
        <f t="shared" si="208"/>
        <v>0</v>
      </c>
      <c r="N664" s="183">
        <f t="shared" si="208"/>
        <v>0</v>
      </c>
      <c r="O664" s="183">
        <f t="shared" si="208"/>
        <v>0</v>
      </c>
      <c r="P664" s="183">
        <f t="shared" si="208"/>
        <v>0</v>
      </c>
      <c r="Q664" s="183">
        <f t="shared" si="208"/>
        <v>0</v>
      </c>
      <c r="R664" s="183">
        <f t="shared" si="208"/>
        <v>0</v>
      </c>
      <c r="S664" s="183">
        <f t="shared" si="208"/>
        <v>0</v>
      </c>
      <c r="T664" s="183">
        <f t="shared" si="208"/>
        <v>0</v>
      </c>
      <c r="U664" s="183">
        <f t="shared" si="208"/>
        <v>0</v>
      </c>
      <c r="V664" s="183">
        <f t="shared" si="208"/>
        <v>0</v>
      </c>
      <c r="W664" s="183">
        <f t="shared" si="208"/>
        <v>0</v>
      </c>
      <c r="X664" s="183">
        <f t="shared" si="208"/>
        <v>0</v>
      </c>
      <c r="Y664" s="183">
        <f t="shared" si="208"/>
        <v>0</v>
      </c>
      <c r="Z664" s="183">
        <f t="shared" si="208"/>
        <v>0</v>
      </c>
      <c r="AA664" s="183">
        <f t="shared" si="208"/>
        <v>0</v>
      </c>
      <c r="AB664" s="184">
        <f t="shared" si="208"/>
        <v>0</v>
      </c>
      <c r="AD664" s="550">
        <f>SUM(AD638:AD662)</f>
        <v>0</v>
      </c>
      <c r="AF664" s="550">
        <f>SUM(AF638:AF662)</f>
        <v>0</v>
      </c>
      <c r="AH664" s="550">
        <f>SUM(AH638:AH662)</f>
        <v>0</v>
      </c>
      <c r="AJ664" s="185"/>
    </row>
    <row r="665" spans="3:36" ht="12.75" customHeight="1" outlineLevel="1" x14ac:dyDescent="0.2">
      <c r="G665" s="89"/>
      <c r="H665" s="89"/>
      <c r="I665" s="89"/>
      <c r="J665" s="89"/>
      <c r="K665" s="89"/>
      <c r="L665" s="89"/>
      <c r="M665" s="89"/>
      <c r="N665" s="89"/>
      <c r="O665" s="89"/>
      <c r="P665" s="89"/>
      <c r="Q665" s="89"/>
      <c r="R665" s="89"/>
      <c r="S665" s="89"/>
      <c r="T665" s="89"/>
      <c r="U665" s="89"/>
      <c r="V665" s="89"/>
      <c r="W665" s="89"/>
      <c r="X665" s="89"/>
      <c r="Y665" s="89"/>
      <c r="Z665" s="89"/>
      <c r="AA665" s="89"/>
      <c r="AB665" s="89"/>
      <c r="AD665" s="89"/>
      <c r="AF665" s="89"/>
      <c r="AH665" s="89"/>
    </row>
    <row r="666" spans="3:36" ht="12.75" customHeight="1" outlineLevel="1" x14ac:dyDescent="0.2">
      <c r="D666" s="180" t="s">
        <v>445</v>
      </c>
      <c r="E666" s="181"/>
      <c r="F666" s="182" t="str">
        <f>F664</f>
        <v>000 Miles</v>
      </c>
      <c r="G666" s="183">
        <f t="shared" ref="G666:AB666" si="209">SUM(G635,G664)</f>
        <v>0</v>
      </c>
      <c r="H666" s="183">
        <f t="shared" si="209"/>
        <v>0</v>
      </c>
      <c r="I666" s="183">
        <f t="shared" si="209"/>
        <v>0</v>
      </c>
      <c r="J666" s="183">
        <f t="shared" si="209"/>
        <v>0</v>
      </c>
      <c r="K666" s="183">
        <f t="shared" si="209"/>
        <v>0</v>
      </c>
      <c r="L666" s="183">
        <f t="shared" si="209"/>
        <v>0</v>
      </c>
      <c r="M666" s="183">
        <f t="shared" si="209"/>
        <v>0</v>
      </c>
      <c r="N666" s="183">
        <f t="shared" si="209"/>
        <v>0</v>
      </c>
      <c r="O666" s="183">
        <f t="shared" si="209"/>
        <v>0</v>
      </c>
      <c r="P666" s="183">
        <f t="shared" si="209"/>
        <v>0</v>
      </c>
      <c r="Q666" s="183">
        <f t="shared" si="209"/>
        <v>0</v>
      </c>
      <c r="R666" s="183">
        <f t="shared" si="209"/>
        <v>0</v>
      </c>
      <c r="S666" s="183">
        <f t="shared" si="209"/>
        <v>0</v>
      </c>
      <c r="T666" s="183">
        <f t="shared" si="209"/>
        <v>0</v>
      </c>
      <c r="U666" s="183">
        <f t="shared" si="209"/>
        <v>0</v>
      </c>
      <c r="V666" s="183">
        <f t="shared" si="209"/>
        <v>0</v>
      </c>
      <c r="W666" s="183">
        <f t="shared" si="209"/>
        <v>0</v>
      </c>
      <c r="X666" s="183">
        <f t="shared" si="209"/>
        <v>0</v>
      </c>
      <c r="Y666" s="183">
        <f t="shared" si="209"/>
        <v>0</v>
      </c>
      <c r="Z666" s="183">
        <f t="shared" si="209"/>
        <v>0</v>
      </c>
      <c r="AA666" s="183">
        <f t="shared" si="209"/>
        <v>0</v>
      </c>
      <c r="AB666" s="184">
        <f t="shared" si="209"/>
        <v>0</v>
      </c>
      <c r="AD666" s="550">
        <f>SUM(AD635,AD664)</f>
        <v>0</v>
      </c>
      <c r="AF666" s="550">
        <f>SUM(AF635,AF664)</f>
        <v>0</v>
      </c>
      <c r="AH666" s="550">
        <f>SUM(AH635,AH664)</f>
        <v>0</v>
      </c>
      <c r="AJ666" s="185"/>
    </row>
    <row r="667" spans="3:36" ht="12.75" customHeight="1" outlineLevel="1" x14ac:dyDescent="0.2">
      <c r="G667" s="89"/>
      <c r="H667" s="89"/>
      <c r="I667" s="89"/>
      <c r="J667" s="89"/>
      <c r="K667" s="89"/>
      <c r="L667" s="89"/>
      <c r="M667" s="89"/>
      <c r="N667" s="89"/>
      <c r="O667" s="89"/>
      <c r="P667" s="89"/>
      <c r="Q667" s="89"/>
      <c r="R667" s="89"/>
      <c r="S667" s="89"/>
      <c r="T667" s="89"/>
      <c r="U667" s="89"/>
      <c r="V667" s="89"/>
      <c r="W667" s="89"/>
      <c r="X667" s="89"/>
      <c r="Y667" s="89"/>
      <c r="Z667" s="89"/>
      <c r="AA667" s="89"/>
      <c r="AB667" s="89"/>
      <c r="AD667" s="89"/>
      <c r="AF667" s="89"/>
      <c r="AH667" s="89"/>
    </row>
    <row r="668" spans="3:36" ht="12.75" customHeight="1" outlineLevel="1" x14ac:dyDescent="0.2">
      <c r="C668" s="138" t="str">
        <f>C394</f>
        <v>Full Fare (First)</v>
      </c>
      <c r="G668" s="89"/>
      <c r="H668" s="89"/>
      <c r="I668" s="89"/>
      <c r="J668" s="89"/>
      <c r="K668" s="89"/>
      <c r="L668" s="89"/>
      <c r="M668" s="89"/>
      <c r="N668" s="89"/>
      <c r="O668" s="89"/>
      <c r="P668" s="89"/>
      <c r="Q668" s="89"/>
      <c r="R668" s="89"/>
      <c r="S668" s="89"/>
      <c r="T668" s="89"/>
      <c r="U668" s="89"/>
      <c r="V668" s="89"/>
      <c r="W668" s="89"/>
      <c r="X668" s="89"/>
      <c r="Y668" s="89"/>
      <c r="Z668" s="89"/>
      <c r="AA668" s="89"/>
      <c r="AB668" s="89"/>
      <c r="AD668" s="89"/>
      <c r="AF668" s="89"/>
      <c r="AH668" s="89"/>
    </row>
    <row r="669" spans="3:36" ht="12.75" customHeight="1" outlineLevel="1" x14ac:dyDescent="0.2">
      <c r="D669" s="100" t="str">
        <f>'Line Items'!D14</f>
        <v>Inter-City</v>
      </c>
      <c r="E669" s="84"/>
      <c r="F669" s="186" t="str">
        <f t="shared" ref="F669:F677" si="210">F638</f>
        <v>000 Miles</v>
      </c>
      <c r="G669" s="173"/>
      <c r="H669" s="173"/>
      <c r="I669" s="173"/>
      <c r="J669" s="173"/>
      <c r="K669" s="173"/>
      <c r="L669" s="173"/>
      <c r="M669" s="173"/>
      <c r="N669" s="173"/>
      <c r="O669" s="173"/>
      <c r="P669" s="173"/>
      <c r="Q669" s="173"/>
      <c r="R669" s="173"/>
      <c r="S669" s="173"/>
      <c r="T669" s="173"/>
      <c r="U669" s="173"/>
      <c r="V669" s="173"/>
      <c r="W669" s="173"/>
      <c r="X669" s="173"/>
      <c r="Y669" s="173"/>
      <c r="Z669" s="173"/>
      <c r="AA669" s="173"/>
      <c r="AB669" s="191"/>
      <c r="AD669" s="547"/>
      <c r="AF669" s="547"/>
      <c r="AH669" s="547"/>
      <c r="AJ669" s="87"/>
    </row>
    <row r="670" spans="3:36" ht="12.75" customHeight="1" outlineLevel="1" x14ac:dyDescent="0.2">
      <c r="D670" s="106" t="str">
        <f>'Line Items'!D15</f>
        <v>Great Eastern</v>
      </c>
      <c r="E670" s="88"/>
      <c r="F670" s="107" t="str">
        <f t="shared" si="210"/>
        <v>000 Miles</v>
      </c>
      <c r="G670" s="175"/>
      <c r="H670" s="175"/>
      <c r="I670" s="175"/>
      <c r="J670" s="175"/>
      <c r="K670" s="175"/>
      <c r="L670" s="175"/>
      <c r="M670" s="175"/>
      <c r="N670" s="175"/>
      <c r="O670" s="175"/>
      <c r="P670" s="175"/>
      <c r="Q670" s="175"/>
      <c r="R670" s="175"/>
      <c r="S670" s="175"/>
      <c r="T670" s="175"/>
      <c r="U670" s="175"/>
      <c r="V670" s="175"/>
      <c r="W670" s="175"/>
      <c r="X670" s="175"/>
      <c r="Y670" s="175"/>
      <c r="Z670" s="175"/>
      <c r="AA670" s="175"/>
      <c r="AB670" s="176"/>
      <c r="AD670" s="548"/>
      <c r="AF670" s="548"/>
      <c r="AH670" s="548"/>
      <c r="AJ670" s="91"/>
    </row>
    <row r="671" spans="3:36" ht="12.75" customHeight="1" outlineLevel="1" x14ac:dyDescent="0.2">
      <c r="D671" s="106" t="str">
        <f>'Line Items'!D16</f>
        <v>West Anglia</v>
      </c>
      <c r="E671" s="88"/>
      <c r="F671" s="107" t="str">
        <f t="shared" si="210"/>
        <v>000 Miles</v>
      </c>
      <c r="G671" s="175"/>
      <c r="H671" s="175"/>
      <c r="I671" s="175"/>
      <c r="J671" s="175"/>
      <c r="K671" s="175"/>
      <c r="L671" s="175"/>
      <c r="M671" s="175"/>
      <c r="N671" s="175"/>
      <c r="O671" s="175"/>
      <c r="P671" s="175"/>
      <c r="Q671" s="175"/>
      <c r="R671" s="175"/>
      <c r="S671" s="175"/>
      <c r="T671" s="175"/>
      <c r="U671" s="175"/>
      <c r="V671" s="175"/>
      <c r="W671" s="175"/>
      <c r="X671" s="175"/>
      <c r="Y671" s="175"/>
      <c r="Z671" s="175"/>
      <c r="AA671" s="175"/>
      <c r="AB671" s="176"/>
      <c r="AD671" s="548"/>
      <c r="AF671" s="548"/>
      <c r="AH671" s="548"/>
      <c r="AJ671" s="91"/>
    </row>
    <row r="672" spans="3:36" ht="12.75" customHeight="1" outlineLevel="1" x14ac:dyDescent="0.2">
      <c r="D672" s="106" t="str">
        <f>'Line Items'!D17</f>
        <v>Stansted Express</v>
      </c>
      <c r="E672" s="88"/>
      <c r="F672" s="107" t="str">
        <f t="shared" si="210"/>
        <v>000 Miles</v>
      </c>
      <c r="G672" s="175"/>
      <c r="H672" s="175"/>
      <c r="I672" s="175"/>
      <c r="J672" s="175"/>
      <c r="K672" s="175"/>
      <c r="L672" s="175"/>
      <c r="M672" s="175"/>
      <c r="N672" s="175"/>
      <c r="O672" s="175"/>
      <c r="P672" s="175"/>
      <c r="Q672" s="175"/>
      <c r="R672" s="175"/>
      <c r="S672" s="175"/>
      <c r="T672" s="175"/>
      <c r="U672" s="175"/>
      <c r="V672" s="175"/>
      <c r="W672" s="175"/>
      <c r="X672" s="175"/>
      <c r="Y672" s="175"/>
      <c r="Z672" s="175"/>
      <c r="AA672" s="175"/>
      <c r="AB672" s="176"/>
      <c r="AD672" s="548"/>
      <c r="AF672" s="548"/>
      <c r="AH672" s="548"/>
      <c r="AJ672" s="91"/>
    </row>
    <row r="673" spans="4:36" ht="12.75" customHeight="1" outlineLevel="1" x14ac:dyDescent="0.2">
      <c r="D673" s="106" t="str">
        <f>'Line Items'!D18</f>
        <v>Rural</v>
      </c>
      <c r="E673" s="88"/>
      <c r="F673" s="107" t="str">
        <f t="shared" si="210"/>
        <v>000 Miles</v>
      </c>
      <c r="G673" s="175"/>
      <c r="H673" s="175"/>
      <c r="I673" s="175"/>
      <c r="J673" s="175"/>
      <c r="K673" s="175"/>
      <c r="L673" s="175"/>
      <c r="M673" s="175"/>
      <c r="N673" s="175"/>
      <c r="O673" s="175"/>
      <c r="P673" s="175"/>
      <c r="Q673" s="175"/>
      <c r="R673" s="175"/>
      <c r="S673" s="175"/>
      <c r="T673" s="175"/>
      <c r="U673" s="175"/>
      <c r="V673" s="175"/>
      <c r="W673" s="175"/>
      <c r="X673" s="175"/>
      <c r="Y673" s="175"/>
      <c r="Z673" s="175"/>
      <c r="AA673" s="175"/>
      <c r="AB673" s="176"/>
      <c r="AD673" s="548"/>
      <c r="AF673" s="548"/>
      <c r="AH673" s="548"/>
      <c r="AJ673" s="91"/>
    </row>
    <row r="674" spans="4:36" ht="12.75" customHeight="1" outlineLevel="1" x14ac:dyDescent="0.2">
      <c r="D674" s="106" t="str">
        <f>'Line Items'!D19</f>
        <v>WA Inner (to LOROL)</v>
      </c>
      <c r="E674" s="88"/>
      <c r="F674" s="107" t="str">
        <f t="shared" si="210"/>
        <v>000 Miles</v>
      </c>
      <c r="G674" s="175"/>
      <c r="H674" s="175"/>
      <c r="I674" s="175"/>
      <c r="J674" s="175"/>
      <c r="K674" s="175"/>
      <c r="L674" s="175"/>
      <c r="M674" s="175"/>
      <c r="N674" s="175"/>
      <c r="O674" s="175"/>
      <c r="P674" s="175"/>
      <c r="Q674" s="175"/>
      <c r="R674" s="175"/>
      <c r="S674" s="175"/>
      <c r="T674" s="175"/>
      <c r="U674" s="175"/>
      <c r="V674" s="175"/>
      <c r="W674" s="175"/>
      <c r="X674" s="175"/>
      <c r="Y674" s="175"/>
      <c r="Z674" s="175"/>
      <c r="AA674" s="175"/>
      <c r="AB674" s="176"/>
      <c r="AD674" s="548"/>
      <c r="AF674" s="548"/>
      <c r="AH674" s="548"/>
      <c r="AJ674" s="91"/>
    </row>
    <row r="675" spans="4:36" ht="12.75" customHeight="1" outlineLevel="1" x14ac:dyDescent="0.2">
      <c r="D675" s="106" t="str">
        <f>'Line Items'!D20</f>
        <v>GE Inner (to CTOC)</v>
      </c>
      <c r="E675" s="88"/>
      <c r="F675" s="107" t="str">
        <f t="shared" si="210"/>
        <v>000 Miles</v>
      </c>
      <c r="G675" s="175"/>
      <c r="H675" s="175"/>
      <c r="I675" s="175"/>
      <c r="J675" s="175"/>
      <c r="K675" s="175"/>
      <c r="L675" s="175"/>
      <c r="M675" s="175"/>
      <c r="N675" s="175"/>
      <c r="O675" s="175"/>
      <c r="P675" s="175"/>
      <c r="Q675" s="175"/>
      <c r="R675" s="175"/>
      <c r="S675" s="175"/>
      <c r="T675" s="175"/>
      <c r="U675" s="175"/>
      <c r="V675" s="175"/>
      <c r="W675" s="175"/>
      <c r="X675" s="175"/>
      <c r="Y675" s="175"/>
      <c r="Z675" s="175"/>
      <c r="AA675" s="175"/>
      <c r="AB675" s="176"/>
      <c r="AD675" s="548"/>
      <c r="AF675" s="548"/>
      <c r="AH675" s="548"/>
      <c r="AJ675" s="91"/>
    </row>
    <row r="676" spans="4:36" ht="12.75" customHeight="1" outlineLevel="1" x14ac:dyDescent="0.2">
      <c r="D676" s="106" t="str">
        <f>'Line Items'!D21</f>
        <v>[Passenger Revenue Service Groups Line 8]</v>
      </c>
      <c r="E676" s="88"/>
      <c r="F676" s="107" t="str">
        <f t="shared" si="210"/>
        <v>000 Miles</v>
      </c>
      <c r="G676" s="175"/>
      <c r="H676" s="175"/>
      <c r="I676" s="175"/>
      <c r="J676" s="175"/>
      <c r="K676" s="175"/>
      <c r="L676" s="175"/>
      <c r="M676" s="175"/>
      <c r="N676" s="175"/>
      <c r="O676" s="175"/>
      <c r="P676" s="175"/>
      <c r="Q676" s="175"/>
      <c r="R676" s="175"/>
      <c r="S676" s="175"/>
      <c r="T676" s="175"/>
      <c r="U676" s="175"/>
      <c r="V676" s="175"/>
      <c r="W676" s="175"/>
      <c r="X676" s="175"/>
      <c r="Y676" s="175"/>
      <c r="Z676" s="175"/>
      <c r="AA676" s="175"/>
      <c r="AB676" s="176"/>
      <c r="AD676" s="548"/>
      <c r="AF676" s="548"/>
      <c r="AH676" s="548"/>
      <c r="AJ676" s="91"/>
    </row>
    <row r="677" spans="4:36" ht="12.75" customHeight="1" outlineLevel="1" x14ac:dyDescent="0.2">
      <c r="D677" s="106" t="str">
        <f>'Line Items'!D22</f>
        <v>[Passenger Revenue Service Groups Line 9]</v>
      </c>
      <c r="E677" s="88"/>
      <c r="F677" s="107" t="str">
        <f t="shared" si="210"/>
        <v>000 Miles</v>
      </c>
      <c r="G677" s="175"/>
      <c r="H677" s="175"/>
      <c r="I677" s="175"/>
      <c r="J677" s="175"/>
      <c r="K677" s="175"/>
      <c r="L677" s="175"/>
      <c r="M677" s="175"/>
      <c r="N677" s="175"/>
      <c r="O677" s="175"/>
      <c r="P677" s="175"/>
      <c r="Q677" s="175"/>
      <c r="R677" s="175"/>
      <c r="S677" s="175"/>
      <c r="T677" s="175"/>
      <c r="U677" s="175"/>
      <c r="V677" s="175"/>
      <c r="W677" s="175"/>
      <c r="X677" s="175"/>
      <c r="Y677" s="175"/>
      <c r="Z677" s="175"/>
      <c r="AA677" s="175"/>
      <c r="AB677" s="176"/>
      <c r="AD677" s="548"/>
      <c r="AF677" s="548"/>
      <c r="AH677" s="548"/>
      <c r="AJ677" s="91"/>
    </row>
    <row r="678" spans="4:36" ht="12.75" customHeight="1" outlineLevel="1" x14ac:dyDescent="0.2">
      <c r="D678" s="106" t="str">
        <f>'Line Items'!D23</f>
        <v>[Passenger Revenue Service Groups Line 10]</v>
      </c>
      <c r="E678" s="88"/>
      <c r="F678" s="107" t="str">
        <f t="shared" ref="F678:F693" si="211">F647</f>
        <v>000 Miles</v>
      </c>
      <c r="G678" s="175"/>
      <c r="H678" s="175"/>
      <c r="I678" s="175"/>
      <c r="J678" s="175"/>
      <c r="K678" s="175"/>
      <c r="L678" s="175"/>
      <c r="M678" s="175"/>
      <c r="N678" s="175"/>
      <c r="O678" s="175"/>
      <c r="P678" s="175"/>
      <c r="Q678" s="175"/>
      <c r="R678" s="175"/>
      <c r="S678" s="175"/>
      <c r="T678" s="175"/>
      <c r="U678" s="175"/>
      <c r="V678" s="175"/>
      <c r="W678" s="175"/>
      <c r="X678" s="175"/>
      <c r="Y678" s="175"/>
      <c r="Z678" s="175"/>
      <c r="AA678" s="175"/>
      <c r="AB678" s="176"/>
      <c r="AD678" s="548"/>
      <c r="AF678" s="548"/>
      <c r="AH678" s="548"/>
      <c r="AJ678" s="91"/>
    </row>
    <row r="679" spans="4:36" ht="12.75" customHeight="1" outlineLevel="1" x14ac:dyDescent="0.2">
      <c r="D679" s="106" t="str">
        <f>'Line Items'!D24</f>
        <v>[Passenger Revenue Service Groups Line 11]</v>
      </c>
      <c r="E679" s="88"/>
      <c r="F679" s="107" t="str">
        <f t="shared" si="211"/>
        <v>000 Miles</v>
      </c>
      <c r="G679" s="175"/>
      <c r="H679" s="175"/>
      <c r="I679" s="175"/>
      <c r="J679" s="175"/>
      <c r="K679" s="175"/>
      <c r="L679" s="175"/>
      <c r="M679" s="175"/>
      <c r="N679" s="175"/>
      <c r="O679" s="175"/>
      <c r="P679" s="175"/>
      <c r="Q679" s="175"/>
      <c r="R679" s="175"/>
      <c r="S679" s="175"/>
      <c r="T679" s="175"/>
      <c r="U679" s="175"/>
      <c r="V679" s="175"/>
      <c r="W679" s="175"/>
      <c r="X679" s="175"/>
      <c r="Y679" s="175"/>
      <c r="Z679" s="175"/>
      <c r="AA679" s="175"/>
      <c r="AB679" s="176"/>
      <c r="AD679" s="548"/>
      <c r="AF679" s="548"/>
      <c r="AH679" s="548"/>
      <c r="AJ679" s="91"/>
    </row>
    <row r="680" spans="4:36" ht="12.75" customHeight="1" outlineLevel="1" x14ac:dyDescent="0.2">
      <c r="D680" s="106" t="str">
        <f>'Line Items'!D25</f>
        <v>[Passenger Revenue Service Groups Line 12]</v>
      </c>
      <c r="E680" s="88"/>
      <c r="F680" s="107" t="str">
        <f t="shared" si="211"/>
        <v>000 Miles</v>
      </c>
      <c r="G680" s="175"/>
      <c r="H680" s="175"/>
      <c r="I680" s="175"/>
      <c r="J680" s="175"/>
      <c r="K680" s="175"/>
      <c r="L680" s="175"/>
      <c r="M680" s="175"/>
      <c r="N680" s="175"/>
      <c r="O680" s="175"/>
      <c r="P680" s="175"/>
      <c r="Q680" s="175"/>
      <c r="R680" s="175"/>
      <c r="S680" s="175"/>
      <c r="T680" s="175"/>
      <c r="U680" s="175"/>
      <c r="V680" s="175"/>
      <c r="W680" s="175"/>
      <c r="X680" s="175"/>
      <c r="Y680" s="175"/>
      <c r="Z680" s="175"/>
      <c r="AA680" s="175"/>
      <c r="AB680" s="176"/>
      <c r="AD680" s="548"/>
      <c r="AF680" s="548"/>
      <c r="AH680" s="548"/>
      <c r="AJ680" s="91"/>
    </row>
    <row r="681" spans="4:36" ht="12.75" customHeight="1" outlineLevel="1" x14ac:dyDescent="0.2">
      <c r="D681" s="106" t="str">
        <f>'Line Items'!D26</f>
        <v>[Passenger Revenue Service Groups Line 13]</v>
      </c>
      <c r="E681" s="88"/>
      <c r="F681" s="107" t="str">
        <f t="shared" si="211"/>
        <v>000 Miles</v>
      </c>
      <c r="G681" s="175"/>
      <c r="H681" s="175"/>
      <c r="I681" s="175"/>
      <c r="J681" s="175"/>
      <c r="K681" s="175"/>
      <c r="L681" s="175"/>
      <c r="M681" s="175"/>
      <c r="N681" s="175"/>
      <c r="O681" s="175"/>
      <c r="P681" s="175"/>
      <c r="Q681" s="175"/>
      <c r="R681" s="175"/>
      <c r="S681" s="175"/>
      <c r="T681" s="175"/>
      <c r="U681" s="175"/>
      <c r="V681" s="175"/>
      <c r="W681" s="175"/>
      <c r="X681" s="175"/>
      <c r="Y681" s="175"/>
      <c r="Z681" s="175"/>
      <c r="AA681" s="175"/>
      <c r="AB681" s="176"/>
      <c r="AD681" s="548"/>
      <c r="AF681" s="548"/>
      <c r="AH681" s="548"/>
      <c r="AJ681" s="91"/>
    </row>
    <row r="682" spans="4:36" ht="12.75" customHeight="1" outlineLevel="1" x14ac:dyDescent="0.2">
      <c r="D682" s="106" t="str">
        <f>'Line Items'!D27</f>
        <v>[Passenger Revenue Service Groups Line 14]</v>
      </c>
      <c r="E682" s="88"/>
      <c r="F682" s="107" t="str">
        <f t="shared" si="211"/>
        <v>000 Miles</v>
      </c>
      <c r="G682" s="175"/>
      <c r="H682" s="175"/>
      <c r="I682" s="175"/>
      <c r="J682" s="175"/>
      <c r="K682" s="175"/>
      <c r="L682" s="175"/>
      <c r="M682" s="175"/>
      <c r="N682" s="175"/>
      <c r="O682" s="175"/>
      <c r="P682" s="175"/>
      <c r="Q682" s="175"/>
      <c r="R682" s="175"/>
      <c r="S682" s="175"/>
      <c r="T682" s="175"/>
      <c r="U682" s="175"/>
      <c r="V682" s="175"/>
      <c r="W682" s="175"/>
      <c r="X682" s="175"/>
      <c r="Y682" s="175"/>
      <c r="Z682" s="175"/>
      <c r="AA682" s="175"/>
      <c r="AB682" s="176"/>
      <c r="AD682" s="548"/>
      <c r="AF682" s="548"/>
      <c r="AH682" s="548"/>
      <c r="AJ682" s="91"/>
    </row>
    <row r="683" spans="4:36" ht="12.75" customHeight="1" outlineLevel="1" x14ac:dyDescent="0.2">
      <c r="D683" s="106" t="str">
        <f>'Line Items'!D28</f>
        <v>[Passenger Revenue Service Groups Line 15]</v>
      </c>
      <c r="E683" s="88"/>
      <c r="F683" s="107" t="str">
        <f t="shared" si="211"/>
        <v>000 Miles</v>
      </c>
      <c r="G683" s="175"/>
      <c r="H683" s="175"/>
      <c r="I683" s="175"/>
      <c r="J683" s="175"/>
      <c r="K683" s="175"/>
      <c r="L683" s="175"/>
      <c r="M683" s="175"/>
      <c r="N683" s="175"/>
      <c r="O683" s="175"/>
      <c r="P683" s="175"/>
      <c r="Q683" s="175"/>
      <c r="R683" s="175"/>
      <c r="S683" s="175"/>
      <c r="T683" s="175"/>
      <c r="U683" s="175"/>
      <c r="V683" s="175"/>
      <c r="W683" s="175"/>
      <c r="X683" s="175"/>
      <c r="Y683" s="175"/>
      <c r="Z683" s="175"/>
      <c r="AA683" s="175"/>
      <c r="AB683" s="176"/>
      <c r="AD683" s="548"/>
      <c r="AF683" s="548"/>
      <c r="AH683" s="548"/>
      <c r="AJ683" s="91"/>
    </row>
    <row r="684" spans="4:36" ht="12.75" customHeight="1" outlineLevel="1" x14ac:dyDescent="0.2">
      <c r="D684" s="106" t="str">
        <f>'Line Items'!D29</f>
        <v>[Passenger Revenue Service Groups Line 16]</v>
      </c>
      <c r="E684" s="88"/>
      <c r="F684" s="107" t="str">
        <f t="shared" si="211"/>
        <v>000 Miles</v>
      </c>
      <c r="G684" s="175"/>
      <c r="H684" s="175"/>
      <c r="I684" s="175"/>
      <c r="J684" s="175"/>
      <c r="K684" s="175"/>
      <c r="L684" s="175"/>
      <c r="M684" s="175"/>
      <c r="N684" s="175"/>
      <c r="O684" s="175"/>
      <c r="P684" s="175"/>
      <c r="Q684" s="175"/>
      <c r="R684" s="175"/>
      <c r="S684" s="175"/>
      <c r="T684" s="175"/>
      <c r="U684" s="175"/>
      <c r="V684" s="175"/>
      <c r="W684" s="175"/>
      <c r="X684" s="175"/>
      <c r="Y684" s="175"/>
      <c r="Z684" s="175"/>
      <c r="AA684" s="175"/>
      <c r="AB684" s="176"/>
      <c r="AD684" s="548"/>
      <c r="AF684" s="548"/>
      <c r="AH684" s="548"/>
      <c r="AJ684" s="91"/>
    </row>
    <row r="685" spans="4:36" ht="12.75" customHeight="1" outlineLevel="1" x14ac:dyDescent="0.2">
      <c r="D685" s="106" t="str">
        <f>'Line Items'!D30</f>
        <v>[Passenger Revenue Service Groups Line 17]</v>
      </c>
      <c r="E685" s="88"/>
      <c r="F685" s="107" t="str">
        <f t="shared" si="211"/>
        <v>000 Miles</v>
      </c>
      <c r="G685" s="175"/>
      <c r="H685" s="175"/>
      <c r="I685" s="175"/>
      <c r="J685" s="175"/>
      <c r="K685" s="175"/>
      <c r="L685" s="175"/>
      <c r="M685" s="175"/>
      <c r="N685" s="175"/>
      <c r="O685" s="175"/>
      <c r="P685" s="175"/>
      <c r="Q685" s="175"/>
      <c r="R685" s="175"/>
      <c r="S685" s="175"/>
      <c r="T685" s="175"/>
      <c r="U685" s="175"/>
      <c r="V685" s="175"/>
      <c r="W685" s="175"/>
      <c r="X685" s="175"/>
      <c r="Y685" s="175"/>
      <c r="Z685" s="175"/>
      <c r="AA685" s="175"/>
      <c r="AB685" s="176"/>
      <c r="AD685" s="548"/>
      <c r="AF685" s="548"/>
      <c r="AH685" s="548"/>
      <c r="AJ685" s="91"/>
    </row>
    <row r="686" spans="4:36" ht="12.75" customHeight="1" outlineLevel="1" x14ac:dyDescent="0.2">
      <c r="D686" s="106" t="str">
        <f>'Line Items'!D31</f>
        <v>[Passenger Revenue Service Groups Line 18]</v>
      </c>
      <c r="E686" s="88"/>
      <c r="F686" s="107" t="str">
        <f t="shared" si="211"/>
        <v>000 Miles</v>
      </c>
      <c r="G686" s="175"/>
      <c r="H686" s="175"/>
      <c r="I686" s="175"/>
      <c r="J686" s="175"/>
      <c r="K686" s="175"/>
      <c r="L686" s="175"/>
      <c r="M686" s="175"/>
      <c r="N686" s="175"/>
      <c r="O686" s="175"/>
      <c r="P686" s="175"/>
      <c r="Q686" s="175"/>
      <c r="R686" s="175"/>
      <c r="S686" s="175"/>
      <c r="T686" s="175"/>
      <c r="U686" s="175"/>
      <c r="V686" s="175"/>
      <c r="W686" s="175"/>
      <c r="X686" s="175"/>
      <c r="Y686" s="175"/>
      <c r="Z686" s="175"/>
      <c r="AA686" s="175"/>
      <c r="AB686" s="176"/>
      <c r="AD686" s="548"/>
      <c r="AF686" s="548"/>
      <c r="AH686" s="548"/>
      <c r="AJ686" s="91"/>
    </row>
    <row r="687" spans="4:36" ht="12.75" customHeight="1" outlineLevel="1" x14ac:dyDescent="0.2">
      <c r="D687" s="106" t="str">
        <f>'Line Items'!D32</f>
        <v>[Passenger Revenue Service Groups Line 19]</v>
      </c>
      <c r="E687" s="88"/>
      <c r="F687" s="107" t="str">
        <f t="shared" si="211"/>
        <v>000 Miles</v>
      </c>
      <c r="G687" s="175"/>
      <c r="H687" s="175"/>
      <c r="I687" s="175"/>
      <c r="J687" s="175"/>
      <c r="K687" s="175"/>
      <c r="L687" s="175"/>
      <c r="M687" s="175"/>
      <c r="N687" s="175"/>
      <c r="O687" s="175"/>
      <c r="P687" s="175"/>
      <c r="Q687" s="175"/>
      <c r="R687" s="175"/>
      <c r="S687" s="175"/>
      <c r="T687" s="175"/>
      <c r="U687" s="175"/>
      <c r="V687" s="175"/>
      <c r="W687" s="175"/>
      <c r="X687" s="175"/>
      <c r="Y687" s="175"/>
      <c r="Z687" s="175"/>
      <c r="AA687" s="175"/>
      <c r="AB687" s="176"/>
      <c r="AD687" s="548"/>
      <c r="AF687" s="548"/>
      <c r="AH687" s="548"/>
      <c r="AJ687" s="91"/>
    </row>
    <row r="688" spans="4:36" ht="12.75" customHeight="1" outlineLevel="1" x14ac:dyDescent="0.2">
      <c r="D688" s="106" t="str">
        <f>'Line Items'!D33</f>
        <v>[Passenger Revenue Service Groups Line 20]</v>
      </c>
      <c r="E688" s="88"/>
      <c r="F688" s="107" t="str">
        <f t="shared" si="211"/>
        <v>000 Miles</v>
      </c>
      <c r="G688" s="175"/>
      <c r="H688" s="175"/>
      <c r="I688" s="175"/>
      <c r="J688" s="175"/>
      <c r="K688" s="175"/>
      <c r="L688" s="175"/>
      <c r="M688" s="175"/>
      <c r="N688" s="175"/>
      <c r="O688" s="175"/>
      <c r="P688" s="175"/>
      <c r="Q688" s="175"/>
      <c r="R688" s="175"/>
      <c r="S688" s="175"/>
      <c r="T688" s="175"/>
      <c r="U688" s="175"/>
      <c r="V688" s="175"/>
      <c r="W688" s="175"/>
      <c r="X688" s="175"/>
      <c r="Y688" s="175"/>
      <c r="Z688" s="175"/>
      <c r="AA688" s="175"/>
      <c r="AB688" s="176"/>
      <c r="AD688" s="548"/>
      <c r="AF688" s="548"/>
      <c r="AH688" s="548"/>
      <c r="AJ688" s="91"/>
    </row>
    <row r="689" spans="3:36" ht="12.75" customHeight="1" outlineLevel="1" x14ac:dyDescent="0.2">
      <c r="D689" s="106" t="str">
        <f>'Line Items'!D34</f>
        <v>[Passenger Revenue Service Groups Line 21]</v>
      </c>
      <c r="E689" s="88"/>
      <c r="F689" s="107" t="str">
        <f t="shared" si="211"/>
        <v>000 Miles</v>
      </c>
      <c r="G689" s="175"/>
      <c r="H689" s="175"/>
      <c r="I689" s="175"/>
      <c r="J689" s="175"/>
      <c r="K689" s="175"/>
      <c r="L689" s="175"/>
      <c r="M689" s="175"/>
      <c r="N689" s="175"/>
      <c r="O689" s="175"/>
      <c r="P689" s="175"/>
      <c r="Q689" s="175"/>
      <c r="R689" s="175"/>
      <c r="S689" s="175"/>
      <c r="T689" s="175"/>
      <c r="U689" s="175"/>
      <c r="V689" s="175"/>
      <c r="W689" s="175"/>
      <c r="X689" s="175"/>
      <c r="Y689" s="175"/>
      <c r="Z689" s="175"/>
      <c r="AA689" s="175"/>
      <c r="AB689" s="176"/>
      <c r="AD689" s="548"/>
      <c r="AF689" s="548"/>
      <c r="AH689" s="548"/>
      <c r="AJ689" s="91"/>
    </row>
    <row r="690" spans="3:36" ht="12.75" customHeight="1" outlineLevel="1" x14ac:dyDescent="0.2">
      <c r="D690" s="106" t="str">
        <f>'Line Items'!D35</f>
        <v>[Passenger Revenue Service Groups Line 22]</v>
      </c>
      <c r="E690" s="88"/>
      <c r="F690" s="107" t="str">
        <f t="shared" si="211"/>
        <v>000 Miles</v>
      </c>
      <c r="G690" s="175"/>
      <c r="H690" s="175"/>
      <c r="I690" s="175"/>
      <c r="J690" s="175"/>
      <c r="K690" s="175"/>
      <c r="L690" s="175"/>
      <c r="M690" s="175"/>
      <c r="N690" s="175"/>
      <c r="O690" s="175"/>
      <c r="P690" s="175"/>
      <c r="Q690" s="175"/>
      <c r="R690" s="175"/>
      <c r="S690" s="175"/>
      <c r="T690" s="175"/>
      <c r="U690" s="175"/>
      <c r="V690" s="175"/>
      <c r="W690" s="175"/>
      <c r="X690" s="175"/>
      <c r="Y690" s="175"/>
      <c r="Z690" s="175"/>
      <c r="AA690" s="175"/>
      <c r="AB690" s="176"/>
      <c r="AD690" s="548"/>
      <c r="AF690" s="548"/>
      <c r="AH690" s="548"/>
      <c r="AJ690" s="91"/>
    </row>
    <row r="691" spans="3:36" ht="12.75" customHeight="1" outlineLevel="1" x14ac:dyDescent="0.2">
      <c r="D691" s="106" t="str">
        <f>'Line Items'!D36</f>
        <v>[Passenger Revenue Service Groups Line 23]</v>
      </c>
      <c r="E691" s="88"/>
      <c r="F691" s="107" t="str">
        <f t="shared" si="211"/>
        <v>000 Miles</v>
      </c>
      <c r="G691" s="175"/>
      <c r="H691" s="175"/>
      <c r="I691" s="175"/>
      <c r="J691" s="175"/>
      <c r="K691" s="175"/>
      <c r="L691" s="175"/>
      <c r="M691" s="175"/>
      <c r="N691" s="175"/>
      <c r="O691" s="175"/>
      <c r="P691" s="175"/>
      <c r="Q691" s="175"/>
      <c r="R691" s="175"/>
      <c r="S691" s="175"/>
      <c r="T691" s="175"/>
      <c r="U691" s="175"/>
      <c r="V691" s="175"/>
      <c r="W691" s="175"/>
      <c r="X691" s="175"/>
      <c r="Y691" s="175"/>
      <c r="Z691" s="175"/>
      <c r="AA691" s="175"/>
      <c r="AB691" s="176"/>
      <c r="AD691" s="548"/>
      <c r="AF691" s="548"/>
      <c r="AH691" s="548"/>
      <c r="AJ691" s="91"/>
    </row>
    <row r="692" spans="3:36" ht="12.75" customHeight="1" outlineLevel="1" x14ac:dyDescent="0.2">
      <c r="D692" s="106" t="str">
        <f>'Line Items'!D37</f>
        <v>[Passenger Revenue Service Groups Line 24]</v>
      </c>
      <c r="E692" s="88"/>
      <c r="F692" s="107" t="str">
        <f t="shared" si="211"/>
        <v>000 Miles</v>
      </c>
      <c r="G692" s="175"/>
      <c r="H692" s="175"/>
      <c r="I692" s="175"/>
      <c r="J692" s="175"/>
      <c r="K692" s="175"/>
      <c r="L692" s="175"/>
      <c r="M692" s="175"/>
      <c r="N692" s="175"/>
      <c r="O692" s="175"/>
      <c r="P692" s="175"/>
      <c r="Q692" s="175"/>
      <c r="R692" s="175"/>
      <c r="S692" s="175"/>
      <c r="T692" s="175"/>
      <c r="U692" s="175"/>
      <c r="V692" s="175"/>
      <c r="W692" s="175"/>
      <c r="X692" s="175"/>
      <c r="Y692" s="175"/>
      <c r="Z692" s="175"/>
      <c r="AA692" s="175"/>
      <c r="AB692" s="176"/>
      <c r="AD692" s="548"/>
      <c r="AF692" s="548"/>
      <c r="AH692" s="548"/>
      <c r="AJ692" s="91"/>
    </row>
    <row r="693" spans="3:36" ht="12.75" customHeight="1" outlineLevel="1" x14ac:dyDescent="0.2">
      <c r="D693" s="117" t="str">
        <f>'Line Items'!D38</f>
        <v>[Passenger Revenue Service Groups Line 25]</v>
      </c>
      <c r="E693" s="177"/>
      <c r="F693" s="118" t="str">
        <f t="shared" si="211"/>
        <v>000 Miles</v>
      </c>
      <c r="G693" s="178"/>
      <c r="H693" s="178"/>
      <c r="I693" s="178"/>
      <c r="J693" s="178"/>
      <c r="K693" s="178"/>
      <c r="L693" s="178"/>
      <c r="M693" s="178"/>
      <c r="N693" s="178"/>
      <c r="O693" s="178"/>
      <c r="P693" s="178"/>
      <c r="Q693" s="178"/>
      <c r="R693" s="178"/>
      <c r="S693" s="178"/>
      <c r="T693" s="178"/>
      <c r="U693" s="178"/>
      <c r="V693" s="178"/>
      <c r="W693" s="178"/>
      <c r="X693" s="178"/>
      <c r="Y693" s="178"/>
      <c r="Z693" s="178"/>
      <c r="AA693" s="178"/>
      <c r="AB693" s="179"/>
      <c r="AD693" s="549"/>
      <c r="AF693" s="549"/>
      <c r="AH693" s="549"/>
      <c r="AJ693" s="95"/>
    </row>
    <row r="694" spans="3:36" ht="12.75" customHeight="1" outlineLevel="1" x14ac:dyDescent="0.2">
      <c r="G694" s="89"/>
      <c r="H694" s="89"/>
      <c r="I694" s="89"/>
      <c r="J694" s="89"/>
      <c r="K694" s="89"/>
      <c r="L694" s="89"/>
      <c r="M694" s="89"/>
      <c r="N694" s="89"/>
      <c r="O694" s="89"/>
      <c r="P694" s="89"/>
      <c r="Q694" s="89"/>
      <c r="R694" s="89"/>
      <c r="S694" s="89"/>
      <c r="T694" s="89"/>
      <c r="U694" s="89"/>
      <c r="V694" s="89"/>
      <c r="W694" s="89"/>
      <c r="X694" s="89"/>
      <c r="Y694" s="89"/>
      <c r="Z694" s="89"/>
      <c r="AA694" s="89"/>
      <c r="AB694" s="89"/>
      <c r="AD694" s="89"/>
      <c r="AF694" s="89"/>
      <c r="AH694" s="89"/>
    </row>
    <row r="695" spans="3:36" ht="12.75" customHeight="1" outlineLevel="1" x14ac:dyDescent="0.2">
      <c r="D695" s="180" t="str">
        <f>"Total "&amp;C668</f>
        <v>Total Full Fare (First)</v>
      </c>
      <c r="E695" s="181"/>
      <c r="F695" s="182" t="str">
        <f>F693</f>
        <v>000 Miles</v>
      </c>
      <c r="G695" s="183">
        <f t="shared" ref="G695:AB695" si="212">SUM(G669:G693)</f>
        <v>0</v>
      </c>
      <c r="H695" s="183">
        <f t="shared" si="212"/>
        <v>0</v>
      </c>
      <c r="I695" s="183">
        <f t="shared" si="212"/>
        <v>0</v>
      </c>
      <c r="J695" s="183">
        <f t="shared" si="212"/>
        <v>0</v>
      </c>
      <c r="K695" s="183">
        <f t="shared" si="212"/>
        <v>0</v>
      </c>
      <c r="L695" s="183">
        <f t="shared" si="212"/>
        <v>0</v>
      </c>
      <c r="M695" s="183">
        <f t="shared" si="212"/>
        <v>0</v>
      </c>
      <c r="N695" s="183">
        <f t="shared" si="212"/>
        <v>0</v>
      </c>
      <c r="O695" s="183">
        <f t="shared" si="212"/>
        <v>0</v>
      </c>
      <c r="P695" s="183">
        <f t="shared" si="212"/>
        <v>0</v>
      </c>
      <c r="Q695" s="183">
        <f t="shared" si="212"/>
        <v>0</v>
      </c>
      <c r="R695" s="183">
        <f t="shared" si="212"/>
        <v>0</v>
      </c>
      <c r="S695" s="183">
        <f t="shared" si="212"/>
        <v>0</v>
      </c>
      <c r="T695" s="183">
        <f t="shared" si="212"/>
        <v>0</v>
      </c>
      <c r="U695" s="183">
        <f t="shared" si="212"/>
        <v>0</v>
      </c>
      <c r="V695" s="183">
        <f t="shared" si="212"/>
        <v>0</v>
      </c>
      <c r="W695" s="183">
        <f t="shared" si="212"/>
        <v>0</v>
      </c>
      <c r="X695" s="183">
        <f t="shared" si="212"/>
        <v>0</v>
      </c>
      <c r="Y695" s="183">
        <f t="shared" si="212"/>
        <v>0</v>
      </c>
      <c r="Z695" s="183">
        <f t="shared" si="212"/>
        <v>0</v>
      </c>
      <c r="AA695" s="183">
        <f t="shared" si="212"/>
        <v>0</v>
      </c>
      <c r="AB695" s="184">
        <f t="shared" si="212"/>
        <v>0</v>
      </c>
      <c r="AD695" s="550">
        <f t="shared" ref="AD695:AF695" si="213">SUM(AD669:AD693)</f>
        <v>0</v>
      </c>
      <c r="AF695" s="550">
        <f t="shared" si="213"/>
        <v>0</v>
      </c>
      <c r="AH695" s="550">
        <f t="shared" ref="AH695" si="214">SUM(AH669:AH693)</f>
        <v>0</v>
      </c>
      <c r="AJ695" s="185"/>
    </row>
    <row r="696" spans="3:36" ht="12.75" customHeight="1" outlineLevel="1" x14ac:dyDescent="0.2">
      <c r="G696" s="89"/>
      <c r="H696" s="89"/>
      <c r="I696" s="89"/>
      <c r="J696" s="89"/>
      <c r="K696" s="89"/>
      <c r="L696" s="89"/>
      <c r="M696" s="89"/>
      <c r="N696" s="89"/>
      <c r="O696" s="89"/>
      <c r="P696" s="89"/>
      <c r="Q696" s="89"/>
      <c r="R696" s="89"/>
      <c r="S696" s="89"/>
      <c r="T696" s="89"/>
      <c r="U696" s="89"/>
      <c r="V696" s="89"/>
      <c r="W696" s="89"/>
      <c r="X696" s="89"/>
      <c r="Y696" s="89"/>
      <c r="Z696" s="89"/>
      <c r="AA696" s="89"/>
      <c r="AB696" s="89"/>
      <c r="AD696" s="89"/>
      <c r="AF696" s="89"/>
      <c r="AH696" s="89"/>
    </row>
    <row r="697" spans="3:36" ht="12.75" customHeight="1" outlineLevel="1" x14ac:dyDescent="0.2">
      <c r="C697" s="138" t="str">
        <f>C423</f>
        <v>Full Fare (Standard)</v>
      </c>
      <c r="G697" s="89"/>
      <c r="H697" s="89"/>
      <c r="I697" s="89"/>
      <c r="J697" s="89"/>
      <c r="K697" s="89"/>
      <c r="L697" s="89"/>
      <c r="M697" s="89"/>
      <c r="N697" s="89"/>
      <c r="O697" s="89"/>
      <c r="P697" s="89"/>
      <c r="Q697" s="89"/>
      <c r="R697" s="89"/>
      <c r="S697" s="89"/>
      <c r="T697" s="89"/>
      <c r="U697" s="89"/>
      <c r="V697" s="89"/>
      <c r="W697" s="89"/>
      <c r="X697" s="89"/>
      <c r="Y697" s="89"/>
      <c r="Z697" s="89"/>
      <c r="AA697" s="89"/>
      <c r="AB697" s="89"/>
      <c r="AD697" s="89"/>
      <c r="AF697" s="89"/>
      <c r="AH697" s="89"/>
    </row>
    <row r="698" spans="3:36" ht="12.75" customHeight="1" outlineLevel="1" x14ac:dyDescent="0.2">
      <c r="D698" s="100" t="str">
        <f>'Line Items'!D14</f>
        <v>Inter-City</v>
      </c>
      <c r="E698" s="84"/>
      <c r="F698" s="186" t="str">
        <f t="shared" ref="F698:F705" si="215">F669</f>
        <v>000 Miles</v>
      </c>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91"/>
      <c r="AD698" s="547"/>
      <c r="AF698" s="547"/>
      <c r="AH698" s="547"/>
      <c r="AJ698" s="87"/>
    </row>
    <row r="699" spans="3:36" ht="12.75" customHeight="1" outlineLevel="1" x14ac:dyDescent="0.2">
      <c r="D699" s="106" t="str">
        <f>'Line Items'!D15</f>
        <v>Great Eastern</v>
      </c>
      <c r="E699" s="88"/>
      <c r="F699" s="107" t="str">
        <f t="shared" si="215"/>
        <v>000 Miles</v>
      </c>
      <c r="G699" s="175"/>
      <c r="H699" s="175"/>
      <c r="I699" s="175"/>
      <c r="J699" s="175"/>
      <c r="K699" s="175"/>
      <c r="L699" s="175"/>
      <c r="M699" s="175"/>
      <c r="N699" s="175"/>
      <c r="O699" s="175"/>
      <c r="P699" s="175"/>
      <c r="Q699" s="175"/>
      <c r="R699" s="175"/>
      <c r="S699" s="175"/>
      <c r="T699" s="175"/>
      <c r="U699" s="175"/>
      <c r="V699" s="175"/>
      <c r="W699" s="175"/>
      <c r="X699" s="175"/>
      <c r="Y699" s="175"/>
      <c r="Z699" s="175"/>
      <c r="AA699" s="175"/>
      <c r="AB699" s="176"/>
      <c r="AD699" s="548"/>
      <c r="AF699" s="548"/>
      <c r="AH699" s="548"/>
      <c r="AJ699" s="91"/>
    </row>
    <row r="700" spans="3:36" ht="12.75" customHeight="1" outlineLevel="1" x14ac:dyDescent="0.2">
      <c r="D700" s="106" t="str">
        <f>'Line Items'!D16</f>
        <v>West Anglia</v>
      </c>
      <c r="E700" s="88"/>
      <c r="F700" s="107" t="str">
        <f t="shared" si="215"/>
        <v>000 Miles</v>
      </c>
      <c r="G700" s="175"/>
      <c r="H700" s="175"/>
      <c r="I700" s="175"/>
      <c r="J700" s="175"/>
      <c r="K700" s="175"/>
      <c r="L700" s="175"/>
      <c r="M700" s="175"/>
      <c r="N700" s="175"/>
      <c r="O700" s="175"/>
      <c r="P700" s="175"/>
      <c r="Q700" s="175"/>
      <c r="R700" s="175"/>
      <c r="S700" s="175"/>
      <c r="T700" s="175"/>
      <c r="U700" s="175"/>
      <c r="V700" s="175"/>
      <c r="W700" s="175"/>
      <c r="X700" s="175"/>
      <c r="Y700" s="175"/>
      <c r="Z700" s="175"/>
      <c r="AA700" s="175"/>
      <c r="AB700" s="176"/>
      <c r="AD700" s="548"/>
      <c r="AF700" s="548"/>
      <c r="AH700" s="548"/>
      <c r="AJ700" s="91"/>
    </row>
    <row r="701" spans="3:36" ht="12.75" customHeight="1" outlineLevel="1" x14ac:dyDescent="0.2">
      <c r="D701" s="106" t="str">
        <f>'Line Items'!D17</f>
        <v>Stansted Express</v>
      </c>
      <c r="E701" s="88"/>
      <c r="F701" s="107" t="str">
        <f t="shared" si="215"/>
        <v>000 Miles</v>
      </c>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6"/>
      <c r="AD701" s="548"/>
      <c r="AF701" s="548"/>
      <c r="AH701" s="548"/>
      <c r="AJ701" s="91"/>
    </row>
    <row r="702" spans="3:36" ht="12.75" customHeight="1" outlineLevel="1" x14ac:dyDescent="0.2">
      <c r="D702" s="106" t="str">
        <f>'Line Items'!D18</f>
        <v>Rural</v>
      </c>
      <c r="E702" s="88"/>
      <c r="F702" s="107" t="str">
        <f t="shared" si="215"/>
        <v>000 Miles</v>
      </c>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6"/>
      <c r="AD702" s="548"/>
      <c r="AF702" s="548"/>
      <c r="AH702" s="548"/>
      <c r="AJ702" s="91"/>
    </row>
    <row r="703" spans="3:36" ht="12.75" customHeight="1" outlineLevel="1" x14ac:dyDescent="0.2">
      <c r="D703" s="106" t="str">
        <f>'Line Items'!D19</f>
        <v>WA Inner (to LOROL)</v>
      </c>
      <c r="E703" s="88"/>
      <c r="F703" s="107" t="str">
        <f t="shared" si="215"/>
        <v>000 Miles</v>
      </c>
      <c r="G703" s="175"/>
      <c r="H703" s="175"/>
      <c r="I703" s="175"/>
      <c r="J703" s="175"/>
      <c r="K703" s="175"/>
      <c r="L703" s="175"/>
      <c r="M703" s="175"/>
      <c r="N703" s="175"/>
      <c r="O703" s="175"/>
      <c r="P703" s="175"/>
      <c r="Q703" s="175"/>
      <c r="R703" s="175"/>
      <c r="S703" s="175"/>
      <c r="T703" s="175"/>
      <c r="U703" s="175"/>
      <c r="V703" s="175"/>
      <c r="W703" s="175"/>
      <c r="X703" s="175"/>
      <c r="Y703" s="175"/>
      <c r="Z703" s="175"/>
      <c r="AA703" s="175"/>
      <c r="AB703" s="176"/>
      <c r="AD703" s="548"/>
      <c r="AF703" s="548"/>
      <c r="AH703" s="548"/>
      <c r="AJ703" s="91"/>
    </row>
    <row r="704" spans="3:36" ht="12.75" customHeight="1" outlineLevel="1" x14ac:dyDescent="0.2">
      <c r="D704" s="106" t="str">
        <f>'Line Items'!D20</f>
        <v>GE Inner (to CTOC)</v>
      </c>
      <c r="E704" s="88"/>
      <c r="F704" s="107" t="str">
        <f t="shared" si="215"/>
        <v>000 Miles</v>
      </c>
      <c r="G704" s="175"/>
      <c r="H704" s="175"/>
      <c r="I704" s="175"/>
      <c r="J704" s="175"/>
      <c r="K704" s="175"/>
      <c r="L704" s="175"/>
      <c r="M704" s="175"/>
      <c r="N704" s="175"/>
      <c r="O704" s="175"/>
      <c r="P704" s="175"/>
      <c r="Q704" s="175"/>
      <c r="R704" s="175"/>
      <c r="S704" s="175"/>
      <c r="T704" s="175"/>
      <c r="U704" s="175"/>
      <c r="V704" s="175"/>
      <c r="W704" s="175"/>
      <c r="X704" s="175"/>
      <c r="Y704" s="175"/>
      <c r="Z704" s="175"/>
      <c r="AA704" s="175"/>
      <c r="AB704" s="176"/>
      <c r="AD704" s="548"/>
      <c r="AF704" s="548"/>
      <c r="AH704" s="548"/>
      <c r="AJ704" s="91"/>
    </row>
    <row r="705" spans="4:36" ht="12.75" customHeight="1" outlineLevel="1" x14ac:dyDescent="0.2">
      <c r="D705" s="106" t="str">
        <f>'Line Items'!D21</f>
        <v>[Passenger Revenue Service Groups Line 8]</v>
      </c>
      <c r="E705" s="88"/>
      <c r="F705" s="107" t="str">
        <f t="shared" si="215"/>
        <v>000 Miles</v>
      </c>
      <c r="G705" s="175"/>
      <c r="H705" s="175"/>
      <c r="I705" s="175"/>
      <c r="J705" s="175"/>
      <c r="K705" s="175"/>
      <c r="L705" s="175"/>
      <c r="M705" s="175"/>
      <c r="N705" s="175"/>
      <c r="O705" s="175"/>
      <c r="P705" s="175"/>
      <c r="Q705" s="175"/>
      <c r="R705" s="175"/>
      <c r="S705" s="175"/>
      <c r="T705" s="175"/>
      <c r="U705" s="175"/>
      <c r="V705" s="175"/>
      <c r="W705" s="175"/>
      <c r="X705" s="175"/>
      <c r="Y705" s="175"/>
      <c r="Z705" s="175"/>
      <c r="AA705" s="175"/>
      <c r="AB705" s="176"/>
      <c r="AD705" s="548"/>
      <c r="AF705" s="548"/>
      <c r="AH705" s="548"/>
      <c r="AJ705" s="91"/>
    </row>
    <row r="706" spans="4:36" ht="12.75" customHeight="1" outlineLevel="1" x14ac:dyDescent="0.2">
      <c r="D706" s="106" t="str">
        <f>'Line Items'!D22</f>
        <v>[Passenger Revenue Service Groups Line 9]</v>
      </c>
      <c r="E706" s="88"/>
      <c r="F706" s="107" t="str">
        <f t="shared" ref="F706:F722" si="216">F677</f>
        <v>000 Miles</v>
      </c>
      <c r="G706" s="175"/>
      <c r="H706" s="175"/>
      <c r="I706" s="175"/>
      <c r="J706" s="175"/>
      <c r="K706" s="175"/>
      <c r="L706" s="175"/>
      <c r="M706" s="175"/>
      <c r="N706" s="175"/>
      <c r="O706" s="175"/>
      <c r="P706" s="175"/>
      <c r="Q706" s="175"/>
      <c r="R706" s="175"/>
      <c r="S706" s="175"/>
      <c r="T706" s="175"/>
      <c r="U706" s="175"/>
      <c r="V706" s="175"/>
      <c r="W706" s="175"/>
      <c r="X706" s="175"/>
      <c r="Y706" s="175"/>
      <c r="Z706" s="175"/>
      <c r="AA706" s="175"/>
      <c r="AB706" s="176"/>
      <c r="AD706" s="548"/>
      <c r="AF706" s="548"/>
      <c r="AH706" s="548"/>
      <c r="AJ706" s="91"/>
    </row>
    <row r="707" spans="4:36" ht="12.75" customHeight="1" outlineLevel="1" x14ac:dyDescent="0.2">
      <c r="D707" s="106" t="str">
        <f>'Line Items'!D23</f>
        <v>[Passenger Revenue Service Groups Line 10]</v>
      </c>
      <c r="E707" s="88"/>
      <c r="F707" s="107" t="str">
        <f t="shared" si="216"/>
        <v>000 Miles</v>
      </c>
      <c r="G707" s="175"/>
      <c r="H707" s="175"/>
      <c r="I707" s="175"/>
      <c r="J707" s="175"/>
      <c r="K707" s="175"/>
      <c r="L707" s="175"/>
      <c r="M707" s="175"/>
      <c r="N707" s="175"/>
      <c r="O707" s="175"/>
      <c r="P707" s="175"/>
      <c r="Q707" s="175"/>
      <c r="R707" s="175"/>
      <c r="S707" s="175"/>
      <c r="T707" s="175"/>
      <c r="U707" s="175"/>
      <c r="V707" s="175"/>
      <c r="W707" s="175"/>
      <c r="X707" s="175"/>
      <c r="Y707" s="175"/>
      <c r="Z707" s="175"/>
      <c r="AA707" s="175"/>
      <c r="AB707" s="176"/>
      <c r="AD707" s="548"/>
      <c r="AF707" s="548"/>
      <c r="AH707" s="548"/>
      <c r="AJ707" s="91"/>
    </row>
    <row r="708" spans="4:36" ht="12.75" customHeight="1" outlineLevel="1" x14ac:dyDescent="0.2">
      <c r="D708" s="106" t="str">
        <f>'Line Items'!D24</f>
        <v>[Passenger Revenue Service Groups Line 11]</v>
      </c>
      <c r="E708" s="88"/>
      <c r="F708" s="107" t="str">
        <f t="shared" si="216"/>
        <v>000 Miles</v>
      </c>
      <c r="G708" s="175"/>
      <c r="H708" s="175"/>
      <c r="I708" s="175"/>
      <c r="J708" s="175"/>
      <c r="K708" s="175"/>
      <c r="L708" s="175"/>
      <c r="M708" s="175"/>
      <c r="N708" s="175"/>
      <c r="O708" s="175"/>
      <c r="P708" s="175"/>
      <c r="Q708" s="175"/>
      <c r="R708" s="175"/>
      <c r="S708" s="175"/>
      <c r="T708" s="175"/>
      <c r="U708" s="175"/>
      <c r="V708" s="175"/>
      <c r="W708" s="175"/>
      <c r="X708" s="175"/>
      <c r="Y708" s="175"/>
      <c r="Z708" s="175"/>
      <c r="AA708" s="175"/>
      <c r="AB708" s="176"/>
      <c r="AD708" s="548"/>
      <c r="AF708" s="548"/>
      <c r="AH708" s="548"/>
      <c r="AJ708" s="91"/>
    </row>
    <row r="709" spans="4:36" ht="12.75" customHeight="1" outlineLevel="1" x14ac:dyDescent="0.2">
      <c r="D709" s="106" t="str">
        <f>'Line Items'!D25</f>
        <v>[Passenger Revenue Service Groups Line 12]</v>
      </c>
      <c r="E709" s="88"/>
      <c r="F709" s="107" t="str">
        <f t="shared" si="216"/>
        <v>000 Miles</v>
      </c>
      <c r="G709" s="175"/>
      <c r="H709" s="175"/>
      <c r="I709" s="175"/>
      <c r="J709" s="175"/>
      <c r="K709" s="175"/>
      <c r="L709" s="175"/>
      <c r="M709" s="175"/>
      <c r="N709" s="175"/>
      <c r="O709" s="175"/>
      <c r="P709" s="175"/>
      <c r="Q709" s="175"/>
      <c r="R709" s="175"/>
      <c r="S709" s="175"/>
      <c r="T709" s="175"/>
      <c r="U709" s="175"/>
      <c r="V709" s="175"/>
      <c r="W709" s="175"/>
      <c r="X709" s="175"/>
      <c r="Y709" s="175"/>
      <c r="Z709" s="175"/>
      <c r="AA709" s="175"/>
      <c r="AB709" s="176"/>
      <c r="AD709" s="548"/>
      <c r="AF709" s="548"/>
      <c r="AH709" s="548"/>
      <c r="AJ709" s="91"/>
    </row>
    <row r="710" spans="4:36" ht="12.75" customHeight="1" outlineLevel="1" x14ac:dyDescent="0.2">
      <c r="D710" s="106" t="str">
        <f>'Line Items'!D26</f>
        <v>[Passenger Revenue Service Groups Line 13]</v>
      </c>
      <c r="E710" s="88"/>
      <c r="F710" s="107" t="str">
        <f t="shared" si="216"/>
        <v>000 Miles</v>
      </c>
      <c r="G710" s="175"/>
      <c r="H710" s="175"/>
      <c r="I710" s="175"/>
      <c r="J710" s="175"/>
      <c r="K710" s="175"/>
      <c r="L710" s="175"/>
      <c r="M710" s="175"/>
      <c r="N710" s="175"/>
      <c r="O710" s="175"/>
      <c r="P710" s="175"/>
      <c r="Q710" s="175"/>
      <c r="R710" s="175"/>
      <c r="S710" s="175"/>
      <c r="T710" s="175"/>
      <c r="U710" s="175"/>
      <c r="V710" s="175"/>
      <c r="W710" s="175"/>
      <c r="X710" s="175"/>
      <c r="Y710" s="175"/>
      <c r="Z710" s="175"/>
      <c r="AA710" s="175"/>
      <c r="AB710" s="176"/>
      <c r="AD710" s="548"/>
      <c r="AF710" s="548"/>
      <c r="AH710" s="548"/>
      <c r="AJ710" s="91"/>
    </row>
    <row r="711" spans="4:36" ht="12.75" customHeight="1" outlineLevel="1" x14ac:dyDescent="0.2">
      <c r="D711" s="106" t="str">
        <f>'Line Items'!D27</f>
        <v>[Passenger Revenue Service Groups Line 14]</v>
      </c>
      <c r="E711" s="88"/>
      <c r="F711" s="107" t="str">
        <f t="shared" si="216"/>
        <v>000 Miles</v>
      </c>
      <c r="G711" s="175"/>
      <c r="H711" s="175"/>
      <c r="I711" s="175"/>
      <c r="J711" s="175"/>
      <c r="K711" s="175"/>
      <c r="L711" s="175"/>
      <c r="M711" s="175"/>
      <c r="N711" s="175"/>
      <c r="O711" s="175"/>
      <c r="P711" s="175"/>
      <c r="Q711" s="175"/>
      <c r="R711" s="175"/>
      <c r="S711" s="175"/>
      <c r="T711" s="175"/>
      <c r="U711" s="175"/>
      <c r="V711" s="175"/>
      <c r="W711" s="175"/>
      <c r="X711" s="175"/>
      <c r="Y711" s="175"/>
      <c r="Z711" s="175"/>
      <c r="AA711" s="175"/>
      <c r="AB711" s="176"/>
      <c r="AD711" s="548"/>
      <c r="AF711" s="548"/>
      <c r="AH711" s="548"/>
      <c r="AJ711" s="91"/>
    </row>
    <row r="712" spans="4:36" ht="12.75" customHeight="1" outlineLevel="1" x14ac:dyDescent="0.2">
      <c r="D712" s="106" t="str">
        <f>'Line Items'!D28</f>
        <v>[Passenger Revenue Service Groups Line 15]</v>
      </c>
      <c r="E712" s="88"/>
      <c r="F712" s="107" t="str">
        <f t="shared" si="216"/>
        <v>000 Miles</v>
      </c>
      <c r="G712" s="175"/>
      <c r="H712" s="175"/>
      <c r="I712" s="175"/>
      <c r="J712" s="175"/>
      <c r="K712" s="175"/>
      <c r="L712" s="175"/>
      <c r="M712" s="175"/>
      <c r="N712" s="175"/>
      <c r="O712" s="175"/>
      <c r="P712" s="175"/>
      <c r="Q712" s="175"/>
      <c r="R712" s="175"/>
      <c r="S712" s="175"/>
      <c r="T712" s="175"/>
      <c r="U712" s="175"/>
      <c r="V712" s="175"/>
      <c r="W712" s="175"/>
      <c r="X712" s="175"/>
      <c r="Y712" s="175"/>
      <c r="Z712" s="175"/>
      <c r="AA712" s="175"/>
      <c r="AB712" s="176"/>
      <c r="AD712" s="548"/>
      <c r="AF712" s="548"/>
      <c r="AH712" s="548"/>
      <c r="AJ712" s="91"/>
    </row>
    <row r="713" spans="4:36" ht="12.75" customHeight="1" outlineLevel="1" x14ac:dyDescent="0.2">
      <c r="D713" s="106" t="str">
        <f>'Line Items'!D29</f>
        <v>[Passenger Revenue Service Groups Line 16]</v>
      </c>
      <c r="E713" s="88"/>
      <c r="F713" s="107" t="str">
        <f t="shared" si="216"/>
        <v>000 Miles</v>
      </c>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6"/>
      <c r="AD713" s="548"/>
      <c r="AF713" s="548"/>
      <c r="AH713" s="548"/>
      <c r="AJ713" s="91"/>
    </row>
    <row r="714" spans="4:36" ht="12.75" customHeight="1" outlineLevel="1" x14ac:dyDescent="0.2">
      <c r="D714" s="106" t="str">
        <f>'Line Items'!D30</f>
        <v>[Passenger Revenue Service Groups Line 17]</v>
      </c>
      <c r="E714" s="88"/>
      <c r="F714" s="107" t="str">
        <f t="shared" si="216"/>
        <v>000 Miles</v>
      </c>
      <c r="G714" s="175"/>
      <c r="H714" s="175"/>
      <c r="I714" s="175"/>
      <c r="J714" s="175"/>
      <c r="K714" s="175"/>
      <c r="L714" s="175"/>
      <c r="M714" s="175"/>
      <c r="N714" s="175"/>
      <c r="O714" s="175"/>
      <c r="P714" s="175"/>
      <c r="Q714" s="175"/>
      <c r="R714" s="175"/>
      <c r="S714" s="175"/>
      <c r="T714" s="175"/>
      <c r="U714" s="175"/>
      <c r="V714" s="175"/>
      <c r="W714" s="175"/>
      <c r="X714" s="175"/>
      <c r="Y714" s="175"/>
      <c r="Z714" s="175"/>
      <c r="AA714" s="175"/>
      <c r="AB714" s="176"/>
      <c r="AD714" s="548"/>
      <c r="AF714" s="548"/>
      <c r="AH714" s="548"/>
      <c r="AJ714" s="91"/>
    </row>
    <row r="715" spans="4:36" ht="12.75" customHeight="1" outlineLevel="1" x14ac:dyDescent="0.2">
      <c r="D715" s="106" t="str">
        <f>'Line Items'!D31</f>
        <v>[Passenger Revenue Service Groups Line 18]</v>
      </c>
      <c r="E715" s="88"/>
      <c r="F715" s="107" t="str">
        <f t="shared" si="216"/>
        <v>000 Miles</v>
      </c>
      <c r="G715" s="175"/>
      <c r="H715" s="175"/>
      <c r="I715" s="175"/>
      <c r="J715" s="175"/>
      <c r="K715" s="175"/>
      <c r="L715" s="175"/>
      <c r="M715" s="175"/>
      <c r="N715" s="175"/>
      <c r="O715" s="175"/>
      <c r="P715" s="175"/>
      <c r="Q715" s="175"/>
      <c r="R715" s="175"/>
      <c r="S715" s="175"/>
      <c r="T715" s="175"/>
      <c r="U715" s="175"/>
      <c r="V715" s="175"/>
      <c r="W715" s="175"/>
      <c r="X715" s="175"/>
      <c r="Y715" s="175"/>
      <c r="Z715" s="175"/>
      <c r="AA715" s="175"/>
      <c r="AB715" s="176"/>
      <c r="AD715" s="548"/>
      <c r="AF715" s="548"/>
      <c r="AH715" s="548"/>
      <c r="AJ715" s="91"/>
    </row>
    <row r="716" spans="4:36" ht="12.75" customHeight="1" outlineLevel="1" x14ac:dyDescent="0.2">
      <c r="D716" s="106" t="str">
        <f>'Line Items'!D32</f>
        <v>[Passenger Revenue Service Groups Line 19]</v>
      </c>
      <c r="E716" s="88"/>
      <c r="F716" s="107" t="str">
        <f t="shared" si="216"/>
        <v>000 Miles</v>
      </c>
      <c r="G716" s="175"/>
      <c r="H716" s="175"/>
      <c r="I716" s="175"/>
      <c r="J716" s="175"/>
      <c r="K716" s="175"/>
      <c r="L716" s="175"/>
      <c r="M716" s="175"/>
      <c r="N716" s="175"/>
      <c r="O716" s="175"/>
      <c r="P716" s="175"/>
      <c r="Q716" s="175"/>
      <c r="R716" s="175"/>
      <c r="S716" s="175"/>
      <c r="T716" s="175"/>
      <c r="U716" s="175"/>
      <c r="V716" s="175"/>
      <c r="W716" s="175"/>
      <c r="X716" s="175"/>
      <c r="Y716" s="175"/>
      <c r="Z716" s="175"/>
      <c r="AA716" s="175"/>
      <c r="AB716" s="176"/>
      <c r="AD716" s="548"/>
      <c r="AF716" s="548"/>
      <c r="AH716" s="548"/>
      <c r="AJ716" s="91"/>
    </row>
    <row r="717" spans="4:36" ht="12.75" customHeight="1" outlineLevel="1" x14ac:dyDescent="0.2">
      <c r="D717" s="106" t="str">
        <f>'Line Items'!D33</f>
        <v>[Passenger Revenue Service Groups Line 20]</v>
      </c>
      <c r="E717" s="88"/>
      <c r="F717" s="107" t="str">
        <f t="shared" si="216"/>
        <v>000 Miles</v>
      </c>
      <c r="G717" s="175"/>
      <c r="H717" s="175"/>
      <c r="I717" s="175"/>
      <c r="J717" s="175"/>
      <c r="K717" s="175"/>
      <c r="L717" s="175"/>
      <c r="M717" s="175"/>
      <c r="N717" s="175"/>
      <c r="O717" s="175"/>
      <c r="P717" s="175"/>
      <c r="Q717" s="175"/>
      <c r="R717" s="175"/>
      <c r="S717" s="175"/>
      <c r="T717" s="175"/>
      <c r="U717" s="175"/>
      <c r="V717" s="175"/>
      <c r="W717" s="175"/>
      <c r="X717" s="175"/>
      <c r="Y717" s="175"/>
      <c r="Z717" s="175"/>
      <c r="AA717" s="175"/>
      <c r="AB717" s="176"/>
      <c r="AD717" s="548"/>
      <c r="AF717" s="548"/>
      <c r="AH717" s="548"/>
      <c r="AJ717" s="91"/>
    </row>
    <row r="718" spans="4:36" ht="12.75" customHeight="1" outlineLevel="1" x14ac:dyDescent="0.2">
      <c r="D718" s="106" t="str">
        <f>'Line Items'!D34</f>
        <v>[Passenger Revenue Service Groups Line 21]</v>
      </c>
      <c r="E718" s="88"/>
      <c r="F718" s="107" t="str">
        <f t="shared" si="216"/>
        <v>000 Miles</v>
      </c>
      <c r="G718" s="175"/>
      <c r="H718" s="175"/>
      <c r="I718" s="175"/>
      <c r="J718" s="175"/>
      <c r="K718" s="175"/>
      <c r="L718" s="175"/>
      <c r="M718" s="175"/>
      <c r="N718" s="175"/>
      <c r="O718" s="175"/>
      <c r="P718" s="175"/>
      <c r="Q718" s="175"/>
      <c r="R718" s="175"/>
      <c r="S718" s="175"/>
      <c r="T718" s="175"/>
      <c r="U718" s="175"/>
      <c r="V718" s="175"/>
      <c r="W718" s="175"/>
      <c r="X718" s="175"/>
      <c r="Y718" s="175"/>
      <c r="Z718" s="175"/>
      <c r="AA718" s="175"/>
      <c r="AB718" s="176"/>
      <c r="AD718" s="548"/>
      <c r="AF718" s="548"/>
      <c r="AH718" s="548"/>
      <c r="AJ718" s="91"/>
    </row>
    <row r="719" spans="4:36" ht="12.75" customHeight="1" outlineLevel="1" x14ac:dyDescent="0.2">
      <c r="D719" s="106" t="str">
        <f>'Line Items'!D35</f>
        <v>[Passenger Revenue Service Groups Line 22]</v>
      </c>
      <c r="E719" s="88"/>
      <c r="F719" s="107" t="str">
        <f t="shared" si="216"/>
        <v>000 Miles</v>
      </c>
      <c r="G719" s="175"/>
      <c r="H719" s="175"/>
      <c r="I719" s="175"/>
      <c r="J719" s="175"/>
      <c r="K719" s="175"/>
      <c r="L719" s="175"/>
      <c r="M719" s="175"/>
      <c r="N719" s="175"/>
      <c r="O719" s="175"/>
      <c r="P719" s="175"/>
      <c r="Q719" s="175"/>
      <c r="R719" s="175"/>
      <c r="S719" s="175"/>
      <c r="T719" s="175"/>
      <c r="U719" s="175"/>
      <c r="V719" s="175"/>
      <c r="W719" s="175"/>
      <c r="X719" s="175"/>
      <c r="Y719" s="175"/>
      <c r="Z719" s="175"/>
      <c r="AA719" s="175"/>
      <c r="AB719" s="176"/>
      <c r="AD719" s="548"/>
      <c r="AF719" s="548"/>
      <c r="AH719" s="548"/>
      <c r="AJ719" s="91"/>
    </row>
    <row r="720" spans="4:36" ht="12.75" customHeight="1" outlineLevel="1" x14ac:dyDescent="0.2">
      <c r="D720" s="106" t="str">
        <f>'Line Items'!D36</f>
        <v>[Passenger Revenue Service Groups Line 23]</v>
      </c>
      <c r="E720" s="88"/>
      <c r="F720" s="107" t="str">
        <f t="shared" si="216"/>
        <v>000 Miles</v>
      </c>
      <c r="G720" s="175"/>
      <c r="H720" s="175"/>
      <c r="I720" s="175"/>
      <c r="J720" s="175"/>
      <c r="K720" s="175"/>
      <c r="L720" s="175"/>
      <c r="M720" s="175"/>
      <c r="N720" s="175"/>
      <c r="O720" s="175"/>
      <c r="P720" s="175"/>
      <c r="Q720" s="175"/>
      <c r="R720" s="175"/>
      <c r="S720" s="175"/>
      <c r="T720" s="175"/>
      <c r="U720" s="175"/>
      <c r="V720" s="175"/>
      <c r="W720" s="175"/>
      <c r="X720" s="175"/>
      <c r="Y720" s="175"/>
      <c r="Z720" s="175"/>
      <c r="AA720" s="175"/>
      <c r="AB720" s="176"/>
      <c r="AD720" s="548"/>
      <c r="AF720" s="548"/>
      <c r="AH720" s="548"/>
      <c r="AJ720" s="91"/>
    </row>
    <row r="721" spans="3:36" ht="12.75" customHeight="1" outlineLevel="1" x14ac:dyDescent="0.2">
      <c r="D721" s="106" t="str">
        <f>'Line Items'!D37</f>
        <v>[Passenger Revenue Service Groups Line 24]</v>
      </c>
      <c r="E721" s="88"/>
      <c r="F721" s="107" t="str">
        <f t="shared" si="216"/>
        <v>000 Miles</v>
      </c>
      <c r="G721" s="175"/>
      <c r="H721" s="175"/>
      <c r="I721" s="175"/>
      <c r="J721" s="175"/>
      <c r="K721" s="175"/>
      <c r="L721" s="175"/>
      <c r="M721" s="175"/>
      <c r="N721" s="175"/>
      <c r="O721" s="175"/>
      <c r="P721" s="175"/>
      <c r="Q721" s="175"/>
      <c r="R721" s="175"/>
      <c r="S721" s="175"/>
      <c r="T721" s="175"/>
      <c r="U721" s="175"/>
      <c r="V721" s="175"/>
      <c r="W721" s="175"/>
      <c r="X721" s="175"/>
      <c r="Y721" s="175"/>
      <c r="Z721" s="175"/>
      <c r="AA721" s="175"/>
      <c r="AB721" s="176"/>
      <c r="AD721" s="548"/>
      <c r="AF721" s="548"/>
      <c r="AH721" s="548"/>
      <c r="AJ721" s="91"/>
    </row>
    <row r="722" spans="3:36" ht="12.75" customHeight="1" outlineLevel="1" x14ac:dyDescent="0.2">
      <c r="D722" s="117" t="str">
        <f>'Line Items'!D38</f>
        <v>[Passenger Revenue Service Groups Line 25]</v>
      </c>
      <c r="E722" s="177"/>
      <c r="F722" s="118" t="str">
        <f t="shared" si="216"/>
        <v>000 Miles</v>
      </c>
      <c r="G722" s="178"/>
      <c r="H722" s="178"/>
      <c r="I722" s="178"/>
      <c r="J722" s="178"/>
      <c r="K722" s="178"/>
      <c r="L722" s="178"/>
      <c r="M722" s="178"/>
      <c r="N722" s="178"/>
      <c r="O722" s="178"/>
      <c r="P722" s="178"/>
      <c r="Q722" s="178"/>
      <c r="R722" s="178"/>
      <c r="S722" s="178"/>
      <c r="T722" s="178"/>
      <c r="U722" s="178"/>
      <c r="V722" s="178"/>
      <c r="W722" s="178"/>
      <c r="X722" s="178"/>
      <c r="Y722" s="178"/>
      <c r="Z722" s="178"/>
      <c r="AA722" s="178"/>
      <c r="AB722" s="179"/>
      <c r="AD722" s="549"/>
      <c r="AF722" s="549"/>
      <c r="AH722" s="549"/>
      <c r="AJ722" s="95"/>
    </row>
    <row r="723" spans="3:36" ht="12.75" customHeight="1" outlineLevel="1" x14ac:dyDescent="0.2">
      <c r="G723" s="89"/>
      <c r="H723" s="89"/>
      <c r="I723" s="89"/>
      <c r="J723" s="89"/>
      <c r="K723" s="89"/>
      <c r="L723" s="89"/>
      <c r="M723" s="89"/>
      <c r="N723" s="89"/>
      <c r="O723" s="89"/>
      <c r="P723" s="89"/>
      <c r="Q723" s="89"/>
      <c r="R723" s="89"/>
      <c r="S723" s="89"/>
      <c r="T723" s="89"/>
      <c r="U723" s="89"/>
      <c r="V723" s="89"/>
      <c r="W723" s="89"/>
      <c r="X723" s="89"/>
      <c r="Y723" s="89"/>
      <c r="Z723" s="89"/>
      <c r="AA723" s="89"/>
      <c r="AB723" s="89"/>
      <c r="AD723" s="89"/>
      <c r="AF723" s="89"/>
      <c r="AH723" s="89"/>
    </row>
    <row r="724" spans="3:36" ht="12.75" customHeight="1" outlineLevel="1" x14ac:dyDescent="0.2">
      <c r="D724" s="180" t="str">
        <f>"Total "&amp;C697</f>
        <v>Total Full Fare (Standard)</v>
      </c>
      <c r="E724" s="181"/>
      <c r="F724" s="182" t="str">
        <f>F722</f>
        <v>000 Miles</v>
      </c>
      <c r="G724" s="183">
        <f t="shared" ref="G724:AB724" si="217">SUM(G698:G722)</f>
        <v>0</v>
      </c>
      <c r="H724" s="183">
        <f t="shared" si="217"/>
        <v>0</v>
      </c>
      <c r="I724" s="183">
        <f t="shared" si="217"/>
        <v>0</v>
      </c>
      <c r="J724" s="183">
        <f t="shared" si="217"/>
        <v>0</v>
      </c>
      <c r="K724" s="183">
        <f t="shared" si="217"/>
        <v>0</v>
      </c>
      <c r="L724" s="183">
        <f t="shared" si="217"/>
        <v>0</v>
      </c>
      <c r="M724" s="183">
        <f t="shared" si="217"/>
        <v>0</v>
      </c>
      <c r="N724" s="183">
        <f t="shared" si="217"/>
        <v>0</v>
      </c>
      <c r="O724" s="183">
        <f t="shared" si="217"/>
        <v>0</v>
      </c>
      <c r="P724" s="183">
        <f t="shared" si="217"/>
        <v>0</v>
      </c>
      <c r="Q724" s="183">
        <f t="shared" si="217"/>
        <v>0</v>
      </c>
      <c r="R724" s="183">
        <f t="shared" si="217"/>
        <v>0</v>
      </c>
      <c r="S724" s="183">
        <f t="shared" si="217"/>
        <v>0</v>
      </c>
      <c r="T724" s="183">
        <f t="shared" si="217"/>
        <v>0</v>
      </c>
      <c r="U724" s="183">
        <f t="shared" si="217"/>
        <v>0</v>
      </c>
      <c r="V724" s="183">
        <f t="shared" si="217"/>
        <v>0</v>
      </c>
      <c r="W724" s="183">
        <f t="shared" si="217"/>
        <v>0</v>
      </c>
      <c r="X724" s="183">
        <f t="shared" si="217"/>
        <v>0</v>
      </c>
      <c r="Y724" s="183">
        <f t="shared" si="217"/>
        <v>0</v>
      </c>
      <c r="Z724" s="183">
        <f t="shared" si="217"/>
        <v>0</v>
      </c>
      <c r="AA724" s="183">
        <f t="shared" si="217"/>
        <v>0</v>
      </c>
      <c r="AB724" s="184">
        <f t="shared" si="217"/>
        <v>0</v>
      </c>
      <c r="AD724" s="550">
        <f t="shared" ref="AD724:AF724" si="218">SUM(AD698:AD722)</f>
        <v>0</v>
      </c>
      <c r="AF724" s="550">
        <f t="shared" si="218"/>
        <v>0</v>
      </c>
      <c r="AH724" s="550">
        <f t="shared" ref="AH724" si="219">SUM(AH698:AH722)</f>
        <v>0</v>
      </c>
      <c r="AJ724" s="185"/>
    </row>
    <row r="725" spans="3:36" ht="12.75" customHeight="1" outlineLevel="1" x14ac:dyDescent="0.2">
      <c r="G725" s="89"/>
      <c r="H725" s="89"/>
      <c r="I725" s="89"/>
      <c r="J725" s="89"/>
      <c r="K725" s="89"/>
      <c r="L725" s="89"/>
      <c r="M725" s="89"/>
      <c r="N725" s="89"/>
      <c r="O725" s="89"/>
      <c r="P725" s="89"/>
      <c r="Q725" s="89"/>
      <c r="R725" s="89"/>
      <c r="S725" s="89"/>
      <c r="T725" s="89"/>
      <c r="U725" s="89"/>
      <c r="V725" s="89"/>
      <c r="W725" s="89"/>
      <c r="X725" s="89"/>
      <c r="Y725" s="89"/>
      <c r="Z725" s="89"/>
      <c r="AA725" s="89"/>
      <c r="AB725" s="89"/>
      <c r="AD725" s="89"/>
      <c r="AF725" s="89"/>
      <c r="AH725" s="89"/>
    </row>
    <row r="726" spans="3:36" ht="12.75" customHeight="1" outlineLevel="1" x14ac:dyDescent="0.2">
      <c r="D726" s="180" t="s">
        <v>434</v>
      </c>
      <c r="E726" s="181"/>
      <c r="F726" s="182" t="str">
        <f>F724</f>
        <v>000 Miles</v>
      </c>
      <c r="G726" s="183">
        <f t="shared" ref="G726:AB726" si="220">SUM(G695,G724)</f>
        <v>0</v>
      </c>
      <c r="H726" s="183">
        <f t="shared" si="220"/>
        <v>0</v>
      </c>
      <c r="I726" s="183">
        <f t="shared" si="220"/>
        <v>0</v>
      </c>
      <c r="J726" s="183">
        <f t="shared" si="220"/>
        <v>0</v>
      </c>
      <c r="K726" s="183">
        <f t="shared" si="220"/>
        <v>0</v>
      </c>
      <c r="L726" s="183">
        <f t="shared" si="220"/>
        <v>0</v>
      </c>
      <c r="M726" s="183">
        <f t="shared" si="220"/>
        <v>0</v>
      </c>
      <c r="N726" s="183">
        <f t="shared" si="220"/>
        <v>0</v>
      </c>
      <c r="O726" s="183">
        <f t="shared" si="220"/>
        <v>0</v>
      </c>
      <c r="P726" s="183">
        <f t="shared" si="220"/>
        <v>0</v>
      </c>
      <c r="Q726" s="183">
        <f t="shared" si="220"/>
        <v>0</v>
      </c>
      <c r="R726" s="183">
        <f t="shared" si="220"/>
        <v>0</v>
      </c>
      <c r="S726" s="183">
        <f t="shared" si="220"/>
        <v>0</v>
      </c>
      <c r="T726" s="183">
        <f t="shared" si="220"/>
        <v>0</v>
      </c>
      <c r="U726" s="183">
        <f t="shared" si="220"/>
        <v>0</v>
      </c>
      <c r="V726" s="183">
        <f t="shared" si="220"/>
        <v>0</v>
      </c>
      <c r="W726" s="183">
        <f t="shared" si="220"/>
        <v>0</v>
      </c>
      <c r="X726" s="183">
        <f t="shared" si="220"/>
        <v>0</v>
      </c>
      <c r="Y726" s="183">
        <f t="shared" si="220"/>
        <v>0</v>
      </c>
      <c r="Z726" s="183">
        <f t="shared" si="220"/>
        <v>0</v>
      </c>
      <c r="AA726" s="183">
        <f t="shared" si="220"/>
        <v>0</v>
      </c>
      <c r="AB726" s="184">
        <f t="shared" si="220"/>
        <v>0</v>
      </c>
      <c r="AD726" s="550">
        <f t="shared" ref="AD726:AF726" si="221">SUM(AD695,AD724)</f>
        <v>0</v>
      </c>
      <c r="AF726" s="550">
        <f t="shared" si="221"/>
        <v>0</v>
      </c>
      <c r="AH726" s="550">
        <f t="shared" ref="AH726" si="222">SUM(AH695,AH724)</f>
        <v>0</v>
      </c>
      <c r="AJ726" s="185"/>
    </row>
    <row r="727" spans="3:36" ht="12.75" customHeight="1" outlineLevel="1" x14ac:dyDescent="0.2">
      <c r="G727" s="89"/>
      <c r="H727" s="89"/>
      <c r="I727" s="89"/>
      <c r="J727" s="89"/>
      <c r="K727" s="89"/>
      <c r="L727" s="89"/>
      <c r="M727" s="89"/>
      <c r="N727" s="89"/>
      <c r="O727" s="89"/>
      <c r="P727" s="89"/>
      <c r="Q727" s="89"/>
      <c r="R727" s="89"/>
      <c r="S727" s="89"/>
      <c r="T727" s="89"/>
      <c r="U727" s="89"/>
      <c r="V727" s="89"/>
      <c r="W727" s="89"/>
      <c r="X727" s="89"/>
      <c r="Y727" s="89"/>
      <c r="Z727" s="89"/>
      <c r="AA727" s="89"/>
      <c r="AB727" s="89"/>
      <c r="AD727" s="89"/>
      <c r="AF727" s="89"/>
      <c r="AH727" s="89"/>
    </row>
    <row r="728" spans="3:36" ht="12.75" customHeight="1" outlineLevel="1" x14ac:dyDescent="0.2">
      <c r="C728" s="138" t="str">
        <f>C454</f>
        <v>Advance (First)</v>
      </c>
      <c r="G728" s="89"/>
      <c r="H728" s="89"/>
      <c r="I728" s="89"/>
      <c r="J728" s="89"/>
      <c r="K728" s="89"/>
      <c r="L728" s="89"/>
      <c r="M728" s="89"/>
      <c r="N728" s="89"/>
      <c r="O728" s="89"/>
      <c r="P728" s="89"/>
      <c r="Q728" s="89"/>
      <c r="R728" s="89"/>
      <c r="S728" s="89"/>
      <c r="T728" s="89"/>
      <c r="U728" s="89"/>
      <c r="V728" s="89"/>
      <c r="W728" s="89"/>
      <c r="X728" s="89"/>
      <c r="Y728" s="89"/>
      <c r="Z728" s="89"/>
      <c r="AA728" s="89"/>
      <c r="AB728" s="89"/>
      <c r="AD728" s="89"/>
      <c r="AF728" s="89"/>
      <c r="AH728" s="89"/>
    </row>
    <row r="729" spans="3:36" ht="12.75" customHeight="1" outlineLevel="1" x14ac:dyDescent="0.2">
      <c r="D729" s="100" t="str">
        <f>'Line Items'!D14</f>
        <v>Inter-City</v>
      </c>
      <c r="E729" s="84"/>
      <c r="F729" s="186" t="str">
        <f t="shared" ref="F729:F737" si="223">F698</f>
        <v>000 Miles</v>
      </c>
      <c r="G729" s="173"/>
      <c r="H729" s="173"/>
      <c r="I729" s="173"/>
      <c r="J729" s="173"/>
      <c r="K729" s="173"/>
      <c r="L729" s="173"/>
      <c r="M729" s="173"/>
      <c r="N729" s="173"/>
      <c r="O729" s="173"/>
      <c r="P729" s="173"/>
      <c r="Q729" s="173"/>
      <c r="R729" s="173"/>
      <c r="S729" s="173"/>
      <c r="T729" s="173"/>
      <c r="U729" s="173"/>
      <c r="V729" s="173"/>
      <c r="W729" s="173"/>
      <c r="X729" s="173"/>
      <c r="Y729" s="173"/>
      <c r="Z729" s="173"/>
      <c r="AA729" s="173"/>
      <c r="AB729" s="191"/>
      <c r="AD729" s="547"/>
      <c r="AF729" s="547"/>
      <c r="AH729" s="547"/>
      <c r="AJ729" s="87"/>
    </row>
    <row r="730" spans="3:36" ht="12.75" customHeight="1" outlineLevel="1" x14ac:dyDescent="0.2">
      <c r="D730" s="106" t="str">
        <f>'Line Items'!D15</f>
        <v>Great Eastern</v>
      </c>
      <c r="E730" s="88"/>
      <c r="F730" s="107" t="str">
        <f t="shared" si="223"/>
        <v>000 Miles</v>
      </c>
      <c r="G730" s="175"/>
      <c r="H730" s="175"/>
      <c r="I730" s="175"/>
      <c r="J730" s="175"/>
      <c r="K730" s="175"/>
      <c r="L730" s="175"/>
      <c r="M730" s="175"/>
      <c r="N730" s="175"/>
      <c r="O730" s="175"/>
      <c r="P730" s="175"/>
      <c r="Q730" s="175"/>
      <c r="R730" s="175"/>
      <c r="S730" s="175"/>
      <c r="T730" s="175"/>
      <c r="U730" s="175"/>
      <c r="V730" s="175"/>
      <c r="W730" s="175"/>
      <c r="X730" s="175"/>
      <c r="Y730" s="175"/>
      <c r="Z730" s="175"/>
      <c r="AA730" s="175"/>
      <c r="AB730" s="176"/>
      <c r="AD730" s="548"/>
      <c r="AF730" s="548"/>
      <c r="AH730" s="548"/>
      <c r="AJ730" s="91"/>
    </row>
    <row r="731" spans="3:36" ht="12.75" customHeight="1" outlineLevel="1" x14ac:dyDescent="0.2">
      <c r="D731" s="106" t="str">
        <f>'Line Items'!D16</f>
        <v>West Anglia</v>
      </c>
      <c r="E731" s="88"/>
      <c r="F731" s="107" t="str">
        <f t="shared" si="223"/>
        <v>000 Miles</v>
      </c>
      <c r="G731" s="175"/>
      <c r="H731" s="175"/>
      <c r="I731" s="175"/>
      <c r="J731" s="175"/>
      <c r="K731" s="175"/>
      <c r="L731" s="175"/>
      <c r="M731" s="175"/>
      <c r="N731" s="175"/>
      <c r="O731" s="175"/>
      <c r="P731" s="175"/>
      <c r="Q731" s="175"/>
      <c r="R731" s="175"/>
      <c r="S731" s="175"/>
      <c r="T731" s="175"/>
      <c r="U731" s="175"/>
      <c r="V731" s="175"/>
      <c r="W731" s="175"/>
      <c r="X731" s="175"/>
      <c r="Y731" s="175"/>
      <c r="Z731" s="175"/>
      <c r="AA731" s="175"/>
      <c r="AB731" s="176"/>
      <c r="AD731" s="548"/>
      <c r="AF731" s="548"/>
      <c r="AH731" s="548"/>
      <c r="AJ731" s="91"/>
    </row>
    <row r="732" spans="3:36" ht="12.75" customHeight="1" outlineLevel="1" x14ac:dyDescent="0.2">
      <c r="D732" s="106" t="str">
        <f>'Line Items'!D17</f>
        <v>Stansted Express</v>
      </c>
      <c r="E732" s="88"/>
      <c r="F732" s="107" t="str">
        <f t="shared" si="223"/>
        <v>000 Miles</v>
      </c>
      <c r="G732" s="175"/>
      <c r="H732" s="175"/>
      <c r="I732" s="175"/>
      <c r="J732" s="175"/>
      <c r="K732" s="175"/>
      <c r="L732" s="175"/>
      <c r="M732" s="175"/>
      <c r="N732" s="175"/>
      <c r="O732" s="175"/>
      <c r="P732" s="175"/>
      <c r="Q732" s="175"/>
      <c r="R732" s="175"/>
      <c r="S732" s="175"/>
      <c r="T732" s="175"/>
      <c r="U732" s="175"/>
      <c r="V732" s="175"/>
      <c r="W732" s="175"/>
      <c r="X732" s="175"/>
      <c r="Y732" s="175"/>
      <c r="Z732" s="175"/>
      <c r="AA732" s="175"/>
      <c r="AB732" s="176"/>
      <c r="AD732" s="548"/>
      <c r="AF732" s="548"/>
      <c r="AH732" s="548"/>
      <c r="AJ732" s="91"/>
    </row>
    <row r="733" spans="3:36" ht="12.75" customHeight="1" outlineLevel="1" x14ac:dyDescent="0.2">
      <c r="D733" s="106" t="str">
        <f>'Line Items'!D18</f>
        <v>Rural</v>
      </c>
      <c r="E733" s="88"/>
      <c r="F733" s="107" t="str">
        <f t="shared" si="223"/>
        <v>000 Miles</v>
      </c>
      <c r="G733" s="175"/>
      <c r="H733" s="175"/>
      <c r="I733" s="175"/>
      <c r="J733" s="175"/>
      <c r="K733" s="175"/>
      <c r="L733" s="175"/>
      <c r="M733" s="175"/>
      <c r="N733" s="175"/>
      <c r="O733" s="175"/>
      <c r="P733" s="175"/>
      <c r="Q733" s="175"/>
      <c r="R733" s="175"/>
      <c r="S733" s="175"/>
      <c r="T733" s="175"/>
      <c r="U733" s="175"/>
      <c r="V733" s="175"/>
      <c r="W733" s="175"/>
      <c r="X733" s="175"/>
      <c r="Y733" s="175"/>
      <c r="Z733" s="175"/>
      <c r="AA733" s="175"/>
      <c r="AB733" s="176"/>
      <c r="AD733" s="548"/>
      <c r="AF733" s="548"/>
      <c r="AH733" s="548"/>
      <c r="AJ733" s="91"/>
    </row>
    <row r="734" spans="3:36" ht="12.75" customHeight="1" outlineLevel="1" x14ac:dyDescent="0.2">
      <c r="D734" s="106" t="str">
        <f>'Line Items'!D19</f>
        <v>WA Inner (to LOROL)</v>
      </c>
      <c r="E734" s="88"/>
      <c r="F734" s="107" t="str">
        <f t="shared" si="223"/>
        <v>000 Miles</v>
      </c>
      <c r="G734" s="175"/>
      <c r="H734" s="175"/>
      <c r="I734" s="175"/>
      <c r="J734" s="175"/>
      <c r="K734" s="175"/>
      <c r="L734" s="175"/>
      <c r="M734" s="175"/>
      <c r="N734" s="175"/>
      <c r="O734" s="175"/>
      <c r="P734" s="175"/>
      <c r="Q734" s="175"/>
      <c r="R734" s="175"/>
      <c r="S734" s="175"/>
      <c r="T734" s="175"/>
      <c r="U734" s="175"/>
      <c r="V734" s="175"/>
      <c r="W734" s="175"/>
      <c r="X734" s="175"/>
      <c r="Y734" s="175"/>
      <c r="Z734" s="175"/>
      <c r="AA734" s="175"/>
      <c r="AB734" s="176"/>
      <c r="AD734" s="548"/>
      <c r="AF734" s="548"/>
      <c r="AH734" s="548"/>
      <c r="AJ734" s="91"/>
    </row>
    <row r="735" spans="3:36" ht="12.75" customHeight="1" outlineLevel="1" x14ac:dyDescent="0.2">
      <c r="D735" s="106" t="str">
        <f>'Line Items'!D20</f>
        <v>GE Inner (to CTOC)</v>
      </c>
      <c r="E735" s="88"/>
      <c r="F735" s="107" t="str">
        <f t="shared" si="223"/>
        <v>000 Miles</v>
      </c>
      <c r="G735" s="175"/>
      <c r="H735" s="175"/>
      <c r="I735" s="175"/>
      <c r="J735" s="175"/>
      <c r="K735" s="175"/>
      <c r="L735" s="175"/>
      <c r="M735" s="175"/>
      <c r="N735" s="175"/>
      <c r="O735" s="175"/>
      <c r="P735" s="175"/>
      <c r="Q735" s="175"/>
      <c r="R735" s="175"/>
      <c r="S735" s="175"/>
      <c r="T735" s="175"/>
      <c r="U735" s="175"/>
      <c r="V735" s="175"/>
      <c r="W735" s="175"/>
      <c r="X735" s="175"/>
      <c r="Y735" s="175"/>
      <c r="Z735" s="175"/>
      <c r="AA735" s="175"/>
      <c r="AB735" s="176"/>
      <c r="AD735" s="548"/>
      <c r="AF735" s="548"/>
      <c r="AH735" s="548"/>
      <c r="AJ735" s="91"/>
    </row>
    <row r="736" spans="3:36" ht="12.75" customHeight="1" outlineLevel="1" x14ac:dyDescent="0.2">
      <c r="D736" s="106" t="str">
        <f>'Line Items'!D21</f>
        <v>[Passenger Revenue Service Groups Line 8]</v>
      </c>
      <c r="E736" s="88"/>
      <c r="F736" s="107" t="str">
        <f t="shared" si="223"/>
        <v>000 Miles</v>
      </c>
      <c r="G736" s="175"/>
      <c r="H736" s="175"/>
      <c r="I736" s="175"/>
      <c r="J736" s="175"/>
      <c r="K736" s="175"/>
      <c r="L736" s="175"/>
      <c r="M736" s="175"/>
      <c r="N736" s="175"/>
      <c r="O736" s="175"/>
      <c r="P736" s="175"/>
      <c r="Q736" s="175"/>
      <c r="R736" s="175"/>
      <c r="S736" s="175"/>
      <c r="T736" s="175"/>
      <c r="U736" s="175"/>
      <c r="V736" s="175"/>
      <c r="W736" s="175"/>
      <c r="X736" s="175"/>
      <c r="Y736" s="175"/>
      <c r="Z736" s="175"/>
      <c r="AA736" s="175"/>
      <c r="AB736" s="176"/>
      <c r="AD736" s="548"/>
      <c r="AF736" s="548"/>
      <c r="AH736" s="548"/>
      <c r="AJ736" s="91"/>
    </row>
    <row r="737" spans="4:36" ht="12.75" customHeight="1" outlineLevel="1" x14ac:dyDescent="0.2">
      <c r="D737" s="106" t="str">
        <f>'Line Items'!D22</f>
        <v>[Passenger Revenue Service Groups Line 9]</v>
      </c>
      <c r="E737" s="88"/>
      <c r="F737" s="107" t="str">
        <f t="shared" si="223"/>
        <v>000 Miles</v>
      </c>
      <c r="G737" s="175"/>
      <c r="H737" s="175"/>
      <c r="I737" s="175"/>
      <c r="J737" s="175"/>
      <c r="K737" s="175"/>
      <c r="L737" s="175"/>
      <c r="M737" s="175"/>
      <c r="N737" s="175"/>
      <c r="O737" s="175"/>
      <c r="P737" s="175"/>
      <c r="Q737" s="175"/>
      <c r="R737" s="175"/>
      <c r="S737" s="175"/>
      <c r="T737" s="175"/>
      <c r="U737" s="175"/>
      <c r="V737" s="175"/>
      <c r="W737" s="175"/>
      <c r="X737" s="175"/>
      <c r="Y737" s="175"/>
      <c r="Z737" s="175"/>
      <c r="AA737" s="175"/>
      <c r="AB737" s="176"/>
      <c r="AD737" s="548"/>
      <c r="AF737" s="548"/>
      <c r="AH737" s="548"/>
      <c r="AJ737" s="91"/>
    </row>
    <row r="738" spans="4:36" ht="12.75" customHeight="1" outlineLevel="1" x14ac:dyDescent="0.2">
      <c r="D738" s="106" t="str">
        <f>'Line Items'!D23</f>
        <v>[Passenger Revenue Service Groups Line 10]</v>
      </c>
      <c r="E738" s="88"/>
      <c r="F738" s="107" t="str">
        <f t="shared" ref="F738:F753" si="224">F707</f>
        <v>000 Miles</v>
      </c>
      <c r="G738" s="175"/>
      <c r="H738" s="175"/>
      <c r="I738" s="175"/>
      <c r="J738" s="175"/>
      <c r="K738" s="175"/>
      <c r="L738" s="175"/>
      <c r="M738" s="175"/>
      <c r="N738" s="175"/>
      <c r="O738" s="175"/>
      <c r="P738" s="175"/>
      <c r="Q738" s="175"/>
      <c r="R738" s="175"/>
      <c r="S738" s="175"/>
      <c r="T738" s="175"/>
      <c r="U738" s="175"/>
      <c r="V738" s="175"/>
      <c r="W738" s="175"/>
      <c r="X738" s="175"/>
      <c r="Y738" s="175"/>
      <c r="Z738" s="175"/>
      <c r="AA738" s="175"/>
      <c r="AB738" s="176"/>
      <c r="AD738" s="548"/>
      <c r="AF738" s="548"/>
      <c r="AH738" s="548"/>
      <c r="AJ738" s="91"/>
    </row>
    <row r="739" spans="4:36" ht="12.75" customHeight="1" outlineLevel="1" x14ac:dyDescent="0.2">
      <c r="D739" s="106" t="str">
        <f>'Line Items'!D24</f>
        <v>[Passenger Revenue Service Groups Line 11]</v>
      </c>
      <c r="E739" s="88"/>
      <c r="F739" s="107" t="str">
        <f t="shared" si="224"/>
        <v>000 Miles</v>
      </c>
      <c r="G739" s="175"/>
      <c r="H739" s="175"/>
      <c r="I739" s="175"/>
      <c r="J739" s="175"/>
      <c r="K739" s="175"/>
      <c r="L739" s="175"/>
      <c r="M739" s="175"/>
      <c r="N739" s="175"/>
      <c r="O739" s="175"/>
      <c r="P739" s="175"/>
      <c r="Q739" s="175"/>
      <c r="R739" s="175"/>
      <c r="S739" s="175"/>
      <c r="T739" s="175"/>
      <c r="U739" s="175"/>
      <c r="V739" s="175"/>
      <c r="W739" s="175"/>
      <c r="X739" s="175"/>
      <c r="Y739" s="175"/>
      <c r="Z739" s="175"/>
      <c r="AA739" s="175"/>
      <c r="AB739" s="176"/>
      <c r="AD739" s="548"/>
      <c r="AF739" s="548"/>
      <c r="AH739" s="548"/>
      <c r="AJ739" s="91"/>
    </row>
    <row r="740" spans="4:36" ht="12.75" customHeight="1" outlineLevel="1" x14ac:dyDescent="0.2">
      <c r="D740" s="106" t="str">
        <f>'Line Items'!D25</f>
        <v>[Passenger Revenue Service Groups Line 12]</v>
      </c>
      <c r="E740" s="88"/>
      <c r="F740" s="107" t="str">
        <f t="shared" si="224"/>
        <v>000 Miles</v>
      </c>
      <c r="G740" s="175"/>
      <c r="H740" s="175"/>
      <c r="I740" s="175"/>
      <c r="J740" s="175"/>
      <c r="K740" s="175"/>
      <c r="L740" s="175"/>
      <c r="M740" s="175"/>
      <c r="N740" s="175"/>
      <c r="O740" s="175"/>
      <c r="P740" s="175"/>
      <c r="Q740" s="175"/>
      <c r="R740" s="175"/>
      <c r="S740" s="175"/>
      <c r="T740" s="175"/>
      <c r="U740" s="175"/>
      <c r="V740" s="175"/>
      <c r="W740" s="175"/>
      <c r="X740" s="175"/>
      <c r="Y740" s="175"/>
      <c r="Z740" s="175"/>
      <c r="AA740" s="175"/>
      <c r="AB740" s="176"/>
      <c r="AD740" s="548"/>
      <c r="AF740" s="548"/>
      <c r="AH740" s="548"/>
      <c r="AJ740" s="91"/>
    </row>
    <row r="741" spans="4:36" ht="12.75" customHeight="1" outlineLevel="1" x14ac:dyDescent="0.2">
      <c r="D741" s="106" t="str">
        <f>'Line Items'!D26</f>
        <v>[Passenger Revenue Service Groups Line 13]</v>
      </c>
      <c r="E741" s="88"/>
      <c r="F741" s="107" t="str">
        <f t="shared" si="224"/>
        <v>000 Miles</v>
      </c>
      <c r="G741" s="175"/>
      <c r="H741" s="175"/>
      <c r="I741" s="175"/>
      <c r="J741" s="175"/>
      <c r="K741" s="175"/>
      <c r="L741" s="175"/>
      <c r="M741" s="175"/>
      <c r="N741" s="175"/>
      <c r="O741" s="175"/>
      <c r="P741" s="175"/>
      <c r="Q741" s="175"/>
      <c r="R741" s="175"/>
      <c r="S741" s="175"/>
      <c r="T741" s="175"/>
      <c r="U741" s="175"/>
      <c r="V741" s="175"/>
      <c r="W741" s="175"/>
      <c r="X741" s="175"/>
      <c r="Y741" s="175"/>
      <c r="Z741" s="175"/>
      <c r="AA741" s="175"/>
      <c r="AB741" s="176"/>
      <c r="AD741" s="548"/>
      <c r="AF741" s="548"/>
      <c r="AH741" s="548"/>
      <c r="AJ741" s="91"/>
    </row>
    <row r="742" spans="4:36" ht="12.75" customHeight="1" outlineLevel="1" x14ac:dyDescent="0.2">
      <c r="D742" s="106" t="str">
        <f>'Line Items'!D27</f>
        <v>[Passenger Revenue Service Groups Line 14]</v>
      </c>
      <c r="E742" s="88"/>
      <c r="F742" s="107" t="str">
        <f t="shared" si="224"/>
        <v>000 Miles</v>
      </c>
      <c r="G742" s="175"/>
      <c r="H742" s="175"/>
      <c r="I742" s="175"/>
      <c r="J742" s="175"/>
      <c r="K742" s="175"/>
      <c r="L742" s="175"/>
      <c r="M742" s="175"/>
      <c r="N742" s="175"/>
      <c r="O742" s="175"/>
      <c r="P742" s="175"/>
      <c r="Q742" s="175"/>
      <c r="R742" s="175"/>
      <c r="S742" s="175"/>
      <c r="T742" s="175"/>
      <c r="U742" s="175"/>
      <c r="V742" s="175"/>
      <c r="W742" s="175"/>
      <c r="X742" s="175"/>
      <c r="Y742" s="175"/>
      <c r="Z742" s="175"/>
      <c r="AA742" s="175"/>
      <c r="AB742" s="176"/>
      <c r="AD742" s="548"/>
      <c r="AF742" s="548"/>
      <c r="AH742" s="548"/>
      <c r="AJ742" s="91"/>
    </row>
    <row r="743" spans="4:36" ht="12.75" customHeight="1" outlineLevel="1" x14ac:dyDescent="0.2">
      <c r="D743" s="106" t="str">
        <f>'Line Items'!D28</f>
        <v>[Passenger Revenue Service Groups Line 15]</v>
      </c>
      <c r="E743" s="88"/>
      <c r="F743" s="107" t="str">
        <f t="shared" si="224"/>
        <v>000 Miles</v>
      </c>
      <c r="G743" s="175"/>
      <c r="H743" s="175"/>
      <c r="I743" s="175"/>
      <c r="J743" s="175"/>
      <c r="K743" s="175"/>
      <c r="L743" s="175"/>
      <c r="M743" s="175"/>
      <c r="N743" s="175"/>
      <c r="O743" s="175"/>
      <c r="P743" s="175"/>
      <c r="Q743" s="175"/>
      <c r="R743" s="175"/>
      <c r="S743" s="175"/>
      <c r="T743" s="175"/>
      <c r="U743" s="175"/>
      <c r="V743" s="175"/>
      <c r="W743" s="175"/>
      <c r="X743" s="175"/>
      <c r="Y743" s="175"/>
      <c r="Z743" s="175"/>
      <c r="AA743" s="175"/>
      <c r="AB743" s="176"/>
      <c r="AD743" s="548"/>
      <c r="AF743" s="548"/>
      <c r="AH743" s="548"/>
      <c r="AJ743" s="91"/>
    </row>
    <row r="744" spans="4:36" ht="12.75" customHeight="1" outlineLevel="1" x14ac:dyDescent="0.2">
      <c r="D744" s="106" t="str">
        <f>'Line Items'!D29</f>
        <v>[Passenger Revenue Service Groups Line 16]</v>
      </c>
      <c r="E744" s="88"/>
      <c r="F744" s="107" t="str">
        <f t="shared" si="224"/>
        <v>000 Miles</v>
      </c>
      <c r="G744" s="175"/>
      <c r="H744" s="175"/>
      <c r="I744" s="175"/>
      <c r="J744" s="175"/>
      <c r="K744" s="175"/>
      <c r="L744" s="175"/>
      <c r="M744" s="175"/>
      <c r="N744" s="175"/>
      <c r="O744" s="175"/>
      <c r="P744" s="175"/>
      <c r="Q744" s="175"/>
      <c r="R744" s="175"/>
      <c r="S744" s="175"/>
      <c r="T744" s="175"/>
      <c r="U744" s="175"/>
      <c r="V744" s="175"/>
      <c r="W744" s="175"/>
      <c r="X744" s="175"/>
      <c r="Y744" s="175"/>
      <c r="Z744" s="175"/>
      <c r="AA744" s="175"/>
      <c r="AB744" s="176"/>
      <c r="AD744" s="548"/>
      <c r="AF744" s="548"/>
      <c r="AH744" s="548"/>
      <c r="AJ744" s="91"/>
    </row>
    <row r="745" spans="4:36" ht="12.75" customHeight="1" outlineLevel="1" x14ac:dyDescent="0.2">
      <c r="D745" s="106" t="str">
        <f>'Line Items'!D30</f>
        <v>[Passenger Revenue Service Groups Line 17]</v>
      </c>
      <c r="E745" s="88"/>
      <c r="F745" s="107" t="str">
        <f t="shared" si="224"/>
        <v>000 Miles</v>
      </c>
      <c r="G745" s="175"/>
      <c r="H745" s="175"/>
      <c r="I745" s="175"/>
      <c r="J745" s="175"/>
      <c r="K745" s="175"/>
      <c r="L745" s="175"/>
      <c r="M745" s="175"/>
      <c r="N745" s="175"/>
      <c r="O745" s="175"/>
      <c r="P745" s="175"/>
      <c r="Q745" s="175"/>
      <c r="R745" s="175"/>
      <c r="S745" s="175"/>
      <c r="T745" s="175"/>
      <c r="U745" s="175"/>
      <c r="V745" s="175"/>
      <c r="W745" s="175"/>
      <c r="X745" s="175"/>
      <c r="Y745" s="175"/>
      <c r="Z745" s="175"/>
      <c r="AA745" s="175"/>
      <c r="AB745" s="176"/>
      <c r="AD745" s="548"/>
      <c r="AF745" s="548"/>
      <c r="AH745" s="548"/>
      <c r="AJ745" s="91"/>
    </row>
    <row r="746" spans="4:36" ht="12.75" customHeight="1" outlineLevel="1" x14ac:dyDescent="0.2">
      <c r="D746" s="106" t="str">
        <f>'Line Items'!D31</f>
        <v>[Passenger Revenue Service Groups Line 18]</v>
      </c>
      <c r="E746" s="88"/>
      <c r="F746" s="107" t="str">
        <f t="shared" si="224"/>
        <v>000 Miles</v>
      </c>
      <c r="G746" s="175"/>
      <c r="H746" s="175"/>
      <c r="I746" s="175"/>
      <c r="J746" s="175"/>
      <c r="K746" s="175"/>
      <c r="L746" s="175"/>
      <c r="M746" s="175"/>
      <c r="N746" s="175"/>
      <c r="O746" s="175"/>
      <c r="P746" s="175"/>
      <c r="Q746" s="175"/>
      <c r="R746" s="175"/>
      <c r="S746" s="175"/>
      <c r="T746" s="175"/>
      <c r="U746" s="175"/>
      <c r="V746" s="175"/>
      <c r="W746" s="175"/>
      <c r="X746" s="175"/>
      <c r="Y746" s="175"/>
      <c r="Z746" s="175"/>
      <c r="AA746" s="175"/>
      <c r="AB746" s="176"/>
      <c r="AD746" s="548"/>
      <c r="AF746" s="548"/>
      <c r="AH746" s="548"/>
      <c r="AJ746" s="91"/>
    </row>
    <row r="747" spans="4:36" ht="12.75" customHeight="1" outlineLevel="1" x14ac:dyDescent="0.2">
      <c r="D747" s="106" t="str">
        <f>'Line Items'!D32</f>
        <v>[Passenger Revenue Service Groups Line 19]</v>
      </c>
      <c r="E747" s="88"/>
      <c r="F747" s="107" t="str">
        <f t="shared" si="224"/>
        <v>000 Miles</v>
      </c>
      <c r="G747" s="175"/>
      <c r="H747" s="175"/>
      <c r="I747" s="175"/>
      <c r="J747" s="175"/>
      <c r="K747" s="175"/>
      <c r="L747" s="175"/>
      <c r="M747" s="175"/>
      <c r="N747" s="175"/>
      <c r="O747" s="175"/>
      <c r="P747" s="175"/>
      <c r="Q747" s="175"/>
      <c r="R747" s="175"/>
      <c r="S747" s="175"/>
      <c r="T747" s="175"/>
      <c r="U747" s="175"/>
      <c r="V747" s="175"/>
      <c r="W747" s="175"/>
      <c r="X747" s="175"/>
      <c r="Y747" s="175"/>
      <c r="Z747" s="175"/>
      <c r="AA747" s="175"/>
      <c r="AB747" s="176"/>
      <c r="AD747" s="548"/>
      <c r="AF747" s="548"/>
      <c r="AH747" s="548"/>
      <c r="AJ747" s="91"/>
    </row>
    <row r="748" spans="4:36" ht="12.75" customHeight="1" outlineLevel="1" x14ac:dyDescent="0.2">
      <c r="D748" s="106" t="str">
        <f>'Line Items'!D33</f>
        <v>[Passenger Revenue Service Groups Line 20]</v>
      </c>
      <c r="E748" s="88"/>
      <c r="F748" s="107" t="str">
        <f t="shared" si="224"/>
        <v>000 Miles</v>
      </c>
      <c r="G748" s="175"/>
      <c r="H748" s="175"/>
      <c r="I748" s="175"/>
      <c r="J748" s="175"/>
      <c r="K748" s="175"/>
      <c r="L748" s="175"/>
      <c r="M748" s="175"/>
      <c r="N748" s="175"/>
      <c r="O748" s="175"/>
      <c r="P748" s="175"/>
      <c r="Q748" s="175"/>
      <c r="R748" s="175"/>
      <c r="S748" s="175"/>
      <c r="T748" s="175"/>
      <c r="U748" s="175"/>
      <c r="V748" s="175"/>
      <c r="W748" s="175"/>
      <c r="X748" s="175"/>
      <c r="Y748" s="175"/>
      <c r="Z748" s="175"/>
      <c r="AA748" s="175"/>
      <c r="AB748" s="176"/>
      <c r="AD748" s="548"/>
      <c r="AF748" s="548"/>
      <c r="AH748" s="548"/>
      <c r="AJ748" s="91"/>
    </row>
    <row r="749" spans="4:36" ht="12.75" customHeight="1" outlineLevel="1" x14ac:dyDescent="0.2">
      <c r="D749" s="106" t="str">
        <f>'Line Items'!D34</f>
        <v>[Passenger Revenue Service Groups Line 21]</v>
      </c>
      <c r="E749" s="88"/>
      <c r="F749" s="107" t="str">
        <f t="shared" si="224"/>
        <v>000 Miles</v>
      </c>
      <c r="G749" s="175"/>
      <c r="H749" s="175"/>
      <c r="I749" s="175"/>
      <c r="J749" s="175"/>
      <c r="K749" s="175"/>
      <c r="L749" s="175"/>
      <c r="M749" s="175"/>
      <c r="N749" s="175"/>
      <c r="O749" s="175"/>
      <c r="P749" s="175"/>
      <c r="Q749" s="175"/>
      <c r="R749" s="175"/>
      <c r="S749" s="175"/>
      <c r="T749" s="175"/>
      <c r="U749" s="175"/>
      <c r="V749" s="175"/>
      <c r="W749" s="175"/>
      <c r="X749" s="175"/>
      <c r="Y749" s="175"/>
      <c r="Z749" s="175"/>
      <c r="AA749" s="175"/>
      <c r="AB749" s="176"/>
      <c r="AD749" s="548"/>
      <c r="AF749" s="548"/>
      <c r="AH749" s="548"/>
      <c r="AJ749" s="91"/>
    </row>
    <row r="750" spans="4:36" ht="12.75" customHeight="1" outlineLevel="1" x14ac:dyDescent="0.2">
      <c r="D750" s="106" t="str">
        <f>'Line Items'!D35</f>
        <v>[Passenger Revenue Service Groups Line 22]</v>
      </c>
      <c r="E750" s="88"/>
      <c r="F750" s="107" t="str">
        <f t="shared" si="224"/>
        <v>000 Miles</v>
      </c>
      <c r="G750" s="175"/>
      <c r="H750" s="175"/>
      <c r="I750" s="175"/>
      <c r="J750" s="175"/>
      <c r="K750" s="175"/>
      <c r="L750" s="175"/>
      <c r="M750" s="175"/>
      <c r="N750" s="175"/>
      <c r="O750" s="175"/>
      <c r="P750" s="175"/>
      <c r="Q750" s="175"/>
      <c r="R750" s="175"/>
      <c r="S750" s="175"/>
      <c r="T750" s="175"/>
      <c r="U750" s="175"/>
      <c r="V750" s="175"/>
      <c r="W750" s="175"/>
      <c r="X750" s="175"/>
      <c r="Y750" s="175"/>
      <c r="Z750" s="175"/>
      <c r="AA750" s="175"/>
      <c r="AB750" s="176"/>
      <c r="AD750" s="548"/>
      <c r="AF750" s="548"/>
      <c r="AH750" s="548"/>
      <c r="AJ750" s="91"/>
    </row>
    <row r="751" spans="4:36" ht="12.75" customHeight="1" outlineLevel="1" x14ac:dyDescent="0.2">
      <c r="D751" s="106" t="str">
        <f>'Line Items'!D36</f>
        <v>[Passenger Revenue Service Groups Line 23]</v>
      </c>
      <c r="E751" s="88"/>
      <c r="F751" s="107" t="str">
        <f t="shared" si="224"/>
        <v>000 Miles</v>
      </c>
      <c r="G751" s="175"/>
      <c r="H751" s="175"/>
      <c r="I751" s="175"/>
      <c r="J751" s="175"/>
      <c r="K751" s="175"/>
      <c r="L751" s="175"/>
      <c r="M751" s="175"/>
      <c r="N751" s="175"/>
      <c r="O751" s="175"/>
      <c r="P751" s="175"/>
      <c r="Q751" s="175"/>
      <c r="R751" s="175"/>
      <c r="S751" s="175"/>
      <c r="T751" s="175"/>
      <c r="U751" s="175"/>
      <c r="V751" s="175"/>
      <c r="W751" s="175"/>
      <c r="X751" s="175"/>
      <c r="Y751" s="175"/>
      <c r="Z751" s="175"/>
      <c r="AA751" s="175"/>
      <c r="AB751" s="176"/>
      <c r="AD751" s="548"/>
      <c r="AF751" s="548"/>
      <c r="AH751" s="548"/>
      <c r="AJ751" s="91"/>
    </row>
    <row r="752" spans="4:36" ht="12.75" customHeight="1" outlineLevel="1" x14ac:dyDescent="0.2">
      <c r="D752" s="106" t="str">
        <f>'Line Items'!D37</f>
        <v>[Passenger Revenue Service Groups Line 24]</v>
      </c>
      <c r="E752" s="88"/>
      <c r="F752" s="107" t="str">
        <f t="shared" si="224"/>
        <v>000 Miles</v>
      </c>
      <c r="G752" s="175"/>
      <c r="H752" s="175"/>
      <c r="I752" s="175"/>
      <c r="J752" s="175"/>
      <c r="K752" s="175"/>
      <c r="L752" s="175"/>
      <c r="M752" s="175"/>
      <c r="N752" s="175"/>
      <c r="O752" s="175"/>
      <c r="P752" s="175"/>
      <c r="Q752" s="175"/>
      <c r="R752" s="175"/>
      <c r="S752" s="175"/>
      <c r="T752" s="175"/>
      <c r="U752" s="175"/>
      <c r="V752" s="175"/>
      <c r="W752" s="175"/>
      <c r="X752" s="175"/>
      <c r="Y752" s="175"/>
      <c r="Z752" s="175"/>
      <c r="AA752" s="175"/>
      <c r="AB752" s="176"/>
      <c r="AD752" s="548"/>
      <c r="AF752" s="548"/>
      <c r="AH752" s="548"/>
      <c r="AJ752" s="91"/>
    </row>
    <row r="753" spans="3:36" ht="12.75" customHeight="1" outlineLevel="1" x14ac:dyDescent="0.2">
      <c r="D753" s="117" t="str">
        <f>'Line Items'!D38</f>
        <v>[Passenger Revenue Service Groups Line 25]</v>
      </c>
      <c r="E753" s="177"/>
      <c r="F753" s="118" t="str">
        <f t="shared" si="224"/>
        <v>000 Miles</v>
      </c>
      <c r="G753" s="178"/>
      <c r="H753" s="178"/>
      <c r="I753" s="178"/>
      <c r="J753" s="178"/>
      <c r="K753" s="178"/>
      <c r="L753" s="178"/>
      <c r="M753" s="178"/>
      <c r="N753" s="178"/>
      <c r="O753" s="178"/>
      <c r="P753" s="178"/>
      <c r="Q753" s="178"/>
      <c r="R753" s="178"/>
      <c r="S753" s="178"/>
      <c r="T753" s="178"/>
      <c r="U753" s="178"/>
      <c r="V753" s="178"/>
      <c r="W753" s="178"/>
      <c r="X753" s="178"/>
      <c r="Y753" s="178"/>
      <c r="Z753" s="178"/>
      <c r="AA753" s="178"/>
      <c r="AB753" s="179"/>
      <c r="AD753" s="549"/>
      <c r="AF753" s="549"/>
      <c r="AH753" s="549"/>
      <c r="AJ753" s="95"/>
    </row>
    <row r="754" spans="3:36" ht="12.75" customHeight="1" outlineLevel="1" x14ac:dyDescent="0.2">
      <c r="G754" s="89"/>
      <c r="H754" s="89"/>
      <c r="I754" s="89"/>
      <c r="J754" s="89"/>
      <c r="K754" s="89"/>
      <c r="L754" s="89"/>
      <c r="M754" s="89"/>
      <c r="N754" s="89"/>
      <c r="O754" s="89"/>
      <c r="P754" s="89"/>
      <c r="Q754" s="89"/>
      <c r="R754" s="89"/>
      <c r="S754" s="89"/>
      <c r="T754" s="89"/>
      <c r="U754" s="89"/>
      <c r="V754" s="89"/>
      <c r="W754" s="89"/>
      <c r="X754" s="89"/>
      <c r="Y754" s="89"/>
      <c r="Z754" s="89"/>
      <c r="AA754" s="89"/>
      <c r="AB754" s="89"/>
      <c r="AD754" s="89"/>
      <c r="AF754" s="89"/>
      <c r="AH754" s="89"/>
    </row>
    <row r="755" spans="3:36" ht="12.75" customHeight="1" outlineLevel="1" x14ac:dyDescent="0.2">
      <c r="D755" s="180" t="str">
        <f>"Total "&amp;C728</f>
        <v>Total Advance (First)</v>
      </c>
      <c r="E755" s="181"/>
      <c r="F755" s="182" t="str">
        <f>F753</f>
        <v>000 Miles</v>
      </c>
      <c r="G755" s="183">
        <f t="shared" ref="G755:AB755" si="225">SUM(G729:G753)</f>
        <v>0</v>
      </c>
      <c r="H755" s="183">
        <f t="shared" si="225"/>
        <v>0</v>
      </c>
      <c r="I755" s="183">
        <f t="shared" si="225"/>
        <v>0</v>
      </c>
      <c r="J755" s="183">
        <f t="shared" si="225"/>
        <v>0</v>
      </c>
      <c r="K755" s="183">
        <f t="shared" si="225"/>
        <v>0</v>
      </c>
      <c r="L755" s="183">
        <f t="shared" si="225"/>
        <v>0</v>
      </c>
      <c r="M755" s="183">
        <f t="shared" si="225"/>
        <v>0</v>
      </c>
      <c r="N755" s="183">
        <f t="shared" si="225"/>
        <v>0</v>
      </c>
      <c r="O755" s="183">
        <f t="shared" si="225"/>
        <v>0</v>
      </c>
      <c r="P755" s="183">
        <f t="shared" si="225"/>
        <v>0</v>
      </c>
      <c r="Q755" s="183">
        <f t="shared" si="225"/>
        <v>0</v>
      </c>
      <c r="R755" s="183">
        <f t="shared" si="225"/>
        <v>0</v>
      </c>
      <c r="S755" s="183">
        <f t="shared" si="225"/>
        <v>0</v>
      </c>
      <c r="T755" s="183">
        <f t="shared" si="225"/>
        <v>0</v>
      </c>
      <c r="U755" s="183">
        <f t="shared" si="225"/>
        <v>0</v>
      </c>
      <c r="V755" s="183">
        <f t="shared" si="225"/>
        <v>0</v>
      </c>
      <c r="W755" s="183">
        <f t="shared" si="225"/>
        <v>0</v>
      </c>
      <c r="X755" s="183">
        <f t="shared" si="225"/>
        <v>0</v>
      </c>
      <c r="Y755" s="183">
        <f t="shared" si="225"/>
        <v>0</v>
      </c>
      <c r="Z755" s="183">
        <f t="shared" si="225"/>
        <v>0</v>
      </c>
      <c r="AA755" s="183">
        <f t="shared" si="225"/>
        <v>0</v>
      </c>
      <c r="AB755" s="184">
        <f t="shared" si="225"/>
        <v>0</v>
      </c>
      <c r="AD755" s="550">
        <f t="shared" ref="AD755:AF755" si="226">SUM(AD729:AD753)</f>
        <v>0</v>
      </c>
      <c r="AF755" s="550">
        <f t="shared" si="226"/>
        <v>0</v>
      </c>
      <c r="AH755" s="550">
        <f t="shared" ref="AH755" si="227">SUM(AH729:AH753)</f>
        <v>0</v>
      </c>
      <c r="AJ755" s="185"/>
    </row>
    <row r="756" spans="3:36" ht="12.75" customHeight="1" outlineLevel="1" x14ac:dyDescent="0.2">
      <c r="G756" s="89"/>
      <c r="H756" s="89"/>
      <c r="I756" s="89"/>
      <c r="J756" s="89"/>
      <c r="K756" s="89"/>
      <c r="L756" s="89"/>
      <c r="M756" s="89"/>
      <c r="N756" s="89"/>
      <c r="O756" s="89"/>
      <c r="P756" s="89"/>
      <c r="Q756" s="89"/>
      <c r="R756" s="89"/>
      <c r="S756" s="89"/>
      <c r="T756" s="89"/>
      <c r="U756" s="89"/>
      <c r="V756" s="89"/>
      <c r="W756" s="89"/>
      <c r="X756" s="89"/>
      <c r="Y756" s="89"/>
      <c r="Z756" s="89"/>
      <c r="AA756" s="89"/>
      <c r="AB756" s="89"/>
      <c r="AD756" s="89"/>
      <c r="AF756" s="89"/>
      <c r="AH756" s="89"/>
    </row>
    <row r="757" spans="3:36" ht="12.75" customHeight="1" outlineLevel="1" x14ac:dyDescent="0.2">
      <c r="C757" s="138" t="str">
        <f>C483</f>
        <v>Advance (Standard)</v>
      </c>
      <c r="G757" s="89"/>
      <c r="H757" s="89"/>
      <c r="I757" s="89"/>
      <c r="J757" s="89"/>
      <c r="K757" s="89"/>
      <c r="L757" s="89"/>
      <c r="M757" s="89"/>
      <c r="N757" s="89"/>
      <c r="O757" s="89"/>
      <c r="P757" s="89"/>
      <c r="Q757" s="89"/>
      <c r="R757" s="89"/>
      <c r="S757" s="89"/>
      <c r="T757" s="89"/>
      <c r="U757" s="89"/>
      <c r="V757" s="89"/>
      <c r="W757" s="89"/>
      <c r="X757" s="89"/>
      <c r="Y757" s="89"/>
      <c r="Z757" s="89"/>
      <c r="AA757" s="89"/>
      <c r="AB757" s="89"/>
      <c r="AD757" s="89"/>
      <c r="AF757" s="89"/>
      <c r="AH757" s="89"/>
    </row>
    <row r="758" spans="3:36" ht="12.75" customHeight="1" outlineLevel="1" x14ac:dyDescent="0.2">
      <c r="D758" s="100" t="str">
        <f>'Line Items'!D14</f>
        <v>Inter-City</v>
      </c>
      <c r="E758" s="84"/>
      <c r="F758" s="186" t="str">
        <f t="shared" ref="F758:F765" si="228">F729</f>
        <v>000 Miles</v>
      </c>
      <c r="G758" s="173"/>
      <c r="H758" s="173"/>
      <c r="I758" s="173"/>
      <c r="J758" s="173"/>
      <c r="K758" s="173"/>
      <c r="L758" s="173"/>
      <c r="M758" s="173"/>
      <c r="N758" s="173"/>
      <c r="O758" s="173"/>
      <c r="P758" s="173"/>
      <c r="Q758" s="173"/>
      <c r="R758" s="173"/>
      <c r="S758" s="173"/>
      <c r="T758" s="173"/>
      <c r="U758" s="173"/>
      <c r="V758" s="173"/>
      <c r="W758" s="173"/>
      <c r="X758" s="173"/>
      <c r="Y758" s="173"/>
      <c r="Z758" s="173"/>
      <c r="AA758" s="173"/>
      <c r="AB758" s="191"/>
      <c r="AD758" s="547"/>
      <c r="AF758" s="547"/>
      <c r="AH758" s="547"/>
      <c r="AJ758" s="87"/>
    </row>
    <row r="759" spans="3:36" ht="12.75" customHeight="1" outlineLevel="1" x14ac:dyDescent="0.2">
      <c r="D759" s="106" t="str">
        <f>'Line Items'!D15</f>
        <v>Great Eastern</v>
      </c>
      <c r="E759" s="88"/>
      <c r="F759" s="107" t="str">
        <f t="shared" si="228"/>
        <v>000 Miles</v>
      </c>
      <c r="G759" s="175"/>
      <c r="H759" s="175"/>
      <c r="I759" s="175"/>
      <c r="J759" s="175"/>
      <c r="K759" s="175"/>
      <c r="L759" s="175"/>
      <c r="M759" s="175"/>
      <c r="N759" s="175"/>
      <c r="O759" s="175"/>
      <c r="P759" s="175"/>
      <c r="Q759" s="175"/>
      <c r="R759" s="175"/>
      <c r="S759" s="175"/>
      <c r="T759" s="175"/>
      <c r="U759" s="175"/>
      <c r="V759" s="175"/>
      <c r="W759" s="175"/>
      <c r="X759" s="175"/>
      <c r="Y759" s="175"/>
      <c r="Z759" s="175"/>
      <c r="AA759" s="175"/>
      <c r="AB759" s="176"/>
      <c r="AD759" s="548"/>
      <c r="AF759" s="548"/>
      <c r="AH759" s="548"/>
      <c r="AJ759" s="91"/>
    </row>
    <row r="760" spans="3:36" ht="12.75" customHeight="1" outlineLevel="1" x14ac:dyDescent="0.2">
      <c r="D760" s="106" t="str">
        <f>'Line Items'!D16</f>
        <v>West Anglia</v>
      </c>
      <c r="E760" s="88"/>
      <c r="F760" s="107" t="str">
        <f t="shared" si="228"/>
        <v>000 Miles</v>
      </c>
      <c r="G760" s="175"/>
      <c r="H760" s="175"/>
      <c r="I760" s="175"/>
      <c r="J760" s="175"/>
      <c r="K760" s="175"/>
      <c r="L760" s="175"/>
      <c r="M760" s="175"/>
      <c r="N760" s="175"/>
      <c r="O760" s="175"/>
      <c r="P760" s="175"/>
      <c r="Q760" s="175"/>
      <c r="R760" s="175"/>
      <c r="S760" s="175"/>
      <c r="T760" s="175"/>
      <c r="U760" s="175"/>
      <c r="V760" s="175"/>
      <c r="W760" s="175"/>
      <c r="X760" s="175"/>
      <c r="Y760" s="175"/>
      <c r="Z760" s="175"/>
      <c r="AA760" s="175"/>
      <c r="AB760" s="176"/>
      <c r="AD760" s="548"/>
      <c r="AF760" s="548"/>
      <c r="AH760" s="548"/>
      <c r="AJ760" s="91"/>
    </row>
    <row r="761" spans="3:36" ht="12.75" customHeight="1" outlineLevel="1" x14ac:dyDescent="0.2">
      <c r="D761" s="106" t="str">
        <f>'Line Items'!D17</f>
        <v>Stansted Express</v>
      </c>
      <c r="E761" s="88"/>
      <c r="F761" s="107" t="str">
        <f t="shared" si="228"/>
        <v>000 Miles</v>
      </c>
      <c r="G761" s="175"/>
      <c r="H761" s="175"/>
      <c r="I761" s="175"/>
      <c r="J761" s="175"/>
      <c r="K761" s="175"/>
      <c r="L761" s="175"/>
      <c r="M761" s="175"/>
      <c r="N761" s="175"/>
      <c r="O761" s="175"/>
      <c r="P761" s="175"/>
      <c r="Q761" s="175"/>
      <c r="R761" s="175"/>
      <c r="S761" s="175"/>
      <c r="T761" s="175"/>
      <c r="U761" s="175"/>
      <c r="V761" s="175"/>
      <c r="W761" s="175"/>
      <c r="X761" s="175"/>
      <c r="Y761" s="175"/>
      <c r="Z761" s="175"/>
      <c r="AA761" s="175"/>
      <c r="AB761" s="176"/>
      <c r="AD761" s="548"/>
      <c r="AF761" s="548"/>
      <c r="AH761" s="548"/>
      <c r="AJ761" s="91"/>
    </row>
    <row r="762" spans="3:36" ht="12.75" customHeight="1" outlineLevel="1" x14ac:dyDescent="0.2">
      <c r="D762" s="106" t="str">
        <f>'Line Items'!D18</f>
        <v>Rural</v>
      </c>
      <c r="E762" s="88"/>
      <c r="F762" s="107" t="str">
        <f t="shared" si="228"/>
        <v>000 Miles</v>
      </c>
      <c r="G762" s="175"/>
      <c r="H762" s="175"/>
      <c r="I762" s="175"/>
      <c r="J762" s="175"/>
      <c r="K762" s="175"/>
      <c r="L762" s="175"/>
      <c r="M762" s="175"/>
      <c r="N762" s="175"/>
      <c r="O762" s="175"/>
      <c r="P762" s="175"/>
      <c r="Q762" s="175"/>
      <c r="R762" s="175"/>
      <c r="S762" s="175"/>
      <c r="T762" s="175"/>
      <c r="U762" s="175"/>
      <c r="V762" s="175"/>
      <c r="W762" s="175"/>
      <c r="X762" s="175"/>
      <c r="Y762" s="175"/>
      <c r="Z762" s="175"/>
      <c r="AA762" s="175"/>
      <c r="AB762" s="176"/>
      <c r="AD762" s="548"/>
      <c r="AF762" s="548"/>
      <c r="AH762" s="548"/>
      <c r="AJ762" s="91"/>
    </row>
    <row r="763" spans="3:36" ht="12.75" customHeight="1" outlineLevel="1" x14ac:dyDescent="0.2">
      <c r="D763" s="106" t="str">
        <f>'Line Items'!D19</f>
        <v>WA Inner (to LOROL)</v>
      </c>
      <c r="E763" s="88"/>
      <c r="F763" s="107" t="str">
        <f t="shared" si="228"/>
        <v>000 Miles</v>
      </c>
      <c r="G763" s="175"/>
      <c r="H763" s="175"/>
      <c r="I763" s="175"/>
      <c r="J763" s="175"/>
      <c r="K763" s="175"/>
      <c r="L763" s="175"/>
      <c r="M763" s="175"/>
      <c r="N763" s="175"/>
      <c r="O763" s="175"/>
      <c r="P763" s="175"/>
      <c r="Q763" s="175"/>
      <c r="R763" s="175"/>
      <c r="S763" s="175"/>
      <c r="T763" s="175"/>
      <c r="U763" s="175"/>
      <c r="V763" s="175"/>
      <c r="W763" s="175"/>
      <c r="X763" s="175"/>
      <c r="Y763" s="175"/>
      <c r="Z763" s="175"/>
      <c r="AA763" s="175"/>
      <c r="AB763" s="176"/>
      <c r="AD763" s="548"/>
      <c r="AF763" s="548"/>
      <c r="AH763" s="548"/>
      <c r="AJ763" s="91"/>
    </row>
    <row r="764" spans="3:36" ht="12.75" customHeight="1" outlineLevel="1" x14ac:dyDescent="0.2">
      <c r="D764" s="106" t="str">
        <f>'Line Items'!D20</f>
        <v>GE Inner (to CTOC)</v>
      </c>
      <c r="E764" s="88"/>
      <c r="F764" s="107" t="str">
        <f t="shared" si="228"/>
        <v>000 Miles</v>
      </c>
      <c r="G764" s="175"/>
      <c r="H764" s="175"/>
      <c r="I764" s="175"/>
      <c r="J764" s="175"/>
      <c r="K764" s="175"/>
      <c r="L764" s="175"/>
      <c r="M764" s="175"/>
      <c r="N764" s="175"/>
      <c r="O764" s="175"/>
      <c r="P764" s="175"/>
      <c r="Q764" s="175"/>
      <c r="R764" s="175"/>
      <c r="S764" s="175"/>
      <c r="T764" s="175"/>
      <c r="U764" s="175"/>
      <c r="V764" s="175"/>
      <c r="W764" s="175"/>
      <c r="X764" s="175"/>
      <c r="Y764" s="175"/>
      <c r="Z764" s="175"/>
      <c r="AA764" s="175"/>
      <c r="AB764" s="176"/>
      <c r="AD764" s="548"/>
      <c r="AF764" s="548"/>
      <c r="AH764" s="548"/>
      <c r="AJ764" s="91"/>
    </row>
    <row r="765" spans="3:36" ht="12.75" customHeight="1" outlineLevel="1" x14ac:dyDescent="0.2">
      <c r="D765" s="106" t="str">
        <f>'Line Items'!D21</f>
        <v>[Passenger Revenue Service Groups Line 8]</v>
      </c>
      <c r="E765" s="88"/>
      <c r="F765" s="107" t="str">
        <f t="shared" si="228"/>
        <v>000 Miles</v>
      </c>
      <c r="G765" s="175"/>
      <c r="H765" s="175"/>
      <c r="I765" s="175"/>
      <c r="J765" s="175"/>
      <c r="K765" s="175"/>
      <c r="L765" s="175"/>
      <c r="M765" s="175"/>
      <c r="N765" s="175"/>
      <c r="O765" s="175"/>
      <c r="P765" s="175"/>
      <c r="Q765" s="175"/>
      <c r="R765" s="175"/>
      <c r="S765" s="175"/>
      <c r="T765" s="175"/>
      <c r="U765" s="175"/>
      <c r="V765" s="175"/>
      <c r="W765" s="175"/>
      <c r="X765" s="175"/>
      <c r="Y765" s="175"/>
      <c r="Z765" s="175"/>
      <c r="AA765" s="175"/>
      <c r="AB765" s="176"/>
      <c r="AD765" s="548"/>
      <c r="AF765" s="548"/>
      <c r="AH765" s="548"/>
      <c r="AJ765" s="91"/>
    </row>
    <row r="766" spans="3:36" ht="12.75" customHeight="1" outlineLevel="1" x14ac:dyDescent="0.2">
      <c r="D766" s="106" t="str">
        <f>'Line Items'!D22</f>
        <v>[Passenger Revenue Service Groups Line 9]</v>
      </c>
      <c r="E766" s="88"/>
      <c r="F766" s="107" t="str">
        <f t="shared" ref="F766:F782" si="229">F737</f>
        <v>000 Miles</v>
      </c>
      <c r="G766" s="175"/>
      <c r="H766" s="175"/>
      <c r="I766" s="175"/>
      <c r="J766" s="175"/>
      <c r="K766" s="175"/>
      <c r="L766" s="175"/>
      <c r="M766" s="175"/>
      <c r="N766" s="175"/>
      <c r="O766" s="175"/>
      <c r="P766" s="175"/>
      <c r="Q766" s="175"/>
      <c r="R766" s="175"/>
      <c r="S766" s="175"/>
      <c r="T766" s="175"/>
      <c r="U766" s="175"/>
      <c r="V766" s="175"/>
      <c r="W766" s="175"/>
      <c r="X766" s="175"/>
      <c r="Y766" s="175"/>
      <c r="Z766" s="175"/>
      <c r="AA766" s="175"/>
      <c r="AB766" s="176"/>
      <c r="AD766" s="548"/>
      <c r="AF766" s="548"/>
      <c r="AH766" s="548"/>
      <c r="AJ766" s="91"/>
    </row>
    <row r="767" spans="3:36" ht="12.75" customHeight="1" outlineLevel="1" x14ac:dyDescent="0.2">
      <c r="D767" s="106" t="str">
        <f>'Line Items'!D23</f>
        <v>[Passenger Revenue Service Groups Line 10]</v>
      </c>
      <c r="E767" s="88"/>
      <c r="F767" s="107" t="str">
        <f t="shared" si="229"/>
        <v>000 Miles</v>
      </c>
      <c r="G767" s="175"/>
      <c r="H767" s="175"/>
      <c r="I767" s="175"/>
      <c r="J767" s="175"/>
      <c r="K767" s="175"/>
      <c r="L767" s="175"/>
      <c r="M767" s="175"/>
      <c r="N767" s="175"/>
      <c r="O767" s="175"/>
      <c r="P767" s="175"/>
      <c r="Q767" s="175"/>
      <c r="R767" s="175"/>
      <c r="S767" s="175"/>
      <c r="T767" s="175"/>
      <c r="U767" s="175"/>
      <c r="V767" s="175"/>
      <c r="W767" s="175"/>
      <c r="X767" s="175"/>
      <c r="Y767" s="175"/>
      <c r="Z767" s="175"/>
      <c r="AA767" s="175"/>
      <c r="AB767" s="176"/>
      <c r="AD767" s="548"/>
      <c r="AF767" s="548"/>
      <c r="AH767" s="548"/>
      <c r="AJ767" s="91"/>
    </row>
    <row r="768" spans="3:36" ht="12.75" customHeight="1" outlineLevel="1" x14ac:dyDescent="0.2">
      <c r="D768" s="106" t="str">
        <f>'Line Items'!D24</f>
        <v>[Passenger Revenue Service Groups Line 11]</v>
      </c>
      <c r="E768" s="88"/>
      <c r="F768" s="107" t="str">
        <f t="shared" si="229"/>
        <v>000 Miles</v>
      </c>
      <c r="G768" s="175"/>
      <c r="H768" s="175"/>
      <c r="I768" s="175"/>
      <c r="J768" s="175"/>
      <c r="K768" s="175"/>
      <c r="L768" s="175"/>
      <c r="M768" s="175"/>
      <c r="N768" s="175"/>
      <c r="O768" s="175"/>
      <c r="P768" s="175"/>
      <c r="Q768" s="175"/>
      <c r="R768" s="175"/>
      <c r="S768" s="175"/>
      <c r="T768" s="175"/>
      <c r="U768" s="175"/>
      <c r="V768" s="175"/>
      <c r="W768" s="175"/>
      <c r="X768" s="175"/>
      <c r="Y768" s="175"/>
      <c r="Z768" s="175"/>
      <c r="AA768" s="175"/>
      <c r="AB768" s="176"/>
      <c r="AD768" s="548"/>
      <c r="AF768" s="548"/>
      <c r="AH768" s="548"/>
      <c r="AJ768" s="91"/>
    </row>
    <row r="769" spans="4:36" ht="12.75" customHeight="1" outlineLevel="1" x14ac:dyDescent="0.2">
      <c r="D769" s="106" t="str">
        <f>'Line Items'!D25</f>
        <v>[Passenger Revenue Service Groups Line 12]</v>
      </c>
      <c r="E769" s="88"/>
      <c r="F769" s="107" t="str">
        <f t="shared" si="229"/>
        <v>000 Miles</v>
      </c>
      <c r="G769" s="175"/>
      <c r="H769" s="175"/>
      <c r="I769" s="175"/>
      <c r="J769" s="175"/>
      <c r="K769" s="175"/>
      <c r="L769" s="175"/>
      <c r="M769" s="175"/>
      <c r="N769" s="175"/>
      <c r="O769" s="175"/>
      <c r="P769" s="175"/>
      <c r="Q769" s="175"/>
      <c r="R769" s="175"/>
      <c r="S769" s="175"/>
      <c r="T769" s="175"/>
      <c r="U769" s="175"/>
      <c r="V769" s="175"/>
      <c r="W769" s="175"/>
      <c r="X769" s="175"/>
      <c r="Y769" s="175"/>
      <c r="Z769" s="175"/>
      <c r="AA769" s="175"/>
      <c r="AB769" s="176"/>
      <c r="AD769" s="548"/>
      <c r="AF769" s="548"/>
      <c r="AH769" s="548"/>
      <c r="AJ769" s="91"/>
    </row>
    <row r="770" spans="4:36" ht="12.75" customHeight="1" outlineLevel="1" x14ac:dyDescent="0.2">
      <c r="D770" s="106" t="str">
        <f>'Line Items'!D26</f>
        <v>[Passenger Revenue Service Groups Line 13]</v>
      </c>
      <c r="E770" s="88"/>
      <c r="F770" s="107" t="str">
        <f t="shared" si="229"/>
        <v>000 Miles</v>
      </c>
      <c r="G770" s="175"/>
      <c r="H770" s="175"/>
      <c r="I770" s="175"/>
      <c r="J770" s="175"/>
      <c r="K770" s="175"/>
      <c r="L770" s="175"/>
      <c r="M770" s="175"/>
      <c r="N770" s="175"/>
      <c r="O770" s="175"/>
      <c r="P770" s="175"/>
      <c r="Q770" s="175"/>
      <c r="R770" s="175"/>
      <c r="S770" s="175"/>
      <c r="T770" s="175"/>
      <c r="U770" s="175"/>
      <c r="V770" s="175"/>
      <c r="W770" s="175"/>
      <c r="X770" s="175"/>
      <c r="Y770" s="175"/>
      <c r="Z770" s="175"/>
      <c r="AA770" s="175"/>
      <c r="AB770" s="176"/>
      <c r="AD770" s="548"/>
      <c r="AF770" s="548"/>
      <c r="AH770" s="548"/>
      <c r="AJ770" s="91"/>
    </row>
    <row r="771" spans="4:36" ht="12.75" customHeight="1" outlineLevel="1" x14ac:dyDescent="0.2">
      <c r="D771" s="106" t="str">
        <f>'Line Items'!D27</f>
        <v>[Passenger Revenue Service Groups Line 14]</v>
      </c>
      <c r="E771" s="88"/>
      <c r="F771" s="107" t="str">
        <f t="shared" si="229"/>
        <v>000 Miles</v>
      </c>
      <c r="G771" s="175"/>
      <c r="H771" s="175"/>
      <c r="I771" s="175"/>
      <c r="J771" s="175"/>
      <c r="K771" s="175"/>
      <c r="L771" s="175"/>
      <c r="M771" s="175"/>
      <c r="N771" s="175"/>
      <c r="O771" s="175"/>
      <c r="P771" s="175"/>
      <c r="Q771" s="175"/>
      <c r="R771" s="175"/>
      <c r="S771" s="175"/>
      <c r="T771" s="175"/>
      <c r="U771" s="175"/>
      <c r="V771" s="175"/>
      <c r="W771" s="175"/>
      <c r="X771" s="175"/>
      <c r="Y771" s="175"/>
      <c r="Z771" s="175"/>
      <c r="AA771" s="175"/>
      <c r="AB771" s="176"/>
      <c r="AD771" s="548"/>
      <c r="AF771" s="548"/>
      <c r="AH771" s="548"/>
      <c r="AJ771" s="91"/>
    </row>
    <row r="772" spans="4:36" ht="12.75" customHeight="1" outlineLevel="1" x14ac:dyDescent="0.2">
      <c r="D772" s="106" t="str">
        <f>'Line Items'!D28</f>
        <v>[Passenger Revenue Service Groups Line 15]</v>
      </c>
      <c r="E772" s="88"/>
      <c r="F772" s="107" t="str">
        <f t="shared" si="229"/>
        <v>000 Miles</v>
      </c>
      <c r="G772" s="175"/>
      <c r="H772" s="175"/>
      <c r="I772" s="175"/>
      <c r="J772" s="175"/>
      <c r="K772" s="175"/>
      <c r="L772" s="175"/>
      <c r="M772" s="175"/>
      <c r="N772" s="175"/>
      <c r="O772" s="175"/>
      <c r="P772" s="175"/>
      <c r="Q772" s="175"/>
      <c r="R772" s="175"/>
      <c r="S772" s="175"/>
      <c r="T772" s="175"/>
      <c r="U772" s="175"/>
      <c r="V772" s="175"/>
      <c r="W772" s="175"/>
      <c r="X772" s="175"/>
      <c r="Y772" s="175"/>
      <c r="Z772" s="175"/>
      <c r="AA772" s="175"/>
      <c r="AB772" s="176"/>
      <c r="AD772" s="548"/>
      <c r="AF772" s="548"/>
      <c r="AH772" s="548"/>
      <c r="AJ772" s="91"/>
    </row>
    <row r="773" spans="4:36" ht="12.75" customHeight="1" outlineLevel="1" x14ac:dyDescent="0.2">
      <c r="D773" s="106" t="str">
        <f>'Line Items'!D29</f>
        <v>[Passenger Revenue Service Groups Line 16]</v>
      </c>
      <c r="E773" s="88"/>
      <c r="F773" s="107" t="str">
        <f t="shared" si="229"/>
        <v>000 Miles</v>
      </c>
      <c r="G773" s="175"/>
      <c r="H773" s="175"/>
      <c r="I773" s="175"/>
      <c r="J773" s="175"/>
      <c r="K773" s="175"/>
      <c r="L773" s="175"/>
      <c r="M773" s="175"/>
      <c r="N773" s="175"/>
      <c r="O773" s="175"/>
      <c r="P773" s="175"/>
      <c r="Q773" s="175"/>
      <c r="R773" s="175"/>
      <c r="S773" s="175"/>
      <c r="T773" s="175"/>
      <c r="U773" s="175"/>
      <c r="V773" s="175"/>
      <c r="W773" s="175"/>
      <c r="X773" s="175"/>
      <c r="Y773" s="175"/>
      <c r="Z773" s="175"/>
      <c r="AA773" s="175"/>
      <c r="AB773" s="176"/>
      <c r="AD773" s="548"/>
      <c r="AF773" s="548"/>
      <c r="AH773" s="548"/>
      <c r="AJ773" s="91"/>
    </row>
    <row r="774" spans="4:36" ht="12.75" customHeight="1" outlineLevel="1" x14ac:dyDescent="0.2">
      <c r="D774" s="106" t="str">
        <f>'Line Items'!D30</f>
        <v>[Passenger Revenue Service Groups Line 17]</v>
      </c>
      <c r="E774" s="88"/>
      <c r="F774" s="107" t="str">
        <f t="shared" si="229"/>
        <v>000 Miles</v>
      </c>
      <c r="G774" s="175"/>
      <c r="H774" s="175"/>
      <c r="I774" s="175"/>
      <c r="J774" s="175"/>
      <c r="K774" s="175"/>
      <c r="L774" s="175"/>
      <c r="M774" s="175"/>
      <c r="N774" s="175"/>
      <c r="O774" s="175"/>
      <c r="P774" s="175"/>
      <c r="Q774" s="175"/>
      <c r="R774" s="175"/>
      <c r="S774" s="175"/>
      <c r="T774" s="175"/>
      <c r="U774" s="175"/>
      <c r="V774" s="175"/>
      <c r="W774" s="175"/>
      <c r="X774" s="175"/>
      <c r="Y774" s="175"/>
      <c r="Z774" s="175"/>
      <c r="AA774" s="175"/>
      <c r="AB774" s="176"/>
      <c r="AD774" s="548"/>
      <c r="AF774" s="548"/>
      <c r="AH774" s="548"/>
      <c r="AJ774" s="91"/>
    </row>
    <row r="775" spans="4:36" ht="12.75" customHeight="1" outlineLevel="1" x14ac:dyDescent="0.2">
      <c r="D775" s="106" t="str">
        <f>'Line Items'!D31</f>
        <v>[Passenger Revenue Service Groups Line 18]</v>
      </c>
      <c r="E775" s="88"/>
      <c r="F775" s="107" t="str">
        <f t="shared" si="229"/>
        <v>000 Miles</v>
      </c>
      <c r="G775" s="175"/>
      <c r="H775" s="175"/>
      <c r="I775" s="175"/>
      <c r="J775" s="175"/>
      <c r="K775" s="175"/>
      <c r="L775" s="175"/>
      <c r="M775" s="175"/>
      <c r="N775" s="175"/>
      <c r="O775" s="175"/>
      <c r="P775" s="175"/>
      <c r="Q775" s="175"/>
      <c r="R775" s="175"/>
      <c r="S775" s="175"/>
      <c r="T775" s="175"/>
      <c r="U775" s="175"/>
      <c r="V775" s="175"/>
      <c r="W775" s="175"/>
      <c r="X775" s="175"/>
      <c r="Y775" s="175"/>
      <c r="Z775" s="175"/>
      <c r="AA775" s="175"/>
      <c r="AB775" s="176"/>
      <c r="AD775" s="548"/>
      <c r="AF775" s="548"/>
      <c r="AH775" s="548"/>
      <c r="AJ775" s="91"/>
    </row>
    <row r="776" spans="4:36" ht="12.75" customHeight="1" outlineLevel="1" x14ac:dyDescent="0.2">
      <c r="D776" s="106" t="str">
        <f>'Line Items'!D32</f>
        <v>[Passenger Revenue Service Groups Line 19]</v>
      </c>
      <c r="E776" s="88"/>
      <c r="F776" s="107" t="str">
        <f t="shared" si="229"/>
        <v>000 Miles</v>
      </c>
      <c r="G776" s="175"/>
      <c r="H776" s="175"/>
      <c r="I776" s="175"/>
      <c r="J776" s="175"/>
      <c r="K776" s="175"/>
      <c r="L776" s="175"/>
      <c r="M776" s="175"/>
      <c r="N776" s="175"/>
      <c r="O776" s="175"/>
      <c r="P776" s="175"/>
      <c r="Q776" s="175"/>
      <c r="R776" s="175"/>
      <c r="S776" s="175"/>
      <c r="T776" s="175"/>
      <c r="U776" s="175"/>
      <c r="V776" s="175"/>
      <c r="W776" s="175"/>
      <c r="X776" s="175"/>
      <c r="Y776" s="175"/>
      <c r="Z776" s="175"/>
      <c r="AA776" s="175"/>
      <c r="AB776" s="176"/>
      <c r="AD776" s="548"/>
      <c r="AF776" s="548"/>
      <c r="AH776" s="548"/>
      <c r="AJ776" s="91"/>
    </row>
    <row r="777" spans="4:36" ht="12.75" customHeight="1" outlineLevel="1" x14ac:dyDescent="0.2">
      <c r="D777" s="106" t="str">
        <f>'Line Items'!D33</f>
        <v>[Passenger Revenue Service Groups Line 20]</v>
      </c>
      <c r="E777" s="88"/>
      <c r="F777" s="107" t="str">
        <f t="shared" si="229"/>
        <v>000 Miles</v>
      </c>
      <c r="G777" s="175"/>
      <c r="H777" s="175"/>
      <c r="I777" s="175"/>
      <c r="J777" s="175"/>
      <c r="K777" s="175"/>
      <c r="L777" s="175"/>
      <c r="M777" s="175"/>
      <c r="N777" s="175"/>
      <c r="O777" s="175"/>
      <c r="P777" s="175"/>
      <c r="Q777" s="175"/>
      <c r="R777" s="175"/>
      <c r="S777" s="175"/>
      <c r="T777" s="175"/>
      <c r="U777" s="175"/>
      <c r="V777" s="175"/>
      <c r="W777" s="175"/>
      <c r="X777" s="175"/>
      <c r="Y777" s="175"/>
      <c r="Z777" s="175"/>
      <c r="AA777" s="175"/>
      <c r="AB777" s="176"/>
      <c r="AD777" s="548"/>
      <c r="AF777" s="548"/>
      <c r="AH777" s="548"/>
      <c r="AJ777" s="91"/>
    </row>
    <row r="778" spans="4:36" ht="12.75" customHeight="1" outlineLevel="1" x14ac:dyDescent="0.2">
      <c r="D778" s="106" t="str">
        <f>'Line Items'!D34</f>
        <v>[Passenger Revenue Service Groups Line 21]</v>
      </c>
      <c r="E778" s="88"/>
      <c r="F778" s="107" t="str">
        <f t="shared" si="229"/>
        <v>000 Miles</v>
      </c>
      <c r="G778" s="175"/>
      <c r="H778" s="175"/>
      <c r="I778" s="175"/>
      <c r="J778" s="175"/>
      <c r="K778" s="175"/>
      <c r="L778" s="175"/>
      <c r="M778" s="175"/>
      <c r="N778" s="175"/>
      <c r="O778" s="175"/>
      <c r="P778" s="175"/>
      <c r="Q778" s="175"/>
      <c r="R778" s="175"/>
      <c r="S778" s="175"/>
      <c r="T778" s="175"/>
      <c r="U778" s="175"/>
      <c r="V778" s="175"/>
      <c r="W778" s="175"/>
      <c r="X778" s="175"/>
      <c r="Y778" s="175"/>
      <c r="Z778" s="175"/>
      <c r="AA778" s="175"/>
      <c r="AB778" s="176"/>
      <c r="AD778" s="548"/>
      <c r="AF778" s="548"/>
      <c r="AH778" s="548"/>
      <c r="AJ778" s="91"/>
    </row>
    <row r="779" spans="4:36" ht="12.75" customHeight="1" outlineLevel="1" x14ac:dyDescent="0.2">
      <c r="D779" s="106" t="str">
        <f>'Line Items'!D35</f>
        <v>[Passenger Revenue Service Groups Line 22]</v>
      </c>
      <c r="E779" s="88"/>
      <c r="F779" s="107" t="str">
        <f t="shared" si="229"/>
        <v>000 Miles</v>
      </c>
      <c r="G779" s="175"/>
      <c r="H779" s="175"/>
      <c r="I779" s="175"/>
      <c r="J779" s="175"/>
      <c r="K779" s="175"/>
      <c r="L779" s="175"/>
      <c r="M779" s="175"/>
      <c r="N779" s="175"/>
      <c r="O779" s="175"/>
      <c r="P779" s="175"/>
      <c r="Q779" s="175"/>
      <c r="R779" s="175"/>
      <c r="S779" s="175"/>
      <c r="T779" s="175"/>
      <c r="U779" s="175"/>
      <c r="V779" s="175"/>
      <c r="W779" s="175"/>
      <c r="X779" s="175"/>
      <c r="Y779" s="175"/>
      <c r="Z779" s="175"/>
      <c r="AA779" s="175"/>
      <c r="AB779" s="176"/>
      <c r="AD779" s="548"/>
      <c r="AF779" s="548"/>
      <c r="AH779" s="548"/>
      <c r="AJ779" s="91"/>
    </row>
    <row r="780" spans="4:36" ht="12.75" customHeight="1" outlineLevel="1" x14ac:dyDescent="0.2">
      <c r="D780" s="106" t="str">
        <f>'Line Items'!D36</f>
        <v>[Passenger Revenue Service Groups Line 23]</v>
      </c>
      <c r="E780" s="88"/>
      <c r="F780" s="107" t="str">
        <f t="shared" si="229"/>
        <v>000 Miles</v>
      </c>
      <c r="G780" s="175"/>
      <c r="H780" s="175"/>
      <c r="I780" s="175"/>
      <c r="J780" s="175"/>
      <c r="K780" s="175"/>
      <c r="L780" s="175"/>
      <c r="M780" s="175"/>
      <c r="N780" s="175"/>
      <c r="O780" s="175"/>
      <c r="P780" s="175"/>
      <c r="Q780" s="175"/>
      <c r="R780" s="175"/>
      <c r="S780" s="175"/>
      <c r="T780" s="175"/>
      <c r="U780" s="175"/>
      <c r="V780" s="175"/>
      <c r="W780" s="175"/>
      <c r="X780" s="175"/>
      <c r="Y780" s="175"/>
      <c r="Z780" s="175"/>
      <c r="AA780" s="175"/>
      <c r="AB780" s="176"/>
      <c r="AD780" s="548"/>
      <c r="AF780" s="548"/>
      <c r="AH780" s="548"/>
      <c r="AJ780" s="91"/>
    </row>
    <row r="781" spans="4:36" ht="12.75" customHeight="1" outlineLevel="1" x14ac:dyDescent="0.2">
      <c r="D781" s="106" t="str">
        <f>'Line Items'!D37</f>
        <v>[Passenger Revenue Service Groups Line 24]</v>
      </c>
      <c r="E781" s="88"/>
      <c r="F781" s="107" t="str">
        <f t="shared" si="229"/>
        <v>000 Miles</v>
      </c>
      <c r="G781" s="175"/>
      <c r="H781" s="175"/>
      <c r="I781" s="175"/>
      <c r="J781" s="175"/>
      <c r="K781" s="175"/>
      <c r="L781" s="175"/>
      <c r="M781" s="175"/>
      <c r="N781" s="175"/>
      <c r="O781" s="175"/>
      <c r="P781" s="175"/>
      <c r="Q781" s="175"/>
      <c r="R781" s="175"/>
      <c r="S781" s="175"/>
      <c r="T781" s="175"/>
      <c r="U781" s="175"/>
      <c r="V781" s="175"/>
      <c r="W781" s="175"/>
      <c r="X781" s="175"/>
      <c r="Y781" s="175"/>
      <c r="Z781" s="175"/>
      <c r="AA781" s="175"/>
      <c r="AB781" s="176"/>
      <c r="AD781" s="548"/>
      <c r="AF781" s="548"/>
      <c r="AH781" s="548"/>
      <c r="AJ781" s="91"/>
    </row>
    <row r="782" spans="4:36" ht="12.75" customHeight="1" outlineLevel="1" x14ac:dyDescent="0.2">
      <c r="D782" s="117" t="str">
        <f>'Line Items'!D38</f>
        <v>[Passenger Revenue Service Groups Line 25]</v>
      </c>
      <c r="E782" s="177"/>
      <c r="F782" s="118" t="str">
        <f t="shared" si="229"/>
        <v>000 Miles</v>
      </c>
      <c r="G782" s="178"/>
      <c r="H782" s="178"/>
      <c r="I782" s="178"/>
      <c r="J782" s="178"/>
      <c r="K782" s="178"/>
      <c r="L782" s="178"/>
      <c r="M782" s="178"/>
      <c r="N782" s="178"/>
      <c r="O782" s="178"/>
      <c r="P782" s="178"/>
      <c r="Q782" s="178"/>
      <c r="R782" s="178"/>
      <c r="S782" s="178"/>
      <c r="T782" s="178"/>
      <c r="U782" s="178"/>
      <c r="V782" s="178"/>
      <c r="W782" s="178"/>
      <c r="X782" s="178"/>
      <c r="Y782" s="178"/>
      <c r="Z782" s="178"/>
      <c r="AA782" s="178"/>
      <c r="AB782" s="179"/>
      <c r="AD782" s="549"/>
      <c r="AF782" s="549"/>
      <c r="AH782" s="549"/>
      <c r="AJ782" s="95"/>
    </row>
    <row r="783" spans="4:36" ht="12.75" customHeight="1" outlineLevel="1" x14ac:dyDescent="0.2">
      <c r="G783" s="89"/>
      <c r="H783" s="89"/>
      <c r="I783" s="89"/>
      <c r="J783" s="89"/>
      <c r="K783" s="89"/>
      <c r="L783" s="89"/>
      <c r="M783" s="89"/>
      <c r="N783" s="89"/>
      <c r="O783" s="89"/>
      <c r="P783" s="89"/>
      <c r="Q783" s="89"/>
      <c r="R783" s="89"/>
      <c r="S783" s="89"/>
      <c r="T783" s="89"/>
      <c r="U783" s="89"/>
      <c r="V783" s="89"/>
      <c r="W783" s="89"/>
      <c r="X783" s="89"/>
      <c r="Y783" s="89"/>
      <c r="Z783" s="89"/>
      <c r="AA783" s="89"/>
      <c r="AB783" s="89"/>
      <c r="AD783" s="89"/>
      <c r="AF783" s="89"/>
      <c r="AH783" s="89"/>
    </row>
    <row r="784" spans="4:36" ht="12.75" customHeight="1" outlineLevel="1" x14ac:dyDescent="0.2">
      <c r="D784" s="180" t="str">
        <f>"Total "&amp;C757</f>
        <v>Total Advance (Standard)</v>
      </c>
      <c r="E784" s="181"/>
      <c r="F784" s="182" t="str">
        <f>F782</f>
        <v>000 Miles</v>
      </c>
      <c r="G784" s="183">
        <f t="shared" ref="G784:AB784" si="230">SUM(G758:G782)</f>
        <v>0</v>
      </c>
      <c r="H784" s="183">
        <f t="shared" si="230"/>
        <v>0</v>
      </c>
      <c r="I784" s="183">
        <f t="shared" si="230"/>
        <v>0</v>
      </c>
      <c r="J784" s="183">
        <f t="shared" si="230"/>
        <v>0</v>
      </c>
      <c r="K784" s="183">
        <f t="shared" si="230"/>
        <v>0</v>
      </c>
      <c r="L784" s="183">
        <f t="shared" si="230"/>
        <v>0</v>
      </c>
      <c r="M784" s="183">
        <f t="shared" si="230"/>
        <v>0</v>
      </c>
      <c r="N784" s="183">
        <f t="shared" si="230"/>
        <v>0</v>
      </c>
      <c r="O784" s="183">
        <f t="shared" si="230"/>
        <v>0</v>
      </c>
      <c r="P784" s="183">
        <f t="shared" si="230"/>
        <v>0</v>
      </c>
      <c r="Q784" s="183">
        <f t="shared" si="230"/>
        <v>0</v>
      </c>
      <c r="R784" s="183">
        <f t="shared" si="230"/>
        <v>0</v>
      </c>
      <c r="S784" s="183">
        <f t="shared" si="230"/>
        <v>0</v>
      </c>
      <c r="T784" s="183">
        <f t="shared" si="230"/>
        <v>0</v>
      </c>
      <c r="U784" s="183">
        <f t="shared" si="230"/>
        <v>0</v>
      </c>
      <c r="V784" s="183">
        <f t="shared" si="230"/>
        <v>0</v>
      </c>
      <c r="W784" s="183">
        <f t="shared" si="230"/>
        <v>0</v>
      </c>
      <c r="X784" s="183">
        <f t="shared" si="230"/>
        <v>0</v>
      </c>
      <c r="Y784" s="183">
        <f t="shared" si="230"/>
        <v>0</v>
      </c>
      <c r="Z784" s="183">
        <f t="shared" si="230"/>
        <v>0</v>
      </c>
      <c r="AA784" s="183">
        <f t="shared" si="230"/>
        <v>0</v>
      </c>
      <c r="AB784" s="184">
        <f t="shared" si="230"/>
        <v>0</v>
      </c>
      <c r="AD784" s="550">
        <f t="shared" ref="AD784:AF784" si="231">SUM(AD758:AD782)</f>
        <v>0</v>
      </c>
      <c r="AF784" s="550">
        <f t="shared" si="231"/>
        <v>0</v>
      </c>
      <c r="AH784" s="550">
        <f t="shared" ref="AH784" si="232">SUM(AH758:AH782)</f>
        <v>0</v>
      </c>
      <c r="AJ784" s="185"/>
    </row>
    <row r="785" spans="3:36" ht="12.75" customHeight="1" outlineLevel="1" x14ac:dyDescent="0.2">
      <c r="G785" s="89"/>
      <c r="H785" s="89"/>
      <c r="I785" s="89"/>
      <c r="J785" s="89"/>
      <c r="K785" s="89"/>
      <c r="L785" s="89"/>
      <c r="M785" s="89"/>
      <c r="N785" s="89"/>
      <c r="O785" s="89"/>
      <c r="P785" s="89"/>
      <c r="Q785" s="89"/>
      <c r="R785" s="89"/>
      <c r="S785" s="89"/>
      <c r="T785" s="89"/>
      <c r="U785" s="89"/>
      <c r="V785" s="89"/>
      <c r="W785" s="89"/>
      <c r="X785" s="89"/>
      <c r="Y785" s="89"/>
      <c r="Z785" s="89"/>
      <c r="AA785" s="89"/>
      <c r="AB785" s="89"/>
      <c r="AD785" s="89"/>
      <c r="AF785" s="89"/>
      <c r="AH785" s="89"/>
    </row>
    <row r="786" spans="3:36" ht="12.75" customHeight="1" outlineLevel="1" x14ac:dyDescent="0.2">
      <c r="D786" s="180" t="s">
        <v>446</v>
      </c>
      <c r="E786" s="181"/>
      <c r="F786" s="182" t="str">
        <f>F784</f>
        <v>000 Miles</v>
      </c>
      <c r="G786" s="183">
        <f t="shared" ref="G786:AB786" si="233">SUM(G755,G784)</f>
        <v>0</v>
      </c>
      <c r="H786" s="183">
        <f t="shared" si="233"/>
        <v>0</v>
      </c>
      <c r="I786" s="183">
        <f t="shared" si="233"/>
        <v>0</v>
      </c>
      <c r="J786" s="183">
        <f t="shared" si="233"/>
        <v>0</v>
      </c>
      <c r="K786" s="183">
        <f t="shared" si="233"/>
        <v>0</v>
      </c>
      <c r="L786" s="183">
        <f t="shared" si="233"/>
        <v>0</v>
      </c>
      <c r="M786" s="183">
        <f t="shared" si="233"/>
        <v>0</v>
      </c>
      <c r="N786" s="183">
        <f t="shared" si="233"/>
        <v>0</v>
      </c>
      <c r="O786" s="183">
        <f t="shared" si="233"/>
        <v>0</v>
      </c>
      <c r="P786" s="183">
        <f t="shared" si="233"/>
        <v>0</v>
      </c>
      <c r="Q786" s="183">
        <f t="shared" si="233"/>
        <v>0</v>
      </c>
      <c r="R786" s="183">
        <f t="shared" si="233"/>
        <v>0</v>
      </c>
      <c r="S786" s="183">
        <f t="shared" si="233"/>
        <v>0</v>
      </c>
      <c r="T786" s="183">
        <f t="shared" si="233"/>
        <v>0</v>
      </c>
      <c r="U786" s="183">
        <f t="shared" si="233"/>
        <v>0</v>
      </c>
      <c r="V786" s="183">
        <f t="shared" si="233"/>
        <v>0</v>
      </c>
      <c r="W786" s="183">
        <f t="shared" si="233"/>
        <v>0</v>
      </c>
      <c r="X786" s="183">
        <f t="shared" si="233"/>
        <v>0</v>
      </c>
      <c r="Y786" s="183">
        <f t="shared" si="233"/>
        <v>0</v>
      </c>
      <c r="Z786" s="183">
        <f t="shared" si="233"/>
        <v>0</v>
      </c>
      <c r="AA786" s="183">
        <f t="shared" si="233"/>
        <v>0</v>
      </c>
      <c r="AB786" s="184">
        <f t="shared" si="233"/>
        <v>0</v>
      </c>
      <c r="AD786" s="550">
        <f t="shared" ref="AD786:AF786" si="234">SUM(AD755,AD784)</f>
        <v>0</v>
      </c>
      <c r="AF786" s="550">
        <f t="shared" si="234"/>
        <v>0</v>
      </c>
      <c r="AH786" s="550">
        <f t="shared" ref="AH786" si="235">SUM(AH755,AH784)</f>
        <v>0</v>
      </c>
      <c r="AJ786" s="185"/>
    </row>
    <row r="787" spans="3:36" ht="12.75" customHeight="1" outlineLevel="1" x14ac:dyDescent="0.2">
      <c r="G787" s="89"/>
      <c r="H787" s="89"/>
      <c r="I787" s="89"/>
      <c r="J787" s="89"/>
      <c r="K787" s="89"/>
      <c r="L787" s="89"/>
      <c r="M787" s="89"/>
      <c r="N787" s="89"/>
      <c r="O787" s="89"/>
      <c r="P787" s="89"/>
      <c r="Q787" s="89"/>
      <c r="R787" s="89"/>
      <c r="S787" s="89"/>
      <c r="T787" s="89"/>
      <c r="U787" s="89"/>
      <c r="V787" s="89"/>
      <c r="W787" s="89"/>
      <c r="X787" s="89"/>
      <c r="Y787" s="89"/>
      <c r="Z787" s="89"/>
      <c r="AA787" s="89"/>
      <c r="AB787" s="89"/>
      <c r="AD787" s="89"/>
      <c r="AF787" s="89"/>
      <c r="AH787" s="89"/>
    </row>
    <row r="788" spans="3:36" ht="12.75" customHeight="1" outlineLevel="1" x14ac:dyDescent="0.2">
      <c r="C788" s="138" t="str">
        <f>C514</f>
        <v>Off-Peak (First)</v>
      </c>
      <c r="G788" s="89"/>
      <c r="H788" s="89"/>
      <c r="I788" s="89"/>
      <c r="J788" s="89"/>
      <c r="K788" s="89"/>
      <c r="L788" s="89"/>
      <c r="M788" s="89"/>
      <c r="N788" s="89"/>
      <c r="O788" s="89"/>
      <c r="P788" s="89"/>
      <c r="Q788" s="89"/>
      <c r="R788" s="89"/>
      <c r="S788" s="89"/>
      <c r="T788" s="89"/>
      <c r="U788" s="89"/>
      <c r="V788" s="89"/>
      <c r="W788" s="89"/>
      <c r="X788" s="89"/>
      <c r="Y788" s="89"/>
      <c r="Z788" s="89"/>
      <c r="AA788" s="89"/>
      <c r="AB788" s="89"/>
      <c r="AD788" s="89"/>
      <c r="AF788" s="89"/>
      <c r="AH788" s="89"/>
    </row>
    <row r="789" spans="3:36" ht="12.75" customHeight="1" outlineLevel="1" x14ac:dyDescent="0.2">
      <c r="D789" s="100" t="str">
        <f>'Line Items'!D14</f>
        <v>Inter-City</v>
      </c>
      <c r="E789" s="84"/>
      <c r="F789" s="186" t="str">
        <f t="shared" ref="F789:F796" si="236">F758</f>
        <v>000 Miles</v>
      </c>
      <c r="G789" s="173"/>
      <c r="H789" s="173"/>
      <c r="I789" s="173"/>
      <c r="J789" s="173"/>
      <c r="K789" s="173"/>
      <c r="L789" s="173"/>
      <c r="M789" s="173"/>
      <c r="N789" s="173"/>
      <c r="O789" s="173"/>
      <c r="P789" s="173"/>
      <c r="Q789" s="173"/>
      <c r="R789" s="173"/>
      <c r="S789" s="173"/>
      <c r="T789" s="173"/>
      <c r="U789" s="173"/>
      <c r="V789" s="173"/>
      <c r="W789" s="173"/>
      <c r="X789" s="173"/>
      <c r="Y789" s="173"/>
      <c r="Z789" s="173"/>
      <c r="AA789" s="173"/>
      <c r="AB789" s="191"/>
      <c r="AD789" s="547"/>
      <c r="AF789" s="547"/>
      <c r="AH789" s="547"/>
      <c r="AJ789" s="87"/>
    </row>
    <row r="790" spans="3:36" ht="12.75" customHeight="1" outlineLevel="1" x14ac:dyDescent="0.2">
      <c r="D790" s="106" t="str">
        <f>'Line Items'!D15</f>
        <v>Great Eastern</v>
      </c>
      <c r="E790" s="88"/>
      <c r="F790" s="107" t="str">
        <f t="shared" si="236"/>
        <v>000 Miles</v>
      </c>
      <c r="G790" s="175"/>
      <c r="H790" s="175"/>
      <c r="I790" s="175"/>
      <c r="J790" s="175"/>
      <c r="K790" s="175"/>
      <c r="L790" s="175"/>
      <c r="M790" s="175"/>
      <c r="N790" s="175"/>
      <c r="O790" s="175"/>
      <c r="P790" s="175"/>
      <c r="Q790" s="175"/>
      <c r="R790" s="175"/>
      <c r="S790" s="175"/>
      <c r="T790" s="175"/>
      <c r="U790" s="175"/>
      <c r="V790" s="175"/>
      <c r="W790" s="175"/>
      <c r="X790" s="175"/>
      <c r="Y790" s="175"/>
      <c r="Z790" s="175"/>
      <c r="AA790" s="175"/>
      <c r="AB790" s="176"/>
      <c r="AD790" s="548"/>
      <c r="AF790" s="548"/>
      <c r="AH790" s="548"/>
      <c r="AJ790" s="91"/>
    </row>
    <row r="791" spans="3:36" ht="12.75" customHeight="1" outlineLevel="1" x14ac:dyDescent="0.2">
      <c r="D791" s="106" t="str">
        <f>'Line Items'!D16</f>
        <v>West Anglia</v>
      </c>
      <c r="E791" s="88"/>
      <c r="F791" s="107" t="str">
        <f t="shared" si="236"/>
        <v>000 Miles</v>
      </c>
      <c r="G791" s="175"/>
      <c r="H791" s="175"/>
      <c r="I791" s="175"/>
      <c r="J791" s="175"/>
      <c r="K791" s="175"/>
      <c r="L791" s="175"/>
      <c r="M791" s="175"/>
      <c r="N791" s="175"/>
      <c r="O791" s="175"/>
      <c r="P791" s="175"/>
      <c r="Q791" s="175"/>
      <c r="R791" s="175"/>
      <c r="S791" s="175"/>
      <c r="T791" s="175"/>
      <c r="U791" s="175"/>
      <c r="V791" s="175"/>
      <c r="W791" s="175"/>
      <c r="X791" s="175"/>
      <c r="Y791" s="175"/>
      <c r="Z791" s="175"/>
      <c r="AA791" s="175"/>
      <c r="AB791" s="176"/>
      <c r="AD791" s="548"/>
      <c r="AF791" s="548"/>
      <c r="AH791" s="548"/>
      <c r="AJ791" s="91"/>
    </row>
    <row r="792" spans="3:36" ht="12.75" customHeight="1" outlineLevel="1" x14ac:dyDescent="0.2">
      <c r="D792" s="106" t="str">
        <f>'Line Items'!D17</f>
        <v>Stansted Express</v>
      </c>
      <c r="E792" s="88"/>
      <c r="F792" s="107" t="str">
        <f t="shared" si="236"/>
        <v>000 Miles</v>
      </c>
      <c r="G792" s="175"/>
      <c r="H792" s="175"/>
      <c r="I792" s="175"/>
      <c r="J792" s="175"/>
      <c r="K792" s="175"/>
      <c r="L792" s="175"/>
      <c r="M792" s="175"/>
      <c r="N792" s="175"/>
      <c r="O792" s="175"/>
      <c r="P792" s="175"/>
      <c r="Q792" s="175"/>
      <c r="R792" s="175"/>
      <c r="S792" s="175"/>
      <c r="T792" s="175"/>
      <c r="U792" s="175"/>
      <c r="V792" s="175"/>
      <c r="W792" s="175"/>
      <c r="X792" s="175"/>
      <c r="Y792" s="175"/>
      <c r="Z792" s="175"/>
      <c r="AA792" s="175"/>
      <c r="AB792" s="176"/>
      <c r="AD792" s="548"/>
      <c r="AF792" s="548"/>
      <c r="AH792" s="548"/>
      <c r="AJ792" s="91"/>
    </row>
    <row r="793" spans="3:36" ht="12.75" customHeight="1" outlineLevel="1" x14ac:dyDescent="0.2">
      <c r="D793" s="106" t="str">
        <f>'Line Items'!D18</f>
        <v>Rural</v>
      </c>
      <c r="E793" s="88"/>
      <c r="F793" s="107" t="str">
        <f t="shared" si="236"/>
        <v>000 Miles</v>
      </c>
      <c r="G793" s="175"/>
      <c r="H793" s="175"/>
      <c r="I793" s="175"/>
      <c r="J793" s="175"/>
      <c r="K793" s="175"/>
      <c r="L793" s="175"/>
      <c r="M793" s="175"/>
      <c r="N793" s="175"/>
      <c r="O793" s="175"/>
      <c r="P793" s="175"/>
      <c r="Q793" s="175"/>
      <c r="R793" s="175"/>
      <c r="S793" s="175"/>
      <c r="T793" s="175"/>
      <c r="U793" s="175"/>
      <c r="V793" s="175"/>
      <c r="W793" s="175"/>
      <c r="X793" s="175"/>
      <c r="Y793" s="175"/>
      <c r="Z793" s="175"/>
      <c r="AA793" s="175"/>
      <c r="AB793" s="176"/>
      <c r="AD793" s="548"/>
      <c r="AF793" s="548"/>
      <c r="AH793" s="548"/>
      <c r="AJ793" s="91"/>
    </row>
    <row r="794" spans="3:36" ht="12.75" customHeight="1" outlineLevel="1" x14ac:dyDescent="0.2">
      <c r="D794" s="106" t="str">
        <f>'Line Items'!D19</f>
        <v>WA Inner (to LOROL)</v>
      </c>
      <c r="E794" s="88"/>
      <c r="F794" s="107" t="str">
        <f t="shared" si="236"/>
        <v>000 Miles</v>
      </c>
      <c r="G794" s="175"/>
      <c r="H794" s="175"/>
      <c r="I794" s="175"/>
      <c r="J794" s="175"/>
      <c r="K794" s="175"/>
      <c r="L794" s="175"/>
      <c r="M794" s="175"/>
      <c r="N794" s="175"/>
      <c r="O794" s="175"/>
      <c r="P794" s="175"/>
      <c r="Q794" s="175"/>
      <c r="R794" s="175"/>
      <c r="S794" s="175"/>
      <c r="T794" s="175"/>
      <c r="U794" s="175"/>
      <c r="V794" s="175"/>
      <c r="W794" s="175"/>
      <c r="X794" s="175"/>
      <c r="Y794" s="175"/>
      <c r="Z794" s="175"/>
      <c r="AA794" s="175"/>
      <c r="AB794" s="176"/>
      <c r="AD794" s="548"/>
      <c r="AF794" s="548"/>
      <c r="AH794" s="548"/>
      <c r="AJ794" s="91"/>
    </row>
    <row r="795" spans="3:36" ht="12.75" customHeight="1" outlineLevel="1" x14ac:dyDescent="0.2">
      <c r="D795" s="106" t="str">
        <f>'Line Items'!D20</f>
        <v>GE Inner (to CTOC)</v>
      </c>
      <c r="E795" s="88"/>
      <c r="F795" s="107" t="str">
        <f t="shared" si="236"/>
        <v>000 Miles</v>
      </c>
      <c r="G795" s="175"/>
      <c r="H795" s="175"/>
      <c r="I795" s="175"/>
      <c r="J795" s="175"/>
      <c r="K795" s="175"/>
      <c r="L795" s="175"/>
      <c r="M795" s="175"/>
      <c r="N795" s="175"/>
      <c r="O795" s="175"/>
      <c r="P795" s="175"/>
      <c r="Q795" s="175"/>
      <c r="R795" s="175"/>
      <c r="S795" s="175"/>
      <c r="T795" s="175"/>
      <c r="U795" s="175"/>
      <c r="V795" s="175"/>
      <c r="W795" s="175"/>
      <c r="X795" s="175"/>
      <c r="Y795" s="175"/>
      <c r="Z795" s="175"/>
      <c r="AA795" s="175"/>
      <c r="AB795" s="176"/>
      <c r="AD795" s="548"/>
      <c r="AF795" s="548"/>
      <c r="AH795" s="548"/>
      <c r="AJ795" s="91"/>
    </row>
    <row r="796" spans="3:36" ht="12.75" customHeight="1" outlineLevel="1" x14ac:dyDescent="0.2">
      <c r="D796" s="106" t="str">
        <f>'Line Items'!D21</f>
        <v>[Passenger Revenue Service Groups Line 8]</v>
      </c>
      <c r="E796" s="88"/>
      <c r="F796" s="107" t="str">
        <f t="shared" si="236"/>
        <v>000 Miles</v>
      </c>
      <c r="G796" s="175"/>
      <c r="H796" s="175"/>
      <c r="I796" s="175"/>
      <c r="J796" s="175"/>
      <c r="K796" s="175"/>
      <c r="L796" s="175"/>
      <c r="M796" s="175"/>
      <c r="N796" s="175"/>
      <c r="O796" s="175"/>
      <c r="P796" s="175"/>
      <c r="Q796" s="175"/>
      <c r="R796" s="175"/>
      <c r="S796" s="175"/>
      <c r="T796" s="175"/>
      <c r="U796" s="175"/>
      <c r="V796" s="175"/>
      <c r="W796" s="175"/>
      <c r="X796" s="175"/>
      <c r="Y796" s="175"/>
      <c r="Z796" s="175"/>
      <c r="AA796" s="175"/>
      <c r="AB796" s="176"/>
      <c r="AD796" s="548"/>
      <c r="AF796" s="548"/>
      <c r="AH796" s="548"/>
      <c r="AJ796" s="91"/>
    </row>
    <row r="797" spans="3:36" ht="12.75" customHeight="1" outlineLevel="1" x14ac:dyDescent="0.2">
      <c r="D797" s="106" t="str">
        <f>'Line Items'!D22</f>
        <v>[Passenger Revenue Service Groups Line 9]</v>
      </c>
      <c r="E797" s="88"/>
      <c r="F797" s="107" t="str">
        <f t="shared" ref="F797:F813" si="237">F766</f>
        <v>000 Miles</v>
      </c>
      <c r="G797" s="175"/>
      <c r="H797" s="175"/>
      <c r="I797" s="175"/>
      <c r="J797" s="175"/>
      <c r="K797" s="175"/>
      <c r="L797" s="175"/>
      <c r="M797" s="175"/>
      <c r="N797" s="175"/>
      <c r="O797" s="175"/>
      <c r="P797" s="175"/>
      <c r="Q797" s="175"/>
      <c r="R797" s="175"/>
      <c r="S797" s="175"/>
      <c r="T797" s="175"/>
      <c r="U797" s="175"/>
      <c r="V797" s="175"/>
      <c r="W797" s="175"/>
      <c r="X797" s="175"/>
      <c r="Y797" s="175"/>
      <c r="Z797" s="175"/>
      <c r="AA797" s="175"/>
      <c r="AB797" s="176"/>
      <c r="AD797" s="548"/>
      <c r="AF797" s="548"/>
      <c r="AH797" s="548"/>
      <c r="AJ797" s="91"/>
    </row>
    <row r="798" spans="3:36" ht="12.75" customHeight="1" outlineLevel="1" x14ac:dyDescent="0.2">
      <c r="D798" s="106" t="str">
        <f>'Line Items'!D23</f>
        <v>[Passenger Revenue Service Groups Line 10]</v>
      </c>
      <c r="E798" s="88"/>
      <c r="F798" s="107" t="str">
        <f t="shared" si="237"/>
        <v>000 Miles</v>
      </c>
      <c r="G798" s="175"/>
      <c r="H798" s="175"/>
      <c r="I798" s="175"/>
      <c r="J798" s="175"/>
      <c r="K798" s="175"/>
      <c r="L798" s="175"/>
      <c r="M798" s="175"/>
      <c r="N798" s="175"/>
      <c r="O798" s="175"/>
      <c r="P798" s="175"/>
      <c r="Q798" s="175"/>
      <c r="R798" s="175"/>
      <c r="S798" s="175"/>
      <c r="T798" s="175"/>
      <c r="U798" s="175"/>
      <c r="V798" s="175"/>
      <c r="W798" s="175"/>
      <c r="X798" s="175"/>
      <c r="Y798" s="175"/>
      <c r="Z798" s="175"/>
      <c r="AA798" s="175"/>
      <c r="AB798" s="176"/>
      <c r="AD798" s="548"/>
      <c r="AF798" s="548"/>
      <c r="AH798" s="548"/>
      <c r="AJ798" s="91"/>
    </row>
    <row r="799" spans="3:36" ht="12.75" customHeight="1" outlineLevel="1" x14ac:dyDescent="0.2">
      <c r="D799" s="106" t="str">
        <f>'Line Items'!D24</f>
        <v>[Passenger Revenue Service Groups Line 11]</v>
      </c>
      <c r="E799" s="88"/>
      <c r="F799" s="107" t="str">
        <f t="shared" si="237"/>
        <v>000 Miles</v>
      </c>
      <c r="G799" s="175"/>
      <c r="H799" s="175"/>
      <c r="I799" s="175"/>
      <c r="J799" s="175"/>
      <c r="K799" s="175"/>
      <c r="L799" s="175"/>
      <c r="M799" s="175"/>
      <c r="N799" s="175"/>
      <c r="O799" s="175"/>
      <c r="P799" s="175"/>
      <c r="Q799" s="175"/>
      <c r="R799" s="175"/>
      <c r="S799" s="175"/>
      <c r="T799" s="175"/>
      <c r="U799" s="175"/>
      <c r="V799" s="175"/>
      <c r="W799" s="175"/>
      <c r="X799" s="175"/>
      <c r="Y799" s="175"/>
      <c r="Z799" s="175"/>
      <c r="AA799" s="175"/>
      <c r="AB799" s="176"/>
      <c r="AD799" s="548"/>
      <c r="AF799" s="548"/>
      <c r="AH799" s="548"/>
      <c r="AJ799" s="91"/>
    </row>
    <row r="800" spans="3:36" ht="12.75" customHeight="1" outlineLevel="1" x14ac:dyDescent="0.2">
      <c r="D800" s="106" t="str">
        <f>'Line Items'!D25</f>
        <v>[Passenger Revenue Service Groups Line 12]</v>
      </c>
      <c r="E800" s="88"/>
      <c r="F800" s="107" t="str">
        <f t="shared" si="237"/>
        <v>000 Miles</v>
      </c>
      <c r="G800" s="175"/>
      <c r="H800" s="175"/>
      <c r="I800" s="175"/>
      <c r="J800" s="175"/>
      <c r="K800" s="175"/>
      <c r="L800" s="175"/>
      <c r="M800" s="175"/>
      <c r="N800" s="175"/>
      <c r="O800" s="175"/>
      <c r="P800" s="175"/>
      <c r="Q800" s="175"/>
      <c r="R800" s="175"/>
      <c r="S800" s="175"/>
      <c r="T800" s="175"/>
      <c r="U800" s="175"/>
      <c r="V800" s="175"/>
      <c r="W800" s="175"/>
      <c r="X800" s="175"/>
      <c r="Y800" s="175"/>
      <c r="Z800" s="175"/>
      <c r="AA800" s="175"/>
      <c r="AB800" s="176"/>
      <c r="AD800" s="548"/>
      <c r="AF800" s="548"/>
      <c r="AH800" s="548"/>
      <c r="AJ800" s="91"/>
    </row>
    <row r="801" spans="4:36" ht="12.75" customHeight="1" outlineLevel="1" x14ac:dyDescent="0.2">
      <c r="D801" s="106" t="str">
        <f>'Line Items'!D26</f>
        <v>[Passenger Revenue Service Groups Line 13]</v>
      </c>
      <c r="E801" s="88"/>
      <c r="F801" s="107" t="str">
        <f t="shared" si="237"/>
        <v>000 Miles</v>
      </c>
      <c r="G801" s="175"/>
      <c r="H801" s="175"/>
      <c r="I801" s="175"/>
      <c r="J801" s="175"/>
      <c r="K801" s="175"/>
      <c r="L801" s="175"/>
      <c r="M801" s="175"/>
      <c r="N801" s="175"/>
      <c r="O801" s="175"/>
      <c r="P801" s="175"/>
      <c r="Q801" s="175"/>
      <c r="R801" s="175"/>
      <c r="S801" s="175"/>
      <c r="T801" s="175"/>
      <c r="U801" s="175"/>
      <c r="V801" s="175"/>
      <c r="W801" s="175"/>
      <c r="X801" s="175"/>
      <c r="Y801" s="175"/>
      <c r="Z801" s="175"/>
      <c r="AA801" s="175"/>
      <c r="AB801" s="176"/>
      <c r="AD801" s="548"/>
      <c r="AF801" s="548"/>
      <c r="AH801" s="548"/>
      <c r="AJ801" s="91"/>
    </row>
    <row r="802" spans="4:36" ht="12.75" customHeight="1" outlineLevel="1" x14ac:dyDescent="0.2">
      <c r="D802" s="106" t="str">
        <f>'Line Items'!D27</f>
        <v>[Passenger Revenue Service Groups Line 14]</v>
      </c>
      <c r="E802" s="88"/>
      <c r="F802" s="107" t="str">
        <f t="shared" si="237"/>
        <v>000 Miles</v>
      </c>
      <c r="G802" s="175"/>
      <c r="H802" s="175"/>
      <c r="I802" s="175"/>
      <c r="J802" s="175"/>
      <c r="K802" s="175"/>
      <c r="L802" s="175"/>
      <c r="M802" s="175"/>
      <c r="N802" s="175"/>
      <c r="O802" s="175"/>
      <c r="P802" s="175"/>
      <c r="Q802" s="175"/>
      <c r="R802" s="175"/>
      <c r="S802" s="175"/>
      <c r="T802" s="175"/>
      <c r="U802" s="175"/>
      <c r="V802" s="175"/>
      <c r="W802" s="175"/>
      <c r="X802" s="175"/>
      <c r="Y802" s="175"/>
      <c r="Z802" s="175"/>
      <c r="AA802" s="175"/>
      <c r="AB802" s="176"/>
      <c r="AD802" s="548"/>
      <c r="AF802" s="548"/>
      <c r="AH802" s="548"/>
      <c r="AJ802" s="91"/>
    </row>
    <row r="803" spans="4:36" ht="12.75" customHeight="1" outlineLevel="1" x14ac:dyDescent="0.2">
      <c r="D803" s="106" t="str">
        <f>'Line Items'!D28</f>
        <v>[Passenger Revenue Service Groups Line 15]</v>
      </c>
      <c r="E803" s="88"/>
      <c r="F803" s="107" t="str">
        <f t="shared" si="237"/>
        <v>000 Miles</v>
      </c>
      <c r="G803" s="175"/>
      <c r="H803" s="175"/>
      <c r="I803" s="175"/>
      <c r="J803" s="175"/>
      <c r="K803" s="175"/>
      <c r="L803" s="175"/>
      <c r="M803" s="175"/>
      <c r="N803" s="175"/>
      <c r="O803" s="175"/>
      <c r="P803" s="175"/>
      <c r="Q803" s="175"/>
      <c r="R803" s="175"/>
      <c r="S803" s="175"/>
      <c r="T803" s="175"/>
      <c r="U803" s="175"/>
      <c r="V803" s="175"/>
      <c r="W803" s="175"/>
      <c r="X803" s="175"/>
      <c r="Y803" s="175"/>
      <c r="Z803" s="175"/>
      <c r="AA803" s="175"/>
      <c r="AB803" s="176"/>
      <c r="AD803" s="548"/>
      <c r="AF803" s="548"/>
      <c r="AH803" s="548"/>
      <c r="AJ803" s="91"/>
    </row>
    <row r="804" spans="4:36" ht="12.75" customHeight="1" outlineLevel="1" x14ac:dyDescent="0.2">
      <c r="D804" s="106" t="str">
        <f>'Line Items'!D29</f>
        <v>[Passenger Revenue Service Groups Line 16]</v>
      </c>
      <c r="E804" s="88"/>
      <c r="F804" s="107" t="str">
        <f t="shared" si="237"/>
        <v>000 Miles</v>
      </c>
      <c r="G804" s="175"/>
      <c r="H804" s="175"/>
      <c r="I804" s="175"/>
      <c r="J804" s="175"/>
      <c r="K804" s="175"/>
      <c r="L804" s="175"/>
      <c r="M804" s="175"/>
      <c r="N804" s="175"/>
      <c r="O804" s="175"/>
      <c r="P804" s="175"/>
      <c r="Q804" s="175"/>
      <c r="R804" s="175"/>
      <c r="S804" s="175"/>
      <c r="T804" s="175"/>
      <c r="U804" s="175"/>
      <c r="V804" s="175"/>
      <c r="W804" s="175"/>
      <c r="X804" s="175"/>
      <c r="Y804" s="175"/>
      <c r="Z804" s="175"/>
      <c r="AA804" s="175"/>
      <c r="AB804" s="176"/>
      <c r="AD804" s="548"/>
      <c r="AF804" s="548"/>
      <c r="AH804" s="548"/>
      <c r="AJ804" s="91"/>
    </row>
    <row r="805" spans="4:36" ht="12.75" customHeight="1" outlineLevel="1" x14ac:dyDescent="0.2">
      <c r="D805" s="106" t="str">
        <f>'Line Items'!D30</f>
        <v>[Passenger Revenue Service Groups Line 17]</v>
      </c>
      <c r="E805" s="88"/>
      <c r="F805" s="107" t="str">
        <f t="shared" si="237"/>
        <v>000 Miles</v>
      </c>
      <c r="G805" s="175"/>
      <c r="H805" s="175"/>
      <c r="I805" s="175"/>
      <c r="J805" s="175"/>
      <c r="K805" s="175"/>
      <c r="L805" s="175"/>
      <c r="M805" s="175"/>
      <c r="N805" s="175"/>
      <c r="O805" s="175"/>
      <c r="P805" s="175"/>
      <c r="Q805" s="175"/>
      <c r="R805" s="175"/>
      <c r="S805" s="175"/>
      <c r="T805" s="175"/>
      <c r="U805" s="175"/>
      <c r="V805" s="175"/>
      <c r="W805" s="175"/>
      <c r="X805" s="175"/>
      <c r="Y805" s="175"/>
      <c r="Z805" s="175"/>
      <c r="AA805" s="175"/>
      <c r="AB805" s="176"/>
      <c r="AD805" s="548"/>
      <c r="AF805" s="548"/>
      <c r="AH805" s="548"/>
      <c r="AJ805" s="91"/>
    </row>
    <row r="806" spans="4:36" ht="12.75" customHeight="1" outlineLevel="1" x14ac:dyDescent="0.2">
      <c r="D806" s="106" t="str">
        <f>'Line Items'!D31</f>
        <v>[Passenger Revenue Service Groups Line 18]</v>
      </c>
      <c r="E806" s="88"/>
      <c r="F806" s="107" t="str">
        <f t="shared" si="237"/>
        <v>000 Miles</v>
      </c>
      <c r="G806" s="175"/>
      <c r="H806" s="175"/>
      <c r="I806" s="175"/>
      <c r="J806" s="175"/>
      <c r="K806" s="175"/>
      <c r="L806" s="175"/>
      <c r="M806" s="175"/>
      <c r="N806" s="175"/>
      <c r="O806" s="175"/>
      <c r="P806" s="175"/>
      <c r="Q806" s="175"/>
      <c r="R806" s="175"/>
      <c r="S806" s="175"/>
      <c r="T806" s="175"/>
      <c r="U806" s="175"/>
      <c r="V806" s="175"/>
      <c r="W806" s="175"/>
      <c r="X806" s="175"/>
      <c r="Y806" s="175"/>
      <c r="Z806" s="175"/>
      <c r="AA806" s="175"/>
      <c r="AB806" s="176"/>
      <c r="AD806" s="548"/>
      <c r="AF806" s="548"/>
      <c r="AH806" s="548"/>
      <c r="AJ806" s="91"/>
    </row>
    <row r="807" spans="4:36" ht="12.75" customHeight="1" outlineLevel="1" x14ac:dyDescent="0.2">
      <c r="D807" s="106" t="str">
        <f>'Line Items'!D32</f>
        <v>[Passenger Revenue Service Groups Line 19]</v>
      </c>
      <c r="E807" s="88"/>
      <c r="F807" s="107" t="str">
        <f t="shared" si="237"/>
        <v>000 Miles</v>
      </c>
      <c r="G807" s="175"/>
      <c r="H807" s="175"/>
      <c r="I807" s="175"/>
      <c r="J807" s="175"/>
      <c r="K807" s="175"/>
      <c r="L807" s="175"/>
      <c r="M807" s="175"/>
      <c r="N807" s="175"/>
      <c r="O807" s="175"/>
      <c r="P807" s="175"/>
      <c r="Q807" s="175"/>
      <c r="R807" s="175"/>
      <c r="S807" s="175"/>
      <c r="T807" s="175"/>
      <c r="U807" s="175"/>
      <c r="V807" s="175"/>
      <c r="W807" s="175"/>
      <c r="X807" s="175"/>
      <c r="Y807" s="175"/>
      <c r="Z807" s="175"/>
      <c r="AA807" s="175"/>
      <c r="AB807" s="176"/>
      <c r="AD807" s="548"/>
      <c r="AF807" s="548"/>
      <c r="AH807" s="548"/>
      <c r="AJ807" s="91"/>
    </row>
    <row r="808" spans="4:36" ht="12.75" customHeight="1" outlineLevel="1" x14ac:dyDescent="0.2">
      <c r="D808" s="106" t="str">
        <f>'Line Items'!D33</f>
        <v>[Passenger Revenue Service Groups Line 20]</v>
      </c>
      <c r="E808" s="88"/>
      <c r="F808" s="107" t="str">
        <f t="shared" si="237"/>
        <v>000 Miles</v>
      </c>
      <c r="G808" s="175"/>
      <c r="H808" s="175"/>
      <c r="I808" s="175"/>
      <c r="J808" s="175"/>
      <c r="K808" s="175"/>
      <c r="L808" s="175"/>
      <c r="M808" s="175"/>
      <c r="N808" s="175"/>
      <c r="O808" s="175"/>
      <c r="P808" s="175"/>
      <c r="Q808" s="175"/>
      <c r="R808" s="175"/>
      <c r="S808" s="175"/>
      <c r="T808" s="175"/>
      <c r="U808" s="175"/>
      <c r="V808" s="175"/>
      <c r="W808" s="175"/>
      <c r="X808" s="175"/>
      <c r="Y808" s="175"/>
      <c r="Z808" s="175"/>
      <c r="AA808" s="175"/>
      <c r="AB808" s="176"/>
      <c r="AD808" s="548"/>
      <c r="AF808" s="548"/>
      <c r="AH808" s="548"/>
      <c r="AJ808" s="91"/>
    </row>
    <row r="809" spans="4:36" ht="12.75" customHeight="1" outlineLevel="1" x14ac:dyDescent="0.2">
      <c r="D809" s="106" t="str">
        <f>'Line Items'!D34</f>
        <v>[Passenger Revenue Service Groups Line 21]</v>
      </c>
      <c r="E809" s="88"/>
      <c r="F809" s="107" t="str">
        <f t="shared" si="237"/>
        <v>000 Miles</v>
      </c>
      <c r="G809" s="175"/>
      <c r="H809" s="175"/>
      <c r="I809" s="175"/>
      <c r="J809" s="175"/>
      <c r="K809" s="175"/>
      <c r="L809" s="175"/>
      <c r="M809" s="175"/>
      <c r="N809" s="175"/>
      <c r="O809" s="175"/>
      <c r="P809" s="175"/>
      <c r="Q809" s="175"/>
      <c r="R809" s="175"/>
      <c r="S809" s="175"/>
      <c r="T809" s="175"/>
      <c r="U809" s="175"/>
      <c r="V809" s="175"/>
      <c r="W809" s="175"/>
      <c r="X809" s="175"/>
      <c r="Y809" s="175"/>
      <c r="Z809" s="175"/>
      <c r="AA809" s="175"/>
      <c r="AB809" s="176"/>
      <c r="AD809" s="548"/>
      <c r="AF809" s="548"/>
      <c r="AH809" s="548"/>
      <c r="AJ809" s="91"/>
    </row>
    <row r="810" spans="4:36" ht="12.75" customHeight="1" outlineLevel="1" x14ac:dyDescent="0.2">
      <c r="D810" s="106" t="str">
        <f>'Line Items'!D35</f>
        <v>[Passenger Revenue Service Groups Line 22]</v>
      </c>
      <c r="E810" s="88"/>
      <c r="F810" s="107" t="str">
        <f t="shared" si="237"/>
        <v>000 Miles</v>
      </c>
      <c r="G810" s="175"/>
      <c r="H810" s="175"/>
      <c r="I810" s="175"/>
      <c r="J810" s="175"/>
      <c r="K810" s="175"/>
      <c r="L810" s="175"/>
      <c r="M810" s="175"/>
      <c r="N810" s="175"/>
      <c r="O810" s="175"/>
      <c r="P810" s="175"/>
      <c r="Q810" s="175"/>
      <c r="R810" s="175"/>
      <c r="S810" s="175"/>
      <c r="T810" s="175"/>
      <c r="U810" s="175"/>
      <c r="V810" s="175"/>
      <c r="W810" s="175"/>
      <c r="X810" s="175"/>
      <c r="Y810" s="175"/>
      <c r="Z810" s="175"/>
      <c r="AA810" s="175"/>
      <c r="AB810" s="176"/>
      <c r="AD810" s="548"/>
      <c r="AF810" s="548"/>
      <c r="AH810" s="548"/>
      <c r="AJ810" s="91"/>
    </row>
    <row r="811" spans="4:36" ht="12.75" customHeight="1" outlineLevel="1" x14ac:dyDescent="0.2">
      <c r="D811" s="106" t="str">
        <f>'Line Items'!D36</f>
        <v>[Passenger Revenue Service Groups Line 23]</v>
      </c>
      <c r="E811" s="88"/>
      <c r="F811" s="107" t="str">
        <f t="shared" si="237"/>
        <v>000 Miles</v>
      </c>
      <c r="G811" s="175"/>
      <c r="H811" s="175"/>
      <c r="I811" s="175"/>
      <c r="J811" s="175"/>
      <c r="K811" s="175"/>
      <c r="L811" s="175"/>
      <c r="M811" s="175"/>
      <c r="N811" s="175"/>
      <c r="O811" s="175"/>
      <c r="P811" s="175"/>
      <c r="Q811" s="175"/>
      <c r="R811" s="175"/>
      <c r="S811" s="175"/>
      <c r="T811" s="175"/>
      <c r="U811" s="175"/>
      <c r="V811" s="175"/>
      <c r="W811" s="175"/>
      <c r="X811" s="175"/>
      <c r="Y811" s="175"/>
      <c r="Z811" s="175"/>
      <c r="AA811" s="175"/>
      <c r="AB811" s="176"/>
      <c r="AD811" s="548"/>
      <c r="AF811" s="548"/>
      <c r="AH811" s="548"/>
      <c r="AJ811" s="91"/>
    </row>
    <row r="812" spans="4:36" ht="12.75" customHeight="1" outlineLevel="1" x14ac:dyDescent="0.2">
      <c r="D812" s="106" t="str">
        <f>'Line Items'!D37</f>
        <v>[Passenger Revenue Service Groups Line 24]</v>
      </c>
      <c r="E812" s="88"/>
      <c r="F812" s="107" t="str">
        <f t="shared" si="237"/>
        <v>000 Miles</v>
      </c>
      <c r="G812" s="175"/>
      <c r="H812" s="175"/>
      <c r="I812" s="175"/>
      <c r="J812" s="175"/>
      <c r="K812" s="175"/>
      <c r="L812" s="175"/>
      <c r="M812" s="175"/>
      <c r="N812" s="175"/>
      <c r="O812" s="175"/>
      <c r="P812" s="175"/>
      <c r="Q812" s="175"/>
      <c r="R812" s="175"/>
      <c r="S812" s="175"/>
      <c r="T812" s="175"/>
      <c r="U812" s="175"/>
      <c r="V812" s="175"/>
      <c r="W812" s="175"/>
      <c r="X812" s="175"/>
      <c r="Y812" s="175"/>
      <c r="Z812" s="175"/>
      <c r="AA812" s="175"/>
      <c r="AB812" s="176"/>
      <c r="AD812" s="548"/>
      <c r="AF812" s="548"/>
      <c r="AH812" s="548"/>
      <c r="AJ812" s="91"/>
    </row>
    <row r="813" spans="4:36" ht="12.75" customHeight="1" outlineLevel="1" x14ac:dyDescent="0.2">
      <c r="D813" s="117" t="str">
        <f>'Line Items'!D38</f>
        <v>[Passenger Revenue Service Groups Line 25]</v>
      </c>
      <c r="E813" s="177"/>
      <c r="F813" s="118" t="str">
        <f t="shared" si="237"/>
        <v>000 Miles</v>
      </c>
      <c r="G813" s="178"/>
      <c r="H813" s="178"/>
      <c r="I813" s="178"/>
      <c r="J813" s="178"/>
      <c r="K813" s="178"/>
      <c r="L813" s="178"/>
      <c r="M813" s="178"/>
      <c r="N813" s="178"/>
      <c r="O813" s="178"/>
      <c r="P813" s="178"/>
      <c r="Q813" s="178"/>
      <c r="R813" s="178"/>
      <c r="S813" s="178"/>
      <c r="T813" s="178"/>
      <c r="U813" s="178"/>
      <c r="V813" s="178"/>
      <c r="W813" s="178"/>
      <c r="X813" s="178"/>
      <c r="Y813" s="178"/>
      <c r="Z813" s="178"/>
      <c r="AA813" s="178"/>
      <c r="AB813" s="179"/>
      <c r="AD813" s="549"/>
      <c r="AF813" s="549"/>
      <c r="AH813" s="549"/>
      <c r="AJ813" s="95"/>
    </row>
    <row r="814" spans="4:36" ht="12.75" customHeight="1" outlineLevel="1" x14ac:dyDescent="0.2">
      <c r="G814" s="89"/>
      <c r="H814" s="89"/>
      <c r="I814" s="89"/>
      <c r="J814" s="89"/>
      <c r="K814" s="89"/>
      <c r="L814" s="89"/>
      <c r="M814" s="89"/>
      <c r="N814" s="89"/>
      <c r="O814" s="89"/>
      <c r="P814" s="89"/>
      <c r="Q814" s="89"/>
      <c r="R814" s="89"/>
      <c r="S814" s="89"/>
      <c r="T814" s="89"/>
      <c r="U814" s="89"/>
      <c r="V814" s="89"/>
      <c r="W814" s="89"/>
      <c r="X814" s="89"/>
      <c r="Y814" s="89"/>
      <c r="Z814" s="89"/>
      <c r="AA814" s="89"/>
      <c r="AB814" s="89"/>
      <c r="AD814" s="89"/>
      <c r="AF814" s="89"/>
      <c r="AH814" s="89"/>
    </row>
    <row r="815" spans="4:36" ht="12.75" customHeight="1" outlineLevel="1" x14ac:dyDescent="0.2">
      <c r="D815" s="180" t="str">
        <f>"Total "&amp;C788</f>
        <v>Total Off-Peak (First)</v>
      </c>
      <c r="E815" s="181"/>
      <c r="F815" s="182" t="str">
        <f>F813</f>
        <v>000 Miles</v>
      </c>
      <c r="G815" s="183">
        <f t="shared" ref="G815:AB815" si="238">SUM(G789:G813)</f>
        <v>0</v>
      </c>
      <c r="H815" s="183">
        <f t="shared" si="238"/>
        <v>0</v>
      </c>
      <c r="I815" s="183">
        <f t="shared" si="238"/>
        <v>0</v>
      </c>
      <c r="J815" s="183">
        <f t="shared" si="238"/>
        <v>0</v>
      </c>
      <c r="K815" s="183">
        <f t="shared" si="238"/>
        <v>0</v>
      </c>
      <c r="L815" s="183">
        <f t="shared" si="238"/>
        <v>0</v>
      </c>
      <c r="M815" s="183">
        <f t="shared" si="238"/>
        <v>0</v>
      </c>
      <c r="N815" s="183">
        <f t="shared" si="238"/>
        <v>0</v>
      </c>
      <c r="O815" s="183">
        <f t="shared" si="238"/>
        <v>0</v>
      </c>
      <c r="P815" s="183">
        <f t="shared" si="238"/>
        <v>0</v>
      </c>
      <c r="Q815" s="183">
        <f t="shared" si="238"/>
        <v>0</v>
      </c>
      <c r="R815" s="183">
        <f t="shared" si="238"/>
        <v>0</v>
      </c>
      <c r="S815" s="183">
        <f t="shared" si="238"/>
        <v>0</v>
      </c>
      <c r="T815" s="183">
        <f t="shared" si="238"/>
        <v>0</v>
      </c>
      <c r="U815" s="183">
        <f t="shared" si="238"/>
        <v>0</v>
      </c>
      <c r="V815" s="183">
        <f t="shared" si="238"/>
        <v>0</v>
      </c>
      <c r="W815" s="183">
        <f t="shared" si="238"/>
        <v>0</v>
      </c>
      <c r="X815" s="183">
        <f t="shared" si="238"/>
        <v>0</v>
      </c>
      <c r="Y815" s="183">
        <f t="shared" si="238"/>
        <v>0</v>
      </c>
      <c r="Z815" s="183">
        <f t="shared" si="238"/>
        <v>0</v>
      </c>
      <c r="AA815" s="183">
        <f t="shared" si="238"/>
        <v>0</v>
      </c>
      <c r="AB815" s="184">
        <f t="shared" si="238"/>
        <v>0</v>
      </c>
      <c r="AD815" s="550">
        <f t="shared" ref="AD815:AF815" si="239">SUM(AD789:AD813)</f>
        <v>0</v>
      </c>
      <c r="AF815" s="550">
        <f t="shared" si="239"/>
        <v>0</v>
      </c>
      <c r="AH815" s="550">
        <f t="shared" ref="AH815" si="240">SUM(AH789:AH813)</f>
        <v>0</v>
      </c>
      <c r="AJ815" s="185"/>
    </row>
    <row r="816" spans="4:36" ht="12.75" customHeight="1" outlineLevel="1" x14ac:dyDescent="0.2">
      <c r="G816" s="89"/>
      <c r="H816" s="89"/>
      <c r="I816" s="89"/>
      <c r="J816" s="89"/>
      <c r="K816" s="89"/>
      <c r="L816" s="89"/>
      <c r="M816" s="89"/>
      <c r="N816" s="89"/>
      <c r="O816" s="89"/>
      <c r="P816" s="89"/>
      <c r="Q816" s="89"/>
      <c r="R816" s="89"/>
      <c r="S816" s="89"/>
      <c r="T816" s="89"/>
      <c r="U816" s="89"/>
      <c r="V816" s="89"/>
      <c r="W816" s="89"/>
      <c r="X816" s="89"/>
      <c r="Y816" s="89"/>
      <c r="Z816" s="89"/>
      <c r="AA816" s="89"/>
      <c r="AB816" s="89"/>
      <c r="AD816" s="89"/>
      <c r="AF816" s="89"/>
      <c r="AH816" s="89"/>
    </row>
    <row r="817" spans="3:36" ht="12.75" customHeight="1" outlineLevel="1" x14ac:dyDescent="0.2">
      <c r="C817" s="138" t="str">
        <f>C543</f>
        <v>Off-Peak (Standard)</v>
      </c>
      <c r="G817" s="89"/>
      <c r="H817" s="89"/>
      <c r="I817" s="89"/>
      <c r="J817" s="89"/>
      <c r="K817" s="89"/>
      <c r="L817" s="89"/>
      <c r="M817" s="89"/>
      <c r="N817" s="89"/>
      <c r="O817" s="89"/>
      <c r="P817" s="89"/>
      <c r="Q817" s="89"/>
      <c r="R817" s="89"/>
      <c r="S817" s="89"/>
      <c r="T817" s="89"/>
      <c r="U817" s="89"/>
      <c r="V817" s="89"/>
      <c r="W817" s="89"/>
      <c r="X817" s="89"/>
      <c r="Y817" s="89"/>
      <c r="Z817" s="89"/>
      <c r="AA817" s="89"/>
      <c r="AB817" s="89"/>
      <c r="AD817" s="89"/>
      <c r="AF817" s="89"/>
      <c r="AH817" s="89"/>
    </row>
    <row r="818" spans="3:36" ht="12.75" customHeight="1" outlineLevel="1" x14ac:dyDescent="0.2">
      <c r="D818" s="100" t="str">
        <f>'Line Items'!D14</f>
        <v>Inter-City</v>
      </c>
      <c r="E818" s="84"/>
      <c r="F818" s="186" t="str">
        <f t="shared" ref="F818:F826" si="241">F789</f>
        <v>000 Miles</v>
      </c>
      <c r="G818" s="173"/>
      <c r="H818" s="173"/>
      <c r="I818" s="173"/>
      <c r="J818" s="173"/>
      <c r="K818" s="173"/>
      <c r="L818" s="173"/>
      <c r="M818" s="173"/>
      <c r="N818" s="173"/>
      <c r="O818" s="173"/>
      <c r="P818" s="173"/>
      <c r="Q818" s="173"/>
      <c r="R818" s="173"/>
      <c r="S818" s="173"/>
      <c r="T818" s="173"/>
      <c r="U818" s="173"/>
      <c r="V818" s="173"/>
      <c r="W818" s="173"/>
      <c r="X818" s="173"/>
      <c r="Y818" s="173"/>
      <c r="Z818" s="173"/>
      <c r="AA818" s="173"/>
      <c r="AB818" s="191"/>
      <c r="AD818" s="547"/>
      <c r="AF818" s="547"/>
      <c r="AH818" s="547"/>
      <c r="AJ818" s="87"/>
    </row>
    <row r="819" spans="3:36" ht="12.75" customHeight="1" outlineLevel="1" x14ac:dyDescent="0.2">
      <c r="D819" s="106" t="str">
        <f>'Line Items'!D15</f>
        <v>Great Eastern</v>
      </c>
      <c r="E819" s="88"/>
      <c r="F819" s="107" t="str">
        <f t="shared" si="241"/>
        <v>000 Miles</v>
      </c>
      <c r="G819" s="175"/>
      <c r="H819" s="175"/>
      <c r="I819" s="175"/>
      <c r="J819" s="175"/>
      <c r="K819" s="175"/>
      <c r="L819" s="175"/>
      <c r="M819" s="175"/>
      <c r="N819" s="175"/>
      <c r="O819" s="175"/>
      <c r="P819" s="175"/>
      <c r="Q819" s="175"/>
      <c r="R819" s="175"/>
      <c r="S819" s="175"/>
      <c r="T819" s="175"/>
      <c r="U819" s="175"/>
      <c r="V819" s="175"/>
      <c r="W819" s="175"/>
      <c r="X819" s="175"/>
      <c r="Y819" s="175"/>
      <c r="Z819" s="175"/>
      <c r="AA819" s="175"/>
      <c r="AB819" s="176"/>
      <c r="AD819" s="548"/>
      <c r="AF819" s="548"/>
      <c r="AH819" s="548"/>
      <c r="AJ819" s="91"/>
    </row>
    <row r="820" spans="3:36" ht="12.75" customHeight="1" outlineLevel="1" x14ac:dyDescent="0.2">
      <c r="D820" s="106" t="str">
        <f>'Line Items'!D16</f>
        <v>West Anglia</v>
      </c>
      <c r="E820" s="88"/>
      <c r="F820" s="107" t="str">
        <f t="shared" si="241"/>
        <v>000 Miles</v>
      </c>
      <c r="G820" s="175"/>
      <c r="H820" s="175"/>
      <c r="I820" s="175"/>
      <c r="J820" s="175"/>
      <c r="K820" s="175"/>
      <c r="L820" s="175"/>
      <c r="M820" s="175"/>
      <c r="N820" s="175"/>
      <c r="O820" s="175"/>
      <c r="P820" s="175"/>
      <c r="Q820" s="175"/>
      <c r="R820" s="175"/>
      <c r="S820" s="175"/>
      <c r="T820" s="175"/>
      <c r="U820" s="175"/>
      <c r="V820" s="175"/>
      <c r="W820" s="175"/>
      <c r="X820" s="175"/>
      <c r="Y820" s="175"/>
      <c r="Z820" s="175"/>
      <c r="AA820" s="175"/>
      <c r="AB820" s="176"/>
      <c r="AD820" s="548"/>
      <c r="AF820" s="548"/>
      <c r="AH820" s="548"/>
      <c r="AJ820" s="91"/>
    </row>
    <row r="821" spans="3:36" ht="12.75" customHeight="1" outlineLevel="1" x14ac:dyDescent="0.2">
      <c r="D821" s="106" t="str">
        <f>'Line Items'!D17</f>
        <v>Stansted Express</v>
      </c>
      <c r="E821" s="88"/>
      <c r="F821" s="107" t="str">
        <f t="shared" si="241"/>
        <v>000 Miles</v>
      </c>
      <c r="G821" s="175"/>
      <c r="H821" s="175"/>
      <c r="I821" s="175"/>
      <c r="J821" s="175"/>
      <c r="K821" s="175"/>
      <c r="L821" s="175"/>
      <c r="M821" s="175"/>
      <c r="N821" s="175"/>
      <c r="O821" s="175"/>
      <c r="P821" s="175"/>
      <c r="Q821" s="175"/>
      <c r="R821" s="175"/>
      <c r="S821" s="175"/>
      <c r="T821" s="175"/>
      <c r="U821" s="175"/>
      <c r="V821" s="175"/>
      <c r="W821" s="175"/>
      <c r="X821" s="175"/>
      <c r="Y821" s="175"/>
      <c r="Z821" s="175"/>
      <c r="AA821" s="175"/>
      <c r="AB821" s="176"/>
      <c r="AD821" s="548"/>
      <c r="AF821" s="548"/>
      <c r="AH821" s="548"/>
      <c r="AJ821" s="91"/>
    </row>
    <row r="822" spans="3:36" ht="12.75" customHeight="1" outlineLevel="1" x14ac:dyDescent="0.2">
      <c r="D822" s="106" t="str">
        <f>'Line Items'!D18</f>
        <v>Rural</v>
      </c>
      <c r="E822" s="88"/>
      <c r="F822" s="107" t="str">
        <f t="shared" si="241"/>
        <v>000 Miles</v>
      </c>
      <c r="G822" s="175"/>
      <c r="H822" s="175"/>
      <c r="I822" s="175"/>
      <c r="J822" s="175"/>
      <c r="K822" s="175"/>
      <c r="L822" s="175"/>
      <c r="M822" s="175"/>
      <c r="N822" s="175"/>
      <c r="O822" s="175"/>
      <c r="P822" s="175"/>
      <c r="Q822" s="175"/>
      <c r="R822" s="175"/>
      <c r="S822" s="175"/>
      <c r="T822" s="175"/>
      <c r="U822" s="175"/>
      <c r="V822" s="175"/>
      <c r="W822" s="175"/>
      <c r="X822" s="175"/>
      <c r="Y822" s="175"/>
      <c r="Z822" s="175"/>
      <c r="AA822" s="175"/>
      <c r="AB822" s="176"/>
      <c r="AD822" s="548"/>
      <c r="AF822" s="548"/>
      <c r="AH822" s="548"/>
      <c r="AJ822" s="91"/>
    </row>
    <row r="823" spans="3:36" ht="12.75" customHeight="1" outlineLevel="1" x14ac:dyDescent="0.2">
      <c r="D823" s="106" t="str">
        <f>'Line Items'!D19</f>
        <v>WA Inner (to LOROL)</v>
      </c>
      <c r="E823" s="88"/>
      <c r="F823" s="107" t="str">
        <f t="shared" si="241"/>
        <v>000 Miles</v>
      </c>
      <c r="G823" s="175"/>
      <c r="H823" s="175"/>
      <c r="I823" s="175"/>
      <c r="J823" s="175"/>
      <c r="K823" s="175"/>
      <c r="L823" s="175"/>
      <c r="M823" s="175"/>
      <c r="N823" s="175"/>
      <c r="O823" s="175"/>
      <c r="P823" s="175"/>
      <c r="Q823" s="175"/>
      <c r="R823" s="175"/>
      <c r="S823" s="175"/>
      <c r="T823" s="175"/>
      <c r="U823" s="175"/>
      <c r="V823" s="175"/>
      <c r="W823" s="175"/>
      <c r="X823" s="175"/>
      <c r="Y823" s="175"/>
      <c r="Z823" s="175"/>
      <c r="AA823" s="175"/>
      <c r="AB823" s="176"/>
      <c r="AD823" s="548"/>
      <c r="AF823" s="548"/>
      <c r="AH823" s="548"/>
      <c r="AJ823" s="91"/>
    </row>
    <row r="824" spans="3:36" ht="12.75" customHeight="1" outlineLevel="1" x14ac:dyDescent="0.2">
      <c r="D824" s="106" t="str">
        <f>'Line Items'!D20</f>
        <v>GE Inner (to CTOC)</v>
      </c>
      <c r="E824" s="88"/>
      <c r="F824" s="107" t="str">
        <f t="shared" si="241"/>
        <v>000 Miles</v>
      </c>
      <c r="G824" s="175"/>
      <c r="H824" s="175"/>
      <c r="I824" s="175"/>
      <c r="J824" s="175"/>
      <c r="K824" s="175"/>
      <c r="L824" s="175"/>
      <c r="M824" s="175"/>
      <c r="N824" s="175"/>
      <c r="O824" s="175"/>
      <c r="P824" s="175"/>
      <c r="Q824" s="175"/>
      <c r="R824" s="175"/>
      <c r="S824" s="175"/>
      <c r="T824" s="175"/>
      <c r="U824" s="175"/>
      <c r="V824" s="175"/>
      <c r="W824" s="175"/>
      <c r="X824" s="175"/>
      <c r="Y824" s="175"/>
      <c r="Z824" s="175"/>
      <c r="AA824" s="175"/>
      <c r="AB824" s="176"/>
      <c r="AD824" s="548"/>
      <c r="AF824" s="548"/>
      <c r="AH824" s="548"/>
      <c r="AJ824" s="91"/>
    </row>
    <row r="825" spans="3:36" ht="12.75" customHeight="1" outlineLevel="1" x14ac:dyDescent="0.2">
      <c r="D825" s="106" t="str">
        <f>'Line Items'!D21</f>
        <v>[Passenger Revenue Service Groups Line 8]</v>
      </c>
      <c r="E825" s="88"/>
      <c r="F825" s="107" t="str">
        <f t="shared" si="241"/>
        <v>000 Miles</v>
      </c>
      <c r="G825" s="175"/>
      <c r="H825" s="175"/>
      <c r="I825" s="175"/>
      <c r="J825" s="175"/>
      <c r="K825" s="175"/>
      <c r="L825" s="175"/>
      <c r="M825" s="175"/>
      <c r="N825" s="175"/>
      <c r="O825" s="175"/>
      <c r="P825" s="175"/>
      <c r="Q825" s="175"/>
      <c r="R825" s="175"/>
      <c r="S825" s="175"/>
      <c r="T825" s="175"/>
      <c r="U825" s="175"/>
      <c r="V825" s="175"/>
      <c r="W825" s="175"/>
      <c r="X825" s="175"/>
      <c r="Y825" s="175"/>
      <c r="Z825" s="175"/>
      <c r="AA825" s="175"/>
      <c r="AB825" s="176"/>
      <c r="AD825" s="548"/>
      <c r="AF825" s="548"/>
      <c r="AH825" s="548"/>
      <c r="AJ825" s="91"/>
    </row>
    <row r="826" spans="3:36" ht="12.75" customHeight="1" outlineLevel="1" x14ac:dyDescent="0.2">
      <c r="D826" s="106" t="str">
        <f>'Line Items'!D22</f>
        <v>[Passenger Revenue Service Groups Line 9]</v>
      </c>
      <c r="E826" s="88"/>
      <c r="F826" s="107" t="str">
        <f t="shared" si="241"/>
        <v>000 Miles</v>
      </c>
      <c r="G826" s="175"/>
      <c r="H826" s="175"/>
      <c r="I826" s="175"/>
      <c r="J826" s="175"/>
      <c r="K826" s="175"/>
      <c r="L826" s="175"/>
      <c r="M826" s="175"/>
      <c r="N826" s="175"/>
      <c r="O826" s="175"/>
      <c r="P826" s="175"/>
      <c r="Q826" s="175"/>
      <c r="R826" s="175"/>
      <c r="S826" s="175"/>
      <c r="T826" s="175"/>
      <c r="U826" s="175"/>
      <c r="V826" s="175"/>
      <c r="W826" s="175"/>
      <c r="X826" s="175"/>
      <c r="Y826" s="175"/>
      <c r="Z826" s="175"/>
      <c r="AA826" s="175"/>
      <c r="AB826" s="176"/>
      <c r="AD826" s="548"/>
      <c r="AF826" s="548"/>
      <c r="AH826" s="548"/>
      <c r="AJ826" s="91"/>
    </row>
    <row r="827" spans="3:36" ht="12.75" customHeight="1" outlineLevel="1" x14ac:dyDescent="0.2">
      <c r="D827" s="106" t="str">
        <f>'Line Items'!D23</f>
        <v>[Passenger Revenue Service Groups Line 10]</v>
      </c>
      <c r="E827" s="88"/>
      <c r="F827" s="107" t="str">
        <f t="shared" ref="F827:F842" si="242">F798</f>
        <v>000 Miles</v>
      </c>
      <c r="G827" s="175"/>
      <c r="H827" s="175"/>
      <c r="I827" s="175"/>
      <c r="J827" s="175"/>
      <c r="K827" s="175"/>
      <c r="L827" s="175"/>
      <c r="M827" s="175"/>
      <c r="N827" s="175"/>
      <c r="O827" s="175"/>
      <c r="P827" s="175"/>
      <c r="Q827" s="175"/>
      <c r="R827" s="175"/>
      <c r="S827" s="175"/>
      <c r="T827" s="175"/>
      <c r="U827" s="175"/>
      <c r="V827" s="175"/>
      <c r="W827" s="175"/>
      <c r="X827" s="175"/>
      <c r="Y827" s="175"/>
      <c r="Z827" s="175"/>
      <c r="AA827" s="175"/>
      <c r="AB827" s="176"/>
      <c r="AD827" s="548"/>
      <c r="AF827" s="548"/>
      <c r="AH827" s="548"/>
      <c r="AJ827" s="91"/>
    </row>
    <row r="828" spans="3:36" ht="12.75" customHeight="1" outlineLevel="1" x14ac:dyDescent="0.2">
      <c r="D828" s="106" t="str">
        <f>'Line Items'!D24</f>
        <v>[Passenger Revenue Service Groups Line 11]</v>
      </c>
      <c r="E828" s="88"/>
      <c r="F828" s="107" t="str">
        <f t="shared" si="242"/>
        <v>000 Miles</v>
      </c>
      <c r="G828" s="175"/>
      <c r="H828" s="175"/>
      <c r="I828" s="175"/>
      <c r="J828" s="175"/>
      <c r="K828" s="175"/>
      <c r="L828" s="175"/>
      <c r="M828" s="175"/>
      <c r="N828" s="175"/>
      <c r="O828" s="175"/>
      <c r="P828" s="175"/>
      <c r="Q828" s="175"/>
      <c r="R828" s="175"/>
      <c r="S828" s="175"/>
      <c r="T828" s="175"/>
      <c r="U828" s="175"/>
      <c r="V828" s="175"/>
      <c r="W828" s="175"/>
      <c r="X828" s="175"/>
      <c r="Y828" s="175"/>
      <c r="Z828" s="175"/>
      <c r="AA828" s="175"/>
      <c r="AB828" s="176"/>
      <c r="AD828" s="548"/>
      <c r="AF828" s="548"/>
      <c r="AH828" s="548"/>
      <c r="AJ828" s="91"/>
    </row>
    <row r="829" spans="3:36" ht="12.75" customHeight="1" outlineLevel="1" x14ac:dyDescent="0.2">
      <c r="D829" s="106" t="str">
        <f>'Line Items'!D25</f>
        <v>[Passenger Revenue Service Groups Line 12]</v>
      </c>
      <c r="E829" s="88"/>
      <c r="F829" s="107" t="str">
        <f t="shared" si="242"/>
        <v>000 Miles</v>
      </c>
      <c r="G829" s="175"/>
      <c r="H829" s="175"/>
      <c r="I829" s="175"/>
      <c r="J829" s="175"/>
      <c r="K829" s="175"/>
      <c r="L829" s="175"/>
      <c r="M829" s="175"/>
      <c r="N829" s="175"/>
      <c r="O829" s="175"/>
      <c r="P829" s="175"/>
      <c r="Q829" s="175"/>
      <c r="R829" s="175"/>
      <c r="S829" s="175"/>
      <c r="T829" s="175"/>
      <c r="U829" s="175"/>
      <c r="V829" s="175"/>
      <c r="W829" s="175"/>
      <c r="X829" s="175"/>
      <c r="Y829" s="175"/>
      <c r="Z829" s="175"/>
      <c r="AA829" s="175"/>
      <c r="AB829" s="176"/>
      <c r="AD829" s="548"/>
      <c r="AF829" s="548"/>
      <c r="AH829" s="548"/>
      <c r="AJ829" s="91"/>
    </row>
    <row r="830" spans="3:36" ht="12.75" customHeight="1" outlineLevel="1" x14ac:dyDescent="0.2">
      <c r="D830" s="106" t="str">
        <f>'Line Items'!D26</f>
        <v>[Passenger Revenue Service Groups Line 13]</v>
      </c>
      <c r="E830" s="88"/>
      <c r="F830" s="107" t="str">
        <f t="shared" si="242"/>
        <v>000 Miles</v>
      </c>
      <c r="G830" s="175"/>
      <c r="H830" s="175"/>
      <c r="I830" s="175"/>
      <c r="J830" s="175"/>
      <c r="K830" s="175"/>
      <c r="L830" s="175"/>
      <c r="M830" s="175"/>
      <c r="N830" s="175"/>
      <c r="O830" s="175"/>
      <c r="P830" s="175"/>
      <c r="Q830" s="175"/>
      <c r="R830" s="175"/>
      <c r="S830" s="175"/>
      <c r="T830" s="175"/>
      <c r="U830" s="175"/>
      <c r="V830" s="175"/>
      <c r="W830" s="175"/>
      <c r="X830" s="175"/>
      <c r="Y830" s="175"/>
      <c r="Z830" s="175"/>
      <c r="AA830" s="175"/>
      <c r="AB830" s="176"/>
      <c r="AD830" s="548"/>
      <c r="AF830" s="548"/>
      <c r="AH830" s="548"/>
      <c r="AJ830" s="91"/>
    </row>
    <row r="831" spans="3:36" ht="12.75" customHeight="1" outlineLevel="1" x14ac:dyDescent="0.2">
      <c r="D831" s="106" t="str">
        <f>'Line Items'!D27</f>
        <v>[Passenger Revenue Service Groups Line 14]</v>
      </c>
      <c r="E831" s="88"/>
      <c r="F831" s="107" t="str">
        <f t="shared" si="242"/>
        <v>000 Miles</v>
      </c>
      <c r="G831" s="175"/>
      <c r="H831" s="175"/>
      <c r="I831" s="175"/>
      <c r="J831" s="175"/>
      <c r="K831" s="175"/>
      <c r="L831" s="175"/>
      <c r="M831" s="175"/>
      <c r="N831" s="175"/>
      <c r="O831" s="175"/>
      <c r="P831" s="175"/>
      <c r="Q831" s="175"/>
      <c r="R831" s="175"/>
      <c r="S831" s="175"/>
      <c r="T831" s="175"/>
      <c r="U831" s="175"/>
      <c r="V831" s="175"/>
      <c r="W831" s="175"/>
      <c r="X831" s="175"/>
      <c r="Y831" s="175"/>
      <c r="Z831" s="175"/>
      <c r="AA831" s="175"/>
      <c r="AB831" s="176"/>
      <c r="AD831" s="548"/>
      <c r="AF831" s="548"/>
      <c r="AH831" s="548"/>
      <c r="AJ831" s="91"/>
    </row>
    <row r="832" spans="3:36" ht="12.75" customHeight="1" outlineLevel="1" x14ac:dyDescent="0.2">
      <c r="D832" s="106" t="str">
        <f>'Line Items'!D28</f>
        <v>[Passenger Revenue Service Groups Line 15]</v>
      </c>
      <c r="E832" s="88"/>
      <c r="F832" s="107" t="str">
        <f t="shared" si="242"/>
        <v>000 Miles</v>
      </c>
      <c r="G832" s="175"/>
      <c r="H832" s="175"/>
      <c r="I832" s="175"/>
      <c r="J832" s="175"/>
      <c r="K832" s="175"/>
      <c r="L832" s="175"/>
      <c r="M832" s="175"/>
      <c r="N832" s="175"/>
      <c r="O832" s="175"/>
      <c r="P832" s="175"/>
      <c r="Q832" s="175"/>
      <c r="R832" s="175"/>
      <c r="S832" s="175"/>
      <c r="T832" s="175"/>
      <c r="U832" s="175"/>
      <c r="V832" s="175"/>
      <c r="W832" s="175"/>
      <c r="X832" s="175"/>
      <c r="Y832" s="175"/>
      <c r="Z832" s="175"/>
      <c r="AA832" s="175"/>
      <c r="AB832" s="176"/>
      <c r="AD832" s="548"/>
      <c r="AF832" s="548"/>
      <c r="AH832" s="548"/>
      <c r="AJ832" s="91"/>
    </row>
    <row r="833" spans="3:36" ht="12.75" customHeight="1" outlineLevel="1" x14ac:dyDescent="0.2">
      <c r="D833" s="106" t="str">
        <f>'Line Items'!D29</f>
        <v>[Passenger Revenue Service Groups Line 16]</v>
      </c>
      <c r="E833" s="88"/>
      <c r="F833" s="107" t="str">
        <f t="shared" si="242"/>
        <v>000 Miles</v>
      </c>
      <c r="G833" s="175"/>
      <c r="H833" s="175"/>
      <c r="I833" s="175"/>
      <c r="J833" s="175"/>
      <c r="K833" s="175"/>
      <c r="L833" s="175"/>
      <c r="M833" s="175"/>
      <c r="N833" s="175"/>
      <c r="O833" s="175"/>
      <c r="P833" s="175"/>
      <c r="Q833" s="175"/>
      <c r="R833" s="175"/>
      <c r="S833" s="175"/>
      <c r="T833" s="175"/>
      <c r="U833" s="175"/>
      <c r="V833" s="175"/>
      <c r="W833" s="175"/>
      <c r="X833" s="175"/>
      <c r="Y833" s="175"/>
      <c r="Z833" s="175"/>
      <c r="AA833" s="175"/>
      <c r="AB833" s="176"/>
      <c r="AD833" s="548"/>
      <c r="AF833" s="548"/>
      <c r="AH833" s="548"/>
      <c r="AJ833" s="91"/>
    </row>
    <row r="834" spans="3:36" ht="12.75" customHeight="1" outlineLevel="1" x14ac:dyDescent="0.2">
      <c r="D834" s="106" t="str">
        <f>'Line Items'!D30</f>
        <v>[Passenger Revenue Service Groups Line 17]</v>
      </c>
      <c r="E834" s="88"/>
      <c r="F834" s="107" t="str">
        <f t="shared" si="242"/>
        <v>000 Miles</v>
      </c>
      <c r="G834" s="175"/>
      <c r="H834" s="175"/>
      <c r="I834" s="175"/>
      <c r="J834" s="175"/>
      <c r="K834" s="175"/>
      <c r="L834" s="175"/>
      <c r="M834" s="175"/>
      <c r="N834" s="175"/>
      <c r="O834" s="175"/>
      <c r="P834" s="175"/>
      <c r="Q834" s="175"/>
      <c r="R834" s="175"/>
      <c r="S834" s="175"/>
      <c r="T834" s="175"/>
      <c r="U834" s="175"/>
      <c r="V834" s="175"/>
      <c r="W834" s="175"/>
      <c r="X834" s="175"/>
      <c r="Y834" s="175"/>
      <c r="Z834" s="175"/>
      <c r="AA834" s="175"/>
      <c r="AB834" s="176"/>
      <c r="AD834" s="548"/>
      <c r="AF834" s="548"/>
      <c r="AH834" s="548"/>
      <c r="AJ834" s="91"/>
    </row>
    <row r="835" spans="3:36" ht="12.75" customHeight="1" outlineLevel="1" x14ac:dyDescent="0.2">
      <c r="D835" s="106" t="str">
        <f>'Line Items'!D31</f>
        <v>[Passenger Revenue Service Groups Line 18]</v>
      </c>
      <c r="E835" s="88"/>
      <c r="F835" s="107" t="str">
        <f t="shared" si="242"/>
        <v>000 Miles</v>
      </c>
      <c r="G835" s="175"/>
      <c r="H835" s="175"/>
      <c r="I835" s="175"/>
      <c r="J835" s="175"/>
      <c r="K835" s="175"/>
      <c r="L835" s="175"/>
      <c r="M835" s="175"/>
      <c r="N835" s="175"/>
      <c r="O835" s="175"/>
      <c r="P835" s="175"/>
      <c r="Q835" s="175"/>
      <c r="R835" s="175"/>
      <c r="S835" s="175"/>
      <c r="T835" s="175"/>
      <c r="U835" s="175"/>
      <c r="V835" s="175"/>
      <c r="W835" s="175"/>
      <c r="X835" s="175"/>
      <c r="Y835" s="175"/>
      <c r="Z835" s="175"/>
      <c r="AA835" s="175"/>
      <c r="AB835" s="176"/>
      <c r="AD835" s="548"/>
      <c r="AF835" s="548"/>
      <c r="AH835" s="548"/>
      <c r="AJ835" s="91"/>
    </row>
    <row r="836" spans="3:36" ht="12.75" customHeight="1" outlineLevel="1" x14ac:dyDescent="0.2">
      <c r="D836" s="106" t="str">
        <f>'Line Items'!D32</f>
        <v>[Passenger Revenue Service Groups Line 19]</v>
      </c>
      <c r="E836" s="88"/>
      <c r="F836" s="107" t="str">
        <f t="shared" si="242"/>
        <v>000 Miles</v>
      </c>
      <c r="G836" s="175"/>
      <c r="H836" s="175"/>
      <c r="I836" s="175"/>
      <c r="J836" s="175"/>
      <c r="K836" s="175"/>
      <c r="L836" s="175"/>
      <c r="M836" s="175"/>
      <c r="N836" s="175"/>
      <c r="O836" s="175"/>
      <c r="P836" s="175"/>
      <c r="Q836" s="175"/>
      <c r="R836" s="175"/>
      <c r="S836" s="175"/>
      <c r="T836" s="175"/>
      <c r="U836" s="175"/>
      <c r="V836" s="175"/>
      <c r="W836" s="175"/>
      <c r="X836" s="175"/>
      <c r="Y836" s="175"/>
      <c r="Z836" s="175"/>
      <c r="AA836" s="175"/>
      <c r="AB836" s="176"/>
      <c r="AD836" s="548"/>
      <c r="AF836" s="548"/>
      <c r="AH836" s="548"/>
      <c r="AJ836" s="91"/>
    </row>
    <row r="837" spans="3:36" ht="12.75" customHeight="1" outlineLevel="1" x14ac:dyDescent="0.2">
      <c r="D837" s="106" t="str">
        <f>'Line Items'!D33</f>
        <v>[Passenger Revenue Service Groups Line 20]</v>
      </c>
      <c r="E837" s="88"/>
      <c r="F837" s="107" t="str">
        <f t="shared" si="242"/>
        <v>000 Miles</v>
      </c>
      <c r="G837" s="175"/>
      <c r="H837" s="175"/>
      <c r="I837" s="175"/>
      <c r="J837" s="175"/>
      <c r="K837" s="175"/>
      <c r="L837" s="175"/>
      <c r="M837" s="175"/>
      <c r="N837" s="175"/>
      <c r="O837" s="175"/>
      <c r="P837" s="175"/>
      <c r="Q837" s="175"/>
      <c r="R837" s="175"/>
      <c r="S837" s="175"/>
      <c r="T837" s="175"/>
      <c r="U837" s="175"/>
      <c r="V837" s="175"/>
      <c r="W837" s="175"/>
      <c r="X837" s="175"/>
      <c r="Y837" s="175"/>
      <c r="Z837" s="175"/>
      <c r="AA837" s="175"/>
      <c r="AB837" s="176"/>
      <c r="AD837" s="548"/>
      <c r="AF837" s="548"/>
      <c r="AH837" s="548"/>
      <c r="AJ837" s="91"/>
    </row>
    <row r="838" spans="3:36" ht="12.75" customHeight="1" outlineLevel="1" x14ac:dyDescent="0.2">
      <c r="D838" s="106" t="str">
        <f>'Line Items'!D34</f>
        <v>[Passenger Revenue Service Groups Line 21]</v>
      </c>
      <c r="E838" s="88"/>
      <c r="F838" s="107" t="str">
        <f t="shared" si="242"/>
        <v>000 Miles</v>
      </c>
      <c r="G838" s="175"/>
      <c r="H838" s="175"/>
      <c r="I838" s="175"/>
      <c r="J838" s="175"/>
      <c r="K838" s="175"/>
      <c r="L838" s="175"/>
      <c r="M838" s="175"/>
      <c r="N838" s="175"/>
      <c r="O838" s="175"/>
      <c r="P838" s="175"/>
      <c r="Q838" s="175"/>
      <c r="R838" s="175"/>
      <c r="S838" s="175"/>
      <c r="T838" s="175"/>
      <c r="U838" s="175"/>
      <c r="V838" s="175"/>
      <c r="W838" s="175"/>
      <c r="X838" s="175"/>
      <c r="Y838" s="175"/>
      <c r="Z838" s="175"/>
      <c r="AA838" s="175"/>
      <c r="AB838" s="176"/>
      <c r="AD838" s="548"/>
      <c r="AF838" s="548"/>
      <c r="AH838" s="548"/>
      <c r="AJ838" s="91"/>
    </row>
    <row r="839" spans="3:36" ht="12.75" customHeight="1" outlineLevel="1" x14ac:dyDescent="0.2">
      <c r="D839" s="106" t="str">
        <f>'Line Items'!D35</f>
        <v>[Passenger Revenue Service Groups Line 22]</v>
      </c>
      <c r="E839" s="88"/>
      <c r="F839" s="107" t="str">
        <f t="shared" si="242"/>
        <v>000 Miles</v>
      </c>
      <c r="G839" s="175"/>
      <c r="H839" s="175"/>
      <c r="I839" s="175"/>
      <c r="J839" s="175"/>
      <c r="K839" s="175"/>
      <c r="L839" s="175"/>
      <c r="M839" s="175"/>
      <c r="N839" s="175"/>
      <c r="O839" s="175"/>
      <c r="P839" s="175"/>
      <c r="Q839" s="175"/>
      <c r="R839" s="175"/>
      <c r="S839" s="175"/>
      <c r="T839" s="175"/>
      <c r="U839" s="175"/>
      <c r="V839" s="175"/>
      <c r="W839" s="175"/>
      <c r="X839" s="175"/>
      <c r="Y839" s="175"/>
      <c r="Z839" s="175"/>
      <c r="AA839" s="175"/>
      <c r="AB839" s="176"/>
      <c r="AD839" s="548"/>
      <c r="AF839" s="548"/>
      <c r="AH839" s="548"/>
      <c r="AJ839" s="91"/>
    </row>
    <row r="840" spans="3:36" ht="12.75" customHeight="1" outlineLevel="1" x14ac:dyDescent="0.2">
      <c r="D840" s="106" t="str">
        <f>'Line Items'!D36</f>
        <v>[Passenger Revenue Service Groups Line 23]</v>
      </c>
      <c r="E840" s="88"/>
      <c r="F840" s="107" t="str">
        <f t="shared" si="242"/>
        <v>000 Miles</v>
      </c>
      <c r="G840" s="175"/>
      <c r="H840" s="175"/>
      <c r="I840" s="175"/>
      <c r="J840" s="175"/>
      <c r="K840" s="175"/>
      <c r="L840" s="175"/>
      <c r="M840" s="175"/>
      <c r="N840" s="175"/>
      <c r="O840" s="175"/>
      <c r="P840" s="175"/>
      <c r="Q840" s="175"/>
      <c r="R840" s="175"/>
      <c r="S840" s="175"/>
      <c r="T840" s="175"/>
      <c r="U840" s="175"/>
      <c r="V840" s="175"/>
      <c r="W840" s="175"/>
      <c r="X840" s="175"/>
      <c r="Y840" s="175"/>
      <c r="Z840" s="175"/>
      <c r="AA840" s="175"/>
      <c r="AB840" s="176"/>
      <c r="AD840" s="548"/>
      <c r="AF840" s="548"/>
      <c r="AH840" s="548"/>
      <c r="AJ840" s="91"/>
    </row>
    <row r="841" spans="3:36" ht="12.75" customHeight="1" outlineLevel="1" x14ac:dyDescent="0.2">
      <c r="D841" s="106" t="str">
        <f>'Line Items'!D37</f>
        <v>[Passenger Revenue Service Groups Line 24]</v>
      </c>
      <c r="E841" s="88"/>
      <c r="F841" s="107" t="str">
        <f t="shared" si="242"/>
        <v>000 Miles</v>
      </c>
      <c r="G841" s="175"/>
      <c r="H841" s="175"/>
      <c r="I841" s="175"/>
      <c r="J841" s="175"/>
      <c r="K841" s="175"/>
      <c r="L841" s="175"/>
      <c r="M841" s="175"/>
      <c r="N841" s="175"/>
      <c r="O841" s="175"/>
      <c r="P841" s="175"/>
      <c r="Q841" s="175"/>
      <c r="R841" s="175"/>
      <c r="S841" s="175"/>
      <c r="T841" s="175"/>
      <c r="U841" s="175"/>
      <c r="V841" s="175"/>
      <c r="W841" s="175"/>
      <c r="X841" s="175"/>
      <c r="Y841" s="175"/>
      <c r="Z841" s="175"/>
      <c r="AA841" s="175"/>
      <c r="AB841" s="176"/>
      <c r="AD841" s="548"/>
      <c r="AF841" s="548"/>
      <c r="AH841" s="548"/>
      <c r="AJ841" s="91"/>
    </row>
    <row r="842" spans="3:36" ht="12.75" customHeight="1" outlineLevel="1" x14ac:dyDescent="0.2">
      <c r="D842" s="117" t="str">
        <f>'Line Items'!D38</f>
        <v>[Passenger Revenue Service Groups Line 25]</v>
      </c>
      <c r="E842" s="177"/>
      <c r="F842" s="118" t="str">
        <f t="shared" si="242"/>
        <v>000 Miles</v>
      </c>
      <c r="G842" s="178"/>
      <c r="H842" s="178"/>
      <c r="I842" s="178"/>
      <c r="J842" s="178"/>
      <c r="K842" s="178"/>
      <c r="L842" s="178"/>
      <c r="M842" s="178"/>
      <c r="N842" s="178"/>
      <c r="O842" s="178"/>
      <c r="P842" s="178"/>
      <c r="Q842" s="178"/>
      <c r="R842" s="178"/>
      <c r="S842" s="178"/>
      <c r="T842" s="178"/>
      <c r="U842" s="178"/>
      <c r="V842" s="178"/>
      <c r="W842" s="178"/>
      <c r="X842" s="178"/>
      <c r="Y842" s="178"/>
      <c r="Z842" s="178"/>
      <c r="AA842" s="178"/>
      <c r="AB842" s="179"/>
      <c r="AD842" s="549"/>
      <c r="AF842" s="549"/>
      <c r="AH842" s="549"/>
      <c r="AJ842" s="95"/>
    </row>
    <row r="843" spans="3:36" ht="12.75" customHeight="1" outlineLevel="1" x14ac:dyDescent="0.2">
      <c r="G843" s="89"/>
      <c r="H843" s="89"/>
      <c r="I843" s="89"/>
      <c r="J843" s="89"/>
      <c r="K843" s="89"/>
      <c r="L843" s="89"/>
      <c r="M843" s="89"/>
      <c r="N843" s="89"/>
      <c r="O843" s="89"/>
      <c r="P843" s="89"/>
      <c r="Q843" s="89"/>
      <c r="R843" s="89"/>
      <c r="S843" s="89"/>
      <c r="T843" s="89"/>
      <c r="U843" s="89"/>
      <c r="V843" s="89"/>
      <c r="W843" s="89"/>
      <c r="X843" s="89"/>
      <c r="Y843" s="89"/>
      <c r="Z843" s="89"/>
      <c r="AA843" s="89"/>
      <c r="AB843" s="89"/>
      <c r="AD843" s="89"/>
      <c r="AF843" s="89"/>
      <c r="AH843" s="89"/>
    </row>
    <row r="844" spans="3:36" ht="12.75" customHeight="1" outlineLevel="1" x14ac:dyDescent="0.2">
      <c r="D844" s="180" t="str">
        <f>"Total "&amp;C817</f>
        <v>Total Off-Peak (Standard)</v>
      </c>
      <c r="E844" s="181"/>
      <c r="F844" s="182" t="str">
        <f>F842</f>
        <v>000 Miles</v>
      </c>
      <c r="G844" s="183">
        <f t="shared" ref="G844:AB844" si="243">SUM(G818:G842)</f>
        <v>0</v>
      </c>
      <c r="H844" s="183">
        <f t="shared" si="243"/>
        <v>0</v>
      </c>
      <c r="I844" s="183">
        <f t="shared" si="243"/>
        <v>0</v>
      </c>
      <c r="J844" s="183">
        <f t="shared" si="243"/>
        <v>0</v>
      </c>
      <c r="K844" s="183">
        <f t="shared" si="243"/>
        <v>0</v>
      </c>
      <c r="L844" s="183">
        <f t="shared" si="243"/>
        <v>0</v>
      </c>
      <c r="M844" s="183">
        <f t="shared" si="243"/>
        <v>0</v>
      </c>
      <c r="N844" s="183">
        <f t="shared" si="243"/>
        <v>0</v>
      </c>
      <c r="O844" s="183">
        <f t="shared" si="243"/>
        <v>0</v>
      </c>
      <c r="P844" s="183">
        <f t="shared" si="243"/>
        <v>0</v>
      </c>
      <c r="Q844" s="183">
        <f t="shared" si="243"/>
        <v>0</v>
      </c>
      <c r="R844" s="183">
        <f t="shared" si="243"/>
        <v>0</v>
      </c>
      <c r="S844" s="183">
        <f t="shared" si="243"/>
        <v>0</v>
      </c>
      <c r="T844" s="183">
        <f t="shared" si="243"/>
        <v>0</v>
      </c>
      <c r="U844" s="183">
        <f t="shared" si="243"/>
        <v>0</v>
      </c>
      <c r="V844" s="183">
        <f t="shared" si="243"/>
        <v>0</v>
      </c>
      <c r="W844" s="183">
        <f t="shared" si="243"/>
        <v>0</v>
      </c>
      <c r="X844" s="183">
        <f t="shared" si="243"/>
        <v>0</v>
      </c>
      <c r="Y844" s="183">
        <f t="shared" si="243"/>
        <v>0</v>
      </c>
      <c r="Z844" s="183">
        <f t="shared" si="243"/>
        <v>0</v>
      </c>
      <c r="AA844" s="183">
        <f t="shared" si="243"/>
        <v>0</v>
      </c>
      <c r="AB844" s="184">
        <f t="shared" si="243"/>
        <v>0</v>
      </c>
      <c r="AD844" s="550">
        <f t="shared" ref="AD844:AF844" si="244">SUM(AD818:AD842)</f>
        <v>0</v>
      </c>
      <c r="AF844" s="550">
        <f t="shared" si="244"/>
        <v>0</v>
      </c>
      <c r="AH844" s="550">
        <f t="shared" ref="AH844" si="245">SUM(AH818:AH842)</f>
        <v>0</v>
      </c>
      <c r="AJ844" s="185"/>
    </row>
    <row r="845" spans="3:36" ht="12.75" customHeight="1" outlineLevel="1" x14ac:dyDescent="0.2">
      <c r="G845" s="89"/>
      <c r="H845" s="89"/>
      <c r="I845" s="89"/>
      <c r="J845" s="89"/>
      <c r="K845" s="89"/>
      <c r="L845" s="89"/>
      <c r="M845" s="89"/>
      <c r="N845" s="89"/>
      <c r="O845" s="89"/>
      <c r="P845" s="89"/>
      <c r="Q845" s="89"/>
      <c r="R845" s="89"/>
      <c r="S845" s="89"/>
      <c r="T845" s="89"/>
      <c r="U845" s="89"/>
      <c r="V845" s="89"/>
      <c r="W845" s="89"/>
      <c r="X845" s="89"/>
      <c r="Y845" s="89"/>
      <c r="Z845" s="89"/>
      <c r="AA845" s="89"/>
      <c r="AB845" s="89"/>
      <c r="AD845" s="89"/>
      <c r="AF845" s="89"/>
      <c r="AH845" s="89"/>
    </row>
    <row r="846" spans="3:36" ht="12.75" customHeight="1" outlineLevel="1" x14ac:dyDescent="0.2">
      <c r="D846" s="180" t="s">
        <v>447</v>
      </c>
      <c r="E846" s="181"/>
      <c r="F846" s="182" t="str">
        <f>F844</f>
        <v>000 Miles</v>
      </c>
      <c r="G846" s="183">
        <f t="shared" ref="G846:AB846" si="246">SUM(G815,G844)</f>
        <v>0</v>
      </c>
      <c r="H846" s="183">
        <f t="shared" si="246"/>
        <v>0</v>
      </c>
      <c r="I846" s="183">
        <f t="shared" si="246"/>
        <v>0</v>
      </c>
      <c r="J846" s="183">
        <f t="shared" si="246"/>
        <v>0</v>
      </c>
      <c r="K846" s="183">
        <f t="shared" si="246"/>
        <v>0</v>
      </c>
      <c r="L846" s="183">
        <f t="shared" si="246"/>
        <v>0</v>
      </c>
      <c r="M846" s="183">
        <f t="shared" si="246"/>
        <v>0</v>
      </c>
      <c r="N846" s="183">
        <f t="shared" si="246"/>
        <v>0</v>
      </c>
      <c r="O846" s="183">
        <f t="shared" si="246"/>
        <v>0</v>
      </c>
      <c r="P846" s="183">
        <f t="shared" si="246"/>
        <v>0</v>
      </c>
      <c r="Q846" s="183">
        <f t="shared" si="246"/>
        <v>0</v>
      </c>
      <c r="R846" s="183">
        <f t="shared" si="246"/>
        <v>0</v>
      </c>
      <c r="S846" s="183">
        <f t="shared" si="246"/>
        <v>0</v>
      </c>
      <c r="T846" s="183">
        <f t="shared" si="246"/>
        <v>0</v>
      </c>
      <c r="U846" s="183">
        <f t="shared" si="246"/>
        <v>0</v>
      </c>
      <c r="V846" s="183">
        <f t="shared" si="246"/>
        <v>0</v>
      </c>
      <c r="W846" s="183">
        <f t="shared" si="246"/>
        <v>0</v>
      </c>
      <c r="X846" s="183">
        <f t="shared" si="246"/>
        <v>0</v>
      </c>
      <c r="Y846" s="183">
        <f t="shared" si="246"/>
        <v>0</v>
      </c>
      <c r="Z846" s="183">
        <f t="shared" si="246"/>
        <v>0</v>
      </c>
      <c r="AA846" s="183">
        <f t="shared" si="246"/>
        <v>0</v>
      </c>
      <c r="AB846" s="184">
        <f t="shared" si="246"/>
        <v>0</v>
      </c>
      <c r="AD846" s="550">
        <f t="shared" ref="AD846:AF846" si="247">SUM(AD815,AD844)</f>
        <v>0</v>
      </c>
      <c r="AF846" s="550">
        <f t="shared" si="247"/>
        <v>0</v>
      </c>
      <c r="AH846" s="550">
        <f t="shared" ref="AH846" si="248">SUM(AH815,AH844)</f>
        <v>0</v>
      </c>
      <c r="AJ846" s="185"/>
    </row>
    <row r="847" spans="3:36" ht="12.75" customHeight="1" outlineLevel="1" x14ac:dyDescent="0.2">
      <c r="G847" s="89"/>
      <c r="H847" s="89"/>
      <c r="I847" s="89"/>
      <c r="J847" s="89"/>
      <c r="K847" s="89"/>
      <c r="L847" s="89"/>
      <c r="M847" s="89"/>
      <c r="N847" s="89"/>
      <c r="O847" s="89"/>
      <c r="P847" s="89"/>
      <c r="Q847" s="89"/>
      <c r="R847" s="89"/>
      <c r="S847" s="89"/>
      <c r="T847" s="89"/>
      <c r="U847" s="89"/>
      <c r="V847" s="89"/>
      <c r="W847" s="89"/>
      <c r="X847" s="89"/>
      <c r="Y847" s="89"/>
      <c r="Z847" s="89"/>
      <c r="AA847" s="89"/>
      <c r="AB847" s="89"/>
      <c r="AD847" s="89"/>
      <c r="AF847" s="89"/>
      <c r="AH847" s="89"/>
    </row>
    <row r="848" spans="3:36" ht="12.75" customHeight="1" outlineLevel="1" x14ac:dyDescent="0.2">
      <c r="C848" s="138" t="s">
        <v>453</v>
      </c>
      <c r="G848" s="89"/>
      <c r="H848" s="89"/>
      <c r="I848" s="89"/>
      <c r="J848" s="89"/>
      <c r="K848" s="89"/>
      <c r="L848" s="89"/>
      <c r="M848" s="89"/>
      <c r="N848" s="89"/>
      <c r="O848" s="89"/>
      <c r="P848" s="89"/>
      <c r="Q848" s="89"/>
      <c r="R848" s="89"/>
      <c r="S848" s="89"/>
      <c r="T848" s="89"/>
      <c r="U848" s="89"/>
      <c r="V848" s="89"/>
      <c r="W848" s="89"/>
      <c r="X848" s="89"/>
      <c r="Y848" s="89"/>
      <c r="Z848" s="89"/>
      <c r="AA848" s="89"/>
      <c r="AB848" s="89"/>
      <c r="AD848" s="89"/>
      <c r="AF848" s="89"/>
      <c r="AH848" s="89"/>
    </row>
    <row r="849" spans="4:36" ht="12.75" customHeight="1" outlineLevel="1" x14ac:dyDescent="0.2">
      <c r="D849" s="100" t="str">
        <f>'Line Items'!D14</f>
        <v>Inter-City</v>
      </c>
      <c r="E849" s="84"/>
      <c r="F849" s="186" t="str">
        <f t="shared" ref="F849:F857" si="249">F818</f>
        <v>000 Miles</v>
      </c>
      <c r="G849" s="85">
        <f t="shared" ref="G849" si="250">SUM(G609,G638,G669,G698,G729,G758,G789,G818)</f>
        <v>0</v>
      </c>
      <c r="H849" s="85">
        <f t="shared" ref="H849:AB849" si="251">SUM(H609,H638,H669,H698,H729,H758,H789,H818)</f>
        <v>0</v>
      </c>
      <c r="I849" s="85">
        <f t="shared" si="251"/>
        <v>0</v>
      </c>
      <c r="J849" s="85">
        <f t="shared" si="251"/>
        <v>0</v>
      </c>
      <c r="K849" s="85">
        <f t="shared" si="251"/>
        <v>0</v>
      </c>
      <c r="L849" s="85">
        <f t="shared" si="251"/>
        <v>0</v>
      </c>
      <c r="M849" s="85">
        <f t="shared" si="251"/>
        <v>0</v>
      </c>
      <c r="N849" s="85">
        <f t="shared" si="251"/>
        <v>0</v>
      </c>
      <c r="O849" s="85">
        <f t="shared" si="251"/>
        <v>0</v>
      </c>
      <c r="P849" s="85">
        <f t="shared" si="251"/>
        <v>0</v>
      </c>
      <c r="Q849" s="85">
        <f t="shared" si="251"/>
        <v>0</v>
      </c>
      <c r="R849" s="85">
        <f t="shared" si="251"/>
        <v>0</v>
      </c>
      <c r="S849" s="85">
        <f t="shared" si="251"/>
        <v>0</v>
      </c>
      <c r="T849" s="85">
        <f t="shared" si="251"/>
        <v>0</v>
      </c>
      <c r="U849" s="85">
        <f t="shared" si="251"/>
        <v>0</v>
      </c>
      <c r="V849" s="85">
        <f t="shared" si="251"/>
        <v>0</v>
      </c>
      <c r="W849" s="85">
        <f t="shared" si="251"/>
        <v>0</v>
      </c>
      <c r="X849" s="85">
        <f t="shared" si="251"/>
        <v>0</v>
      </c>
      <c r="Y849" s="85">
        <f t="shared" si="251"/>
        <v>0</v>
      </c>
      <c r="Z849" s="85">
        <f t="shared" si="251"/>
        <v>0</v>
      </c>
      <c r="AA849" s="85">
        <f t="shared" si="251"/>
        <v>0</v>
      </c>
      <c r="AB849" s="86">
        <f t="shared" si="251"/>
        <v>0</v>
      </c>
      <c r="AD849" s="551">
        <f t="shared" ref="AD849:AF849" si="252">SUM(AD609,AD638,AD669,AD698,AD729,AD758,AD789,AD818)</f>
        <v>0</v>
      </c>
      <c r="AF849" s="551">
        <f t="shared" si="252"/>
        <v>0</v>
      </c>
      <c r="AH849" s="551">
        <f t="shared" ref="AH849" si="253">SUM(AH609,AH638,AH669,AH698,AH729,AH758,AH789,AH818)</f>
        <v>0</v>
      </c>
      <c r="AJ849" s="193"/>
    </row>
    <row r="850" spans="4:36" ht="12.75" customHeight="1" outlineLevel="1" x14ac:dyDescent="0.2">
      <c r="D850" s="106" t="str">
        <f>'Line Items'!D15</f>
        <v>Great Eastern</v>
      </c>
      <c r="E850" s="88"/>
      <c r="F850" s="107" t="str">
        <f t="shared" si="249"/>
        <v>000 Miles</v>
      </c>
      <c r="G850" s="89">
        <f t="shared" ref="G850:AB850" si="254">SUM(G610,G639,G670,G699,G730,G759,G790,G819)</f>
        <v>0</v>
      </c>
      <c r="H850" s="89">
        <f t="shared" si="254"/>
        <v>0</v>
      </c>
      <c r="I850" s="89">
        <f t="shared" si="254"/>
        <v>0</v>
      </c>
      <c r="J850" s="89">
        <f t="shared" si="254"/>
        <v>0</v>
      </c>
      <c r="K850" s="89">
        <f t="shared" si="254"/>
        <v>0</v>
      </c>
      <c r="L850" s="89">
        <f t="shared" si="254"/>
        <v>0</v>
      </c>
      <c r="M850" s="89">
        <f t="shared" si="254"/>
        <v>0</v>
      </c>
      <c r="N850" s="89">
        <f t="shared" si="254"/>
        <v>0</v>
      </c>
      <c r="O850" s="89">
        <f t="shared" si="254"/>
        <v>0</v>
      </c>
      <c r="P850" s="89">
        <f t="shared" si="254"/>
        <v>0</v>
      </c>
      <c r="Q850" s="89">
        <f t="shared" si="254"/>
        <v>0</v>
      </c>
      <c r="R850" s="89">
        <f t="shared" si="254"/>
        <v>0</v>
      </c>
      <c r="S850" s="89">
        <f t="shared" si="254"/>
        <v>0</v>
      </c>
      <c r="T850" s="89">
        <f t="shared" si="254"/>
        <v>0</v>
      </c>
      <c r="U850" s="89">
        <f t="shared" si="254"/>
        <v>0</v>
      </c>
      <c r="V850" s="89">
        <f t="shared" si="254"/>
        <v>0</v>
      </c>
      <c r="W850" s="89">
        <f t="shared" si="254"/>
        <v>0</v>
      </c>
      <c r="X850" s="89">
        <f t="shared" si="254"/>
        <v>0</v>
      </c>
      <c r="Y850" s="89">
        <f t="shared" si="254"/>
        <v>0</v>
      </c>
      <c r="Z850" s="89">
        <f t="shared" si="254"/>
        <v>0</v>
      </c>
      <c r="AA850" s="89">
        <f t="shared" si="254"/>
        <v>0</v>
      </c>
      <c r="AB850" s="90">
        <f t="shared" si="254"/>
        <v>0</v>
      </c>
      <c r="AD850" s="552">
        <f t="shared" ref="AD850:AF850" si="255">SUM(AD610,AD639,AD670,AD699,AD730,AD759,AD790,AD819)</f>
        <v>0</v>
      </c>
      <c r="AF850" s="552">
        <f t="shared" si="255"/>
        <v>0</v>
      </c>
      <c r="AH850" s="552">
        <f t="shared" ref="AH850" si="256">SUM(AH610,AH639,AH670,AH699,AH730,AH759,AH790,AH819)</f>
        <v>0</v>
      </c>
      <c r="AJ850" s="194"/>
    </row>
    <row r="851" spans="4:36" ht="12.75" customHeight="1" outlineLevel="1" x14ac:dyDescent="0.2">
      <c r="D851" s="106" t="str">
        <f>'Line Items'!D16</f>
        <v>West Anglia</v>
      </c>
      <c r="E851" s="88"/>
      <c r="F851" s="107" t="str">
        <f t="shared" si="249"/>
        <v>000 Miles</v>
      </c>
      <c r="G851" s="89">
        <f t="shared" ref="G851:AB851" si="257">SUM(G611,G640,G671,G700,G731,G760,G791,G820)</f>
        <v>0</v>
      </c>
      <c r="H851" s="89">
        <f t="shared" si="257"/>
        <v>0</v>
      </c>
      <c r="I851" s="89">
        <f t="shared" si="257"/>
        <v>0</v>
      </c>
      <c r="J851" s="89">
        <f t="shared" si="257"/>
        <v>0</v>
      </c>
      <c r="K851" s="89">
        <f t="shared" si="257"/>
        <v>0</v>
      </c>
      <c r="L851" s="89">
        <f t="shared" si="257"/>
        <v>0</v>
      </c>
      <c r="M851" s="89">
        <f t="shared" si="257"/>
        <v>0</v>
      </c>
      <c r="N851" s="89">
        <f t="shared" si="257"/>
        <v>0</v>
      </c>
      <c r="O851" s="89">
        <f t="shared" si="257"/>
        <v>0</v>
      </c>
      <c r="P851" s="89">
        <f t="shared" si="257"/>
        <v>0</v>
      </c>
      <c r="Q851" s="89">
        <f t="shared" si="257"/>
        <v>0</v>
      </c>
      <c r="R851" s="89">
        <f t="shared" si="257"/>
        <v>0</v>
      </c>
      <c r="S851" s="89">
        <f t="shared" si="257"/>
        <v>0</v>
      </c>
      <c r="T851" s="89">
        <f t="shared" si="257"/>
        <v>0</v>
      </c>
      <c r="U851" s="89">
        <f t="shared" si="257"/>
        <v>0</v>
      </c>
      <c r="V851" s="89">
        <f t="shared" si="257"/>
        <v>0</v>
      </c>
      <c r="W851" s="89">
        <f t="shared" si="257"/>
        <v>0</v>
      </c>
      <c r="X851" s="89">
        <f t="shared" si="257"/>
        <v>0</v>
      </c>
      <c r="Y851" s="89">
        <f t="shared" si="257"/>
        <v>0</v>
      </c>
      <c r="Z851" s="89">
        <f t="shared" si="257"/>
        <v>0</v>
      </c>
      <c r="AA851" s="89">
        <f t="shared" si="257"/>
        <v>0</v>
      </c>
      <c r="AB851" s="90">
        <f t="shared" si="257"/>
        <v>0</v>
      </c>
      <c r="AD851" s="552">
        <f t="shared" ref="AD851:AF851" si="258">SUM(AD611,AD640,AD671,AD700,AD731,AD760,AD791,AD820)</f>
        <v>0</v>
      </c>
      <c r="AF851" s="552">
        <f t="shared" si="258"/>
        <v>0</v>
      </c>
      <c r="AH851" s="552">
        <f t="shared" ref="AH851" si="259">SUM(AH611,AH640,AH671,AH700,AH731,AH760,AH791,AH820)</f>
        <v>0</v>
      </c>
      <c r="AJ851" s="194"/>
    </row>
    <row r="852" spans="4:36" ht="12.75" customHeight="1" outlineLevel="1" x14ac:dyDescent="0.2">
      <c r="D852" s="106" t="str">
        <f>'Line Items'!D17</f>
        <v>Stansted Express</v>
      </c>
      <c r="E852" s="88"/>
      <c r="F852" s="107" t="str">
        <f t="shared" si="249"/>
        <v>000 Miles</v>
      </c>
      <c r="G852" s="89">
        <f t="shared" ref="G852:AB852" si="260">SUM(G612,G641,G672,G701,G732,G761,G792,G821)</f>
        <v>0</v>
      </c>
      <c r="H852" s="89">
        <f t="shared" si="260"/>
        <v>0</v>
      </c>
      <c r="I852" s="89">
        <f t="shared" si="260"/>
        <v>0</v>
      </c>
      <c r="J852" s="89">
        <f t="shared" si="260"/>
        <v>0</v>
      </c>
      <c r="K852" s="89">
        <f t="shared" si="260"/>
        <v>0</v>
      </c>
      <c r="L852" s="89">
        <f t="shared" si="260"/>
        <v>0</v>
      </c>
      <c r="M852" s="89">
        <f t="shared" si="260"/>
        <v>0</v>
      </c>
      <c r="N852" s="89">
        <f t="shared" si="260"/>
        <v>0</v>
      </c>
      <c r="O852" s="89">
        <f t="shared" si="260"/>
        <v>0</v>
      </c>
      <c r="P852" s="89">
        <f t="shared" si="260"/>
        <v>0</v>
      </c>
      <c r="Q852" s="89">
        <f t="shared" si="260"/>
        <v>0</v>
      </c>
      <c r="R852" s="89">
        <f t="shared" si="260"/>
        <v>0</v>
      </c>
      <c r="S852" s="89">
        <f t="shared" si="260"/>
        <v>0</v>
      </c>
      <c r="T852" s="89">
        <f t="shared" si="260"/>
        <v>0</v>
      </c>
      <c r="U852" s="89">
        <f t="shared" si="260"/>
        <v>0</v>
      </c>
      <c r="V852" s="89">
        <f t="shared" si="260"/>
        <v>0</v>
      </c>
      <c r="W852" s="89">
        <f t="shared" si="260"/>
        <v>0</v>
      </c>
      <c r="X852" s="89">
        <f t="shared" si="260"/>
        <v>0</v>
      </c>
      <c r="Y852" s="89">
        <f t="shared" si="260"/>
        <v>0</v>
      </c>
      <c r="Z852" s="89">
        <f t="shared" si="260"/>
        <v>0</v>
      </c>
      <c r="AA852" s="89">
        <f t="shared" si="260"/>
        <v>0</v>
      </c>
      <c r="AB852" s="90">
        <f t="shared" si="260"/>
        <v>0</v>
      </c>
      <c r="AD852" s="552">
        <f t="shared" ref="AD852:AF852" si="261">SUM(AD612,AD641,AD672,AD701,AD732,AD761,AD792,AD821)</f>
        <v>0</v>
      </c>
      <c r="AF852" s="552">
        <f t="shared" si="261"/>
        <v>0</v>
      </c>
      <c r="AH852" s="552">
        <f t="shared" ref="AH852" si="262">SUM(AH612,AH641,AH672,AH701,AH732,AH761,AH792,AH821)</f>
        <v>0</v>
      </c>
      <c r="AJ852" s="194"/>
    </row>
    <row r="853" spans="4:36" ht="12.75" customHeight="1" outlineLevel="1" x14ac:dyDescent="0.2">
      <c r="D853" s="106" t="str">
        <f>'Line Items'!D18</f>
        <v>Rural</v>
      </c>
      <c r="E853" s="88"/>
      <c r="F853" s="107" t="str">
        <f t="shared" si="249"/>
        <v>000 Miles</v>
      </c>
      <c r="G853" s="89">
        <f t="shared" ref="G853:AB853" si="263">SUM(G613,G642,G673,G702,G733,G762,G793,G822)</f>
        <v>0</v>
      </c>
      <c r="H853" s="89">
        <f t="shared" si="263"/>
        <v>0</v>
      </c>
      <c r="I853" s="89">
        <f t="shared" si="263"/>
        <v>0</v>
      </c>
      <c r="J853" s="89">
        <f t="shared" si="263"/>
        <v>0</v>
      </c>
      <c r="K853" s="89">
        <f t="shared" si="263"/>
        <v>0</v>
      </c>
      <c r="L853" s="89">
        <f t="shared" si="263"/>
        <v>0</v>
      </c>
      <c r="M853" s="89">
        <f t="shared" si="263"/>
        <v>0</v>
      </c>
      <c r="N853" s="89">
        <f t="shared" si="263"/>
        <v>0</v>
      </c>
      <c r="O853" s="89">
        <f t="shared" si="263"/>
        <v>0</v>
      </c>
      <c r="P853" s="89">
        <f t="shared" si="263"/>
        <v>0</v>
      </c>
      <c r="Q853" s="89">
        <f t="shared" si="263"/>
        <v>0</v>
      </c>
      <c r="R853" s="89">
        <f t="shared" si="263"/>
        <v>0</v>
      </c>
      <c r="S853" s="89">
        <f t="shared" si="263"/>
        <v>0</v>
      </c>
      <c r="T853" s="89">
        <f t="shared" si="263"/>
        <v>0</v>
      </c>
      <c r="U853" s="89">
        <f t="shared" si="263"/>
        <v>0</v>
      </c>
      <c r="V853" s="89">
        <f t="shared" si="263"/>
        <v>0</v>
      </c>
      <c r="W853" s="89">
        <f t="shared" si="263"/>
        <v>0</v>
      </c>
      <c r="X853" s="89">
        <f t="shared" si="263"/>
        <v>0</v>
      </c>
      <c r="Y853" s="89">
        <f t="shared" si="263"/>
        <v>0</v>
      </c>
      <c r="Z853" s="89">
        <f t="shared" si="263"/>
        <v>0</v>
      </c>
      <c r="AA853" s="89">
        <f t="shared" si="263"/>
        <v>0</v>
      </c>
      <c r="AB853" s="90">
        <f t="shared" si="263"/>
        <v>0</v>
      </c>
      <c r="AD853" s="552">
        <f t="shared" ref="AD853:AF853" si="264">SUM(AD613,AD642,AD673,AD702,AD733,AD762,AD793,AD822)</f>
        <v>0</v>
      </c>
      <c r="AF853" s="552">
        <f t="shared" si="264"/>
        <v>0</v>
      </c>
      <c r="AH853" s="552">
        <f t="shared" ref="AH853" si="265">SUM(AH613,AH642,AH673,AH702,AH733,AH762,AH793,AH822)</f>
        <v>0</v>
      </c>
      <c r="AJ853" s="194"/>
    </row>
    <row r="854" spans="4:36" ht="12.75" customHeight="1" outlineLevel="1" x14ac:dyDescent="0.2">
      <c r="D854" s="106" t="str">
        <f>'Line Items'!D19</f>
        <v>WA Inner (to LOROL)</v>
      </c>
      <c r="E854" s="88"/>
      <c r="F854" s="107" t="str">
        <f t="shared" si="249"/>
        <v>000 Miles</v>
      </c>
      <c r="G854" s="89">
        <f t="shared" ref="G854:AB854" si="266">SUM(G614,G643,G674,G703,G734,G763,G794,G823)</f>
        <v>0</v>
      </c>
      <c r="H854" s="89">
        <f t="shared" si="266"/>
        <v>0</v>
      </c>
      <c r="I854" s="89">
        <f t="shared" si="266"/>
        <v>0</v>
      </c>
      <c r="J854" s="89">
        <f t="shared" si="266"/>
        <v>0</v>
      </c>
      <c r="K854" s="89">
        <f t="shared" si="266"/>
        <v>0</v>
      </c>
      <c r="L854" s="89">
        <f t="shared" si="266"/>
        <v>0</v>
      </c>
      <c r="M854" s="89">
        <f t="shared" si="266"/>
        <v>0</v>
      </c>
      <c r="N854" s="89">
        <f t="shared" si="266"/>
        <v>0</v>
      </c>
      <c r="O854" s="89">
        <f t="shared" si="266"/>
        <v>0</v>
      </c>
      <c r="P854" s="89">
        <f t="shared" si="266"/>
        <v>0</v>
      </c>
      <c r="Q854" s="89">
        <f t="shared" si="266"/>
        <v>0</v>
      </c>
      <c r="R854" s="89">
        <f t="shared" si="266"/>
        <v>0</v>
      </c>
      <c r="S854" s="89">
        <f t="shared" si="266"/>
        <v>0</v>
      </c>
      <c r="T854" s="89">
        <f t="shared" si="266"/>
        <v>0</v>
      </c>
      <c r="U854" s="89">
        <f t="shared" si="266"/>
        <v>0</v>
      </c>
      <c r="V854" s="89">
        <f t="shared" si="266"/>
        <v>0</v>
      </c>
      <c r="W854" s="89">
        <f t="shared" si="266"/>
        <v>0</v>
      </c>
      <c r="X854" s="89">
        <f t="shared" si="266"/>
        <v>0</v>
      </c>
      <c r="Y854" s="89">
        <f t="shared" si="266"/>
        <v>0</v>
      </c>
      <c r="Z854" s="89">
        <f t="shared" si="266"/>
        <v>0</v>
      </c>
      <c r="AA854" s="89">
        <f t="shared" si="266"/>
        <v>0</v>
      </c>
      <c r="AB854" s="90">
        <f t="shared" si="266"/>
        <v>0</v>
      </c>
      <c r="AD854" s="552">
        <f t="shared" ref="AD854:AF854" si="267">SUM(AD614,AD643,AD674,AD703,AD734,AD763,AD794,AD823)</f>
        <v>0</v>
      </c>
      <c r="AF854" s="552">
        <f t="shared" si="267"/>
        <v>0</v>
      </c>
      <c r="AH854" s="552">
        <f t="shared" ref="AH854" si="268">SUM(AH614,AH643,AH674,AH703,AH734,AH763,AH794,AH823)</f>
        <v>0</v>
      </c>
      <c r="AJ854" s="194"/>
    </row>
    <row r="855" spans="4:36" ht="12.75" customHeight="1" outlineLevel="1" x14ac:dyDescent="0.2">
      <c r="D855" s="106" t="str">
        <f>'Line Items'!D20</f>
        <v>GE Inner (to CTOC)</v>
      </c>
      <c r="E855" s="88"/>
      <c r="F855" s="107" t="str">
        <f t="shared" si="249"/>
        <v>000 Miles</v>
      </c>
      <c r="G855" s="89">
        <f t="shared" ref="G855:AB855" si="269">SUM(G615,G644,G675,G704,G735,G764,G795,G824)</f>
        <v>0</v>
      </c>
      <c r="H855" s="89">
        <f t="shared" si="269"/>
        <v>0</v>
      </c>
      <c r="I855" s="89">
        <f t="shared" si="269"/>
        <v>0</v>
      </c>
      <c r="J855" s="89">
        <f t="shared" si="269"/>
        <v>0</v>
      </c>
      <c r="K855" s="89">
        <f t="shared" si="269"/>
        <v>0</v>
      </c>
      <c r="L855" s="89">
        <f t="shared" si="269"/>
        <v>0</v>
      </c>
      <c r="M855" s="89">
        <f t="shared" si="269"/>
        <v>0</v>
      </c>
      <c r="N855" s="89">
        <f t="shared" si="269"/>
        <v>0</v>
      </c>
      <c r="O855" s="89">
        <f t="shared" si="269"/>
        <v>0</v>
      </c>
      <c r="P855" s="89">
        <f t="shared" si="269"/>
        <v>0</v>
      </c>
      <c r="Q855" s="89">
        <f t="shared" si="269"/>
        <v>0</v>
      </c>
      <c r="R855" s="89">
        <f t="shared" si="269"/>
        <v>0</v>
      </c>
      <c r="S855" s="89">
        <f t="shared" si="269"/>
        <v>0</v>
      </c>
      <c r="T855" s="89">
        <f t="shared" si="269"/>
        <v>0</v>
      </c>
      <c r="U855" s="89">
        <f t="shared" si="269"/>
        <v>0</v>
      </c>
      <c r="V855" s="89">
        <f t="shared" si="269"/>
        <v>0</v>
      </c>
      <c r="W855" s="89">
        <f t="shared" si="269"/>
        <v>0</v>
      </c>
      <c r="X855" s="89">
        <f t="shared" si="269"/>
        <v>0</v>
      </c>
      <c r="Y855" s="89">
        <f t="shared" si="269"/>
        <v>0</v>
      </c>
      <c r="Z855" s="89">
        <f t="shared" si="269"/>
        <v>0</v>
      </c>
      <c r="AA855" s="89">
        <f t="shared" si="269"/>
        <v>0</v>
      </c>
      <c r="AB855" s="90">
        <f t="shared" si="269"/>
        <v>0</v>
      </c>
      <c r="AD855" s="552">
        <f t="shared" ref="AD855:AF855" si="270">SUM(AD615,AD644,AD675,AD704,AD735,AD764,AD795,AD824)</f>
        <v>0</v>
      </c>
      <c r="AF855" s="552">
        <f t="shared" si="270"/>
        <v>0</v>
      </c>
      <c r="AH855" s="552">
        <f t="shared" ref="AH855" si="271">SUM(AH615,AH644,AH675,AH704,AH735,AH764,AH795,AH824)</f>
        <v>0</v>
      </c>
      <c r="AJ855" s="194"/>
    </row>
    <row r="856" spans="4:36" ht="12.75" customHeight="1" outlineLevel="1" x14ac:dyDescent="0.2">
      <c r="D856" s="106" t="str">
        <f>'Line Items'!D21</f>
        <v>[Passenger Revenue Service Groups Line 8]</v>
      </c>
      <c r="E856" s="88"/>
      <c r="F856" s="107" t="str">
        <f t="shared" si="249"/>
        <v>000 Miles</v>
      </c>
      <c r="G856" s="89">
        <f t="shared" ref="G856:AB856" si="272">SUM(G616,G645,G676,G705,G736,G765,G796,G825)</f>
        <v>0</v>
      </c>
      <c r="H856" s="89">
        <f t="shared" si="272"/>
        <v>0</v>
      </c>
      <c r="I856" s="89">
        <f t="shared" si="272"/>
        <v>0</v>
      </c>
      <c r="J856" s="89">
        <f t="shared" si="272"/>
        <v>0</v>
      </c>
      <c r="K856" s="89">
        <f t="shared" si="272"/>
        <v>0</v>
      </c>
      <c r="L856" s="89">
        <f t="shared" si="272"/>
        <v>0</v>
      </c>
      <c r="M856" s="89">
        <f t="shared" si="272"/>
        <v>0</v>
      </c>
      <c r="N856" s="89">
        <f t="shared" si="272"/>
        <v>0</v>
      </c>
      <c r="O856" s="89">
        <f t="shared" si="272"/>
        <v>0</v>
      </c>
      <c r="P856" s="89">
        <f t="shared" si="272"/>
        <v>0</v>
      </c>
      <c r="Q856" s="89">
        <f t="shared" si="272"/>
        <v>0</v>
      </c>
      <c r="R856" s="89">
        <f t="shared" si="272"/>
        <v>0</v>
      </c>
      <c r="S856" s="89">
        <f t="shared" si="272"/>
        <v>0</v>
      </c>
      <c r="T856" s="89">
        <f t="shared" si="272"/>
        <v>0</v>
      </c>
      <c r="U856" s="89">
        <f t="shared" si="272"/>
        <v>0</v>
      </c>
      <c r="V856" s="89">
        <f t="shared" si="272"/>
        <v>0</v>
      </c>
      <c r="W856" s="89">
        <f t="shared" si="272"/>
        <v>0</v>
      </c>
      <c r="X856" s="89">
        <f t="shared" si="272"/>
        <v>0</v>
      </c>
      <c r="Y856" s="89">
        <f t="shared" si="272"/>
        <v>0</v>
      </c>
      <c r="Z856" s="89">
        <f t="shared" si="272"/>
        <v>0</v>
      </c>
      <c r="AA856" s="89">
        <f t="shared" si="272"/>
        <v>0</v>
      </c>
      <c r="AB856" s="90">
        <f t="shared" si="272"/>
        <v>0</v>
      </c>
      <c r="AD856" s="552">
        <f t="shared" ref="AD856:AF856" si="273">SUM(AD616,AD645,AD676,AD705,AD736,AD765,AD796,AD825)</f>
        <v>0</v>
      </c>
      <c r="AF856" s="552">
        <f t="shared" si="273"/>
        <v>0</v>
      </c>
      <c r="AH856" s="552">
        <f t="shared" ref="AH856" si="274">SUM(AH616,AH645,AH676,AH705,AH736,AH765,AH796,AH825)</f>
        <v>0</v>
      </c>
      <c r="AJ856" s="194"/>
    </row>
    <row r="857" spans="4:36" ht="12.75" customHeight="1" outlineLevel="1" x14ac:dyDescent="0.2">
      <c r="D857" s="106" t="str">
        <f>'Line Items'!D22</f>
        <v>[Passenger Revenue Service Groups Line 9]</v>
      </c>
      <c r="E857" s="88"/>
      <c r="F857" s="107" t="str">
        <f t="shared" si="249"/>
        <v>000 Miles</v>
      </c>
      <c r="G857" s="89">
        <f t="shared" ref="G857:AB857" si="275">SUM(G617,G646,G677,G706,G737,G766,G797,G826)</f>
        <v>0</v>
      </c>
      <c r="H857" s="89">
        <f t="shared" si="275"/>
        <v>0</v>
      </c>
      <c r="I857" s="89">
        <f t="shared" si="275"/>
        <v>0</v>
      </c>
      <c r="J857" s="89">
        <f t="shared" si="275"/>
        <v>0</v>
      </c>
      <c r="K857" s="89">
        <f t="shared" si="275"/>
        <v>0</v>
      </c>
      <c r="L857" s="89">
        <f t="shared" si="275"/>
        <v>0</v>
      </c>
      <c r="M857" s="89">
        <f t="shared" si="275"/>
        <v>0</v>
      </c>
      <c r="N857" s="89">
        <f t="shared" si="275"/>
        <v>0</v>
      </c>
      <c r="O857" s="89">
        <f t="shared" si="275"/>
        <v>0</v>
      </c>
      <c r="P857" s="89">
        <f t="shared" si="275"/>
        <v>0</v>
      </c>
      <c r="Q857" s="89">
        <f t="shared" si="275"/>
        <v>0</v>
      </c>
      <c r="R857" s="89">
        <f t="shared" si="275"/>
        <v>0</v>
      </c>
      <c r="S857" s="89">
        <f t="shared" si="275"/>
        <v>0</v>
      </c>
      <c r="T857" s="89">
        <f t="shared" si="275"/>
        <v>0</v>
      </c>
      <c r="U857" s="89">
        <f t="shared" si="275"/>
        <v>0</v>
      </c>
      <c r="V857" s="89">
        <f t="shared" si="275"/>
        <v>0</v>
      </c>
      <c r="W857" s="89">
        <f t="shared" si="275"/>
        <v>0</v>
      </c>
      <c r="X857" s="89">
        <f t="shared" si="275"/>
        <v>0</v>
      </c>
      <c r="Y857" s="89">
        <f t="shared" si="275"/>
        <v>0</v>
      </c>
      <c r="Z857" s="89">
        <f t="shared" si="275"/>
        <v>0</v>
      </c>
      <c r="AA857" s="89">
        <f t="shared" si="275"/>
        <v>0</v>
      </c>
      <c r="AB857" s="90">
        <f t="shared" si="275"/>
        <v>0</v>
      </c>
      <c r="AD857" s="552">
        <f t="shared" ref="AD857:AF857" si="276">SUM(AD617,AD646,AD677,AD706,AD737,AD766,AD797,AD826)</f>
        <v>0</v>
      </c>
      <c r="AF857" s="552">
        <f t="shared" si="276"/>
        <v>0</v>
      </c>
      <c r="AH857" s="552">
        <f t="shared" ref="AH857" si="277">SUM(AH617,AH646,AH677,AH706,AH737,AH766,AH797,AH826)</f>
        <v>0</v>
      </c>
      <c r="AJ857" s="194"/>
    </row>
    <row r="858" spans="4:36" ht="12.75" customHeight="1" outlineLevel="1" x14ac:dyDescent="0.2">
      <c r="D858" s="106" t="str">
        <f>'Line Items'!D23</f>
        <v>[Passenger Revenue Service Groups Line 10]</v>
      </c>
      <c r="E858" s="88"/>
      <c r="F858" s="107" t="str">
        <f t="shared" ref="F858:F873" si="278">F827</f>
        <v>000 Miles</v>
      </c>
      <c r="G858" s="89">
        <f t="shared" ref="G858:AB858" si="279">SUM(G618,G647,G678,G707,G738,G767,G798,G827)</f>
        <v>0</v>
      </c>
      <c r="H858" s="89">
        <f t="shared" si="279"/>
        <v>0</v>
      </c>
      <c r="I858" s="89">
        <f t="shared" si="279"/>
        <v>0</v>
      </c>
      <c r="J858" s="89">
        <f t="shared" si="279"/>
        <v>0</v>
      </c>
      <c r="K858" s="89">
        <f t="shared" si="279"/>
        <v>0</v>
      </c>
      <c r="L858" s="89">
        <f t="shared" si="279"/>
        <v>0</v>
      </c>
      <c r="M858" s="89">
        <f t="shared" si="279"/>
        <v>0</v>
      </c>
      <c r="N858" s="89">
        <f t="shared" si="279"/>
        <v>0</v>
      </c>
      <c r="O858" s="89">
        <f t="shared" si="279"/>
        <v>0</v>
      </c>
      <c r="P858" s="89">
        <f t="shared" si="279"/>
        <v>0</v>
      </c>
      <c r="Q858" s="89">
        <f t="shared" si="279"/>
        <v>0</v>
      </c>
      <c r="R858" s="89">
        <f t="shared" si="279"/>
        <v>0</v>
      </c>
      <c r="S858" s="89">
        <f t="shared" si="279"/>
        <v>0</v>
      </c>
      <c r="T858" s="89">
        <f t="shared" si="279"/>
        <v>0</v>
      </c>
      <c r="U858" s="89">
        <f t="shared" si="279"/>
        <v>0</v>
      </c>
      <c r="V858" s="89">
        <f t="shared" si="279"/>
        <v>0</v>
      </c>
      <c r="W858" s="89">
        <f t="shared" si="279"/>
        <v>0</v>
      </c>
      <c r="X858" s="89">
        <f t="shared" si="279"/>
        <v>0</v>
      </c>
      <c r="Y858" s="89">
        <f t="shared" si="279"/>
        <v>0</v>
      </c>
      <c r="Z858" s="89">
        <f t="shared" si="279"/>
        <v>0</v>
      </c>
      <c r="AA858" s="89">
        <f t="shared" si="279"/>
        <v>0</v>
      </c>
      <c r="AB858" s="90">
        <f t="shared" si="279"/>
        <v>0</v>
      </c>
      <c r="AD858" s="552">
        <f t="shared" ref="AD858:AF858" si="280">SUM(AD618,AD647,AD678,AD707,AD738,AD767,AD798,AD827)</f>
        <v>0</v>
      </c>
      <c r="AF858" s="552">
        <f t="shared" si="280"/>
        <v>0</v>
      </c>
      <c r="AH858" s="552">
        <f t="shared" ref="AH858" si="281">SUM(AH618,AH647,AH678,AH707,AH738,AH767,AH798,AH827)</f>
        <v>0</v>
      </c>
      <c r="AJ858" s="194"/>
    </row>
    <row r="859" spans="4:36" ht="12.75" customHeight="1" outlineLevel="1" x14ac:dyDescent="0.2">
      <c r="D859" s="106" t="str">
        <f>'Line Items'!D24</f>
        <v>[Passenger Revenue Service Groups Line 11]</v>
      </c>
      <c r="E859" s="88"/>
      <c r="F859" s="107" t="str">
        <f t="shared" si="278"/>
        <v>000 Miles</v>
      </c>
      <c r="G859" s="89">
        <f t="shared" ref="G859:AB859" si="282">SUM(G619,G648,G679,G708,G739,G768,G799,G828)</f>
        <v>0</v>
      </c>
      <c r="H859" s="89">
        <f t="shared" si="282"/>
        <v>0</v>
      </c>
      <c r="I859" s="89">
        <f t="shared" si="282"/>
        <v>0</v>
      </c>
      <c r="J859" s="89">
        <f t="shared" si="282"/>
        <v>0</v>
      </c>
      <c r="K859" s="89">
        <f t="shared" si="282"/>
        <v>0</v>
      </c>
      <c r="L859" s="89">
        <f t="shared" si="282"/>
        <v>0</v>
      </c>
      <c r="M859" s="89">
        <f t="shared" si="282"/>
        <v>0</v>
      </c>
      <c r="N859" s="89">
        <f t="shared" si="282"/>
        <v>0</v>
      </c>
      <c r="O859" s="89">
        <f t="shared" si="282"/>
        <v>0</v>
      </c>
      <c r="P859" s="89">
        <f t="shared" si="282"/>
        <v>0</v>
      </c>
      <c r="Q859" s="89">
        <f t="shared" si="282"/>
        <v>0</v>
      </c>
      <c r="R859" s="89">
        <f t="shared" si="282"/>
        <v>0</v>
      </c>
      <c r="S859" s="89">
        <f t="shared" si="282"/>
        <v>0</v>
      </c>
      <c r="T859" s="89">
        <f t="shared" si="282"/>
        <v>0</v>
      </c>
      <c r="U859" s="89">
        <f t="shared" si="282"/>
        <v>0</v>
      </c>
      <c r="V859" s="89">
        <f t="shared" si="282"/>
        <v>0</v>
      </c>
      <c r="W859" s="89">
        <f t="shared" si="282"/>
        <v>0</v>
      </c>
      <c r="X859" s="89">
        <f t="shared" si="282"/>
        <v>0</v>
      </c>
      <c r="Y859" s="89">
        <f t="shared" si="282"/>
        <v>0</v>
      </c>
      <c r="Z859" s="89">
        <f t="shared" si="282"/>
        <v>0</v>
      </c>
      <c r="AA859" s="89">
        <f t="shared" si="282"/>
        <v>0</v>
      </c>
      <c r="AB859" s="90">
        <f t="shared" si="282"/>
        <v>0</v>
      </c>
      <c r="AD859" s="552">
        <f t="shared" ref="AD859:AF859" si="283">SUM(AD619,AD648,AD679,AD708,AD739,AD768,AD799,AD828)</f>
        <v>0</v>
      </c>
      <c r="AF859" s="552">
        <f t="shared" si="283"/>
        <v>0</v>
      </c>
      <c r="AH859" s="552">
        <f t="shared" ref="AH859" si="284">SUM(AH619,AH648,AH679,AH708,AH739,AH768,AH799,AH828)</f>
        <v>0</v>
      </c>
      <c r="AJ859" s="194"/>
    </row>
    <row r="860" spans="4:36" ht="12.75" customHeight="1" outlineLevel="1" x14ac:dyDescent="0.2">
      <c r="D860" s="106" t="str">
        <f>'Line Items'!D25</f>
        <v>[Passenger Revenue Service Groups Line 12]</v>
      </c>
      <c r="E860" s="88"/>
      <c r="F860" s="107" t="str">
        <f t="shared" si="278"/>
        <v>000 Miles</v>
      </c>
      <c r="G860" s="89">
        <f t="shared" ref="G860:AB860" si="285">SUM(G620,G649,G680,G709,G740,G769,G800,G829)</f>
        <v>0</v>
      </c>
      <c r="H860" s="89">
        <f t="shared" si="285"/>
        <v>0</v>
      </c>
      <c r="I860" s="89">
        <f t="shared" si="285"/>
        <v>0</v>
      </c>
      <c r="J860" s="89">
        <f t="shared" si="285"/>
        <v>0</v>
      </c>
      <c r="K860" s="89">
        <f t="shared" si="285"/>
        <v>0</v>
      </c>
      <c r="L860" s="89">
        <f t="shared" si="285"/>
        <v>0</v>
      </c>
      <c r="M860" s="89">
        <f t="shared" si="285"/>
        <v>0</v>
      </c>
      <c r="N860" s="89">
        <f t="shared" si="285"/>
        <v>0</v>
      </c>
      <c r="O860" s="89">
        <f t="shared" si="285"/>
        <v>0</v>
      </c>
      <c r="P860" s="89">
        <f t="shared" si="285"/>
        <v>0</v>
      </c>
      <c r="Q860" s="89">
        <f t="shared" si="285"/>
        <v>0</v>
      </c>
      <c r="R860" s="89">
        <f t="shared" si="285"/>
        <v>0</v>
      </c>
      <c r="S860" s="89">
        <f t="shared" si="285"/>
        <v>0</v>
      </c>
      <c r="T860" s="89">
        <f t="shared" si="285"/>
        <v>0</v>
      </c>
      <c r="U860" s="89">
        <f t="shared" si="285"/>
        <v>0</v>
      </c>
      <c r="V860" s="89">
        <f t="shared" si="285"/>
        <v>0</v>
      </c>
      <c r="W860" s="89">
        <f t="shared" si="285"/>
        <v>0</v>
      </c>
      <c r="X860" s="89">
        <f t="shared" si="285"/>
        <v>0</v>
      </c>
      <c r="Y860" s="89">
        <f t="shared" si="285"/>
        <v>0</v>
      </c>
      <c r="Z860" s="89">
        <f t="shared" si="285"/>
        <v>0</v>
      </c>
      <c r="AA860" s="89">
        <f t="shared" si="285"/>
        <v>0</v>
      </c>
      <c r="AB860" s="90">
        <f t="shared" si="285"/>
        <v>0</v>
      </c>
      <c r="AD860" s="552">
        <f t="shared" ref="AD860:AF860" si="286">SUM(AD620,AD649,AD680,AD709,AD740,AD769,AD800,AD829)</f>
        <v>0</v>
      </c>
      <c r="AF860" s="552">
        <f t="shared" si="286"/>
        <v>0</v>
      </c>
      <c r="AH860" s="552">
        <f t="shared" ref="AH860" si="287">SUM(AH620,AH649,AH680,AH709,AH740,AH769,AH800,AH829)</f>
        <v>0</v>
      </c>
      <c r="AJ860" s="194"/>
    </row>
    <row r="861" spans="4:36" ht="12.75" customHeight="1" outlineLevel="1" x14ac:dyDescent="0.2">
      <c r="D861" s="106" t="str">
        <f>'Line Items'!D26</f>
        <v>[Passenger Revenue Service Groups Line 13]</v>
      </c>
      <c r="E861" s="88"/>
      <c r="F861" s="107" t="str">
        <f t="shared" si="278"/>
        <v>000 Miles</v>
      </c>
      <c r="G861" s="89">
        <f t="shared" ref="G861:AB861" si="288">SUM(G621,G650,G681,G710,G741,G770,G801,G830)</f>
        <v>0</v>
      </c>
      <c r="H861" s="89">
        <f t="shared" si="288"/>
        <v>0</v>
      </c>
      <c r="I861" s="89">
        <f t="shared" si="288"/>
        <v>0</v>
      </c>
      <c r="J861" s="89">
        <f t="shared" si="288"/>
        <v>0</v>
      </c>
      <c r="K861" s="89">
        <f t="shared" si="288"/>
        <v>0</v>
      </c>
      <c r="L861" s="89">
        <f t="shared" si="288"/>
        <v>0</v>
      </c>
      <c r="M861" s="89">
        <f t="shared" si="288"/>
        <v>0</v>
      </c>
      <c r="N861" s="89">
        <f t="shared" si="288"/>
        <v>0</v>
      </c>
      <c r="O861" s="89">
        <f t="shared" si="288"/>
        <v>0</v>
      </c>
      <c r="P861" s="89">
        <f t="shared" si="288"/>
        <v>0</v>
      </c>
      <c r="Q861" s="89">
        <f t="shared" si="288"/>
        <v>0</v>
      </c>
      <c r="R861" s="89">
        <f t="shared" si="288"/>
        <v>0</v>
      </c>
      <c r="S861" s="89">
        <f t="shared" si="288"/>
        <v>0</v>
      </c>
      <c r="T861" s="89">
        <f t="shared" si="288"/>
        <v>0</v>
      </c>
      <c r="U861" s="89">
        <f t="shared" si="288"/>
        <v>0</v>
      </c>
      <c r="V861" s="89">
        <f t="shared" si="288"/>
        <v>0</v>
      </c>
      <c r="W861" s="89">
        <f t="shared" si="288"/>
        <v>0</v>
      </c>
      <c r="X861" s="89">
        <f t="shared" si="288"/>
        <v>0</v>
      </c>
      <c r="Y861" s="89">
        <f t="shared" si="288"/>
        <v>0</v>
      </c>
      <c r="Z861" s="89">
        <f t="shared" si="288"/>
        <v>0</v>
      </c>
      <c r="AA861" s="89">
        <f t="shared" si="288"/>
        <v>0</v>
      </c>
      <c r="AB861" s="90">
        <f t="shared" si="288"/>
        <v>0</v>
      </c>
      <c r="AD861" s="552">
        <f t="shared" ref="AD861:AF861" si="289">SUM(AD621,AD650,AD681,AD710,AD741,AD770,AD801,AD830)</f>
        <v>0</v>
      </c>
      <c r="AF861" s="552">
        <f t="shared" si="289"/>
        <v>0</v>
      </c>
      <c r="AH861" s="552">
        <f t="shared" ref="AH861" si="290">SUM(AH621,AH650,AH681,AH710,AH741,AH770,AH801,AH830)</f>
        <v>0</v>
      </c>
      <c r="AJ861" s="194"/>
    </row>
    <row r="862" spans="4:36" ht="12.75" customHeight="1" outlineLevel="1" x14ac:dyDescent="0.2">
      <c r="D862" s="106" t="str">
        <f>'Line Items'!D27</f>
        <v>[Passenger Revenue Service Groups Line 14]</v>
      </c>
      <c r="E862" s="88"/>
      <c r="F862" s="107" t="str">
        <f t="shared" si="278"/>
        <v>000 Miles</v>
      </c>
      <c r="G862" s="89">
        <f t="shared" ref="G862:AB862" si="291">SUM(G622,G651,G682,G711,G742,G771,G802,G831)</f>
        <v>0</v>
      </c>
      <c r="H862" s="89">
        <f t="shared" si="291"/>
        <v>0</v>
      </c>
      <c r="I862" s="89">
        <f t="shared" si="291"/>
        <v>0</v>
      </c>
      <c r="J862" s="89">
        <f t="shared" si="291"/>
        <v>0</v>
      </c>
      <c r="K862" s="89">
        <f t="shared" si="291"/>
        <v>0</v>
      </c>
      <c r="L862" s="89">
        <f t="shared" si="291"/>
        <v>0</v>
      </c>
      <c r="M862" s="89">
        <f t="shared" si="291"/>
        <v>0</v>
      </c>
      <c r="N862" s="89">
        <f t="shared" si="291"/>
        <v>0</v>
      </c>
      <c r="O862" s="89">
        <f t="shared" si="291"/>
        <v>0</v>
      </c>
      <c r="P862" s="89">
        <f t="shared" si="291"/>
        <v>0</v>
      </c>
      <c r="Q862" s="89">
        <f t="shared" si="291"/>
        <v>0</v>
      </c>
      <c r="R862" s="89">
        <f t="shared" si="291"/>
        <v>0</v>
      </c>
      <c r="S862" s="89">
        <f t="shared" si="291"/>
        <v>0</v>
      </c>
      <c r="T862" s="89">
        <f t="shared" si="291"/>
        <v>0</v>
      </c>
      <c r="U862" s="89">
        <f t="shared" si="291"/>
        <v>0</v>
      </c>
      <c r="V862" s="89">
        <f t="shared" si="291"/>
        <v>0</v>
      </c>
      <c r="W862" s="89">
        <f t="shared" si="291"/>
        <v>0</v>
      </c>
      <c r="X862" s="89">
        <f t="shared" si="291"/>
        <v>0</v>
      </c>
      <c r="Y862" s="89">
        <f t="shared" si="291"/>
        <v>0</v>
      </c>
      <c r="Z862" s="89">
        <f t="shared" si="291"/>
        <v>0</v>
      </c>
      <c r="AA862" s="89">
        <f t="shared" si="291"/>
        <v>0</v>
      </c>
      <c r="AB862" s="90">
        <f t="shared" si="291"/>
        <v>0</v>
      </c>
      <c r="AD862" s="552">
        <f t="shared" ref="AD862:AF862" si="292">SUM(AD622,AD651,AD682,AD711,AD742,AD771,AD802,AD831)</f>
        <v>0</v>
      </c>
      <c r="AF862" s="552">
        <f t="shared" si="292"/>
        <v>0</v>
      </c>
      <c r="AH862" s="552">
        <f t="shared" ref="AH862" si="293">SUM(AH622,AH651,AH682,AH711,AH742,AH771,AH802,AH831)</f>
        <v>0</v>
      </c>
      <c r="AJ862" s="194"/>
    </row>
    <row r="863" spans="4:36" ht="12.75" customHeight="1" outlineLevel="1" x14ac:dyDescent="0.2">
      <c r="D863" s="106" t="str">
        <f>'Line Items'!D28</f>
        <v>[Passenger Revenue Service Groups Line 15]</v>
      </c>
      <c r="E863" s="88"/>
      <c r="F863" s="107" t="str">
        <f t="shared" si="278"/>
        <v>000 Miles</v>
      </c>
      <c r="G863" s="89">
        <f t="shared" ref="G863:AB863" si="294">SUM(G623,G652,G683,G712,G743,G772,G803,G832)</f>
        <v>0</v>
      </c>
      <c r="H863" s="89">
        <f t="shared" si="294"/>
        <v>0</v>
      </c>
      <c r="I863" s="89">
        <f t="shared" si="294"/>
        <v>0</v>
      </c>
      <c r="J863" s="89">
        <f t="shared" si="294"/>
        <v>0</v>
      </c>
      <c r="K863" s="89">
        <f t="shared" si="294"/>
        <v>0</v>
      </c>
      <c r="L863" s="89">
        <f t="shared" si="294"/>
        <v>0</v>
      </c>
      <c r="M863" s="89">
        <f t="shared" si="294"/>
        <v>0</v>
      </c>
      <c r="N863" s="89">
        <f t="shared" si="294"/>
        <v>0</v>
      </c>
      <c r="O863" s="89">
        <f t="shared" si="294"/>
        <v>0</v>
      </c>
      <c r="P863" s="89">
        <f t="shared" si="294"/>
        <v>0</v>
      </c>
      <c r="Q863" s="89">
        <f t="shared" si="294"/>
        <v>0</v>
      </c>
      <c r="R863" s="89">
        <f t="shared" si="294"/>
        <v>0</v>
      </c>
      <c r="S863" s="89">
        <f t="shared" si="294"/>
        <v>0</v>
      </c>
      <c r="T863" s="89">
        <f t="shared" si="294"/>
        <v>0</v>
      </c>
      <c r="U863" s="89">
        <f t="shared" si="294"/>
        <v>0</v>
      </c>
      <c r="V863" s="89">
        <f t="shared" si="294"/>
        <v>0</v>
      </c>
      <c r="W863" s="89">
        <f t="shared" si="294"/>
        <v>0</v>
      </c>
      <c r="X863" s="89">
        <f t="shared" si="294"/>
        <v>0</v>
      </c>
      <c r="Y863" s="89">
        <f t="shared" si="294"/>
        <v>0</v>
      </c>
      <c r="Z863" s="89">
        <f t="shared" si="294"/>
        <v>0</v>
      </c>
      <c r="AA863" s="89">
        <f t="shared" si="294"/>
        <v>0</v>
      </c>
      <c r="AB863" s="90">
        <f t="shared" si="294"/>
        <v>0</v>
      </c>
      <c r="AD863" s="552">
        <f t="shared" ref="AD863:AF863" si="295">SUM(AD623,AD652,AD683,AD712,AD743,AD772,AD803,AD832)</f>
        <v>0</v>
      </c>
      <c r="AF863" s="552">
        <f t="shared" si="295"/>
        <v>0</v>
      </c>
      <c r="AH863" s="552">
        <f t="shared" ref="AH863" si="296">SUM(AH623,AH652,AH683,AH712,AH743,AH772,AH803,AH832)</f>
        <v>0</v>
      </c>
      <c r="AJ863" s="194"/>
    </row>
    <row r="864" spans="4:36" ht="12.75" customHeight="1" outlineLevel="1" x14ac:dyDescent="0.2">
      <c r="D864" s="106" t="str">
        <f>'Line Items'!D29</f>
        <v>[Passenger Revenue Service Groups Line 16]</v>
      </c>
      <c r="E864" s="88"/>
      <c r="F864" s="107" t="str">
        <f t="shared" si="278"/>
        <v>000 Miles</v>
      </c>
      <c r="G864" s="89">
        <f t="shared" ref="G864:AB864" si="297">SUM(G624,G653,G684,G713,G744,G773,G804,G833)</f>
        <v>0</v>
      </c>
      <c r="H864" s="89">
        <f t="shared" si="297"/>
        <v>0</v>
      </c>
      <c r="I864" s="89">
        <f t="shared" si="297"/>
        <v>0</v>
      </c>
      <c r="J864" s="89">
        <f t="shared" si="297"/>
        <v>0</v>
      </c>
      <c r="K864" s="89">
        <f t="shared" si="297"/>
        <v>0</v>
      </c>
      <c r="L864" s="89">
        <f t="shared" si="297"/>
        <v>0</v>
      </c>
      <c r="M864" s="89">
        <f t="shared" si="297"/>
        <v>0</v>
      </c>
      <c r="N864" s="89">
        <f t="shared" si="297"/>
        <v>0</v>
      </c>
      <c r="O864" s="89">
        <f t="shared" si="297"/>
        <v>0</v>
      </c>
      <c r="P864" s="89">
        <f t="shared" si="297"/>
        <v>0</v>
      </c>
      <c r="Q864" s="89">
        <f t="shared" si="297"/>
        <v>0</v>
      </c>
      <c r="R864" s="89">
        <f t="shared" si="297"/>
        <v>0</v>
      </c>
      <c r="S864" s="89">
        <f t="shared" si="297"/>
        <v>0</v>
      </c>
      <c r="T864" s="89">
        <f t="shared" si="297"/>
        <v>0</v>
      </c>
      <c r="U864" s="89">
        <f t="shared" si="297"/>
        <v>0</v>
      </c>
      <c r="V864" s="89">
        <f t="shared" si="297"/>
        <v>0</v>
      </c>
      <c r="W864" s="89">
        <f t="shared" si="297"/>
        <v>0</v>
      </c>
      <c r="X864" s="89">
        <f t="shared" si="297"/>
        <v>0</v>
      </c>
      <c r="Y864" s="89">
        <f t="shared" si="297"/>
        <v>0</v>
      </c>
      <c r="Z864" s="89">
        <f t="shared" si="297"/>
        <v>0</v>
      </c>
      <c r="AA864" s="89">
        <f t="shared" si="297"/>
        <v>0</v>
      </c>
      <c r="AB864" s="90">
        <f t="shared" si="297"/>
        <v>0</v>
      </c>
      <c r="AD864" s="552">
        <f t="shared" ref="AD864:AF864" si="298">SUM(AD624,AD653,AD684,AD713,AD744,AD773,AD804,AD833)</f>
        <v>0</v>
      </c>
      <c r="AF864" s="552">
        <f t="shared" si="298"/>
        <v>0</v>
      </c>
      <c r="AH864" s="552">
        <f t="shared" ref="AH864" si="299">SUM(AH624,AH653,AH684,AH713,AH744,AH773,AH804,AH833)</f>
        <v>0</v>
      </c>
      <c r="AJ864" s="194"/>
    </row>
    <row r="865" spans="2:36" ht="12.75" customHeight="1" outlineLevel="1" x14ac:dyDescent="0.2">
      <c r="D865" s="106" t="str">
        <f>'Line Items'!D30</f>
        <v>[Passenger Revenue Service Groups Line 17]</v>
      </c>
      <c r="E865" s="88"/>
      <c r="F865" s="107" t="str">
        <f t="shared" si="278"/>
        <v>000 Miles</v>
      </c>
      <c r="G865" s="89">
        <f t="shared" ref="G865:AB865" si="300">SUM(G625,G654,G685,G714,G745,G774,G805,G834)</f>
        <v>0</v>
      </c>
      <c r="H865" s="89">
        <f t="shared" si="300"/>
        <v>0</v>
      </c>
      <c r="I865" s="89">
        <f t="shared" si="300"/>
        <v>0</v>
      </c>
      <c r="J865" s="89">
        <f t="shared" si="300"/>
        <v>0</v>
      </c>
      <c r="K865" s="89">
        <f t="shared" si="300"/>
        <v>0</v>
      </c>
      <c r="L865" s="89">
        <f t="shared" si="300"/>
        <v>0</v>
      </c>
      <c r="M865" s="89">
        <f t="shared" si="300"/>
        <v>0</v>
      </c>
      <c r="N865" s="89">
        <f t="shared" si="300"/>
        <v>0</v>
      </c>
      <c r="O865" s="89">
        <f t="shared" si="300"/>
        <v>0</v>
      </c>
      <c r="P865" s="89">
        <f t="shared" si="300"/>
        <v>0</v>
      </c>
      <c r="Q865" s="89">
        <f t="shared" si="300"/>
        <v>0</v>
      </c>
      <c r="R865" s="89">
        <f t="shared" si="300"/>
        <v>0</v>
      </c>
      <c r="S865" s="89">
        <f t="shared" si="300"/>
        <v>0</v>
      </c>
      <c r="T865" s="89">
        <f t="shared" si="300"/>
        <v>0</v>
      </c>
      <c r="U865" s="89">
        <f t="shared" si="300"/>
        <v>0</v>
      </c>
      <c r="V865" s="89">
        <f t="shared" si="300"/>
        <v>0</v>
      </c>
      <c r="W865" s="89">
        <f t="shared" si="300"/>
        <v>0</v>
      </c>
      <c r="X865" s="89">
        <f t="shared" si="300"/>
        <v>0</v>
      </c>
      <c r="Y865" s="89">
        <f t="shared" si="300"/>
        <v>0</v>
      </c>
      <c r="Z865" s="89">
        <f t="shared" si="300"/>
        <v>0</v>
      </c>
      <c r="AA865" s="89">
        <f t="shared" si="300"/>
        <v>0</v>
      </c>
      <c r="AB865" s="90">
        <f t="shared" si="300"/>
        <v>0</v>
      </c>
      <c r="AD865" s="552">
        <f t="shared" ref="AD865:AF865" si="301">SUM(AD625,AD654,AD685,AD714,AD745,AD774,AD805,AD834)</f>
        <v>0</v>
      </c>
      <c r="AF865" s="552">
        <f t="shared" si="301"/>
        <v>0</v>
      </c>
      <c r="AH865" s="552">
        <f t="shared" ref="AH865" si="302">SUM(AH625,AH654,AH685,AH714,AH745,AH774,AH805,AH834)</f>
        <v>0</v>
      </c>
      <c r="AJ865" s="194"/>
    </row>
    <row r="866" spans="2:36" ht="12.75" customHeight="1" outlineLevel="1" x14ac:dyDescent="0.2">
      <c r="D866" s="106" t="str">
        <f>'Line Items'!D31</f>
        <v>[Passenger Revenue Service Groups Line 18]</v>
      </c>
      <c r="E866" s="88"/>
      <c r="F866" s="107" t="str">
        <f t="shared" si="278"/>
        <v>000 Miles</v>
      </c>
      <c r="G866" s="89">
        <f t="shared" ref="G866:AB866" si="303">SUM(G626,G655,G686,G715,G746,G775,G806,G835)</f>
        <v>0</v>
      </c>
      <c r="H866" s="89">
        <f t="shared" si="303"/>
        <v>0</v>
      </c>
      <c r="I866" s="89">
        <f t="shared" si="303"/>
        <v>0</v>
      </c>
      <c r="J866" s="89">
        <f t="shared" si="303"/>
        <v>0</v>
      </c>
      <c r="K866" s="89">
        <f t="shared" si="303"/>
        <v>0</v>
      </c>
      <c r="L866" s="89">
        <f t="shared" si="303"/>
        <v>0</v>
      </c>
      <c r="M866" s="89">
        <f t="shared" si="303"/>
        <v>0</v>
      </c>
      <c r="N866" s="89">
        <f t="shared" si="303"/>
        <v>0</v>
      </c>
      <c r="O866" s="89">
        <f t="shared" si="303"/>
        <v>0</v>
      </c>
      <c r="P866" s="89">
        <f t="shared" si="303"/>
        <v>0</v>
      </c>
      <c r="Q866" s="89">
        <f t="shared" si="303"/>
        <v>0</v>
      </c>
      <c r="R866" s="89">
        <f t="shared" si="303"/>
        <v>0</v>
      </c>
      <c r="S866" s="89">
        <f t="shared" si="303"/>
        <v>0</v>
      </c>
      <c r="T866" s="89">
        <f t="shared" si="303"/>
        <v>0</v>
      </c>
      <c r="U866" s="89">
        <f t="shared" si="303"/>
        <v>0</v>
      </c>
      <c r="V866" s="89">
        <f t="shared" si="303"/>
        <v>0</v>
      </c>
      <c r="W866" s="89">
        <f t="shared" si="303"/>
        <v>0</v>
      </c>
      <c r="X866" s="89">
        <f t="shared" si="303"/>
        <v>0</v>
      </c>
      <c r="Y866" s="89">
        <f t="shared" si="303"/>
        <v>0</v>
      </c>
      <c r="Z866" s="89">
        <f t="shared" si="303"/>
        <v>0</v>
      </c>
      <c r="AA866" s="89">
        <f t="shared" si="303"/>
        <v>0</v>
      </c>
      <c r="AB866" s="90">
        <f t="shared" si="303"/>
        <v>0</v>
      </c>
      <c r="AD866" s="552">
        <f t="shared" ref="AD866:AF866" si="304">SUM(AD626,AD655,AD686,AD715,AD746,AD775,AD806,AD835)</f>
        <v>0</v>
      </c>
      <c r="AF866" s="552">
        <f t="shared" si="304"/>
        <v>0</v>
      </c>
      <c r="AH866" s="552">
        <f t="shared" ref="AH866" si="305">SUM(AH626,AH655,AH686,AH715,AH746,AH775,AH806,AH835)</f>
        <v>0</v>
      </c>
      <c r="AJ866" s="194"/>
    </row>
    <row r="867" spans="2:36" ht="12.75" customHeight="1" outlineLevel="1" x14ac:dyDescent="0.2">
      <c r="D867" s="106" t="str">
        <f>'Line Items'!D32</f>
        <v>[Passenger Revenue Service Groups Line 19]</v>
      </c>
      <c r="E867" s="88"/>
      <c r="F867" s="107" t="str">
        <f t="shared" si="278"/>
        <v>000 Miles</v>
      </c>
      <c r="G867" s="89">
        <f t="shared" ref="G867:AB867" si="306">SUM(G627,G656,G687,G716,G747,G776,G807,G836)</f>
        <v>0</v>
      </c>
      <c r="H867" s="89">
        <f t="shared" si="306"/>
        <v>0</v>
      </c>
      <c r="I867" s="89">
        <f t="shared" si="306"/>
        <v>0</v>
      </c>
      <c r="J867" s="89">
        <f t="shared" si="306"/>
        <v>0</v>
      </c>
      <c r="K867" s="89">
        <f t="shared" si="306"/>
        <v>0</v>
      </c>
      <c r="L867" s="89">
        <f t="shared" si="306"/>
        <v>0</v>
      </c>
      <c r="M867" s="89">
        <f t="shared" si="306"/>
        <v>0</v>
      </c>
      <c r="N867" s="89">
        <f t="shared" si="306"/>
        <v>0</v>
      </c>
      <c r="O867" s="89">
        <f t="shared" si="306"/>
        <v>0</v>
      </c>
      <c r="P867" s="89">
        <f t="shared" si="306"/>
        <v>0</v>
      </c>
      <c r="Q867" s="89">
        <f t="shared" si="306"/>
        <v>0</v>
      </c>
      <c r="R867" s="89">
        <f t="shared" si="306"/>
        <v>0</v>
      </c>
      <c r="S867" s="89">
        <f t="shared" si="306"/>
        <v>0</v>
      </c>
      <c r="T867" s="89">
        <f t="shared" si="306"/>
        <v>0</v>
      </c>
      <c r="U867" s="89">
        <f t="shared" si="306"/>
        <v>0</v>
      </c>
      <c r="V867" s="89">
        <f t="shared" si="306"/>
        <v>0</v>
      </c>
      <c r="W867" s="89">
        <f t="shared" si="306"/>
        <v>0</v>
      </c>
      <c r="X867" s="89">
        <f t="shared" si="306"/>
        <v>0</v>
      </c>
      <c r="Y867" s="89">
        <f t="shared" si="306"/>
        <v>0</v>
      </c>
      <c r="Z867" s="89">
        <f t="shared" si="306"/>
        <v>0</v>
      </c>
      <c r="AA867" s="89">
        <f t="shared" si="306"/>
        <v>0</v>
      </c>
      <c r="AB867" s="90">
        <f t="shared" si="306"/>
        <v>0</v>
      </c>
      <c r="AD867" s="552">
        <f t="shared" ref="AD867:AF867" si="307">SUM(AD627,AD656,AD687,AD716,AD747,AD776,AD807,AD836)</f>
        <v>0</v>
      </c>
      <c r="AF867" s="552">
        <f t="shared" si="307"/>
        <v>0</v>
      </c>
      <c r="AH867" s="552">
        <f t="shared" ref="AH867" si="308">SUM(AH627,AH656,AH687,AH716,AH747,AH776,AH807,AH836)</f>
        <v>0</v>
      </c>
      <c r="AJ867" s="194"/>
    </row>
    <row r="868" spans="2:36" ht="12.75" customHeight="1" outlineLevel="1" x14ac:dyDescent="0.2">
      <c r="D868" s="106" t="str">
        <f>'Line Items'!D33</f>
        <v>[Passenger Revenue Service Groups Line 20]</v>
      </c>
      <c r="E868" s="88"/>
      <c r="F868" s="107" t="str">
        <f t="shared" si="278"/>
        <v>000 Miles</v>
      </c>
      <c r="G868" s="89">
        <f t="shared" ref="G868:AB868" si="309">SUM(G628,G657,G688,G717,G748,G777,G808,G837)</f>
        <v>0</v>
      </c>
      <c r="H868" s="89">
        <f t="shared" si="309"/>
        <v>0</v>
      </c>
      <c r="I868" s="89">
        <f t="shared" si="309"/>
        <v>0</v>
      </c>
      <c r="J868" s="89">
        <f t="shared" si="309"/>
        <v>0</v>
      </c>
      <c r="K868" s="89">
        <f t="shared" si="309"/>
        <v>0</v>
      </c>
      <c r="L868" s="89">
        <f t="shared" si="309"/>
        <v>0</v>
      </c>
      <c r="M868" s="89">
        <f t="shared" si="309"/>
        <v>0</v>
      </c>
      <c r="N868" s="89">
        <f t="shared" si="309"/>
        <v>0</v>
      </c>
      <c r="O868" s="89">
        <f t="shared" si="309"/>
        <v>0</v>
      </c>
      <c r="P868" s="89">
        <f t="shared" si="309"/>
        <v>0</v>
      </c>
      <c r="Q868" s="89">
        <f t="shared" si="309"/>
        <v>0</v>
      </c>
      <c r="R868" s="89">
        <f t="shared" si="309"/>
        <v>0</v>
      </c>
      <c r="S868" s="89">
        <f t="shared" si="309"/>
        <v>0</v>
      </c>
      <c r="T868" s="89">
        <f t="shared" si="309"/>
        <v>0</v>
      </c>
      <c r="U868" s="89">
        <f t="shared" si="309"/>
        <v>0</v>
      </c>
      <c r="V868" s="89">
        <f t="shared" si="309"/>
        <v>0</v>
      </c>
      <c r="W868" s="89">
        <f t="shared" si="309"/>
        <v>0</v>
      </c>
      <c r="X868" s="89">
        <f t="shared" si="309"/>
        <v>0</v>
      </c>
      <c r="Y868" s="89">
        <f t="shared" si="309"/>
        <v>0</v>
      </c>
      <c r="Z868" s="89">
        <f t="shared" si="309"/>
        <v>0</v>
      </c>
      <c r="AA868" s="89">
        <f t="shared" si="309"/>
        <v>0</v>
      </c>
      <c r="AB868" s="90">
        <f t="shared" si="309"/>
        <v>0</v>
      </c>
      <c r="AD868" s="552">
        <f t="shared" ref="AD868:AF868" si="310">SUM(AD628,AD657,AD688,AD717,AD748,AD777,AD808,AD837)</f>
        <v>0</v>
      </c>
      <c r="AF868" s="552">
        <f t="shared" si="310"/>
        <v>0</v>
      </c>
      <c r="AH868" s="552">
        <f t="shared" ref="AH868" si="311">SUM(AH628,AH657,AH688,AH717,AH748,AH777,AH808,AH837)</f>
        <v>0</v>
      </c>
      <c r="AJ868" s="194"/>
    </row>
    <row r="869" spans="2:36" ht="12.75" customHeight="1" outlineLevel="1" x14ac:dyDescent="0.2">
      <c r="D869" s="106" t="str">
        <f>'Line Items'!D34</f>
        <v>[Passenger Revenue Service Groups Line 21]</v>
      </c>
      <c r="E869" s="88"/>
      <c r="F869" s="107" t="str">
        <f t="shared" si="278"/>
        <v>000 Miles</v>
      </c>
      <c r="G869" s="89">
        <f t="shared" ref="G869:AB869" si="312">SUM(G629,G658,G689,G718,G749,G778,G809,G838)</f>
        <v>0</v>
      </c>
      <c r="H869" s="89">
        <f t="shared" si="312"/>
        <v>0</v>
      </c>
      <c r="I869" s="89">
        <f t="shared" si="312"/>
        <v>0</v>
      </c>
      <c r="J869" s="89">
        <f t="shared" si="312"/>
        <v>0</v>
      </c>
      <c r="K869" s="89">
        <f t="shared" si="312"/>
        <v>0</v>
      </c>
      <c r="L869" s="89">
        <f t="shared" si="312"/>
        <v>0</v>
      </c>
      <c r="M869" s="89">
        <f t="shared" si="312"/>
        <v>0</v>
      </c>
      <c r="N869" s="89">
        <f t="shared" si="312"/>
        <v>0</v>
      </c>
      <c r="O869" s="89">
        <f t="shared" si="312"/>
        <v>0</v>
      </c>
      <c r="P869" s="89">
        <f t="shared" si="312"/>
        <v>0</v>
      </c>
      <c r="Q869" s="89">
        <f t="shared" si="312"/>
        <v>0</v>
      </c>
      <c r="R869" s="89">
        <f t="shared" si="312"/>
        <v>0</v>
      </c>
      <c r="S869" s="89">
        <f t="shared" si="312"/>
        <v>0</v>
      </c>
      <c r="T869" s="89">
        <f t="shared" si="312"/>
        <v>0</v>
      </c>
      <c r="U869" s="89">
        <f t="shared" si="312"/>
        <v>0</v>
      </c>
      <c r="V869" s="89">
        <f t="shared" si="312"/>
        <v>0</v>
      </c>
      <c r="W869" s="89">
        <f t="shared" si="312"/>
        <v>0</v>
      </c>
      <c r="X869" s="89">
        <f t="shared" si="312"/>
        <v>0</v>
      </c>
      <c r="Y869" s="89">
        <f t="shared" si="312"/>
        <v>0</v>
      </c>
      <c r="Z869" s="89">
        <f t="shared" si="312"/>
        <v>0</v>
      </c>
      <c r="AA869" s="89">
        <f t="shared" si="312"/>
        <v>0</v>
      </c>
      <c r="AB869" s="90">
        <f t="shared" si="312"/>
        <v>0</v>
      </c>
      <c r="AD869" s="552">
        <f t="shared" ref="AD869:AF869" si="313">SUM(AD629,AD658,AD689,AD718,AD749,AD778,AD809,AD838)</f>
        <v>0</v>
      </c>
      <c r="AF869" s="552">
        <f t="shared" si="313"/>
        <v>0</v>
      </c>
      <c r="AH869" s="552">
        <f t="shared" ref="AH869" si="314">SUM(AH629,AH658,AH689,AH718,AH749,AH778,AH809,AH838)</f>
        <v>0</v>
      </c>
      <c r="AJ869" s="194"/>
    </row>
    <row r="870" spans="2:36" ht="12.75" customHeight="1" outlineLevel="1" x14ac:dyDescent="0.2">
      <c r="D870" s="106" t="str">
        <f>'Line Items'!D35</f>
        <v>[Passenger Revenue Service Groups Line 22]</v>
      </c>
      <c r="E870" s="88"/>
      <c r="F870" s="107" t="str">
        <f t="shared" si="278"/>
        <v>000 Miles</v>
      </c>
      <c r="G870" s="89">
        <f t="shared" ref="G870:AB870" si="315">SUM(G630,G659,G690,G719,G750,G779,G810,G839)</f>
        <v>0</v>
      </c>
      <c r="H870" s="89">
        <f t="shared" si="315"/>
        <v>0</v>
      </c>
      <c r="I870" s="89">
        <f t="shared" si="315"/>
        <v>0</v>
      </c>
      <c r="J870" s="89">
        <f t="shared" si="315"/>
        <v>0</v>
      </c>
      <c r="K870" s="89">
        <f t="shared" si="315"/>
        <v>0</v>
      </c>
      <c r="L870" s="89">
        <f t="shared" si="315"/>
        <v>0</v>
      </c>
      <c r="M870" s="89">
        <f t="shared" si="315"/>
        <v>0</v>
      </c>
      <c r="N870" s="89">
        <f t="shared" si="315"/>
        <v>0</v>
      </c>
      <c r="O870" s="89">
        <f t="shared" si="315"/>
        <v>0</v>
      </c>
      <c r="P870" s="89">
        <f t="shared" si="315"/>
        <v>0</v>
      </c>
      <c r="Q870" s="89">
        <f t="shared" si="315"/>
        <v>0</v>
      </c>
      <c r="R870" s="89">
        <f t="shared" si="315"/>
        <v>0</v>
      </c>
      <c r="S870" s="89">
        <f t="shared" si="315"/>
        <v>0</v>
      </c>
      <c r="T870" s="89">
        <f t="shared" si="315"/>
        <v>0</v>
      </c>
      <c r="U870" s="89">
        <f t="shared" si="315"/>
        <v>0</v>
      </c>
      <c r="V870" s="89">
        <f t="shared" si="315"/>
        <v>0</v>
      </c>
      <c r="W870" s="89">
        <f t="shared" si="315"/>
        <v>0</v>
      </c>
      <c r="X870" s="89">
        <f t="shared" si="315"/>
        <v>0</v>
      </c>
      <c r="Y870" s="89">
        <f t="shared" si="315"/>
        <v>0</v>
      </c>
      <c r="Z870" s="89">
        <f t="shared" si="315"/>
        <v>0</v>
      </c>
      <c r="AA870" s="89">
        <f t="shared" si="315"/>
        <v>0</v>
      </c>
      <c r="AB870" s="90">
        <f t="shared" si="315"/>
        <v>0</v>
      </c>
      <c r="AD870" s="552">
        <f t="shared" ref="AD870:AF870" si="316">SUM(AD630,AD659,AD690,AD719,AD750,AD779,AD810,AD839)</f>
        <v>0</v>
      </c>
      <c r="AF870" s="552">
        <f t="shared" si="316"/>
        <v>0</v>
      </c>
      <c r="AH870" s="552">
        <f t="shared" ref="AH870" si="317">SUM(AH630,AH659,AH690,AH719,AH750,AH779,AH810,AH839)</f>
        <v>0</v>
      </c>
      <c r="AJ870" s="194"/>
    </row>
    <row r="871" spans="2:36" ht="12.75" customHeight="1" outlineLevel="1" x14ac:dyDescent="0.2">
      <c r="D871" s="106" t="str">
        <f>'Line Items'!D36</f>
        <v>[Passenger Revenue Service Groups Line 23]</v>
      </c>
      <c r="E871" s="88"/>
      <c r="F871" s="107" t="str">
        <f t="shared" si="278"/>
        <v>000 Miles</v>
      </c>
      <c r="G871" s="89">
        <f t="shared" ref="G871:AB871" si="318">SUM(G631,G660,G691,G720,G751,G780,G811,G840)</f>
        <v>0</v>
      </c>
      <c r="H871" s="89">
        <f t="shared" si="318"/>
        <v>0</v>
      </c>
      <c r="I871" s="89">
        <f t="shared" si="318"/>
        <v>0</v>
      </c>
      <c r="J871" s="89">
        <f t="shared" si="318"/>
        <v>0</v>
      </c>
      <c r="K871" s="89">
        <f t="shared" si="318"/>
        <v>0</v>
      </c>
      <c r="L871" s="89">
        <f t="shared" si="318"/>
        <v>0</v>
      </c>
      <c r="M871" s="89">
        <f t="shared" si="318"/>
        <v>0</v>
      </c>
      <c r="N871" s="89">
        <f t="shared" si="318"/>
        <v>0</v>
      </c>
      <c r="O871" s="89">
        <f t="shared" si="318"/>
        <v>0</v>
      </c>
      <c r="P871" s="89">
        <f t="shared" si="318"/>
        <v>0</v>
      </c>
      <c r="Q871" s="89">
        <f t="shared" si="318"/>
        <v>0</v>
      </c>
      <c r="R871" s="89">
        <f t="shared" si="318"/>
        <v>0</v>
      </c>
      <c r="S871" s="89">
        <f t="shared" si="318"/>
        <v>0</v>
      </c>
      <c r="T871" s="89">
        <f t="shared" si="318"/>
        <v>0</v>
      </c>
      <c r="U871" s="89">
        <f t="shared" si="318"/>
        <v>0</v>
      </c>
      <c r="V871" s="89">
        <f t="shared" si="318"/>
        <v>0</v>
      </c>
      <c r="W871" s="89">
        <f t="shared" si="318"/>
        <v>0</v>
      </c>
      <c r="X871" s="89">
        <f t="shared" si="318"/>
        <v>0</v>
      </c>
      <c r="Y871" s="89">
        <f t="shared" si="318"/>
        <v>0</v>
      </c>
      <c r="Z871" s="89">
        <f t="shared" si="318"/>
        <v>0</v>
      </c>
      <c r="AA871" s="89">
        <f t="shared" si="318"/>
        <v>0</v>
      </c>
      <c r="AB871" s="90">
        <f t="shared" si="318"/>
        <v>0</v>
      </c>
      <c r="AD871" s="552">
        <f t="shared" ref="AD871:AF871" si="319">SUM(AD631,AD660,AD691,AD720,AD751,AD780,AD811,AD840)</f>
        <v>0</v>
      </c>
      <c r="AF871" s="552">
        <f t="shared" si="319"/>
        <v>0</v>
      </c>
      <c r="AH871" s="552">
        <f t="shared" ref="AH871" si="320">SUM(AH631,AH660,AH691,AH720,AH751,AH780,AH811,AH840)</f>
        <v>0</v>
      </c>
      <c r="AJ871" s="194"/>
    </row>
    <row r="872" spans="2:36" ht="12.75" customHeight="1" outlineLevel="1" x14ac:dyDescent="0.2">
      <c r="D872" s="106" t="str">
        <f>'Line Items'!D37</f>
        <v>[Passenger Revenue Service Groups Line 24]</v>
      </c>
      <c r="E872" s="88"/>
      <c r="F872" s="107" t="str">
        <f t="shared" si="278"/>
        <v>000 Miles</v>
      </c>
      <c r="G872" s="89">
        <f t="shared" ref="G872:AB872" si="321">SUM(G632,G661,G692,G721,G752,G781,G812,G841)</f>
        <v>0</v>
      </c>
      <c r="H872" s="89">
        <f t="shared" si="321"/>
        <v>0</v>
      </c>
      <c r="I872" s="89">
        <f t="shared" si="321"/>
        <v>0</v>
      </c>
      <c r="J872" s="89">
        <f t="shared" si="321"/>
        <v>0</v>
      </c>
      <c r="K872" s="89">
        <f t="shared" si="321"/>
        <v>0</v>
      </c>
      <c r="L872" s="89">
        <f t="shared" si="321"/>
        <v>0</v>
      </c>
      <c r="M872" s="89">
        <f t="shared" si="321"/>
        <v>0</v>
      </c>
      <c r="N872" s="89">
        <f t="shared" si="321"/>
        <v>0</v>
      </c>
      <c r="O872" s="89">
        <f t="shared" si="321"/>
        <v>0</v>
      </c>
      <c r="P872" s="89">
        <f t="shared" si="321"/>
        <v>0</v>
      </c>
      <c r="Q872" s="89">
        <f t="shared" si="321"/>
        <v>0</v>
      </c>
      <c r="R872" s="89">
        <f t="shared" si="321"/>
        <v>0</v>
      </c>
      <c r="S872" s="89">
        <f t="shared" si="321"/>
        <v>0</v>
      </c>
      <c r="T872" s="89">
        <f t="shared" si="321"/>
        <v>0</v>
      </c>
      <c r="U872" s="89">
        <f t="shared" si="321"/>
        <v>0</v>
      </c>
      <c r="V872" s="89">
        <f t="shared" si="321"/>
        <v>0</v>
      </c>
      <c r="W872" s="89">
        <f t="shared" si="321"/>
        <v>0</v>
      </c>
      <c r="X872" s="89">
        <f t="shared" si="321"/>
        <v>0</v>
      </c>
      <c r="Y872" s="89">
        <f t="shared" si="321"/>
        <v>0</v>
      </c>
      <c r="Z872" s="89">
        <f t="shared" si="321"/>
        <v>0</v>
      </c>
      <c r="AA872" s="89">
        <f t="shared" si="321"/>
        <v>0</v>
      </c>
      <c r="AB872" s="90">
        <f t="shared" si="321"/>
        <v>0</v>
      </c>
      <c r="AD872" s="552">
        <f t="shared" ref="AD872:AF872" si="322">SUM(AD632,AD661,AD692,AD721,AD752,AD781,AD812,AD841)</f>
        <v>0</v>
      </c>
      <c r="AF872" s="552">
        <f t="shared" si="322"/>
        <v>0</v>
      </c>
      <c r="AH872" s="552">
        <f t="shared" ref="AH872" si="323">SUM(AH632,AH661,AH692,AH721,AH752,AH781,AH812,AH841)</f>
        <v>0</v>
      </c>
      <c r="AJ872" s="194"/>
    </row>
    <row r="873" spans="2:36" ht="12.75" customHeight="1" outlineLevel="1" x14ac:dyDescent="0.2">
      <c r="D873" s="117" t="str">
        <f>'Line Items'!D38</f>
        <v>[Passenger Revenue Service Groups Line 25]</v>
      </c>
      <c r="E873" s="177"/>
      <c r="F873" s="118" t="str">
        <f t="shared" si="278"/>
        <v>000 Miles</v>
      </c>
      <c r="G873" s="93">
        <f t="shared" ref="G873:AB873" si="324">SUM(G633,G662,G693,G722,G753,G782,G813,G842)</f>
        <v>0</v>
      </c>
      <c r="H873" s="93">
        <f t="shared" si="324"/>
        <v>0</v>
      </c>
      <c r="I873" s="93">
        <f t="shared" si="324"/>
        <v>0</v>
      </c>
      <c r="J873" s="93">
        <f t="shared" si="324"/>
        <v>0</v>
      </c>
      <c r="K873" s="93">
        <f t="shared" si="324"/>
        <v>0</v>
      </c>
      <c r="L873" s="93">
        <f t="shared" si="324"/>
        <v>0</v>
      </c>
      <c r="M873" s="93">
        <f t="shared" si="324"/>
        <v>0</v>
      </c>
      <c r="N873" s="93">
        <f t="shared" si="324"/>
        <v>0</v>
      </c>
      <c r="O873" s="93">
        <f t="shared" si="324"/>
        <v>0</v>
      </c>
      <c r="P873" s="93">
        <f t="shared" si="324"/>
        <v>0</v>
      </c>
      <c r="Q873" s="93">
        <f t="shared" si="324"/>
        <v>0</v>
      </c>
      <c r="R873" s="93">
        <f t="shared" si="324"/>
        <v>0</v>
      </c>
      <c r="S873" s="93">
        <f t="shared" si="324"/>
        <v>0</v>
      </c>
      <c r="T873" s="93">
        <f t="shared" si="324"/>
        <v>0</v>
      </c>
      <c r="U873" s="93">
        <f t="shared" si="324"/>
        <v>0</v>
      </c>
      <c r="V873" s="93">
        <f t="shared" si="324"/>
        <v>0</v>
      </c>
      <c r="W873" s="93">
        <f t="shared" si="324"/>
        <v>0</v>
      </c>
      <c r="X873" s="93">
        <f t="shared" si="324"/>
        <v>0</v>
      </c>
      <c r="Y873" s="93">
        <f t="shared" si="324"/>
        <v>0</v>
      </c>
      <c r="Z873" s="93">
        <f t="shared" si="324"/>
        <v>0</v>
      </c>
      <c r="AA873" s="93">
        <f t="shared" si="324"/>
        <v>0</v>
      </c>
      <c r="AB873" s="94">
        <f t="shared" si="324"/>
        <v>0</v>
      </c>
      <c r="AD873" s="553">
        <f t="shared" ref="AD873:AF873" si="325">SUM(AD633,AD662,AD693,AD722,AD753,AD782,AD813,AD842)</f>
        <v>0</v>
      </c>
      <c r="AF873" s="553">
        <f t="shared" si="325"/>
        <v>0</v>
      </c>
      <c r="AH873" s="553">
        <f t="shared" ref="AH873" si="326">SUM(AH633,AH662,AH693,AH722,AH753,AH782,AH813,AH842)</f>
        <v>0</v>
      </c>
      <c r="AJ873" s="195"/>
    </row>
    <row r="874" spans="2:36" ht="12.75" customHeight="1" outlineLevel="1" x14ac:dyDescent="0.2">
      <c r="G874" s="89"/>
      <c r="H874" s="89"/>
      <c r="I874" s="89"/>
      <c r="J874" s="89"/>
      <c r="K874" s="89"/>
      <c r="L874" s="89"/>
      <c r="M874" s="89"/>
      <c r="N874" s="89"/>
      <c r="O874" s="89"/>
      <c r="P874" s="89"/>
      <c r="Q874" s="89"/>
      <c r="R874" s="89"/>
      <c r="S874" s="89"/>
      <c r="T874" s="89"/>
      <c r="U874" s="89"/>
      <c r="V874" s="89"/>
      <c r="W874" s="89"/>
      <c r="X874" s="89"/>
      <c r="Y874" s="89"/>
      <c r="Z874" s="89"/>
      <c r="AA874" s="89"/>
      <c r="AB874" s="89"/>
      <c r="AD874" s="89"/>
      <c r="AF874" s="89"/>
      <c r="AH874" s="89"/>
    </row>
    <row r="875" spans="2:36" ht="12.75" customHeight="1" outlineLevel="1" x14ac:dyDescent="0.2">
      <c r="D875" s="180" t="s">
        <v>454</v>
      </c>
      <c r="E875" s="181"/>
      <c r="F875" s="182" t="str">
        <f>F873</f>
        <v>000 Miles</v>
      </c>
      <c r="G875" s="183">
        <f t="shared" ref="G875:AB875" si="327">SUM(G849:G873)</f>
        <v>0</v>
      </c>
      <c r="H875" s="183">
        <f t="shared" si="327"/>
        <v>0</v>
      </c>
      <c r="I875" s="183">
        <f t="shared" si="327"/>
        <v>0</v>
      </c>
      <c r="J875" s="183">
        <f t="shared" si="327"/>
        <v>0</v>
      </c>
      <c r="K875" s="183">
        <f t="shared" si="327"/>
        <v>0</v>
      </c>
      <c r="L875" s="183">
        <f t="shared" si="327"/>
        <v>0</v>
      </c>
      <c r="M875" s="183">
        <f t="shared" si="327"/>
        <v>0</v>
      </c>
      <c r="N875" s="183">
        <f t="shared" si="327"/>
        <v>0</v>
      </c>
      <c r="O875" s="183">
        <f t="shared" si="327"/>
        <v>0</v>
      </c>
      <c r="P875" s="183">
        <f t="shared" si="327"/>
        <v>0</v>
      </c>
      <c r="Q875" s="183">
        <f t="shared" si="327"/>
        <v>0</v>
      </c>
      <c r="R875" s="183">
        <f t="shared" si="327"/>
        <v>0</v>
      </c>
      <c r="S875" s="183">
        <f t="shared" si="327"/>
        <v>0</v>
      </c>
      <c r="T875" s="183">
        <f t="shared" si="327"/>
        <v>0</v>
      </c>
      <c r="U875" s="183">
        <f t="shared" si="327"/>
        <v>0</v>
      </c>
      <c r="V875" s="183">
        <f t="shared" si="327"/>
        <v>0</v>
      </c>
      <c r="W875" s="183">
        <f t="shared" si="327"/>
        <v>0</v>
      </c>
      <c r="X875" s="183">
        <f t="shared" si="327"/>
        <v>0</v>
      </c>
      <c r="Y875" s="183">
        <f t="shared" si="327"/>
        <v>0</v>
      </c>
      <c r="Z875" s="183">
        <f t="shared" si="327"/>
        <v>0</v>
      </c>
      <c r="AA875" s="183">
        <f t="shared" si="327"/>
        <v>0</v>
      </c>
      <c r="AB875" s="184">
        <f t="shared" si="327"/>
        <v>0</v>
      </c>
      <c r="AD875" s="550">
        <f>SUM(AD849:AD873)</f>
        <v>0</v>
      </c>
      <c r="AF875" s="550">
        <f>SUM(AF849:AF873)</f>
        <v>0</v>
      </c>
      <c r="AH875" s="550">
        <f>SUM(AH849:AH873)</f>
        <v>0</v>
      </c>
      <c r="AJ875" s="185"/>
    </row>
    <row r="876" spans="2:36" collapsed="1" x14ac:dyDescent="0.2"/>
    <row r="878" spans="2:36" ht="16.5" x14ac:dyDescent="0.25">
      <c r="B878" s="5" t="s">
        <v>20</v>
      </c>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row>
  </sheetData>
  <mergeCells count="4">
    <mergeCell ref="D9:E9"/>
    <mergeCell ref="F9:F11"/>
    <mergeCell ref="AJ9:AJ11"/>
    <mergeCell ref="D10:E11"/>
  </mergeCells>
  <pageMargins left="0.39370078740157483" right="0.39370078740157483" top="0.39370078740157483" bottom="0.39370078740157483" header="0.31496062992125984" footer="0.31496062992125984"/>
  <pageSetup paperSize="8" scale="47" fitToHeight="99" orientation="landscape" r:id="rId1"/>
  <rowBreaks count="3" manualBreakCount="3">
    <brk id="196" max="16383" man="1"/>
    <brk id="362" max="16383" man="1"/>
    <brk id="5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32</vt:i4>
      </vt:variant>
    </vt:vector>
  </HeadingPairs>
  <TitlesOfParts>
    <vt:vector size="59" baseType="lpstr">
      <vt:lpstr>Template Cover</vt:lpstr>
      <vt:lpstr>Template Control</vt:lpstr>
      <vt:lpstr>Version Control</vt:lpstr>
      <vt:lpstr>Templated Inputs</vt:lpstr>
      <vt:lpstr>Timeline</vt:lpstr>
      <vt:lpstr>Indices &amp; Rates</vt:lpstr>
      <vt:lpstr>Line Items</vt:lpstr>
      <vt:lpstr>Templated Outputs</vt:lpstr>
      <vt:lpstr>Pax Revenue</vt:lpstr>
      <vt:lpstr>Other Revenue</vt:lpstr>
      <vt:lpstr>Staff</vt:lpstr>
      <vt:lpstr>Other Opex</vt:lpstr>
      <vt:lpstr>RS Charges</vt:lpstr>
      <vt:lpstr>Infrastructure</vt:lpstr>
      <vt:lpstr>Performance</vt:lpstr>
      <vt:lpstr>TOC Capex</vt:lpstr>
      <vt:lpstr>Financial Statements</vt:lpstr>
      <vt:lpstr>P&amp;L1</vt:lpstr>
      <vt:lpstr>P&amp;L2</vt:lpstr>
      <vt:lpstr>P&amp;L3</vt:lpstr>
      <vt:lpstr>CF</vt:lpstr>
      <vt:lpstr>BS</vt:lpstr>
      <vt:lpstr>Output Calculations</vt:lpstr>
      <vt:lpstr>FAA</vt:lpstr>
      <vt:lpstr>NPV</vt:lpstr>
      <vt:lpstr>FO&amp;C</vt:lpstr>
      <vt:lpstr>Funding</vt:lpstr>
      <vt:lpstr>Disc_Base</vt:lpstr>
      <vt:lpstr>Franchise_End_1</vt:lpstr>
      <vt:lpstr>Franchise_End_2</vt:lpstr>
      <vt:lpstr>Franchise_Start</vt:lpstr>
      <vt:lpstr>Model_Option</vt:lpstr>
      <vt:lpstr>Option_Switch</vt:lpstr>
      <vt:lpstr>Output_Price_Base</vt:lpstr>
      <vt:lpstr>Owner</vt:lpstr>
      <vt:lpstr>'Indices &amp; Rates'!Print_Area</vt:lpstr>
      <vt:lpstr>BS!Print_Titles</vt:lpstr>
      <vt:lpstr>CF!Print_Titles</vt:lpstr>
      <vt:lpstr>FAA!Print_Titles</vt:lpstr>
      <vt:lpstr>'FO&amp;C'!Print_Titles</vt:lpstr>
      <vt:lpstr>Funding!Print_Titles</vt:lpstr>
      <vt:lpstr>Infrastructure!Print_Titles</vt:lpstr>
      <vt:lpstr>'Line Items'!Print_Titles</vt:lpstr>
      <vt:lpstr>NPV!Print_Titles</vt:lpstr>
      <vt:lpstr>'Other Opex'!Print_Titles</vt:lpstr>
      <vt:lpstr>'P&amp;L1'!Print_Titles</vt:lpstr>
      <vt:lpstr>'P&amp;L2'!Print_Titles</vt:lpstr>
      <vt:lpstr>'P&amp;L3'!Print_Titles</vt:lpstr>
      <vt:lpstr>'Pax Revenue'!Print_Titles</vt:lpstr>
      <vt:lpstr>Performance!Print_Titles</vt:lpstr>
      <vt:lpstr>'RS Charges'!Print_Titles</vt:lpstr>
      <vt:lpstr>Staff!Print_Titles</vt:lpstr>
      <vt:lpstr>'TOC Capex'!Print_Titles</vt:lpstr>
      <vt:lpstr>'Version Control'!Print_Titles</vt:lpstr>
      <vt:lpstr>Project</vt:lpstr>
      <vt:lpstr>RN_Label_Nominal</vt:lpstr>
      <vt:lpstr>RN_Switch</vt:lpstr>
      <vt:lpstr>Staff_Groups</vt:lpstr>
      <vt:lpstr>Version</vt:lpstr>
    </vt:vector>
  </TitlesOfParts>
  <Company>Department for Transport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East Anglia financial model templates</dc:title>
  <dc:creator>Department for Transport</dc:creator>
  <cp:lastModifiedBy>DFT</cp:lastModifiedBy>
  <cp:lastPrinted>2015-09-14T15:58:54Z</cp:lastPrinted>
  <dcterms:created xsi:type="dcterms:W3CDTF">2014-10-16T13:12:25Z</dcterms:created>
  <dcterms:modified xsi:type="dcterms:W3CDTF">2015-09-17T10:59:42Z</dcterms:modified>
</cp:coreProperties>
</file>