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hew.cunningham\Desktop\"/>
    </mc:Choice>
  </mc:AlternateContent>
  <bookViews>
    <workbookView xWindow="0" yWindow="0" windowWidth="19200" windowHeight="7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C48" i="1"/>
  <c r="F37" i="1"/>
  <c r="F38" i="1"/>
  <c r="F39" i="1"/>
  <c r="F40" i="1"/>
  <c r="F41" i="1"/>
  <c r="F42" i="1"/>
  <c r="F43" i="1"/>
  <c r="F44" i="1"/>
  <c r="F45" i="1"/>
  <c r="F46" i="1"/>
  <c r="F47" i="1"/>
  <c r="F36" i="1"/>
  <c r="D37" i="1"/>
  <c r="D38" i="1"/>
  <c r="D39" i="1"/>
  <c r="D40" i="1"/>
  <c r="D41" i="1"/>
  <c r="D42" i="1"/>
  <c r="D43" i="1"/>
  <c r="D44" i="1"/>
  <c r="D45" i="1"/>
  <c r="D46" i="1"/>
  <c r="D47" i="1"/>
  <c r="D48" i="1"/>
  <c r="F48" i="1" s="1"/>
  <c r="D36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C37" i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9" i="1" s="1"/>
  <c r="C50" i="1" s="1"/>
  <c r="C51" i="1" s="1"/>
  <c r="D51" i="1" s="1"/>
  <c r="F51" i="1" s="1"/>
  <c r="B37" i="1"/>
  <c r="B38" i="1"/>
  <c r="B39" i="1"/>
  <c r="B40" i="1"/>
  <c r="B41" i="1"/>
  <c r="B42" i="1"/>
  <c r="B43" i="1"/>
  <c r="B36" i="1"/>
  <c r="A33" i="1"/>
  <c r="A34" i="1"/>
  <c r="A35" i="1"/>
  <c r="A36" i="1"/>
  <c r="A37" i="1"/>
  <c r="A38" i="1"/>
  <c r="A39" i="1"/>
  <c r="A40" i="1"/>
  <c r="A41" i="1"/>
  <c r="A42" i="1"/>
  <c r="A43" i="1"/>
  <c r="D50" i="1" l="1"/>
  <c r="F50" i="1" s="1"/>
  <c r="D49" i="1"/>
  <c r="F49" i="1" s="1"/>
  <c r="B1" i="1"/>
  <c r="C1" i="1"/>
  <c r="D1" i="1"/>
  <c r="E1" i="1"/>
  <c r="F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  <c r="A1" i="1"/>
  <c r="F32" i="1" l="1"/>
  <c r="F31" i="1"/>
  <c r="F30" i="1"/>
  <c r="F29" i="1"/>
  <c r="F28" i="1"/>
  <c r="F27" i="1"/>
  <c r="F26" i="1"/>
  <c r="F25" i="1"/>
  <c r="D14" i="1"/>
  <c r="C14" i="1"/>
  <c r="D29" i="1" s="1"/>
  <c r="F7" i="1"/>
  <c r="F12" i="1"/>
  <c r="F16" i="1"/>
  <c r="F19" i="1"/>
  <c r="F13" i="1"/>
  <c r="F21" i="1"/>
  <c r="F6" i="1"/>
  <c r="F15" i="1"/>
  <c r="F11" i="1"/>
  <c r="F20" i="1"/>
  <c r="F18" i="1"/>
  <c r="F9" i="1"/>
  <c r="F8" i="1"/>
  <c r="F14" i="1"/>
  <c r="F10" i="1"/>
  <c r="F17" i="1"/>
  <c r="D27" i="1" l="1"/>
  <c r="D25" i="1"/>
  <c r="D26" i="1"/>
  <c r="D30" i="1"/>
  <c r="D32" i="1"/>
  <c r="D28" i="1"/>
  <c r="D31" i="1"/>
  <c r="D10" i="1"/>
  <c r="D13" i="1" s="1"/>
  <c r="D17" i="1" s="1"/>
  <c r="C10" i="1"/>
  <c r="C13" i="1" s="1"/>
  <c r="C17" i="1" s="1"/>
  <c r="D18" i="1" l="1"/>
  <c r="D19" i="1" s="1"/>
  <c r="D21" i="1" s="1"/>
  <c r="C18" i="1"/>
  <c r="C19" i="1" s="1"/>
  <c r="C21" i="1" s="1"/>
</calcChain>
</file>

<file path=xl/sharedStrings.xml><?xml version="1.0" encoding="utf-8"?>
<sst xmlns="http://schemas.openxmlformats.org/spreadsheetml/2006/main" count="40" uniqueCount="40">
  <si>
    <t>Downlink</t>
  </si>
  <si>
    <t>Uplink</t>
  </si>
  <si>
    <t>Modulation and Encoding</t>
  </si>
  <si>
    <t>Required SNR (dB)</t>
  </si>
  <si>
    <t>BPSK 1/2</t>
  </si>
  <si>
    <t>QPSK 1/2</t>
  </si>
  <si>
    <t>QPSK 3/4</t>
  </si>
  <si>
    <t>16-QAM 1/2</t>
  </si>
  <si>
    <t>16-QAM 3/4</t>
  </si>
  <si>
    <t>64-QAM 2/3</t>
  </si>
  <si>
    <t>64-QAM 3/4</t>
  </si>
  <si>
    <t>64-QAM 5/6</t>
  </si>
  <si>
    <t>Data Rate (Mbps)</t>
  </si>
  <si>
    <t>Formula</t>
  </si>
  <si>
    <t>Maximum LOS Distance (km)</t>
  </si>
  <si>
    <t>Free Space Loss (dB)</t>
  </si>
  <si>
    <t>Rx Antenna Gain (dBi)</t>
  </si>
  <si>
    <t>Rx Cable Loss (dBi)</t>
  </si>
  <si>
    <t>Rx Sensitivity (dBm)</t>
  </si>
  <si>
    <t>Rx Power (dBm)</t>
  </si>
  <si>
    <t>Minimum Link Margin (dB)</t>
  </si>
  <si>
    <t>Maximum Data Rate (Mbps)</t>
  </si>
  <si>
    <t>Link Budget</t>
  </si>
  <si>
    <t>ExampleNet Wireless Link Budget</t>
  </si>
  <si>
    <t>Maximum Modulation and Coding</t>
  </si>
  <si>
    <t>Downlink:Uplink Timeslot Ratio</t>
  </si>
  <si>
    <t>Effective Date Rate (Mbps)</t>
  </si>
  <si>
    <t>Available SNR (dB)</t>
  </si>
  <si>
    <t>Rx Noise Figure</t>
  </si>
  <si>
    <t>Rx Thermal Noise kTB (dBm)</t>
  </si>
  <si>
    <t>Tx Maximum Allowed EIRP (dBm)</t>
  </si>
  <si>
    <t>2x2 MIMO Channel</t>
  </si>
  <si>
    <t>Tx Frequency (MHz)</t>
  </si>
  <si>
    <t>Tx Bandwidth (MHz)</t>
  </si>
  <si>
    <t>Lookup Table 1</t>
  </si>
  <si>
    <t>Lookup Table 2</t>
  </si>
  <si>
    <t>Channel</t>
  </si>
  <si>
    <t>Frequency (MHz)</t>
  </si>
  <si>
    <t>Band</t>
  </si>
  <si>
    <t>Maximum EIRP (dBm)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</si>
</sst>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right"/>
    </xf>
    <xf numFmtId="0" fontId="0" fillId="3" borderId="0" xfId="0" applyFill="1" applyBorder="1"/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3" borderId="0" xfId="0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workbookViewId="0"/>
  </sheetViews>
  <sheetFormatPr defaultRowHeight="14.5" x14ac:dyDescent="0.35"/>
  <cols>
    <col min="1" max="1" width="4.6328125" style="9" customWidth="1"/>
    <col min="2" max="2" width="29.7265625" style="2" bestFit="1" customWidth="1"/>
    <col min="3" max="3" width="16.08984375" style="2" bestFit="1" customWidth="1"/>
    <col min="4" max="4" width="17.453125" style="1" bestFit="1" customWidth="1"/>
    <col min="5" max="5" width="1.36328125" style="1" bestFit="1" customWidth="1"/>
    <col min="6" max="6" width="43" style="2" bestFit="1" customWidth="1"/>
    <col min="7" max="7" width="4.6328125" style="2" customWidth="1"/>
    <col min="8" max="9" width="8.7265625" style="2"/>
    <col min="10" max="10" width="22.453125" style="2" bestFit="1" customWidth="1"/>
    <col min="11" max="11" width="16.26953125" style="2" bestFit="1" customWidth="1"/>
    <col min="12" max="12" width="16.08984375" style="2" bestFit="1" customWidth="1"/>
    <col min="13" max="16384" width="8.7265625" style="2"/>
  </cols>
  <sheetData>
    <row r="1" spans="1:6" s="13" customFormat="1" ht="15" customHeight="1" x14ac:dyDescent="0.35">
      <c r="A1" s="12" t="str">
        <f>CHAR(CODE("A")+COLUMN()-1)</f>
        <v>A</v>
      </c>
      <c r="B1" s="12" t="str">
        <f t="shared" ref="B1:F1" si="0">CHAR(CODE("A")+COLUMN()-1)</f>
        <v>B</v>
      </c>
      <c r="C1" s="12" t="str">
        <f t="shared" si="0"/>
        <v>C</v>
      </c>
      <c r="D1" s="12" t="str">
        <f t="shared" si="0"/>
        <v>D</v>
      </c>
      <c r="E1" s="12" t="str">
        <f t="shared" si="0"/>
        <v>E</v>
      </c>
      <c r="F1" s="12" t="str">
        <f t="shared" si="0"/>
        <v>F</v>
      </c>
    </row>
    <row r="2" spans="1:6" x14ac:dyDescent="0.35">
      <c r="A2" s="12">
        <f>ROW()</f>
        <v>2</v>
      </c>
      <c r="B2" s="3" t="s">
        <v>23</v>
      </c>
      <c r="C2" s="3"/>
    </row>
    <row r="3" spans="1:6" x14ac:dyDescent="0.35">
      <c r="A3" s="12">
        <f>ROW()</f>
        <v>3</v>
      </c>
    </row>
    <row r="4" spans="1:6" x14ac:dyDescent="0.35">
      <c r="A4" s="12">
        <f>ROW()</f>
        <v>4</v>
      </c>
      <c r="B4" s="3" t="s">
        <v>22</v>
      </c>
    </row>
    <row r="5" spans="1:6" x14ac:dyDescent="0.35">
      <c r="A5" s="12">
        <f>ROW()</f>
        <v>5</v>
      </c>
      <c r="B5" s="4" t="s">
        <v>31</v>
      </c>
      <c r="C5" s="5" t="s">
        <v>0</v>
      </c>
      <c r="D5" s="5" t="s">
        <v>1</v>
      </c>
      <c r="E5" s="4"/>
      <c r="F5" s="4" t="s">
        <v>13</v>
      </c>
    </row>
    <row r="6" spans="1:6" x14ac:dyDescent="0.35">
      <c r="A6" s="12">
        <f>ROW()</f>
        <v>6</v>
      </c>
      <c r="B6" s="6" t="s">
        <v>32</v>
      </c>
      <c r="C6" s="7">
        <v>5570</v>
      </c>
      <c r="D6" s="7">
        <v>5570</v>
      </c>
      <c r="E6" s="6"/>
      <c r="F6" s="6" t="str">
        <f ca="1">IFERROR(_xlfn.FORMULATEXT(C6),"Input")</f>
        <v>Input</v>
      </c>
    </row>
    <row r="7" spans="1:6" x14ac:dyDescent="0.35">
      <c r="A7" s="12">
        <f>ROW()</f>
        <v>7</v>
      </c>
      <c r="B7" s="6" t="s">
        <v>33</v>
      </c>
      <c r="C7" s="7">
        <v>20</v>
      </c>
      <c r="D7" s="7">
        <v>20</v>
      </c>
      <c r="E7" s="6"/>
      <c r="F7" s="6" t="str">
        <f ca="1">IFERROR(_xlfn.FORMULATEXT(C7),"Input")</f>
        <v>Input</v>
      </c>
    </row>
    <row r="8" spans="1:6" x14ac:dyDescent="0.35">
      <c r="A8" s="12">
        <f>ROW()</f>
        <v>8</v>
      </c>
      <c r="B8" s="6" t="s">
        <v>30</v>
      </c>
      <c r="C8" s="7">
        <f>INDEX($F$36:$F$51,MATCH(C6,$C$36:$C$51))</f>
        <v>30</v>
      </c>
      <c r="D8" s="7">
        <f>INDEX($F$36:$F$51,MATCH(D6,$C$36:$C$51))</f>
        <v>30</v>
      </c>
      <c r="E8" s="6"/>
      <c r="F8" s="6" t="str">
        <f ca="1">IFERROR(_xlfn.FORMULATEXT(C8),"Input")</f>
        <v>=INDEX($F$36:$F$51,MATCH(C6,$C$36:$C$51))</v>
      </c>
    </row>
    <row r="9" spans="1:6" x14ac:dyDescent="0.35">
      <c r="A9" s="12">
        <f>ROW()</f>
        <v>9</v>
      </c>
      <c r="B9" s="6" t="s">
        <v>14</v>
      </c>
      <c r="C9" s="7">
        <v>5</v>
      </c>
      <c r="D9" s="7">
        <v>5</v>
      </c>
      <c r="E9" s="6"/>
      <c r="F9" s="6" t="str">
        <f t="shared" ref="F9:F21" ca="1" si="1">IFERROR(_xlfn.FORMULATEXT(C9),"Input")</f>
        <v>Input</v>
      </c>
    </row>
    <row r="10" spans="1:6" x14ac:dyDescent="0.35">
      <c r="A10" s="12">
        <f>ROW()</f>
        <v>10</v>
      </c>
      <c r="B10" s="6" t="s">
        <v>15</v>
      </c>
      <c r="C10" s="7">
        <f>20*LOG10(C9)+20*LOG10(C6)+32.44</f>
        <v>121.33650399019496</v>
      </c>
      <c r="D10" s="7">
        <f>20*LOG10(D9)+20*LOG10(D6)+32.44</f>
        <v>121.33650399019496</v>
      </c>
      <c r="E10" s="6"/>
      <c r="F10" s="6" t="str">
        <f t="shared" ca="1" si="1"/>
        <v>=20*LOG10(C9)+20*LOG10(C6)+32.44</v>
      </c>
    </row>
    <row r="11" spans="1:6" x14ac:dyDescent="0.35">
      <c r="A11" s="12">
        <f>ROW()</f>
        <v>11</v>
      </c>
      <c r="B11" s="6" t="s">
        <v>16</v>
      </c>
      <c r="C11" s="7">
        <v>21</v>
      </c>
      <c r="D11" s="7">
        <v>14</v>
      </c>
      <c r="E11" s="6"/>
      <c r="F11" s="6" t="str">
        <f t="shared" ca="1" si="1"/>
        <v>Input</v>
      </c>
    </row>
    <row r="12" spans="1:6" x14ac:dyDescent="0.35">
      <c r="A12" s="12">
        <f>ROW()</f>
        <v>12</v>
      </c>
      <c r="B12" s="6" t="s">
        <v>17</v>
      </c>
      <c r="C12" s="7">
        <v>1</v>
      </c>
      <c r="D12" s="7">
        <v>1</v>
      </c>
      <c r="E12" s="6"/>
      <c r="F12" s="6" t="str">
        <f t="shared" ca="1" si="1"/>
        <v>Input</v>
      </c>
    </row>
    <row r="13" spans="1:6" x14ac:dyDescent="0.35">
      <c r="A13" s="12">
        <f>ROW()</f>
        <v>13</v>
      </c>
      <c r="B13" s="6" t="s">
        <v>19</v>
      </c>
      <c r="C13" s="7">
        <f>C8-C10+C11-C12</f>
        <v>-71.336503990194956</v>
      </c>
      <c r="D13" s="7">
        <f>D8-D10+D11-D12</f>
        <v>-78.336503990194956</v>
      </c>
      <c r="E13" s="6"/>
      <c r="F13" s="6" t="str">
        <f t="shared" ca="1" si="1"/>
        <v>=C8-C10+C11-C12</v>
      </c>
    </row>
    <row r="14" spans="1:6" x14ac:dyDescent="0.35">
      <c r="A14" s="12">
        <f>ROW()</f>
        <v>14</v>
      </c>
      <c r="B14" s="6" t="s">
        <v>29</v>
      </c>
      <c r="C14" s="7">
        <f>10*LOG10(1.38E-23*293*C7*1000000*1000)</f>
        <v>-100.92223297580674</v>
      </c>
      <c r="D14" s="7">
        <f>10*LOG10(1.38E-23*293*D7*1000000*1000)</f>
        <v>-100.92223297580674</v>
      </c>
      <c r="E14" s="6"/>
      <c r="F14" s="6" t="str">
        <f t="shared" ca="1" si="1"/>
        <v>=10*LOG10(1.38E-23*293*C7*1000000*1000)</v>
      </c>
    </row>
    <row r="15" spans="1:6" x14ac:dyDescent="0.35">
      <c r="A15" s="12">
        <f>ROW()</f>
        <v>15</v>
      </c>
      <c r="B15" s="6" t="s">
        <v>28</v>
      </c>
      <c r="C15" s="7">
        <v>4.8899999999999997</v>
      </c>
      <c r="D15" s="7">
        <v>4.9000000000000004</v>
      </c>
      <c r="E15" s="6"/>
      <c r="F15" s="6" t="str">
        <f t="shared" ca="1" si="1"/>
        <v>Input</v>
      </c>
    </row>
    <row r="16" spans="1:6" x14ac:dyDescent="0.35">
      <c r="A16" s="12">
        <f>ROW()</f>
        <v>16</v>
      </c>
      <c r="B16" s="6" t="s">
        <v>20</v>
      </c>
      <c r="C16" s="7">
        <v>4</v>
      </c>
      <c r="D16" s="7">
        <v>4</v>
      </c>
      <c r="E16" s="6"/>
      <c r="F16" s="6" t="str">
        <f t="shared" ca="1" si="1"/>
        <v>Input</v>
      </c>
    </row>
    <row r="17" spans="1:6" x14ac:dyDescent="0.35">
      <c r="A17" s="12">
        <f>ROW()</f>
        <v>17</v>
      </c>
      <c r="B17" s="6" t="s">
        <v>27</v>
      </c>
      <c r="C17" s="7">
        <f>C13-C14-C15-C16</f>
        <v>20.69572898561178</v>
      </c>
      <c r="D17" s="7">
        <f>D13-D14-D15-D16</f>
        <v>13.685728985611782</v>
      </c>
      <c r="E17" s="6"/>
      <c r="F17" s="6" t="str">
        <f t="shared" ca="1" si="1"/>
        <v>=C13-C14-C15-C16</v>
      </c>
    </row>
    <row r="18" spans="1:6" x14ac:dyDescent="0.35">
      <c r="A18" s="12">
        <f>ROW()</f>
        <v>18</v>
      </c>
      <c r="B18" s="6" t="s">
        <v>24</v>
      </c>
      <c r="C18" s="7" t="str">
        <f>INDEX($B$25:$B$32,MATCH(C17,$C25:$C32))</f>
        <v>64-QAM 3/4</v>
      </c>
      <c r="D18" s="7" t="str">
        <f>INDEX($B$25:$B$32,MATCH(D17,$C25:$C32))</f>
        <v>16-QAM 1/2</v>
      </c>
      <c r="E18" s="6"/>
      <c r="F18" s="6" t="str">
        <f t="shared" ca="1" si="1"/>
        <v>=INDEX($B$25:$B$32,MATCH(C17,$C25:$C32))</v>
      </c>
    </row>
    <row r="19" spans="1:6" x14ac:dyDescent="0.35">
      <c r="A19" s="12">
        <f>ROW()</f>
        <v>19</v>
      </c>
      <c r="B19" s="6" t="s">
        <v>21</v>
      </c>
      <c r="C19" s="7">
        <f>INDEX($F$25:$F$32,MATCH(C18,$B$25:$B$32,0))</f>
        <v>117</v>
      </c>
      <c r="D19" s="7">
        <f>INDEX($F$25:$F$32,MATCH(D18,$B$25:$B$32,0))</f>
        <v>52</v>
      </c>
      <c r="E19" s="6"/>
      <c r="F19" s="6" t="str">
        <f t="shared" ca="1" si="1"/>
        <v>=INDEX($F$25:$F$32,MATCH(C18,$B$25:$B$32,0))</v>
      </c>
    </row>
    <row r="20" spans="1:6" x14ac:dyDescent="0.35">
      <c r="A20" s="12">
        <f>ROW()</f>
        <v>20</v>
      </c>
      <c r="B20" s="6" t="s">
        <v>25</v>
      </c>
      <c r="C20" s="7">
        <v>3</v>
      </c>
      <c r="D20" s="7">
        <v>1</v>
      </c>
      <c r="E20" s="6"/>
      <c r="F20" s="6" t="str">
        <f t="shared" ca="1" si="1"/>
        <v>Input</v>
      </c>
    </row>
    <row r="21" spans="1:6" x14ac:dyDescent="0.35">
      <c r="A21" s="12">
        <f>ROW()</f>
        <v>21</v>
      </c>
      <c r="B21" s="6" t="s">
        <v>26</v>
      </c>
      <c r="C21" s="7">
        <f>C19*C20/($C$20+$D$20)</f>
        <v>87.75</v>
      </c>
      <c r="D21" s="7">
        <f>D19*D20/($C$20+$D$20)</f>
        <v>13</v>
      </c>
      <c r="E21" s="6"/>
      <c r="F21" s="6" t="str">
        <f t="shared" ca="1" si="1"/>
        <v>=C19*C20/($C$20+$D$20)</v>
      </c>
    </row>
    <row r="22" spans="1:6" x14ac:dyDescent="0.35">
      <c r="A22" s="12">
        <f>ROW()</f>
        <v>22</v>
      </c>
    </row>
    <row r="23" spans="1:6" x14ac:dyDescent="0.35">
      <c r="A23" s="12">
        <f>ROW()</f>
        <v>23</v>
      </c>
      <c r="B23" s="3" t="s">
        <v>34</v>
      </c>
    </row>
    <row r="24" spans="1:6" x14ac:dyDescent="0.35">
      <c r="A24" s="12">
        <f>ROW()</f>
        <v>24</v>
      </c>
      <c r="B24" s="4" t="s">
        <v>2</v>
      </c>
      <c r="C24" s="4" t="s">
        <v>3</v>
      </c>
      <c r="D24" s="11" t="s">
        <v>18</v>
      </c>
      <c r="E24" s="4"/>
      <c r="F24" s="10" t="s">
        <v>12</v>
      </c>
    </row>
    <row r="25" spans="1:6" x14ac:dyDescent="0.35">
      <c r="A25" s="12">
        <f>ROW()</f>
        <v>25</v>
      </c>
      <c r="B25" s="6" t="s">
        <v>4</v>
      </c>
      <c r="C25" s="6">
        <v>2</v>
      </c>
      <c r="D25" s="7">
        <f>$C$14+$C$15+C25</f>
        <v>-94.032232975806735</v>
      </c>
      <c r="E25" s="8"/>
      <c r="F25" s="8">
        <f>13*C7/20</f>
        <v>13</v>
      </c>
    </row>
    <row r="26" spans="1:6" x14ac:dyDescent="0.35">
      <c r="A26" s="12">
        <f>ROW()</f>
        <v>26</v>
      </c>
      <c r="B26" s="6" t="s">
        <v>5</v>
      </c>
      <c r="C26" s="6">
        <v>5</v>
      </c>
      <c r="D26" s="7">
        <f t="shared" ref="D26:D32" si="2">$C$14+$C$15+C26</f>
        <v>-91.032232975806735</v>
      </c>
      <c r="E26" s="8"/>
      <c r="F26" s="8">
        <f>26*C7/20</f>
        <v>26</v>
      </c>
    </row>
    <row r="27" spans="1:6" x14ac:dyDescent="0.35">
      <c r="A27" s="12">
        <f>ROW()</f>
        <v>27</v>
      </c>
      <c r="B27" s="6" t="s">
        <v>6</v>
      </c>
      <c r="C27" s="6">
        <v>9</v>
      </c>
      <c r="D27" s="7">
        <f t="shared" si="2"/>
        <v>-87.032232975806735</v>
      </c>
      <c r="E27" s="8"/>
      <c r="F27" s="8">
        <f>39*C7/20</f>
        <v>39</v>
      </c>
    </row>
    <row r="28" spans="1:6" x14ac:dyDescent="0.35">
      <c r="A28" s="12">
        <f>ROW()</f>
        <v>28</v>
      </c>
      <c r="B28" s="6" t="s">
        <v>7</v>
      </c>
      <c r="C28" s="6">
        <v>11</v>
      </c>
      <c r="D28" s="7">
        <f t="shared" si="2"/>
        <v>-85.032232975806735</v>
      </c>
      <c r="E28" s="8"/>
      <c r="F28" s="8">
        <f>52*C7/20</f>
        <v>52</v>
      </c>
    </row>
    <row r="29" spans="1:6" x14ac:dyDescent="0.35">
      <c r="A29" s="12">
        <f>ROW()</f>
        <v>29</v>
      </c>
      <c r="B29" s="6" t="s">
        <v>8</v>
      </c>
      <c r="C29" s="6">
        <v>15</v>
      </c>
      <c r="D29" s="7">
        <f t="shared" si="2"/>
        <v>-81.032232975806735</v>
      </c>
      <c r="E29" s="8"/>
      <c r="F29" s="8">
        <f>78*C7/20</f>
        <v>78</v>
      </c>
    </row>
    <row r="30" spans="1:6" x14ac:dyDescent="0.35">
      <c r="A30" s="12">
        <f>ROW()</f>
        <v>30</v>
      </c>
      <c r="B30" s="6" t="s">
        <v>9</v>
      </c>
      <c r="C30" s="6">
        <v>18</v>
      </c>
      <c r="D30" s="7">
        <f t="shared" si="2"/>
        <v>-78.032232975806735</v>
      </c>
      <c r="E30" s="8"/>
      <c r="F30" s="8">
        <f>104*C7/20</f>
        <v>104</v>
      </c>
    </row>
    <row r="31" spans="1:6" x14ac:dyDescent="0.35">
      <c r="A31" s="12">
        <f>ROW()</f>
        <v>31</v>
      </c>
      <c r="B31" s="6" t="s">
        <v>10</v>
      </c>
      <c r="C31" s="6">
        <v>20</v>
      </c>
      <c r="D31" s="7">
        <f t="shared" si="2"/>
        <v>-76.032232975806735</v>
      </c>
      <c r="E31" s="8"/>
      <c r="F31" s="8">
        <f>117*C7/20</f>
        <v>117</v>
      </c>
    </row>
    <row r="32" spans="1:6" x14ac:dyDescent="0.35">
      <c r="A32" s="12">
        <f>ROW()</f>
        <v>32</v>
      </c>
      <c r="B32" s="6" t="s">
        <v>11</v>
      </c>
      <c r="C32" s="6">
        <v>25</v>
      </c>
      <c r="D32" s="7">
        <f t="shared" si="2"/>
        <v>-71.032232975806735</v>
      </c>
      <c r="E32" s="8"/>
      <c r="F32" s="8">
        <f>130*C7/20</f>
        <v>130</v>
      </c>
    </row>
    <row r="33" spans="1:6" x14ac:dyDescent="0.35">
      <c r="A33" s="12">
        <f>ROW()</f>
        <v>33</v>
      </c>
    </row>
    <row r="34" spans="1:6" x14ac:dyDescent="0.35">
      <c r="A34" s="12">
        <f>ROW()</f>
        <v>34</v>
      </c>
      <c r="B34" s="3" t="s">
        <v>35</v>
      </c>
    </row>
    <row r="35" spans="1:6" x14ac:dyDescent="0.35">
      <c r="A35" s="12">
        <f>ROW()</f>
        <v>35</v>
      </c>
      <c r="B35" s="4" t="s">
        <v>36</v>
      </c>
      <c r="C35" s="11" t="s">
        <v>37</v>
      </c>
      <c r="D35" s="11" t="s">
        <v>38</v>
      </c>
      <c r="E35" s="11"/>
      <c r="F35" s="10" t="s">
        <v>39</v>
      </c>
    </row>
    <row r="36" spans="1:6" x14ac:dyDescent="0.35">
      <c r="A36" s="12">
        <f>ROW()</f>
        <v>36</v>
      </c>
      <c r="B36" s="6" t="str">
        <f>"f"&amp;(ROW()-ROW(B$36))+1</f>
        <v>f1</v>
      </c>
      <c r="C36" s="6">
        <v>5490</v>
      </c>
      <c r="D36" s="14" t="str">
        <f>IF(C36&lt;5725,"Band B","Band C")</f>
        <v>Band B</v>
      </c>
      <c r="E36" s="6"/>
      <c r="F36" s="8">
        <f>IF(D36="Band B",30,36)</f>
        <v>30</v>
      </c>
    </row>
    <row r="37" spans="1:6" x14ac:dyDescent="0.35">
      <c r="A37" s="12">
        <f>ROW()</f>
        <v>37</v>
      </c>
      <c r="B37" s="6" t="str">
        <f t="shared" ref="B37:B51" si="3">"f"&amp;(ROW()-ROW(B$36))+1</f>
        <v>f2</v>
      </c>
      <c r="C37" s="6">
        <f>C36+20</f>
        <v>5510</v>
      </c>
      <c r="D37" s="14" t="str">
        <f t="shared" ref="D37:D51" si="4">IF(C37&lt;5725,"Band B","Band C")</f>
        <v>Band B</v>
      </c>
      <c r="E37" s="6"/>
      <c r="F37" s="8">
        <f t="shared" ref="F37:F51" si="5">IF(D37="Band B",30,36)</f>
        <v>30</v>
      </c>
    </row>
    <row r="38" spans="1:6" x14ac:dyDescent="0.35">
      <c r="A38" s="12">
        <f>ROW()</f>
        <v>38</v>
      </c>
      <c r="B38" s="6" t="str">
        <f t="shared" si="3"/>
        <v>f3</v>
      </c>
      <c r="C38" s="6">
        <f t="shared" ref="C38:C43" si="6">C37+20</f>
        <v>5530</v>
      </c>
      <c r="D38" s="14" t="str">
        <f t="shared" si="4"/>
        <v>Band B</v>
      </c>
      <c r="E38" s="6"/>
      <c r="F38" s="8">
        <f t="shared" si="5"/>
        <v>30</v>
      </c>
    </row>
    <row r="39" spans="1:6" x14ac:dyDescent="0.35">
      <c r="A39" s="12">
        <f>ROW()</f>
        <v>39</v>
      </c>
      <c r="B39" s="6" t="str">
        <f t="shared" si="3"/>
        <v>f4</v>
      </c>
      <c r="C39" s="6">
        <f t="shared" si="6"/>
        <v>5550</v>
      </c>
      <c r="D39" s="14" t="str">
        <f t="shared" si="4"/>
        <v>Band B</v>
      </c>
      <c r="E39" s="6"/>
      <c r="F39" s="8">
        <f t="shared" si="5"/>
        <v>30</v>
      </c>
    </row>
    <row r="40" spans="1:6" x14ac:dyDescent="0.35">
      <c r="A40" s="12">
        <f>ROW()</f>
        <v>40</v>
      </c>
      <c r="B40" s="6" t="str">
        <f t="shared" si="3"/>
        <v>f5</v>
      </c>
      <c r="C40" s="6">
        <f t="shared" si="6"/>
        <v>5570</v>
      </c>
      <c r="D40" s="14" t="str">
        <f t="shared" si="4"/>
        <v>Band B</v>
      </c>
      <c r="E40" s="6"/>
      <c r="F40" s="8">
        <f t="shared" si="5"/>
        <v>30</v>
      </c>
    </row>
    <row r="41" spans="1:6" x14ac:dyDescent="0.35">
      <c r="A41" s="12">
        <f>ROW()</f>
        <v>41</v>
      </c>
      <c r="B41" s="6" t="str">
        <f t="shared" si="3"/>
        <v>f6</v>
      </c>
      <c r="C41" s="6">
        <f t="shared" si="6"/>
        <v>5590</v>
      </c>
      <c r="D41" s="14" t="str">
        <f t="shared" si="4"/>
        <v>Band B</v>
      </c>
      <c r="E41" s="6"/>
      <c r="F41" s="8">
        <f t="shared" si="5"/>
        <v>30</v>
      </c>
    </row>
    <row r="42" spans="1:6" x14ac:dyDescent="0.35">
      <c r="A42" s="12">
        <f>ROW()</f>
        <v>42</v>
      </c>
      <c r="B42" s="6" t="str">
        <f t="shared" si="3"/>
        <v>f7</v>
      </c>
      <c r="C42" s="6">
        <f t="shared" si="6"/>
        <v>5610</v>
      </c>
      <c r="D42" s="14" t="str">
        <f t="shared" si="4"/>
        <v>Band B</v>
      </c>
      <c r="E42" s="6"/>
      <c r="F42" s="8">
        <f t="shared" si="5"/>
        <v>30</v>
      </c>
    </row>
    <row r="43" spans="1:6" x14ac:dyDescent="0.35">
      <c r="A43" s="12">
        <f>ROW()</f>
        <v>43</v>
      </c>
      <c r="B43" s="6" t="str">
        <f t="shared" si="3"/>
        <v>f8</v>
      </c>
      <c r="C43" s="6">
        <f t="shared" si="6"/>
        <v>5630</v>
      </c>
      <c r="D43" s="14" t="str">
        <f t="shared" si="4"/>
        <v>Band B</v>
      </c>
      <c r="E43" s="6"/>
      <c r="F43" s="8">
        <f t="shared" si="5"/>
        <v>30</v>
      </c>
    </row>
    <row r="44" spans="1:6" x14ac:dyDescent="0.35">
      <c r="A44" s="12">
        <f>ROW()</f>
        <v>44</v>
      </c>
      <c r="B44" s="6" t="str">
        <f t="shared" si="3"/>
        <v>f9</v>
      </c>
      <c r="C44" s="6">
        <f t="shared" ref="C44:C50" si="7">C43+20</f>
        <v>5650</v>
      </c>
      <c r="D44" s="14" t="str">
        <f t="shared" si="4"/>
        <v>Band B</v>
      </c>
      <c r="E44" s="6"/>
      <c r="F44" s="8">
        <f t="shared" si="5"/>
        <v>30</v>
      </c>
    </row>
    <row r="45" spans="1:6" x14ac:dyDescent="0.35">
      <c r="A45" s="12">
        <f>ROW()</f>
        <v>45</v>
      </c>
      <c r="B45" s="6" t="str">
        <f t="shared" si="3"/>
        <v>f10</v>
      </c>
      <c r="C45" s="6">
        <f t="shared" si="7"/>
        <v>5670</v>
      </c>
      <c r="D45" s="14" t="str">
        <f t="shared" si="4"/>
        <v>Band B</v>
      </c>
      <c r="E45" s="6"/>
      <c r="F45" s="8">
        <f t="shared" si="5"/>
        <v>30</v>
      </c>
    </row>
    <row r="46" spans="1:6" x14ac:dyDescent="0.35">
      <c r="A46" s="12">
        <f>ROW()</f>
        <v>46</v>
      </c>
      <c r="B46" s="6" t="str">
        <f t="shared" si="3"/>
        <v>f11</v>
      </c>
      <c r="C46" s="6">
        <f t="shared" si="7"/>
        <v>5690</v>
      </c>
      <c r="D46" s="14" t="str">
        <f t="shared" si="4"/>
        <v>Band B</v>
      </c>
      <c r="E46" s="6"/>
      <c r="F46" s="8">
        <f t="shared" si="5"/>
        <v>30</v>
      </c>
    </row>
    <row r="47" spans="1:6" x14ac:dyDescent="0.35">
      <c r="A47" s="12">
        <f>ROW()</f>
        <v>47</v>
      </c>
      <c r="B47" s="6" t="str">
        <f t="shared" si="3"/>
        <v>f12</v>
      </c>
      <c r="C47" s="6">
        <f t="shared" si="7"/>
        <v>5710</v>
      </c>
      <c r="D47" s="14" t="str">
        <f t="shared" si="4"/>
        <v>Band B</v>
      </c>
      <c r="E47" s="6"/>
      <c r="F47" s="8">
        <f t="shared" si="5"/>
        <v>30</v>
      </c>
    </row>
    <row r="48" spans="1:6" x14ac:dyDescent="0.35">
      <c r="A48" s="12">
        <f>ROW()</f>
        <v>48</v>
      </c>
      <c r="B48" s="6" t="str">
        <f t="shared" si="3"/>
        <v>f13</v>
      </c>
      <c r="C48" s="6">
        <f>C47+25</f>
        <v>5735</v>
      </c>
      <c r="D48" s="14" t="str">
        <f t="shared" si="4"/>
        <v>Band C</v>
      </c>
      <c r="E48" s="6"/>
      <c r="F48" s="8">
        <f t="shared" si="5"/>
        <v>36</v>
      </c>
    </row>
    <row r="49" spans="1:6" x14ac:dyDescent="0.35">
      <c r="A49" s="12">
        <f>ROW()</f>
        <v>49</v>
      </c>
      <c r="B49" s="6" t="str">
        <f t="shared" si="3"/>
        <v>f14</v>
      </c>
      <c r="C49" s="6">
        <f t="shared" si="7"/>
        <v>5755</v>
      </c>
      <c r="D49" s="14" t="str">
        <f t="shared" si="4"/>
        <v>Band C</v>
      </c>
      <c r="E49" s="6"/>
      <c r="F49" s="8">
        <f t="shared" si="5"/>
        <v>36</v>
      </c>
    </row>
    <row r="50" spans="1:6" x14ac:dyDescent="0.35">
      <c r="A50" s="12">
        <f>ROW()</f>
        <v>50</v>
      </c>
      <c r="B50" s="6" t="str">
        <f t="shared" si="3"/>
        <v>f15</v>
      </c>
      <c r="C50" s="6">
        <f t="shared" si="7"/>
        <v>5775</v>
      </c>
      <c r="D50" s="14" t="str">
        <f t="shared" si="4"/>
        <v>Band C</v>
      </c>
      <c r="E50" s="6"/>
      <c r="F50" s="8">
        <f t="shared" si="5"/>
        <v>36</v>
      </c>
    </row>
    <row r="51" spans="1:6" x14ac:dyDescent="0.35">
      <c r="A51" s="12">
        <f>ROW()</f>
        <v>51</v>
      </c>
      <c r="B51" s="6" t="str">
        <f t="shared" si="3"/>
        <v>f16</v>
      </c>
      <c r="C51" s="6">
        <f>C50+60</f>
        <v>5835</v>
      </c>
      <c r="D51" s="14" t="str">
        <f t="shared" si="4"/>
        <v>Band C</v>
      </c>
      <c r="E51" s="6"/>
      <c r="F51" s="8">
        <f t="shared" si="5"/>
        <v>36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Cunningham</dc:creator>
  <cp:lastModifiedBy>Matthew Cunningham</cp:lastModifiedBy>
  <dcterms:created xsi:type="dcterms:W3CDTF">2015-10-18T13:35:42Z</dcterms:created>
  <dcterms:modified xsi:type="dcterms:W3CDTF">2016-02-22T18:15:43Z</dcterms:modified>
</cp:coreProperties>
</file>